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様式（R1報告）\020_様式（積算表統合Ver.）\統合済み\000_通常版\000_HP掲載用\"/>
    </mc:Choice>
  </mc:AlternateContent>
  <workbookProtection workbookAlgorithmName="SHA-512" workbookHashValue="hxAg5JrahQ53cf7ULQx3kUd1D7xgeboVF+D/f6q6aMeh3U1hz5Ac4eXRwDHX0+a2R7XrPe0LHXrvlvSBQZX/9Q==" workbookSaltValue="lmugWNbRtZsqmmZ02a4i6Q==" workbookSpinCount="100000" lockStructure="1"/>
  <bookViews>
    <workbookView xWindow="0" yWindow="0" windowWidth="20490" windowHeight="7530"/>
  </bookViews>
  <sheets>
    <sheet name="①第７号様式（添付書類２）" sheetId="13" r:id="rId1"/>
    <sheet name="②第７号様式（添付書類）" sheetId="12" r:id="rId2"/>
    <sheet name="③処遇Ⅱ及び職員処遇入力シート " sheetId="8" r:id="rId3"/>
    <sheet name="④第４号様式の２" sheetId="10" r:id="rId4"/>
    <sheet name="⑤⑧処遇Ⅰ入力シート" sheetId="7" r:id="rId5"/>
    <sheet name="⑥積算表（教育）" sheetId="18" r:id="rId6"/>
    <sheet name="⑥積算表（保育）" sheetId="19" r:id="rId7"/>
    <sheet name="⑦明細書（参考様式）" sheetId="1" r:id="rId8"/>
    <sheet name="⑨第４号様式の１" sheetId="11" state="hidden" r:id="rId9"/>
    <sheet name="⑩第７号様式" sheetId="17" state="hidden" r:id="rId10"/>
    <sheet name="加算区分" sheetId="20" state="hidden" r:id="rId11"/>
    <sheet name="こども園 本単価表（教育）" sheetId="21" state="hidden" r:id="rId12"/>
    <sheet name="こども園 本単価表（教育） (2)" sheetId="22" state="hidden" r:id="rId13"/>
    <sheet name="こども園 本単価表②（教育）" sheetId="23" state="hidden" r:id="rId14"/>
    <sheet name="保育単価表（保育）" sheetId="24" state="hidden" r:id="rId15"/>
    <sheet name="保育単価表（保育） (2)" sheetId="25" state="hidden" r:id="rId16"/>
    <sheet name="保育単価表②（保育）" sheetId="26" state="hidden" r:id="rId17"/>
    <sheet name="処遇Ⅱ等対象者確認シート" sheetId="16" state="hidden" r:id="rId18"/>
  </sheets>
  <externalReferences>
    <externalReference r:id="rId19"/>
    <externalReference r:id="rId20"/>
  </externalReferences>
  <definedNames>
    <definedName name="_Fill" localSheetId="12" hidden="1">#REF!</definedName>
    <definedName name="_Fill" localSheetId="10" hidden="1">#REF!</definedName>
    <definedName name="_Fill" localSheetId="15" hidden="1">#REF!</definedName>
    <definedName name="_Fill" hidden="1">#REF!</definedName>
    <definedName name="_xlnm._FilterDatabase" localSheetId="11" hidden="1">'こども園 本単価表（教育）'!$B$4:$BQ$6</definedName>
    <definedName name="_xlnm._FilterDatabase" localSheetId="12" hidden="1">'こども園 本単価表（教育） (2)'!$B$4:$BQ$6</definedName>
    <definedName name="_xlnm._FilterDatabase" localSheetId="14" hidden="1">'保育単価表（保育）'!$B$7:$CE$78</definedName>
    <definedName name="_xlnm._FilterDatabase" localSheetId="15" hidden="1">'保育単価表（保育） (2)'!$B$7:$CE$78</definedName>
    <definedName name="_Key1" localSheetId="12" hidden="1">#REF!</definedName>
    <definedName name="_Key1" localSheetId="10" hidden="1">#REF!</definedName>
    <definedName name="_Key1" localSheetId="15" hidden="1">#REF!</definedName>
    <definedName name="_Key1" hidden="1">#REF!</definedName>
    <definedName name="_Order1">255</definedName>
    <definedName name="_Sort" localSheetId="12" hidden="1">#REF!</definedName>
    <definedName name="_Sort" localSheetId="10" hidden="1">#REF!</definedName>
    <definedName name="_Sort" localSheetId="15" hidden="1">#REF!</definedName>
    <definedName name="_Sort" hidden="1">#REF!</definedName>
    <definedName name="_xlnm.Print_Area" localSheetId="0">'①第７号様式（添付書類２）'!$A$1:$I$17</definedName>
    <definedName name="_xlnm.Print_Area" localSheetId="2">'③処遇Ⅱ及び職員処遇入力シート '!$A$1:$S$120</definedName>
    <definedName name="_xlnm.Print_Area" localSheetId="4">⑤⑧処遇Ⅰ入力シート!$A$1:$R$155</definedName>
    <definedName name="_xlnm.Print_Area" localSheetId="5">'⑥積算表（教育）'!$A$1:$AF$110</definedName>
    <definedName name="_xlnm.Print_Area" localSheetId="6">'⑥積算表（保育）'!$A$1:$AF$129</definedName>
    <definedName name="_xlnm.Print_Area" localSheetId="7">'⑦明細書（参考様式）'!$A$1:$BY$123</definedName>
    <definedName name="_xlnm.Print_Area" localSheetId="8">⑨第４号様式の１!$A$1:$AM$211</definedName>
    <definedName name="_xlnm.Print_Area" localSheetId="9">⑩第７号様式!$A$1:$AM$85</definedName>
    <definedName name="_xlnm.Print_Area" localSheetId="11">'こども園 本単価表（教育）'!$A$1:$BT$40</definedName>
    <definedName name="_xlnm.Print_Area" localSheetId="12">'こども園 本単価表（教育） (2)'!$A$1:$BT$40</definedName>
    <definedName name="_xlnm.Print_Area" localSheetId="13">'こども園 本単価表②（教育）'!$A$1:$W$55</definedName>
    <definedName name="_xlnm.Print_Area" localSheetId="14">'保育単価表（保育）'!$A$1:$BO$78</definedName>
    <definedName name="_xlnm.Print_Area" localSheetId="15">'保育単価表（保育） (2)'!$A$1:$BO$78</definedName>
    <definedName name="_xlnm.Print_Area" localSheetId="16">'保育単価表②（保育）'!$A$1:$W$40</definedName>
    <definedName name="_xlnm.Print_Titles" localSheetId="11">'こども園 本単価表（教育）'!$B:$E,'こども園 本単価表（教育）'!$1:$6</definedName>
    <definedName name="_xlnm.Print_Titles" localSheetId="12">'こども園 本単価表（教育） (2)'!$B:$E,'こども園 本単価表（教育） (2)'!$1:$6</definedName>
    <definedName name="_xlnm.Print_Titles" localSheetId="14">'保育単価表（保育）'!$B:$E,'保育単価表（保育）'!$1:$6</definedName>
    <definedName name="_xlnm.Print_Titles" localSheetId="15">'保育単価表（保育） (2)'!$B:$E,'保育単価表（保育） (2)'!$1:$6</definedName>
    <definedName name="引上率">[1]単価引上率!$B$2</definedName>
    <definedName name="教育単価表" localSheetId="12">'こども園 本単価表（教育） (2)'!$A$6:$BT$40</definedName>
    <definedName name="教育単価表">'こども園 本単価表（教育）'!$A$6:$BT$40</definedName>
    <definedName name="教育単価表２" localSheetId="5">'こども園 本単価表（教育） (2)'!$A$7:$BT$40</definedName>
    <definedName name="教育定員">'⑥積算表（教育）'!$AO$2:$AP$19</definedName>
    <definedName name="教育定員Ⅱ" localSheetId="12">'⑥積算表（教育）'!#REF!</definedName>
    <definedName name="教育定員Ⅱ" localSheetId="15">'⑥積算表（教育）'!#REF!</definedName>
    <definedName name="教育定員Ⅱ">'⑥積算表（教育）'!#REF!</definedName>
    <definedName name="単価表">'[2]幼稚園 単価表'!$A$6:$AS$40</definedName>
    <definedName name="平均勤続年数">加算区分!$B$3:$F$14</definedName>
    <definedName name="保育単価表" localSheetId="15">'保育単価表（保育） (2)'!$A$6:$BO$78</definedName>
    <definedName name="保育単価表">'保育単価表（保育）'!$A$6:$BO$78</definedName>
    <definedName name="保育単価表２">'保育単価表（保育） (2)'!$A$7:$BO$78</definedName>
    <definedName name="保育定員">'⑥積算表（保育）'!$AO$2:$AP$20</definedName>
    <definedName name="保育定員Ⅱ" localSheetId="12">'⑥積算表（保育）'!#REF!</definedName>
    <definedName name="保育定員Ⅱ" localSheetId="15">'⑥積算表（保育）'!#REF!</definedName>
    <definedName name="保育定員Ⅱ">'⑥積算表（保育）'!#REF!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3" i="17" l="1"/>
  <c r="U59" i="17"/>
  <c r="Q115" i="19" l="1"/>
  <c r="AD33" i="19" l="1"/>
  <c r="AD34" i="19"/>
  <c r="AD35" i="19"/>
  <c r="AD36" i="19"/>
  <c r="AD37" i="19"/>
  <c r="AD38" i="19"/>
  <c r="AD39" i="19"/>
  <c r="AD40" i="19"/>
  <c r="AD41" i="19"/>
  <c r="AD32" i="19"/>
  <c r="AD34" i="18" l="1"/>
  <c r="AD36" i="18"/>
  <c r="AD32" i="18"/>
  <c r="U17" i="17" l="1"/>
  <c r="K96" i="19"/>
  <c r="K95" i="19"/>
  <c r="K92" i="19"/>
  <c r="K90" i="19"/>
  <c r="AK45" i="12" l="1"/>
  <c r="AK46" i="12"/>
  <c r="AK47" i="12"/>
  <c r="AK48" i="12"/>
  <c r="AK49" i="12"/>
  <c r="AK50" i="12"/>
  <c r="AK51" i="12"/>
  <c r="AK52" i="12"/>
  <c r="AK53" i="12"/>
  <c r="AK54" i="12"/>
  <c r="AK55" i="12"/>
  <c r="AK56" i="12"/>
  <c r="AK57" i="12"/>
  <c r="AK58" i="12"/>
  <c r="AK59" i="12"/>
  <c r="AK60" i="12"/>
  <c r="AK61" i="12"/>
  <c r="AK62" i="12"/>
  <c r="AK63" i="12"/>
  <c r="AK44" i="12"/>
  <c r="AK11" i="12"/>
  <c r="AK12" i="12"/>
  <c r="AK13" i="12"/>
  <c r="AK14" i="12"/>
  <c r="AK15" i="12"/>
  <c r="AK16" i="12"/>
  <c r="AK17" i="12"/>
  <c r="AK18" i="12"/>
  <c r="AK19" i="12"/>
  <c r="AK20" i="12"/>
  <c r="AK21" i="12"/>
  <c r="AK22" i="12"/>
  <c r="AK23" i="12"/>
  <c r="AK24" i="12"/>
  <c r="AK25" i="12"/>
  <c r="AK26" i="12"/>
  <c r="AK27" i="12"/>
  <c r="AK28" i="12"/>
  <c r="AK29" i="12"/>
  <c r="AK30" i="12"/>
  <c r="V5" i="19" l="1"/>
  <c r="V113" i="19" s="1"/>
  <c r="G24" i="18"/>
  <c r="L24" i="18" s="1"/>
  <c r="V7" i="18"/>
  <c r="V7" i="19" s="1"/>
  <c r="V5" i="18"/>
  <c r="V4" i="18"/>
  <c r="V4" i="19" s="1"/>
  <c r="Y2" i="18"/>
  <c r="Y2" i="19" s="1"/>
  <c r="R113" i="19" s="1"/>
  <c r="F14" i="20"/>
  <c r="F13" i="20"/>
  <c r="F12" i="20"/>
  <c r="F11" i="20"/>
  <c r="F10" i="20"/>
  <c r="F9" i="20"/>
  <c r="F8" i="20"/>
  <c r="F7" i="20"/>
  <c r="F6" i="20"/>
  <c r="F5" i="20"/>
  <c r="F4" i="20"/>
  <c r="F3" i="20"/>
  <c r="K123" i="19"/>
  <c r="U123" i="19" s="1"/>
  <c r="AC115" i="19"/>
  <c r="U115" i="19"/>
  <c r="M105" i="19"/>
  <c r="M106" i="19" s="1"/>
  <c r="K105" i="19"/>
  <c r="K98" i="19"/>
  <c r="AE96" i="19"/>
  <c r="W96" i="19"/>
  <c r="O96" i="19"/>
  <c r="AC96" i="19"/>
  <c r="AC95" i="19"/>
  <c r="AC104" i="19" s="1"/>
  <c r="U95" i="19"/>
  <c r="U104" i="19" s="1"/>
  <c r="M95" i="19"/>
  <c r="M104" i="19" s="1"/>
  <c r="AA95" i="19"/>
  <c r="AA104" i="19" s="1"/>
  <c r="K94" i="19"/>
  <c r="W93" i="19"/>
  <c r="W102" i="19" s="1"/>
  <c r="M93" i="19"/>
  <c r="M102" i="19" s="1"/>
  <c r="K93" i="19"/>
  <c r="AA93" i="19" s="1"/>
  <c r="AA102" i="19" s="1"/>
  <c r="AE92" i="19"/>
  <c r="W92" i="19"/>
  <c r="O92" i="19"/>
  <c r="AC92" i="19"/>
  <c r="AE90" i="19"/>
  <c r="AC90" i="19"/>
  <c r="Y90" i="19"/>
  <c r="W90" i="19"/>
  <c r="U90" i="19"/>
  <c r="Q90" i="19"/>
  <c r="O90" i="19"/>
  <c r="M90" i="19"/>
  <c r="AA90" i="19"/>
  <c r="M73" i="19"/>
  <c r="M74" i="19" s="1"/>
  <c r="AA67" i="19"/>
  <c r="K67" i="19"/>
  <c r="AE66" i="19"/>
  <c r="AC66" i="19"/>
  <c r="AA66" i="19"/>
  <c r="Y66" i="19"/>
  <c r="W66" i="19"/>
  <c r="U66" i="19"/>
  <c r="S66" i="19"/>
  <c r="Q66" i="19"/>
  <c r="O66" i="19"/>
  <c r="M66" i="19"/>
  <c r="AC65" i="19"/>
  <c r="U65" i="19"/>
  <c r="M65" i="19"/>
  <c r="K65" i="19"/>
  <c r="AA65" i="19" s="1"/>
  <c r="AE64" i="19"/>
  <c r="AC64" i="19"/>
  <c r="AA64" i="19"/>
  <c r="Y64" i="19"/>
  <c r="W64" i="19"/>
  <c r="U64" i="19"/>
  <c r="S64" i="19"/>
  <c r="Q64" i="19"/>
  <c r="O64" i="19"/>
  <c r="M64" i="19"/>
  <c r="AE63" i="19"/>
  <c r="AE72" i="19" s="1"/>
  <c r="AC63" i="19"/>
  <c r="AC72" i="19" s="1"/>
  <c r="AA63" i="19"/>
  <c r="AA72" i="19" s="1"/>
  <c r="Y63" i="19"/>
  <c r="Y72" i="19" s="1"/>
  <c r="W63" i="19"/>
  <c r="W72" i="19" s="1"/>
  <c r="U63" i="19"/>
  <c r="U72" i="19" s="1"/>
  <c r="S63" i="19"/>
  <c r="S72" i="19" s="1"/>
  <c r="Q63" i="19"/>
  <c r="Q72" i="19" s="1"/>
  <c r="O63" i="19"/>
  <c r="O72" i="19" s="1"/>
  <c r="M63" i="19"/>
  <c r="M72" i="19" s="1"/>
  <c r="K62" i="19"/>
  <c r="AE61" i="19"/>
  <c r="AE70" i="19" s="1"/>
  <c r="AC61" i="19"/>
  <c r="AC70" i="19" s="1"/>
  <c r="AA61" i="19"/>
  <c r="AA70" i="19" s="1"/>
  <c r="Y61" i="19"/>
  <c r="Y70" i="19" s="1"/>
  <c r="W61" i="19"/>
  <c r="W70" i="19" s="1"/>
  <c r="U61" i="19"/>
  <c r="U70" i="19" s="1"/>
  <c r="S61" i="19"/>
  <c r="S70" i="19" s="1"/>
  <c r="Q61" i="19"/>
  <c r="Q70" i="19" s="1"/>
  <c r="O61" i="19"/>
  <c r="O70" i="19" s="1"/>
  <c r="M61" i="19"/>
  <c r="M70" i="19" s="1"/>
  <c r="AE60" i="19"/>
  <c r="AC60" i="19"/>
  <c r="AA60" i="19"/>
  <c r="Y60" i="19"/>
  <c r="W60" i="19"/>
  <c r="U60" i="19"/>
  <c r="S60" i="19"/>
  <c r="Q60" i="19"/>
  <c r="O60" i="19"/>
  <c r="M60" i="19"/>
  <c r="AE58" i="19"/>
  <c r="AC58" i="19"/>
  <c r="AA58" i="19"/>
  <c r="Y58" i="19"/>
  <c r="W58" i="19"/>
  <c r="U58" i="19"/>
  <c r="S58" i="19"/>
  <c r="Q58" i="19"/>
  <c r="O58" i="19"/>
  <c r="M58" i="19"/>
  <c r="K57" i="19"/>
  <c r="K89" i="19" s="1"/>
  <c r="Y89" i="19" s="1"/>
  <c r="K56" i="19"/>
  <c r="K88" i="19" s="1"/>
  <c r="Y55" i="19"/>
  <c r="U55" i="19"/>
  <c r="Q55" i="19"/>
  <c r="M87" i="19"/>
  <c r="S55" i="19"/>
  <c r="Q87" i="19"/>
  <c r="U87" i="19"/>
  <c r="AA87" i="19"/>
  <c r="Y87" i="19"/>
  <c r="AC87" i="19"/>
  <c r="Q24" i="19"/>
  <c r="G24" i="19"/>
  <c r="L24" i="19" s="1"/>
  <c r="V21" i="19"/>
  <c r="Q21" i="19" s="1"/>
  <c r="L21" i="19"/>
  <c r="G21" i="19"/>
  <c r="AA16" i="19"/>
  <c r="AU8" i="19" s="1"/>
  <c r="U1" i="19"/>
  <c r="K102" i="18"/>
  <c r="M102" i="18" s="1"/>
  <c r="M101" i="18"/>
  <c r="K101" i="18"/>
  <c r="K100" i="18"/>
  <c r="M100" i="18" s="1"/>
  <c r="M99" i="18"/>
  <c r="K99" i="18"/>
  <c r="K96" i="18"/>
  <c r="AC96" i="18" s="1"/>
  <c r="K95" i="18"/>
  <c r="AC95" i="18" s="1"/>
  <c r="K94" i="18"/>
  <c r="AC94" i="18" s="1"/>
  <c r="K93" i="18"/>
  <c r="AC93" i="18" s="1"/>
  <c r="AC91" i="18"/>
  <c r="K91" i="18"/>
  <c r="Y91" i="18" s="1"/>
  <c r="AC90" i="18"/>
  <c r="K90" i="18"/>
  <c r="Y90" i="18" s="1"/>
  <c r="AC89" i="18"/>
  <c r="K89" i="18"/>
  <c r="Y89" i="18" s="1"/>
  <c r="AC88" i="18"/>
  <c r="K88" i="18"/>
  <c r="Y88" i="18" s="1"/>
  <c r="U87" i="18"/>
  <c r="K87" i="18"/>
  <c r="K86" i="18"/>
  <c r="U86" i="18" s="1"/>
  <c r="K85" i="18"/>
  <c r="U85" i="18" s="1"/>
  <c r="AC84" i="18"/>
  <c r="Y84" i="18"/>
  <c r="K84" i="18"/>
  <c r="U84" i="18" s="1"/>
  <c r="K83" i="18"/>
  <c r="U83" i="18" s="1"/>
  <c r="K82" i="18"/>
  <c r="U82" i="18" s="1"/>
  <c r="Y81" i="18"/>
  <c r="M67" i="18"/>
  <c r="M66" i="18"/>
  <c r="M65" i="18"/>
  <c r="M64" i="18"/>
  <c r="AC61" i="18"/>
  <c r="Y61" i="18"/>
  <c r="U61" i="18"/>
  <c r="AC60" i="18"/>
  <c r="Y60" i="18"/>
  <c r="U60" i="18"/>
  <c r="AC59" i="18"/>
  <c r="Y59" i="18"/>
  <c r="U59" i="18"/>
  <c r="AC58" i="18"/>
  <c r="Y58" i="18"/>
  <c r="U58" i="18"/>
  <c r="U63" i="18" s="1"/>
  <c r="AC56" i="18"/>
  <c r="Y56" i="18"/>
  <c r="U56" i="18"/>
  <c r="AC55" i="18"/>
  <c r="Y55" i="18"/>
  <c r="U55" i="18"/>
  <c r="AC54" i="18"/>
  <c r="Y54" i="18"/>
  <c r="U54" i="18"/>
  <c r="AC53" i="18"/>
  <c r="Y53" i="18"/>
  <c r="U53" i="18"/>
  <c r="U52" i="18"/>
  <c r="U51" i="18"/>
  <c r="Y50" i="18"/>
  <c r="U50" i="18"/>
  <c r="AC49" i="18"/>
  <c r="Y49" i="18"/>
  <c r="U49" i="18"/>
  <c r="AC48" i="18"/>
  <c r="Y48" i="18"/>
  <c r="U48" i="18"/>
  <c r="AC47" i="18"/>
  <c r="Y47" i="18"/>
  <c r="U47" i="18"/>
  <c r="U81" i="18"/>
  <c r="Y46" i="18"/>
  <c r="AC46" i="18"/>
  <c r="Q21" i="18"/>
  <c r="L21" i="18"/>
  <c r="AA16" i="18"/>
  <c r="AU8" i="18" s="1"/>
  <c r="U1" i="18"/>
  <c r="AC123" i="19" l="1"/>
  <c r="M68" i="18"/>
  <c r="Y57" i="19"/>
  <c r="Y85" i="18"/>
  <c r="AA57" i="19"/>
  <c r="Y83" i="18"/>
  <c r="AC83" i="18"/>
  <c r="AE56" i="19"/>
  <c r="AE59" i="19" s="1"/>
  <c r="Y82" i="18"/>
  <c r="M56" i="19"/>
  <c r="M59" i="19" s="1"/>
  <c r="AC82" i="18"/>
  <c r="AC92" i="18" s="1"/>
  <c r="O56" i="19"/>
  <c r="O59" i="19" s="1"/>
  <c r="AC56" i="19"/>
  <c r="U56" i="19"/>
  <c r="W56" i="19"/>
  <c r="O93" i="19"/>
  <c r="O102" i="19" s="1"/>
  <c r="Y93" i="19"/>
  <c r="Y102" i="19" s="1"/>
  <c r="Q93" i="19"/>
  <c r="Q102" i="19" s="1"/>
  <c r="AC93" i="19"/>
  <c r="AC102" i="19" s="1"/>
  <c r="U93" i="19"/>
  <c r="U102" i="19" s="1"/>
  <c r="AE93" i="19"/>
  <c r="AE102" i="19" s="1"/>
  <c r="AU6" i="19"/>
  <c r="W59" i="19"/>
  <c r="AU9" i="19"/>
  <c r="AC59" i="19"/>
  <c r="AA69" i="19"/>
  <c r="AC63" i="18"/>
  <c r="AU4" i="18"/>
  <c r="AC57" i="18"/>
  <c r="AU9" i="18"/>
  <c r="U57" i="18"/>
  <c r="Y57" i="18"/>
  <c r="Y63" i="18"/>
  <c r="AC98" i="18"/>
  <c r="M103" i="18"/>
  <c r="AA88" i="19"/>
  <c r="S88" i="19"/>
  <c r="Y88" i="19"/>
  <c r="Y91" i="19" s="1"/>
  <c r="Q88" i="19"/>
  <c r="Q91" i="19" s="1"/>
  <c r="AE88" i="19"/>
  <c r="AE91" i="19" s="1"/>
  <c r="W88" i="19"/>
  <c r="W91" i="19" s="1"/>
  <c r="O88" i="19"/>
  <c r="O91" i="19" s="1"/>
  <c r="Y94" i="19"/>
  <c r="Y103" i="19" s="1"/>
  <c r="Q94" i="19"/>
  <c r="Q103" i="19" s="1"/>
  <c r="AE94" i="19"/>
  <c r="AE103" i="19" s="1"/>
  <c r="W94" i="19"/>
  <c r="W103" i="19" s="1"/>
  <c r="O94" i="19"/>
  <c r="O103" i="19" s="1"/>
  <c r="AC94" i="19"/>
  <c r="AC103" i="19" s="1"/>
  <c r="U94" i="19"/>
  <c r="U103" i="19" s="1"/>
  <c r="M94" i="19"/>
  <c r="M103" i="19" s="1"/>
  <c r="AU6" i="18"/>
  <c r="AC81" i="18"/>
  <c r="U93" i="18"/>
  <c r="U95" i="18"/>
  <c r="U116" i="19"/>
  <c r="U124" i="19"/>
  <c r="Y62" i="19"/>
  <c r="Y71" i="19" s="1"/>
  <c r="Q62" i="19"/>
  <c r="Q71" i="19" s="1"/>
  <c r="AE62" i="19"/>
  <c r="AE71" i="19" s="1"/>
  <c r="W62" i="19"/>
  <c r="W71" i="19" s="1"/>
  <c r="O62" i="19"/>
  <c r="O71" i="19" s="1"/>
  <c r="AC62" i="19"/>
  <c r="AC71" i="19" s="1"/>
  <c r="U62" i="19"/>
  <c r="U71" i="19" s="1"/>
  <c r="M62" i="19"/>
  <c r="M71" i="19" s="1"/>
  <c r="S87" i="19"/>
  <c r="AC88" i="19"/>
  <c r="AC91" i="19" s="1"/>
  <c r="S94" i="19"/>
  <c r="S103" i="19" s="1"/>
  <c r="Y98" i="19"/>
  <c r="Q98" i="19"/>
  <c r="AE98" i="19"/>
  <c r="W98" i="19"/>
  <c r="O98" i="19"/>
  <c r="AC98" i="19"/>
  <c r="U98" i="19"/>
  <c r="M98" i="19"/>
  <c r="U46" i="18"/>
  <c r="U88" i="18"/>
  <c r="U89" i="18"/>
  <c r="U92" i="18" s="1"/>
  <c r="U90" i="18"/>
  <c r="U91" i="18"/>
  <c r="Y93" i="18"/>
  <c r="Y94" i="18"/>
  <c r="Y95" i="18"/>
  <c r="Y96" i="18"/>
  <c r="AU4" i="19"/>
  <c r="AU7" i="19"/>
  <c r="AE87" i="19"/>
  <c r="AE55" i="19"/>
  <c r="W87" i="19"/>
  <c r="W55" i="19"/>
  <c r="O87" i="19"/>
  <c r="O55" i="19"/>
  <c r="AA55" i="19"/>
  <c r="S62" i="19"/>
  <c r="S71" i="19" s="1"/>
  <c r="K99" i="19"/>
  <c r="Y67" i="19"/>
  <c r="Q67" i="19"/>
  <c r="AE67" i="19"/>
  <c r="W67" i="19"/>
  <c r="O67" i="19"/>
  <c r="AC67" i="19"/>
  <c r="AC69" i="19" s="1"/>
  <c r="U67" i="19"/>
  <c r="U69" i="19" s="1"/>
  <c r="M67" i="19"/>
  <c r="AA89" i="19"/>
  <c r="AA94" i="19"/>
  <c r="AA103" i="19" s="1"/>
  <c r="S98" i="19"/>
  <c r="U88" i="19"/>
  <c r="U91" i="19" s="1"/>
  <c r="U94" i="18"/>
  <c r="U96" i="18"/>
  <c r="M55" i="19"/>
  <c r="M69" i="19"/>
  <c r="AU7" i="18"/>
  <c r="Q116" i="19"/>
  <c r="AC55" i="19"/>
  <c r="U59" i="19"/>
  <c r="AA62" i="19"/>
  <c r="AA71" i="19" s="1"/>
  <c r="S67" i="19"/>
  <c r="M88" i="19"/>
  <c r="M91" i="19" s="1"/>
  <c r="AA98" i="19"/>
  <c r="Q56" i="19"/>
  <c r="Q59" i="19" s="1"/>
  <c r="Y56" i="19"/>
  <c r="Y59" i="19" s="1"/>
  <c r="O65" i="19"/>
  <c r="W65" i="19"/>
  <c r="W69" i="19" s="1"/>
  <c r="AE65" i="19"/>
  <c r="S90" i="19"/>
  <c r="Q92" i="19"/>
  <c r="Y92" i="19"/>
  <c r="S93" i="19"/>
  <c r="S102" i="19" s="1"/>
  <c r="O95" i="19"/>
  <c r="O104" i="19" s="1"/>
  <c r="W95" i="19"/>
  <c r="W104" i="19" s="1"/>
  <c r="AE95" i="19"/>
  <c r="AE104" i="19" s="1"/>
  <c r="Q96" i="19"/>
  <c r="Y96" i="19"/>
  <c r="K97" i="19"/>
  <c r="S56" i="19"/>
  <c r="S59" i="19" s="1"/>
  <c r="AA56" i="19"/>
  <c r="AA59" i="19" s="1"/>
  <c r="Q65" i="19"/>
  <c r="Q69" i="19" s="1"/>
  <c r="Y65" i="19"/>
  <c r="S92" i="19"/>
  <c r="AA92" i="19"/>
  <c r="Q95" i="19"/>
  <c r="Q104" i="19" s="1"/>
  <c r="Y95" i="19"/>
  <c r="Y104" i="19" s="1"/>
  <c r="S96" i="19"/>
  <c r="AA96" i="19"/>
  <c r="Q123" i="19"/>
  <c r="Q124" i="19" s="1"/>
  <c r="S65" i="19"/>
  <c r="S69" i="19" s="1"/>
  <c r="M92" i="19"/>
  <c r="U92" i="19"/>
  <c r="S95" i="19"/>
  <c r="S104" i="19" s="1"/>
  <c r="M96" i="19"/>
  <c r="U96" i="19"/>
  <c r="U117" i="11"/>
  <c r="AC124" i="19" l="1"/>
  <c r="M127" i="19" s="1"/>
  <c r="AC116" i="19"/>
  <c r="M118" i="19" s="1"/>
  <c r="U69" i="18"/>
  <c r="U70" i="18" s="1"/>
  <c r="AC69" i="18"/>
  <c r="AC70" i="18" s="1"/>
  <c r="Y92" i="18"/>
  <c r="AC104" i="18"/>
  <c r="AC105" i="18" s="1"/>
  <c r="AC75" i="19"/>
  <c r="AC76" i="19" s="1"/>
  <c r="W75" i="19"/>
  <c r="W76" i="19" s="1"/>
  <c r="Y69" i="18"/>
  <c r="Y70" i="18" s="1"/>
  <c r="M119" i="19"/>
  <c r="M49" i="19" s="1"/>
  <c r="Y69" i="19"/>
  <c r="M75" i="19"/>
  <c r="M76" i="19" s="1"/>
  <c r="AA75" i="19"/>
  <c r="AA76" i="19" s="1"/>
  <c r="AE69" i="19"/>
  <c r="AE75" i="19" s="1"/>
  <c r="AE76" i="19" s="1"/>
  <c r="Y75" i="19"/>
  <c r="Y76" i="19" s="1"/>
  <c r="M128" i="19"/>
  <c r="Q75" i="19"/>
  <c r="Q76" i="19" s="1"/>
  <c r="AA91" i="19"/>
  <c r="S75" i="19"/>
  <c r="S76" i="19" s="1"/>
  <c r="U75" i="19"/>
  <c r="U76" i="19" s="1"/>
  <c r="AA99" i="19"/>
  <c r="S99" i="19"/>
  <c r="Y99" i="19"/>
  <c r="Q99" i="19"/>
  <c r="AE99" i="19"/>
  <c r="W99" i="19"/>
  <c r="O99" i="19"/>
  <c r="M99" i="19"/>
  <c r="AC99" i="19"/>
  <c r="U99" i="19"/>
  <c r="Y98" i="18"/>
  <c r="Y104" i="18" s="1"/>
  <c r="Y105" i="18" s="1"/>
  <c r="U98" i="18"/>
  <c r="U104" i="18" s="1"/>
  <c r="U105" i="18" s="1"/>
  <c r="S91" i="19"/>
  <c r="AE97" i="19"/>
  <c r="AE101" i="19" s="1"/>
  <c r="AE107" i="19" s="1"/>
  <c r="AE108" i="19" s="1"/>
  <c r="W97" i="19"/>
  <c r="O97" i="19"/>
  <c r="AC97" i="19"/>
  <c r="AC101" i="19" s="1"/>
  <c r="U97" i="19"/>
  <c r="U101" i="19" s="1"/>
  <c r="U107" i="19" s="1"/>
  <c r="U108" i="19" s="1"/>
  <c r="M97" i="19"/>
  <c r="AA97" i="19"/>
  <c r="AA101" i="19" s="1"/>
  <c r="S97" i="19"/>
  <c r="Q97" i="19"/>
  <c r="Y97" i="19"/>
  <c r="O69" i="19"/>
  <c r="O75" i="19" s="1"/>
  <c r="O76" i="19" s="1"/>
  <c r="AC107" i="19"/>
  <c r="AC108" i="19" s="1"/>
  <c r="U195" i="11"/>
  <c r="U194" i="11"/>
  <c r="U145" i="11"/>
  <c r="U144" i="11"/>
  <c r="U94" i="11"/>
  <c r="U93" i="11"/>
  <c r="EM64" i="1"/>
  <c r="EM15" i="1"/>
  <c r="EM16" i="1"/>
  <c r="EM17" i="1"/>
  <c r="EM18" i="1"/>
  <c r="EM19" i="1"/>
  <c r="EM20" i="1"/>
  <c r="EM21" i="1"/>
  <c r="EM22" i="1"/>
  <c r="EM23" i="1"/>
  <c r="EM24" i="1"/>
  <c r="EM25" i="1"/>
  <c r="EM26" i="1"/>
  <c r="EM27" i="1"/>
  <c r="EM28" i="1"/>
  <c r="EM29" i="1"/>
  <c r="EM30" i="1"/>
  <c r="EM31" i="1"/>
  <c r="EM32" i="1"/>
  <c r="EM33" i="1"/>
  <c r="EM34" i="1"/>
  <c r="EM35" i="1"/>
  <c r="EM36" i="1"/>
  <c r="EM37" i="1"/>
  <c r="EM38" i="1"/>
  <c r="EM39" i="1"/>
  <c r="EM40" i="1"/>
  <c r="EM41" i="1"/>
  <c r="EM42" i="1"/>
  <c r="EM43" i="1"/>
  <c r="EM44" i="1"/>
  <c r="EM45" i="1"/>
  <c r="EM46" i="1"/>
  <c r="EM47" i="1"/>
  <c r="EM48" i="1"/>
  <c r="EM49" i="1"/>
  <c r="EM50" i="1"/>
  <c r="EM51" i="1"/>
  <c r="EM52" i="1"/>
  <c r="EM53" i="1"/>
  <c r="EM54" i="1"/>
  <c r="EM55" i="1"/>
  <c r="EM56" i="1"/>
  <c r="EM57" i="1"/>
  <c r="EM58" i="1"/>
  <c r="EM59" i="1"/>
  <c r="EM60" i="1"/>
  <c r="EM61" i="1"/>
  <c r="EM62" i="1"/>
  <c r="EM63" i="1"/>
  <c r="EM14" i="1"/>
  <c r="DQ64" i="1"/>
  <c r="DQ15" i="1"/>
  <c r="DQ16" i="1"/>
  <c r="DQ17" i="1"/>
  <c r="DQ18" i="1"/>
  <c r="DQ19" i="1"/>
  <c r="DQ20" i="1"/>
  <c r="DQ21" i="1"/>
  <c r="DQ22" i="1"/>
  <c r="DQ23" i="1"/>
  <c r="DQ24" i="1"/>
  <c r="DQ25" i="1"/>
  <c r="DQ26" i="1"/>
  <c r="DQ27" i="1"/>
  <c r="DQ28" i="1"/>
  <c r="DQ29" i="1"/>
  <c r="DQ30" i="1"/>
  <c r="DQ31" i="1"/>
  <c r="DQ32" i="1"/>
  <c r="DQ33" i="1"/>
  <c r="DQ34" i="1"/>
  <c r="DQ35" i="1"/>
  <c r="DQ36" i="1"/>
  <c r="DQ37" i="1"/>
  <c r="DQ38" i="1"/>
  <c r="DQ39" i="1"/>
  <c r="DQ40" i="1"/>
  <c r="DQ41" i="1"/>
  <c r="DQ42" i="1"/>
  <c r="DQ43" i="1"/>
  <c r="DQ44" i="1"/>
  <c r="DQ45" i="1"/>
  <c r="DQ46" i="1"/>
  <c r="DQ47" i="1"/>
  <c r="DQ48" i="1"/>
  <c r="DQ49" i="1"/>
  <c r="DQ50" i="1"/>
  <c r="DQ51" i="1"/>
  <c r="DQ52" i="1"/>
  <c r="DQ53" i="1"/>
  <c r="DQ54" i="1"/>
  <c r="DQ55" i="1"/>
  <c r="DQ56" i="1"/>
  <c r="DQ57" i="1"/>
  <c r="DQ58" i="1"/>
  <c r="DQ59" i="1"/>
  <c r="DQ60" i="1"/>
  <c r="DQ61" i="1"/>
  <c r="DQ62" i="1"/>
  <c r="DQ63" i="1"/>
  <c r="DQ14" i="1"/>
  <c r="CU6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U41" i="1"/>
  <c r="CU42" i="1"/>
  <c r="CU43" i="1"/>
  <c r="CU44" i="1"/>
  <c r="CU45" i="1"/>
  <c r="CU46" i="1"/>
  <c r="CU47" i="1"/>
  <c r="CU48" i="1"/>
  <c r="CU49" i="1"/>
  <c r="CU50" i="1"/>
  <c r="CU51" i="1"/>
  <c r="CU52" i="1"/>
  <c r="CU53" i="1"/>
  <c r="CU54" i="1"/>
  <c r="CU55" i="1"/>
  <c r="CU56" i="1"/>
  <c r="CU57" i="1"/>
  <c r="CU58" i="1"/>
  <c r="CU59" i="1"/>
  <c r="CU60" i="1"/>
  <c r="CU61" i="1"/>
  <c r="CU62" i="1"/>
  <c r="CU63" i="1"/>
  <c r="CU14" i="1"/>
  <c r="CK64" i="1"/>
  <c r="CK15" i="1"/>
  <c r="CK16" i="1"/>
  <c r="CK17" i="1"/>
  <c r="CK18" i="1"/>
  <c r="CK19" i="1"/>
  <c r="CK20" i="1"/>
  <c r="CK21" i="1"/>
  <c r="CK22" i="1"/>
  <c r="CK23" i="1"/>
  <c r="CK24" i="1"/>
  <c r="CK25" i="1"/>
  <c r="CK26" i="1"/>
  <c r="CK27" i="1"/>
  <c r="CK28" i="1"/>
  <c r="CK29" i="1"/>
  <c r="CK30" i="1"/>
  <c r="CK31" i="1"/>
  <c r="CK32" i="1"/>
  <c r="CK33" i="1"/>
  <c r="CK34" i="1"/>
  <c r="CK35" i="1"/>
  <c r="CK36" i="1"/>
  <c r="CK37" i="1"/>
  <c r="CK38" i="1"/>
  <c r="CK39" i="1"/>
  <c r="CK40" i="1"/>
  <c r="CK41" i="1"/>
  <c r="CK42" i="1"/>
  <c r="CK43" i="1"/>
  <c r="CK44" i="1"/>
  <c r="CK45" i="1"/>
  <c r="CK46" i="1"/>
  <c r="CK47" i="1"/>
  <c r="CK48" i="1"/>
  <c r="CK49" i="1"/>
  <c r="CK50" i="1"/>
  <c r="CK51" i="1"/>
  <c r="CK52" i="1"/>
  <c r="CK53" i="1"/>
  <c r="CK54" i="1"/>
  <c r="CK55" i="1"/>
  <c r="CK56" i="1"/>
  <c r="CK57" i="1"/>
  <c r="CK58" i="1"/>
  <c r="CK59" i="1"/>
  <c r="CK60" i="1"/>
  <c r="CK61" i="1"/>
  <c r="CK62" i="1"/>
  <c r="CK63" i="1"/>
  <c r="CK14" i="1"/>
  <c r="BD11" i="12"/>
  <c r="M126" i="19" l="1"/>
  <c r="M80" i="19"/>
  <c r="M120" i="19"/>
  <c r="M79" i="19"/>
  <c r="M48" i="19" s="1"/>
  <c r="M47" i="19" s="1"/>
  <c r="M117" i="19"/>
  <c r="M74" i="18"/>
  <c r="M41" i="18" s="1"/>
  <c r="M72" i="18"/>
  <c r="M78" i="19"/>
  <c r="M77" i="19" s="1"/>
  <c r="M73" i="18"/>
  <c r="M101" i="19"/>
  <c r="M107" i="19" s="1"/>
  <c r="M108" i="19" s="1"/>
  <c r="S101" i="19"/>
  <c r="S107" i="19" s="1"/>
  <c r="S108" i="19" s="1"/>
  <c r="Q101" i="19"/>
  <c r="Q107" i="19" s="1"/>
  <c r="Q108" i="19" s="1"/>
  <c r="O101" i="19"/>
  <c r="O107" i="19" s="1"/>
  <c r="O108" i="19" s="1"/>
  <c r="Y101" i="19"/>
  <c r="Y107" i="19" s="1"/>
  <c r="Y108" i="19" s="1"/>
  <c r="M108" i="18"/>
  <c r="M107" i="18"/>
  <c r="M109" i="18"/>
  <c r="AA107" i="19"/>
  <c r="AA108" i="19" s="1"/>
  <c r="W101" i="19"/>
  <c r="W107" i="19" s="1"/>
  <c r="W108" i="19" s="1"/>
  <c r="M125" i="19"/>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M112" i="19" l="1"/>
  <c r="M27" i="19" s="1"/>
  <c r="M27" i="18"/>
  <c r="M71" i="18"/>
  <c r="M110" i="19"/>
  <c r="M111" i="19"/>
  <c r="M106" i="18"/>
  <c r="L21" i="7"/>
  <c r="H21" i="7"/>
  <c r="H19" i="7"/>
  <c r="AC17" i="7" s="1"/>
  <c r="L19" i="7"/>
  <c r="AG17" i="7" s="1"/>
  <c r="U83" i="1" l="1"/>
  <c r="M109" i="19"/>
  <c r="EN15" i="1"/>
  <c r="EN16" i="1"/>
  <c r="EN17" i="1"/>
  <c r="EN18" i="1"/>
  <c r="EN19" i="1"/>
  <c r="EN20" i="1"/>
  <c r="EN21" i="1"/>
  <c r="EN22" i="1"/>
  <c r="EN23" i="1"/>
  <c r="EN24" i="1"/>
  <c r="EN25" i="1"/>
  <c r="EN26" i="1"/>
  <c r="EN27" i="1"/>
  <c r="EN28" i="1"/>
  <c r="EN29" i="1"/>
  <c r="EN30" i="1"/>
  <c r="EN31" i="1"/>
  <c r="EN32" i="1"/>
  <c r="EN33" i="1"/>
  <c r="EN34" i="1"/>
  <c r="EN35" i="1"/>
  <c r="EN36" i="1"/>
  <c r="EN37" i="1"/>
  <c r="EN38" i="1"/>
  <c r="EN39" i="1"/>
  <c r="EN40" i="1"/>
  <c r="EN41" i="1"/>
  <c r="EN42" i="1"/>
  <c r="EN43" i="1"/>
  <c r="EN44" i="1"/>
  <c r="EN45" i="1"/>
  <c r="EN46" i="1"/>
  <c r="EN47" i="1"/>
  <c r="EN48" i="1"/>
  <c r="EN49" i="1"/>
  <c r="EN50" i="1"/>
  <c r="EN51" i="1"/>
  <c r="EN52" i="1"/>
  <c r="EN53" i="1"/>
  <c r="EN54" i="1"/>
  <c r="EN55" i="1"/>
  <c r="EN56" i="1"/>
  <c r="EN57" i="1"/>
  <c r="EN58" i="1"/>
  <c r="EN59" i="1"/>
  <c r="EN60" i="1"/>
  <c r="EN61" i="1"/>
  <c r="EN62" i="1"/>
  <c r="EN63" i="1"/>
  <c r="EN14" i="1"/>
  <c r="D6" i="13"/>
  <c r="K16" i="10" l="1"/>
  <c r="M44" i="8"/>
  <c r="J44" i="8"/>
  <c r="BD8" i="12" l="1"/>
  <c r="U35" i="11" l="1"/>
  <c r="AC34" i="11"/>
  <c r="AC32" i="11"/>
  <c r="BP60" i="1" l="1"/>
  <c r="BP56" i="1"/>
  <c r="BP43" i="1"/>
  <c r="BP39" i="1"/>
  <c r="BP24" i="1"/>
  <c r="N15" i="1" l="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14" i="1"/>
  <c r="F16" i="13" l="1"/>
  <c r="E16" i="13"/>
  <c r="BS56" i="1" l="1"/>
  <c r="F1" i="13" l="1"/>
  <c r="AJ1" i="12"/>
  <c r="E1" i="13"/>
  <c r="AE1" i="12"/>
  <c r="AJ37" i="12"/>
  <c r="AE37" i="12"/>
  <c r="G7" i="8"/>
  <c r="B7" i="8"/>
  <c r="B51" i="7" l="1"/>
  <c r="U81" i="17" l="1"/>
  <c r="AE79" i="17"/>
  <c r="AB79" i="17"/>
  <c r="AC78" i="17"/>
  <c r="Z78" i="17"/>
  <c r="AC77" i="17"/>
  <c r="AB75" i="17"/>
  <c r="U75" i="17"/>
  <c r="U76" i="17"/>
  <c r="U77" i="17"/>
  <c r="U74" i="17"/>
  <c r="U67" i="17"/>
  <c r="AE65" i="17"/>
  <c r="AB65" i="17"/>
  <c r="AC64" i="17"/>
  <c r="Z64" i="17"/>
  <c r="AC63" i="17"/>
  <c r="AB61" i="17"/>
  <c r="U61" i="17"/>
  <c r="U62" i="17"/>
  <c r="U63" i="17"/>
  <c r="U60" i="17"/>
  <c r="E54" i="17" l="1"/>
  <c r="U28" i="17"/>
  <c r="N11" i="13"/>
  <c r="U21" i="17" l="1"/>
  <c r="U22" i="17"/>
  <c r="U19" i="17"/>
  <c r="U18" i="17"/>
  <c r="AC10" i="17"/>
  <c r="AC9" i="17"/>
  <c r="AC8" i="17"/>
  <c r="AC7" i="17"/>
  <c r="Z7" i="10"/>
  <c r="AG6" i="17"/>
  <c r="AD6" i="10"/>
  <c r="Z10" i="10"/>
  <c r="Z9" i="10"/>
  <c r="Z8" i="10"/>
  <c r="Y10" i="11"/>
  <c r="Y9" i="11"/>
  <c r="Y8" i="11"/>
  <c r="Y7" i="11"/>
  <c r="AD6" i="11"/>
  <c r="U206" i="11"/>
  <c r="AE204" i="11"/>
  <c r="AB204" i="11"/>
  <c r="AC203" i="11"/>
  <c r="Z203" i="11"/>
  <c r="AC202" i="11"/>
  <c r="AC200" i="11"/>
  <c r="U202" i="11"/>
  <c r="U201" i="11"/>
  <c r="U200" i="11"/>
  <c r="U199" i="11"/>
  <c r="U156" i="11"/>
  <c r="AE154" i="11"/>
  <c r="AB154" i="11"/>
  <c r="AC153" i="11"/>
  <c r="Z153" i="11"/>
  <c r="AC152" i="11"/>
  <c r="AC150" i="11"/>
  <c r="U152" i="11"/>
  <c r="U151" i="11"/>
  <c r="U150" i="11"/>
  <c r="U149" i="11"/>
  <c r="EF15" i="1" l="1"/>
  <c r="EH15" i="1"/>
  <c r="EJ15" i="1"/>
  <c r="EL15" i="1"/>
  <c r="EF16" i="1"/>
  <c r="EH16" i="1"/>
  <c r="EJ16" i="1"/>
  <c r="EL16" i="1"/>
  <c r="EH17" i="1"/>
  <c r="EJ17" i="1"/>
  <c r="EL17" i="1"/>
  <c r="EH18" i="1"/>
  <c r="EJ18" i="1"/>
  <c r="EL18" i="1"/>
  <c r="EH19" i="1"/>
  <c r="EJ19" i="1"/>
  <c r="EL19" i="1"/>
  <c r="EH20" i="1"/>
  <c r="EJ20" i="1"/>
  <c r="EL20" i="1"/>
  <c r="EH21" i="1"/>
  <c r="EJ21" i="1"/>
  <c r="EL21" i="1"/>
  <c r="EH22" i="1"/>
  <c r="EJ22" i="1"/>
  <c r="EL22" i="1"/>
  <c r="EF23" i="1"/>
  <c r="EH23" i="1"/>
  <c r="EJ23" i="1"/>
  <c r="EL23" i="1"/>
  <c r="EF24" i="1"/>
  <c r="EH24" i="1"/>
  <c r="EJ24" i="1"/>
  <c r="EL24" i="1"/>
  <c r="EF25" i="1"/>
  <c r="EH25" i="1"/>
  <c r="EJ25" i="1"/>
  <c r="EL25" i="1"/>
  <c r="EF26" i="1"/>
  <c r="EH26" i="1"/>
  <c r="EJ26" i="1"/>
  <c r="EL26" i="1"/>
  <c r="EF27" i="1"/>
  <c r="EH27" i="1"/>
  <c r="EJ27" i="1"/>
  <c r="EL27" i="1"/>
  <c r="EF28" i="1"/>
  <c r="EH28" i="1"/>
  <c r="EJ28" i="1"/>
  <c r="EL28" i="1"/>
  <c r="EF29" i="1"/>
  <c r="EH29" i="1"/>
  <c r="EJ29" i="1"/>
  <c r="EL29" i="1"/>
  <c r="EF30" i="1"/>
  <c r="EH30" i="1"/>
  <c r="EJ30" i="1"/>
  <c r="EL30" i="1"/>
  <c r="EF31" i="1"/>
  <c r="EH31" i="1"/>
  <c r="EJ31" i="1"/>
  <c r="EL31" i="1"/>
  <c r="EF32" i="1"/>
  <c r="EH32" i="1"/>
  <c r="EJ32" i="1"/>
  <c r="EL32" i="1"/>
  <c r="EF33" i="1"/>
  <c r="EH33" i="1"/>
  <c r="EJ33" i="1"/>
  <c r="EL33" i="1"/>
  <c r="EF34" i="1"/>
  <c r="EH34" i="1"/>
  <c r="EJ34" i="1"/>
  <c r="EL34" i="1"/>
  <c r="EF35" i="1"/>
  <c r="EH35" i="1"/>
  <c r="EJ35" i="1"/>
  <c r="EL35" i="1"/>
  <c r="EF36" i="1"/>
  <c r="EH36" i="1"/>
  <c r="EJ36" i="1"/>
  <c r="EL36" i="1"/>
  <c r="EF37" i="1"/>
  <c r="EH37" i="1"/>
  <c r="EJ37" i="1"/>
  <c r="EL37" i="1"/>
  <c r="EF38" i="1"/>
  <c r="EH38" i="1"/>
  <c r="EJ38" i="1"/>
  <c r="EL38" i="1"/>
  <c r="EF39" i="1"/>
  <c r="EH39" i="1"/>
  <c r="EJ39" i="1"/>
  <c r="EL39" i="1"/>
  <c r="EF40" i="1"/>
  <c r="EH40" i="1"/>
  <c r="EJ40" i="1"/>
  <c r="EL40" i="1"/>
  <c r="EF41" i="1"/>
  <c r="EH41" i="1"/>
  <c r="EJ41" i="1"/>
  <c r="EL41" i="1"/>
  <c r="EF42" i="1"/>
  <c r="EH42" i="1"/>
  <c r="EJ42" i="1"/>
  <c r="EL42" i="1"/>
  <c r="EF43" i="1"/>
  <c r="EH43" i="1"/>
  <c r="EJ43" i="1"/>
  <c r="EL43" i="1"/>
  <c r="EF44" i="1"/>
  <c r="EH44" i="1"/>
  <c r="EJ44" i="1"/>
  <c r="EL44" i="1"/>
  <c r="EF45" i="1"/>
  <c r="EH45" i="1"/>
  <c r="EJ45" i="1"/>
  <c r="EL45" i="1"/>
  <c r="EF46" i="1"/>
  <c r="EH46" i="1"/>
  <c r="EJ46" i="1"/>
  <c r="EL46" i="1"/>
  <c r="EF47" i="1"/>
  <c r="EH47" i="1"/>
  <c r="EJ47" i="1"/>
  <c r="EL47" i="1"/>
  <c r="EF48" i="1"/>
  <c r="EH48" i="1"/>
  <c r="EJ48" i="1"/>
  <c r="EL48" i="1"/>
  <c r="EF49" i="1"/>
  <c r="EH49" i="1"/>
  <c r="EJ49" i="1"/>
  <c r="EL49" i="1"/>
  <c r="EF50" i="1"/>
  <c r="EH50" i="1"/>
  <c r="EJ50" i="1"/>
  <c r="EL50" i="1"/>
  <c r="EF51" i="1"/>
  <c r="EH51" i="1"/>
  <c r="EJ51" i="1"/>
  <c r="EL51" i="1"/>
  <c r="EF52" i="1"/>
  <c r="EH52" i="1"/>
  <c r="EJ52" i="1"/>
  <c r="EL52" i="1"/>
  <c r="EF53" i="1"/>
  <c r="EH53" i="1"/>
  <c r="EJ53" i="1"/>
  <c r="EL53" i="1"/>
  <c r="EF54" i="1"/>
  <c r="EH54" i="1"/>
  <c r="EJ54" i="1"/>
  <c r="EL54" i="1"/>
  <c r="EF55" i="1"/>
  <c r="EH55" i="1"/>
  <c r="EJ55" i="1"/>
  <c r="EL55" i="1"/>
  <c r="EF56" i="1"/>
  <c r="EH56" i="1"/>
  <c r="EJ56" i="1"/>
  <c r="EL56" i="1"/>
  <c r="EF57" i="1"/>
  <c r="EH57" i="1"/>
  <c r="EJ57" i="1"/>
  <c r="EL57" i="1"/>
  <c r="EF58" i="1"/>
  <c r="EH58" i="1"/>
  <c r="EJ58" i="1"/>
  <c r="EL58" i="1"/>
  <c r="EF59" i="1"/>
  <c r="EH59" i="1"/>
  <c r="EJ59" i="1"/>
  <c r="EL59" i="1"/>
  <c r="EF60" i="1"/>
  <c r="EH60" i="1"/>
  <c r="EJ60" i="1"/>
  <c r="EL60" i="1"/>
  <c r="EF61" i="1"/>
  <c r="EH61" i="1"/>
  <c r="EJ61" i="1"/>
  <c r="EL61" i="1"/>
  <c r="EF62" i="1"/>
  <c r="EH62" i="1"/>
  <c r="EJ62" i="1"/>
  <c r="EL62" i="1"/>
  <c r="EF63" i="1"/>
  <c r="EH63" i="1"/>
  <c r="EJ63" i="1"/>
  <c r="EL63" i="1"/>
  <c r="EL14" i="1"/>
  <c r="DP14" i="1"/>
  <c r="EJ14" i="1"/>
  <c r="DN14" i="1"/>
  <c r="EH14" i="1"/>
  <c r="DL14" i="1"/>
  <c r="EF14" i="1"/>
  <c r="DJ14" i="1"/>
  <c r="DJ15" i="1"/>
  <c r="DL15" i="1"/>
  <c r="DN15" i="1"/>
  <c r="DP15" i="1"/>
  <c r="DJ16" i="1"/>
  <c r="DL16" i="1"/>
  <c r="DN16" i="1"/>
  <c r="DP16" i="1"/>
  <c r="DJ17" i="1"/>
  <c r="DL17" i="1"/>
  <c r="DN17" i="1"/>
  <c r="DP17" i="1"/>
  <c r="DJ18" i="1"/>
  <c r="DL18" i="1"/>
  <c r="DN18" i="1"/>
  <c r="DP18" i="1"/>
  <c r="DJ19" i="1"/>
  <c r="DL19" i="1"/>
  <c r="DN19" i="1"/>
  <c r="DP19" i="1"/>
  <c r="DJ20" i="1"/>
  <c r="DL20" i="1"/>
  <c r="DN20" i="1"/>
  <c r="DP20" i="1"/>
  <c r="DJ21" i="1"/>
  <c r="DL21" i="1"/>
  <c r="DN21" i="1"/>
  <c r="DP21" i="1"/>
  <c r="DJ22" i="1"/>
  <c r="DL22" i="1"/>
  <c r="DN22" i="1"/>
  <c r="DP22" i="1"/>
  <c r="DJ23" i="1"/>
  <c r="DL23" i="1"/>
  <c r="DN23" i="1"/>
  <c r="DP23" i="1"/>
  <c r="DJ24" i="1"/>
  <c r="DL24" i="1"/>
  <c r="DN24" i="1"/>
  <c r="DP24" i="1"/>
  <c r="DJ25" i="1"/>
  <c r="DL25" i="1"/>
  <c r="DN25" i="1"/>
  <c r="DP25" i="1"/>
  <c r="DJ26" i="1"/>
  <c r="DL26" i="1"/>
  <c r="DN26" i="1"/>
  <c r="DP26" i="1"/>
  <c r="DJ27" i="1"/>
  <c r="DL27" i="1"/>
  <c r="DN27" i="1"/>
  <c r="DP27" i="1"/>
  <c r="DJ28" i="1"/>
  <c r="DL28" i="1"/>
  <c r="DN28" i="1"/>
  <c r="DP28" i="1"/>
  <c r="DJ29" i="1"/>
  <c r="DL29" i="1"/>
  <c r="DN29" i="1"/>
  <c r="DP29" i="1"/>
  <c r="DJ30" i="1"/>
  <c r="DL30" i="1"/>
  <c r="DN30" i="1"/>
  <c r="DP30" i="1"/>
  <c r="DJ31" i="1"/>
  <c r="DL31" i="1"/>
  <c r="DN31" i="1"/>
  <c r="DP31" i="1"/>
  <c r="DJ32" i="1"/>
  <c r="DL32" i="1"/>
  <c r="DN32" i="1"/>
  <c r="DP32" i="1"/>
  <c r="DJ33" i="1"/>
  <c r="DL33" i="1"/>
  <c r="DN33" i="1"/>
  <c r="DP33" i="1"/>
  <c r="DJ34" i="1"/>
  <c r="DL34" i="1"/>
  <c r="DN34" i="1"/>
  <c r="DP34" i="1"/>
  <c r="DJ35" i="1"/>
  <c r="DL35" i="1"/>
  <c r="DN35" i="1"/>
  <c r="DP35" i="1"/>
  <c r="DJ36" i="1"/>
  <c r="DL36" i="1"/>
  <c r="DN36" i="1"/>
  <c r="DP36" i="1"/>
  <c r="DJ37" i="1"/>
  <c r="DL37" i="1"/>
  <c r="DN37" i="1"/>
  <c r="DP37" i="1"/>
  <c r="DJ38" i="1"/>
  <c r="DL38" i="1"/>
  <c r="DN38" i="1"/>
  <c r="DP38" i="1"/>
  <c r="DJ39" i="1"/>
  <c r="DL39" i="1"/>
  <c r="DN39" i="1"/>
  <c r="DP39" i="1"/>
  <c r="DJ40" i="1"/>
  <c r="DL40" i="1"/>
  <c r="DN40" i="1"/>
  <c r="DP40" i="1"/>
  <c r="DJ41" i="1"/>
  <c r="DL41" i="1"/>
  <c r="DN41" i="1"/>
  <c r="DP41" i="1"/>
  <c r="DJ42" i="1"/>
  <c r="DL42" i="1"/>
  <c r="DN42" i="1"/>
  <c r="DP42" i="1"/>
  <c r="DJ43" i="1"/>
  <c r="DL43" i="1"/>
  <c r="DN43" i="1"/>
  <c r="DP43" i="1"/>
  <c r="DJ44" i="1"/>
  <c r="DL44" i="1"/>
  <c r="DN44" i="1"/>
  <c r="DP44" i="1"/>
  <c r="DJ45" i="1"/>
  <c r="DL45" i="1"/>
  <c r="DN45" i="1"/>
  <c r="DP45" i="1"/>
  <c r="DJ46" i="1"/>
  <c r="DL46" i="1"/>
  <c r="DN46" i="1"/>
  <c r="DP46" i="1"/>
  <c r="DJ47" i="1"/>
  <c r="DL47" i="1"/>
  <c r="DN47" i="1"/>
  <c r="DP47" i="1"/>
  <c r="DJ48" i="1"/>
  <c r="DL48" i="1"/>
  <c r="DN48" i="1"/>
  <c r="DP48" i="1"/>
  <c r="DJ49" i="1"/>
  <c r="DL49" i="1"/>
  <c r="DN49" i="1"/>
  <c r="DP49" i="1"/>
  <c r="DJ50" i="1"/>
  <c r="DL50" i="1"/>
  <c r="DN50" i="1"/>
  <c r="DP50" i="1"/>
  <c r="DJ51" i="1"/>
  <c r="DL51" i="1"/>
  <c r="DN51" i="1"/>
  <c r="DP51" i="1"/>
  <c r="DJ52" i="1"/>
  <c r="DL52" i="1"/>
  <c r="DN52" i="1"/>
  <c r="DP52" i="1"/>
  <c r="DJ53" i="1"/>
  <c r="DL53" i="1"/>
  <c r="DN53" i="1"/>
  <c r="DP53" i="1"/>
  <c r="DJ54" i="1"/>
  <c r="DL54" i="1"/>
  <c r="DN54" i="1"/>
  <c r="DP54" i="1"/>
  <c r="DJ55" i="1"/>
  <c r="DL55" i="1"/>
  <c r="DN55" i="1"/>
  <c r="DP55" i="1"/>
  <c r="DJ56" i="1"/>
  <c r="DL56" i="1"/>
  <c r="DN56" i="1"/>
  <c r="DP56" i="1"/>
  <c r="DJ57" i="1"/>
  <c r="DL57" i="1"/>
  <c r="DN57" i="1"/>
  <c r="DP57" i="1"/>
  <c r="DJ58" i="1"/>
  <c r="DL58" i="1"/>
  <c r="DN58" i="1"/>
  <c r="DP58" i="1"/>
  <c r="DJ59" i="1"/>
  <c r="DL59" i="1"/>
  <c r="DN59" i="1"/>
  <c r="DP59" i="1"/>
  <c r="DJ60" i="1"/>
  <c r="DL60" i="1"/>
  <c r="DN60" i="1"/>
  <c r="DP60" i="1"/>
  <c r="DJ61" i="1"/>
  <c r="DL61" i="1"/>
  <c r="DN61" i="1"/>
  <c r="DP61" i="1"/>
  <c r="DJ62" i="1"/>
  <c r="DL62" i="1"/>
  <c r="DN62" i="1"/>
  <c r="DP62" i="1"/>
  <c r="DJ63" i="1"/>
  <c r="DL63" i="1"/>
  <c r="DN63" i="1"/>
  <c r="DP63" i="1"/>
  <c r="CH14" i="1"/>
  <c r="DR15" i="1"/>
  <c r="DT15" i="1"/>
  <c r="DV15" i="1"/>
  <c r="DX15" i="1"/>
  <c r="DZ15" i="1"/>
  <c r="EB15" i="1"/>
  <c r="ED15" i="1"/>
  <c r="DR16" i="1"/>
  <c r="DT16" i="1"/>
  <c r="DV16" i="1"/>
  <c r="DX16" i="1"/>
  <c r="DZ16" i="1"/>
  <c r="EB16" i="1"/>
  <c r="ED16" i="1"/>
  <c r="DR17" i="1"/>
  <c r="DT17" i="1"/>
  <c r="DV17" i="1"/>
  <c r="DX17" i="1"/>
  <c r="DZ17" i="1"/>
  <c r="EB17" i="1"/>
  <c r="ED17" i="1"/>
  <c r="DR18" i="1"/>
  <c r="DT18" i="1"/>
  <c r="DV18" i="1"/>
  <c r="DX18" i="1"/>
  <c r="DZ18" i="1"/>
  <c r="EB18" i="1"/>
  <c r="ED18" i="1"/>
  <c r="DR19" i="1"/>
  <c r="DT19" i="1"/>
  <c r="DV19" i="1"/>
  <c r="DX19" i="1"/>
  <c r="DZ19" i="1"/>
  <c r="EB19" i="1"/>
  <c r="ED19" i="1"/>
  <c r="DR20" i="1"/>
  <c r="DT20" i="1"/>
  <c r="DV20" i="1"/>
  <c r="DX20" i="1"/>
  <c r="DZ20" i="1"/>
  <c r="EB20" i="1"/>
  <c r="ED20" i="1"/>
  <c r="DR21" i="1"/>
  <c r="DT21" i="1"/>
  <c r="DV21" i="1"/>
  <c r="DX21" i="1"/>
  <c r="DZ21" i="1"/>
  <c r="EB21" i="1"/>
  <c r="ED21" i="1"/>
  <c r="DR22" i="1"/>
  <c r="DT22" i="1"/>
  <c r="DV22" i="1"/>
  <c r="DX22" i="1"/>
  <c r="DZ22" i="1"/>
  <c r="EB22" i="1"/>
  <c r="ED22" i="1"/>
  <c r="DR23" i="1"/>
  <c r="DT23" i="1"/>
  <c r="DV23" i="1"/>
  <c r="DX23" i="1"/>
  <c r="DZ23" i="1"/>
  <c r="EB23" i="1"/>
  <c r="ED23" i="1"/>
  <c r="DR24" i="1"/>
  <c r="DT24" i="1"/>
  <c r="DV24" i="1"/>
  <c r="DX24" i="1"/>
  <c r="DZ24" i="1"/>
  <c r="EB24" i="1"/>
  <c r="ED24" i="1"/>
  <c r="DR25" i="1"/>
  <c r="DT25" i="1"/>
  <c r="DV25" i="1"/>
  <c r="DX25" i="1"/>
  <c r="DZ25" i="1"/>
  <c r="EB25" i="1"/>
  <c r="ED25" i="1"/>
  <c r="DR26" i="1"/>
  <c r="DT26" i="1"/>
  <c r="DV26" i="1"/>
  <c r="DX26" i="1"/>
  <c r="DZ26" i="1"/>
  <c r="EB26" i="1"/>
  <c r="ED26" i="1"/>
  <c r="DR27" i="1"/>
  <c r="DT27" i="1"/>
  <c r="DV27" i="1"/>
  <c r="DX27" i="1"/>
  <c r="DZ27" i="1"/>
  <c r="EB27" i="1"/>
  <c r="ED27" i="1"/>
  <c r="DR28" i="1"/>
  <c r="DT28" i="1"/>
  <c r="DV28" i="1"/>
  <c r="DX28" i="1"/>
  <c r="DZ28" i="1"/>
  <c r="EB28" i="1"/>
  <c r="ED28" i="1"/>
  <c r="DR29" i="1"/>
  <c r="DT29" i="1"/>
  <c r="DV29" i="1"/>
  <c r="DX29" i="1"/>
  <c r="DZ29" i="1"/>
  <c r="EB29" i="1"/>
  <c r="ED29" i="1"/>
  <c r="DR30" i="1"/>
  <c r="DT30" i="1"/>
  <c r="DV30" i="1"/>
  <c r="DX30" i="1"/>
  <c r="DZ30" i="1"/>
  <c r="EB30" i="1"/>
  <c r="ED30" i="1"/>
  <c r="DR31" i="1"/>
  <c r="DT31" i="1"/>
  <c r="DV31" i="1"/>
  <c r="DX31" i="1"/>
  <c r="DZ31" i="1"/>
  <c r="EB31" i="1"/>
  <c r="ED31" i="1"/>
  <c r="DR32" i="1"/>
  <c r="DT32" i="1"/>
  <c r="DV32" i="1"/>
  <c r="DX32" i="1"/>
  <c r="DZ32" i="1"/>
  <c r="EB32" i="1"/>
  <c r="ED32" i="1"/>
  <c r="DR33" i="1"/>
  <c r="DT33" i="1"/>
  <c r="DV33" i="1"/>
  <c r="DX33" i="1"/>
  <c r="DZ33" i="1"/>
  <c r="EB33" i="1"/>
  <c r="ED33" i="1"/>
  <c r="DR34" i="1"/>
  <c r="DT34" i="1"/>
  <c r="DV34" i="1"/>
  <c r="DX34" i="1"/>
  <c r="DZ34" i="1"/>
  <c r="EB34" i="1"/>
  <c r="ED34" i="1"/>
  <c r="DR35" i="1"/>
  <c r="DT35" i="1"/>
  <c r="DV35" i="1"/>
  <c r="DX35" i="1"/>
  <c r="DZ35" i="1"/>
  <c r="EB35" i="1"/>
  <c r="ED35" i="1"/>
  <c r="DR36" i="1"/>
  <c r="DT36" i="1"/>
  <c r="DV36" i="1"/>
  <c r="DX36" i="1"/>
  <c r="DZ36" i="1"/>
  <c r="EB36" i="1"/>
  <c r="ED36" i="1"/>
  <c r="DR37" i="1"/>
  <c r="DT37" i="1"/>
  <c r="DV37" i="1"/>
  <c r="DX37" i="1"/>
  <c r="DZ37" i="1"/>
  <c r="EB37" i="1"/>
  <c r="ED37" i="1"/>
  <c r="DR38" i="1"/>
  <c r="DT38" i="1"/>
  <c r="DV38" i="1"/>
  <c r="DX38" i="1"/>
  <c r="DZ38" i="1"/>
  <c r="EB38" i="1"/>
  <c r="ED38" i="1"/>
  <c r="DR39" i="1"/>
  <c r="DT39" i="1"/>
  <c r="DV39" i="1"/>
  <c r="DX39" i="1"/>
  <c r="DZ39" i="1"/>
  <c r="EB39" i="1"/>
  <c r="ED39" i="1"/>
  <c r="DR40" i="1"/>
  <c r="DT40" i="1"/>
  <c r="DV40" i="1"/>
  <c r="DX40" i="1"/>
  <c r="DZ40" i="1"/>
  <c r="EB40" i="1"/>
  <c r="ED40" i="1"/>
  <c r="DR41" i="1"/>
  <c r="DT41" i="1"/>
  <c r="DV41" i="1"/>
  <c r="DX41" i="1"/>
  <c r="DZ41" i="1"/>
  <c r="EB41" i="1"/>
  <c r="ED41" i="1"/>
  <c r="DR42" i="1"/>
  <c r="DT42" i="1"/>
  <c r="DV42" i="1"/>
  <c r="DX42" i="1"/>
  <c r="DZ42" i="1"/>
  <c r="EB42" i="1"/>
  <c r="ED42" i="1"/>
  <c r="DR43" i="1"/>
  <c r="DT43" i="1"/>
  <c r="DV43" i="1"/>
  <c r="DX43" i="1"/>
  <c r="DZ43" i="1"/>
  <c r="EB43" i="1"/>
  <c r="ED43" i="1"/>
  <c r="DR44" i="1"/>
  <c r="DT44" i="1"/>
  <c r="DV44" i="1"/>
  <c r="DX44" i="1"/>
  <c r="DZ44" i="1"/>
  <c r="EB44" i="1"/>
  <c r="ED44" i="1"/>
  <c r="DR45" i="1"/>
  <c r="DT45" i="1"/>
  <c r="DV45" i="1"/>
  <c r="DX45" i="1"/>
  <c r="DZ45" i="1"/>
  <c r="EB45" i="1"/>
  <c r="ED45" i="1"/>
  <c r="DR46" i="1"/>
  <c r="DT46" i="1"/>
  <c r="DV46" i="1"/>
  <c r="DX46" i="1"/>
  <c r="DZ46" i="1"/>
  <c r="EB46" i="1"/>
  <c r="ED46" i="1"/>
  <c r="DR47" i="1"/>
  <c r="DT47" i="1"/>
  <c r="DV47" i="1"/>
  <c r="DX47" i="1"/>
  <c r="DZ47" i="1"/>
  <c r="EB47" i="1"/>
  <c r="ED47" i="1"/>
  <c r="DR48" i="1"/>
  <c r="DT48" i="1"/>
  <c r="DV48" i="1"/>
  <c r="DX48" i="1"/>
  <c r="DZ48" i="1"/>
  <c r="EB48" i="1"/>
  <c r="ED48" i="1"/>
  <c r="DR49" i="1"/>
  <c r="DT49" i="1"/>
  <c r="DV49" i="1"/>
  <c r="DX49" i="1"/>
  <c r="DZ49" i="1"/>
  <c r="EB49" i="1"/>
  <c r="ED49" i="1"/>
  <c r="DR50" i="1"/>
  <c r="DT50" i="1"/>
  <c r="DV50" i="1"/>
  <c r="DX50" i="1"/>
  <c r="DZ50" i="1"/>
  <c r="EB50" i="1"/>
  <c r="ED50" i="1"/>
  <c r="DR51" i="1"/>
  <c r="DT51" i="1"/>
  <c r="DV51" i="1"/>
  <c r="DX51" i="1"/>
  <c r="DZ51" i="1"/>
  <c r="EB51" i="1"/>
  <c r="ED51" i="1"/>
  <c r="DR52" i="1"/>
  <c r="DT52" i="1"/>
  <c r="DV52" i="1"/>
  <c r="DX52" i="1"/>
  <c r="DZ52" i="1"/>
  <c r="EB52" i="1"/>
  <c r="ED52" i="1"/>
  <c r="DR53" i="1"/>
  <c r="DT53" i="1"/>
  <c r="DV53" i="1"/>
  <c r="DX53" i="1"/>
  <c r="DZ53" i="1"/>
  <c r="EB53" i="1"/>
  <c r="ED53" i="1"/>
  <c r="DR54" i="1"/>
  <c r="DT54" i="1"/>
  <c r="DV54" i="1"/>
  <c r="DX54" i="1"/>
  <c r="DZ54" i="1"/>
  <c r="EB54" i="1"/>
  <c r="ED54" i="1"/>
  <c r="DR55" i="1"/>
  <c r="DT55" i="1"/>
  <c r="DV55" i="1"/>
  <c r="DX55" i="1"/>
  <c r="DZ55" i="1"/>
  <c r="EB55" i="1"/>
  <c r="ED55" i="1"/>
  <c r="DR56" i="1"/>
  <c r="DT56" i="1"/>
  <c r="DV56" i="1"/>
  <c r="DX56" i="1"/>
  <c r="DZ56" i="1"/>
  <c r="EB56" i="1"/>
  <c r="ED56" i="1"/>
  <c r="DR57" i="1"/>
  <c r="DT57" i="1"/>
  <c r="DV57" i="1"/>
  <c r="DX57" i="1"/>
  <c r="DZ57" i="1"/>
  <c r="EB57" i="1"/>
  <c r="ED57" i="1"/>
  <c r="DR58" i="1"/>
  <c r="DT58" i="1"/>
  <c r="DV58" i="1"/>
  <c r="DX58" i="1"/>
  <c r="DZ58" i="1"/>
  <c r="EB58" i="1"/>
  <c r="ED58" i="1"/>
  <c r="DR59" i="1"/>
  <c r="DT59" i="1"/>
  <c r="DV59" i="1"/>
  <c r="DX59" i="1"/>
  <c r="DZ59" i="1"/>
  <c r="EB59" i="1"/>
  <c r="ED59" i="1"/>
  <c r="DR60" i="1"/>
  <c r="DT60" i="1"/>
  <c r="DV60" i="1"/>
  <c r="DX60" i="1"/>
  <c r="DZ60" i="1"/>
  <c r="EB60" i="1"/>
  <c r="ED60" i="1"/>
  <c r="DR61" i="1"/>
  <c r="DT61" i="1"/>
  <c r="DV61" i="1"/>
  <c r="DX61" i="1"/>
  <c r="DZ61" i="1"/>
  <c r="EB61" i="1"/>
  <c r="ED61" i="1"/>
  <c r="DR62" i="1"/>
  <c r="DT62" i="1"/>
  <c r="DV62" i="1"/>
  <c r="DX62" i="1"/>
  <c r="DZ62" i="1"/>
  <c r="EB62" i="1"/>
  <c r="ED62" i="1"/>
  <c r="ED14" i="1"/>
  <c r="EB14" i="1"/>
  <c r="DZ14" i="1"/>
  <c r="DX14" i="1"/>
  <c r="DV14" i="1"/>
  <c r="DT14" i="1"/>
  <c r="DR14" i="1"/>
  <c r="CV15" i="1"/>
  <c r="CX15" i="1"/>
  <c r="CZ15" i="1"/>
  <c r="DB15" i="1"/>
  <c r="DD15" i="1"/>
  <c r="DF15" i="1"/>
  <c r="DH15" i="1"/>
  <c r="CV16" i="1"/>
  <c r="CX16" i="1"/>
  <c r="CZ16" i="1"/>
  <c r="DB16" i="1"/>
  <c r="DD16" i="1"/>
  <c r="DF16" i="1"/>
  <c r="DH16" i="1"/>
  <c r="CV17" i="1"/>
  <c r="CX17" i="1"/>
  <c r="CZ17" i="1"/>
  <c r="DB17" i="1"/>
  <c r="DD17" i="1"/>
  <c r="DF17" i="1"/>
  <c r="DH17" i="1"/>
  <c r="CV18" i="1"/>
  <c r="CX18" i="1"/>
  <c r="CZ18" i="1"/>
  <c r="DB18" i="1"/>
  <c r="DD18" i="1"/>
  <c r="DF18" i="1"/>
  <c r="DH18" i="1"/>
  <c r="CV19" i="1"/>
  <c r="CX19" i="1"/>
  <c r="CZ19" i="1"/>
  <c r="DB19" i="1"/>
  <c r="DD19" i="1"/>
  <c r="DF19" i="1"/>
  <c r="DH19" i="1"/>
  <c r="CV20" i="1"/>
  <c r="CX20" i="1"/>
  <c r="CZ20" i="1"/>
  <c r="DB20" i="1"/>
  <c r="DD20" i="1"/>
  <c r="DF20" i="1"/>
  <c r="DH20" i="1"/>
  <c r="CV21" i="1"/>
  <c r="CX21" i="1"/>
  <c r="CZ21" i="1"/>
  <c r="DB21" i="1"/>
  <c r="DD21" i="1"/>
  <c r="DF21" i="1"/>
  <c r="DH21" i="1"/>
  <c r="CV22" i="1"/>
  <c r="CX22" i="1"/>
  <c r="CZ22" i="1"/>
  <c r="DB22" i="1"/>
  <c r="DD22" i="1"/>
  <c r="DF22" i="1"/>
  <c r="DH22" i="1"/>
  <c r="CV23" i="1"/>
  <c r="CX23" i="1"/>
  <c r="CZ23" i="1"/>
  <c r="DB23" i="1"/>
  <c r="DD23" i="1"/>
  <c r="DF23" i="1"/>
  <c r="DH23" i="1"/>
  <c r="CV24" i="1"/>
  <c r="CX24" i="1"/>
  <c r="CZ24" i="1"/>
  <c r="DB24" i="1"/>
  <c r="DD24" i="1"/>
  <c r="DF24" i="1"/>
  <c r="DH24" i="1"/>
  <c r="CV25" i="1"/>
  <c r="CX25" i="1"/>
  <c r="CZ25" i="1"/>
  <c r="DB25" i="1"/>
  <c r="DD25" i="1"/>
  <c r="DF25" i="1"/>
  <c r="DH25" i="1"/>
  <c r="CV26" i="1"/>
  <c r="CX26" i="1"/>
  <c r="CZ26" i="1"/>
  <c r="DB26" i="1"/>
  <c r="DD26" i="1"/>
  <c r="DF26" i="1"/>
  <c r="DH26" i="1"/>
  <c r="CV27" i="1"/>
  <c r="CX27" i="1"/>
  <c r="CZ27" i="1"/>
  <c r="DB27" i="1"/>
  <c r="DD27" i="1"/>
  <c r="DF27" i="1"/>
  <c r="DH27" i="1"/>
  <c r="CV28" i="1"/>
  <c r="CX28" i="1"/>
  <c r="CZ28" i="1"/>
  <c r="DB28" i="1"/>
  <c r="DD28" i="1"/>
  <c r="DF28" i="1"/>
  <c r="DH28" i="1"/>
  <c r="CV29" i="1"/>
  <c r="CX29" i="1"/>
  <c r="CZ29" i="1"/>
  <c r="DB29" i="1"/>
  <c r="DD29" i="1"/>
  <c r="DF29" i="1"/>
  <c r="DH29" i="1"/>
  <c r="CV30" i="1"/>
  <c r="CX30" i="1"/>
  <c r="CZ30" i="1"/>
  <c r="DB30" i="1"/>
  <c r="DD30" i="1"/>
  <c r="DF30" i="1"/>
  <c r="DH30" i="1"/>
  <c r="CV31" i="1"/>
  <c r="CX31" i="1"/>
  <c r="CZ31" i="1"/>
  <c r="DB31" i="1"/>
  <c r="DD31" i="1"/>
  <c r="DF31" i="1"/>
  <c r="DH31" i="1"/>
  <c r="CV32" i="1"/>
  <c r="CX32" i="1"/>
  <c r="CZ32" i="1"/>
  <c r="DB32" i="1"/>
  <c r="DD32" i="1"/>
  <c r="DF32" i="1"/>
  <c r="DH32" i="1"/>
  <c r="CV33" i="1"/>
  <c r="CX33" i="1"/>
  <c r="CZ33" i="1"/>
  <c r="DB33" i="1"/>
  <c r="DD33" i="1"/>
  <c r="DF33" i="1"/>
  <c r="DH33" i="1"/>
  <c r="CV34" i="1"/>
  <c r="CX34" i="1"/>
  <c r="CZ34" i="1"/>
  <c r="DB34" i="1"/>
  <c r="DD34" i="1"/>
  <c r="DF34" i="1"/>
  <c r="DH34" i="1"/>
  <c r="CV35" i="1"/>
  <c r="CX35" i="1"/>
  <c r="CZ35" i="1"/>
  <c r="DB35" i="1"/>
  <c r="DD35" i="1"/>
  <c r="DF35" i="1"/>
  <c r="DH35" i="1"/>
  <c r="CV36" i="1"/>
  <c r="CX36" i="1"/>
  <c r="CZ36" i="1"/>
  <c r="DB36" i="1"/>
  <c r="DD36" i="1"/>
  <c r="DF36" i="1"/>
  <c r="DH36" i="1"/>
  <c r="CV37" i="1"/>
  <c r="CX37" i="1"/>
  <c r="CZ37" i="1"/>
  <c r="DB37" i="1"/>
  <c r="DD37" i="1"/>
  <c r="DF37" i="1"/>
  <c r="DH37" i="1"/>
  <c r="CV38" i="1"/>
  <c r="CX38" i="1"/>
  <c r="CZ38" i="1"/>
  <c r="DB38" i="1"/>
  <c r="DD38" i="1"/>
  <c r="DF38" i="1"/>
  <c r="DH38" i="1"/>
  <c r="CV39" i="1"/>
  <c r="CX39" i="1"/>
  <c r="CZ39" i="1"/>
  <c r="DB39" i="1"/>
  <c r="DD39" i="1"/>
  <c r="DF39" i="1"/>
  <c r="DH39" i="1"/>
  <c r="CV40" i="1"/>
  <c r="CX40" i="1"/>
  <c r="CZ40" i="1"/>
  <c r="DB40" i="1"/>
  <c r="DD40" i="1"/>
  <c r="DF40" i="1"/>
  <c r="DH40" i="1"/>
  <c r="CV41" i="1"/>
  <c r="CX41" i="1"/>
  <c r="CZ41" i="1"/>
  <c r="DB41" i="1"/>
  <c r="DD41" i="1"/>
  <c r="DF41" i="1"/>
  <c r="DH41" i="1"/>
  <c r="CV42" i="1"/>
  <c r="CX42" i="1"/>
  <c r="CZ42" i="1"/>
  <c r="DB42" i="1"/>
  <c r="DD42" i="1"/>
  <c r="DF42" i="1"/>
  <c r="DH42" i="1"/>
  <c r="CV43" i="1"/>
  <c r="CX43" i="1"/>
  <c r="CZ43" i="1"/>
  <c r="DB43" i="1"/>
  <c r="DD43" i="1"/>
  <c r="DF43" i="1"/>
  <c r="DH43" i="1"/>
  <c r="CV44" i="1"/>
  <c r="CX44" i="1"/>
  <c r="CZ44" i="1"/>
  <c r="DB44" i="1"/>
  <c r="DD44" i="1"/>
  <c r="DF44" i="1"/>
  <c r="DH44" i="1"/>
  <c r="CV45" i="1"/>
  <c r="CX45" i="1"/>
  <c r="CZ45" i="1"/>
  <c r="DB45" i="1"/>
  <c r="DD45" i="1"/>
  <c r="DF45" i="1"/>
  <c r="DH45" i="1"/>
  <c r="CV46" i="1"/>
  <c r="CX46" i="1"/>
  <c r="CZ46" i="1"/>
  <c r="DB46" i="1"/>
  <c r="DD46" i="1"/>
  <c r="DF46" i="1"/>
  <c r="DH46" i="1"/>
  <c r="CV47" i="1"/>
  <c r="CX47" i="1"/>
  <c r="CZ47" i="1"/>
  <c r="DB47" i="1"/>
  <c r="DD47" i="1"/>
  <c r="DF47" i="1"/>
  <c r="DH47" i="1"/>
  <c r="CV48" i="1"/>
  <c r="CX48" i="1"/>
  <c r="CZ48" i="1"/>
  <c r="DB48" i="1"/>
  <c r="DD48" i="1"/>
  <c r="DF48" i="1"/>
  <c r="DH48" i="1"/>
  <c r="CV49" i="1"/>
  <c r="CX49" i="1"/>
  <c r="CZ49" i="1"/>
  <c r="DB49" i="1"/>
  <c r="DD49" i="1"/>
  <c r="DF49" i="1"/>
  <c r="DH49" i="1"/>
  <c r="CV50" i="1"/>
  <c r="CX50" i="1"/>
  <c r="CZ50" i="1"/>
  <c r="DB50" i="1"/>
  <c r="DD50" i="1"/>
  <c r="DF50" i="1"/>
  <c r="DH50" i="1"/>
  <c r="CV51" i="1"/>
  <c r="CX51" i="1"/>
  <c r="CZ51" i="1"/>
  <c r="DB51" i="1"/>
  <c r="DD51" i="1"/>
  <c r="DF51" i="1"/>
  <c r="DH51" i="1"/>
  <c r="CV52" i="1"/>
  <c r="CX52" i="1"/>
  <c r="CZ52" i="1"/>
  <c r="DB52" i="1"/>
  <c r="DD52" i="1"/>
  <c r="DF52" i="1"/>
  <c r="DH52" i="1"/>
  <c r="CV53" i="1"/>
  <c r="CX53" i="1"/>
  <c r="CZ53" i="1"/>
  <c r="DB53" i="1"/>
  <c r="DD53" i="1"/>
  <c r="DF53" i="1"/>
  <c r="DH53" i="1"/>
  <c r="CV54" i="1"/>
  <c r="CX54" i="1"/>
  <c r="CZ54" i="1"/>
  <c r="DB54" i="1"/>
  <c r="DD54" i="1"/>
  <c r="DF54" i="1"/>
  <c r="DH54" i="1"/>
  <c r="CV55" i="1"/>
  <c r="CX55" i="1"/>
  <c r="CZ55" i="1"/>
  <c r="DB55" i="1"/>
  <c r="DD55" i="1"/>
  <c r="DF55" i="1"/>
  <c r="DH55" i="1"/>
  <c r="CV56" i="1"/>
  <c r="CX56" i="1"/>
  <c r="CZ56" i="1"/>
  <c r="DB56" i="1"/>
  <c r="DD56" i="1"/>
  <c r="DF56" i="1"/>
  <c r="DH56" i="1"/>
  <c r="CV57" i="1"/>
  <c r="CX57" i="1"/>
  <c r="CZ57" i="1"/>
  <c r="DB57" i="1"/>
  <c r="DD57" i="1"/>
  <c r="DF57" i="1"/>
  <c r="DH57" i="1"/>
  <c r="CV58" i="1"/>
  <c r="CX58" i="1"/>
  <c r="CZ58" i="1"/>
  <c r="DB58" i="1"/>
  <c r="DD58" i="1"/>
  <c r="DF58" i="1"/>
  <c r="DH58" i="1"/>
  <c r="CV59" i="1"/>
  <c r="CX59" i="1"/>
  <c r="CZ59" i="1"/>
  <c r="DB59" i="1"/>
  <c r="DD59" i="1"/>
  <c r="DF59" i="1"/>
  <c r="DH59" i="1"/>
  <c r="CV60" i="1"/>
  <c r="CX60" i="1"/>
  <c r="CZ60" i="1"/>
  <c r="DB60" i="1"/>
  <c r="DD60" i="1"/>
  <c r="DF60" i="1"/>
  <c r="DH60" i="1"/>
  <c r="CV61" i="1"/>
  <c r="CX61" i="1"/>
  <c r="CZ61" i="1"/>
  <c r="DB61" i="1"/>
  <c r="DD61" i="1"/>
  <c r="DF61" i="1"/>
  <c r="DH61" i="1"/>
  <c r="CV62" i="1"/>
  <c r="CX62" i="1"/>
  <c r="CZ62" i="1"/>
  <c r="DB62" i="1"/>
  <c r="DD62" i="1"/>
  <c r="DF62" i="1"/>
  <c r="DH62" i="1"/>
  <c r="CV63" i="1"/>
  <c r="CX63" i="1"/>
  <c r="CZ63" i="1"/>
  <c r="DB63" i="1"/>
  <c r="DD63" i="1"/>
  <c r="DF63" i="1"/>
  <c r="DH63" i="1"/>
  <c r="DH14" i="1"/>
  <c r="DF14" i="1"/>
  <c r="DD14" i="1"/>
  <c r="DB14" i="1"/>
  <c r="CZ14" i="1"/>
  <c r="CX14" i="1"/>
  <c r="CV14" i="1"/>
  <c r="CB15" i="1"/>
  <c r="CF15" i="1"/>
  <c r="CH15" i="1"/>
  <c r="CJ15" i="1"/>
  <c r="CL15" i="1"/>
  <c r="CR15" i="1"/>
  <c r="CB16" i="1"/>
  <c r="CF16" i="1"/>
  <c r="CH16" i="1"/>
  <c r="CJ16" i="1"/>
  <c r="CL16" i="1"/>
  <c r="CP16" i="1"/>
  <c r="CR16" i="1"/>
  <c r="CT16" i="1"/>
  <c r="CB17" i="1"/>
  <c r="CD17" i="1"/>
  <c r="CF17" i="1"/>
  <c r="CH17" i="1"/>
  <c r="CJ17" i="1"/>
  <c r="CL17" i="1"/>
  <c r="CN17" i="1"/>
  <c r="CP17" i="1"/>
  <c r="CR17" i="1"/>
  <c r="CT17" i="1"/>
  <c r="CB18" i="1"/>
  <c r="CD18" i="1"/>
  <c r="CF18" i="1"/>
  <c r="CH18" i="1"/>
  <c r="CJ18" i="1"/>
  <c r="CL18" i="1"/>
  <c r="CN18" i="1"/>
  <c r="CP18" i="1"/>
  <c r="CR18" i="1"/>
  <c r="CT18" i="1"/>
  <c r="CB19" i="1"/>
  <c r="CD19" i="1"/>
  <c r="CF19" i="1"/>
  <c r="CH19" i="1"/>
  <c r="CJ19" i="1"/>
  <c r="CL19" i="1"/>
  <c r="CN19" i="1"/>
  <c r="CP19" i="1"/>
  <c r="CR19" i="1"/>
  <c r="CT19" i="1"/>
  <c r="CB20" i="1"/>
  <c r="CD20" i="1"/>
  <c r="CF20" i="1"/>
  <c r="CH20" i="1"/>
  <c r="CJ20" i="1"/>
  <c r="CL20" i="1"/>
  <c r="CN20" i="1"/>
  <c r="CP20" i="1"/>
  <c r="CR20" i="1"/>
  <c r="CT20" i="1"/>
  <c r="CB21" i="1"/>
  <c r="CD21" i="1"/>
  <c r="CF21" i="1"/>
  <c r="CH21" i="1"/>
  <c r="CJ21" i="1"/>
  <c r="CL21" i="1"/>
  <c r="CN21" i="1"/>
  <c r="CP21" i="1"/>
  <c r="CR21" i="1"/>
  <c r="CT21" i="1"/>
  <c r="CB22" i="1"/>
  <c r="CD22" i="1"/>
  <c r="CF22" i="1"/>
  <c r="CH22" i="1"/>
  <c r="CJ22" i="1"/>
  <c r="CL22" i="1"/>
  <c r="CN22" i="1"/>
  <c r="CP22" i="1"/>
  <c r="CR22" i="1"/>
  <c r="CT22" i="1"/>
  <c r="CB23" i="1"/>
  <c r="CF23" i="1"/>
  <c r="CH23" i="1"/>
  <c r="CJ23" i="1"/>
  <c r="CL23" i="1"/>
  <c r="CP23" i="1"/>
  <c r="CR23" i="1"/>
  <c r="CT23" i="1"/>
  <c r="CB24" i="1"/>
  <c r="CD24" i="1"/>
  <c r="CF24" i="1"/>
  <c r="CH24" i="1"/>
  <c r="CJ24" i="1"/>
  <c r="CL24" i="1"/>
  <c r="CN24" i="1"/>
  <c r="CP24" i="1"/>
  <c r="CR24" i="1"/>
  <c r="CT24" i="1"/>
  <c r="CB25" i="1"/>
  <c r="CD25" i="1"/>
  <c r="CF25" i="1"/>
  <c r="CH25" i="1"/>
  <c r="CJ25" i="1"/>
  <c r="CL25" i="1"/>
  <c r="CN25" i="1"/>
  <c r="CP25" i="1"/>
  <c r="CR25" i="1"/>
  <c r="CT25" i="1"/>
  <c r="CB26" i="1"/>
  <c r="CD26" i="1"/>
  <c r="CF26" i="1"/>
  <c r="CH26" i="1"/>
  <c r="CJ26" i="1"/>
  <c r="CL26" i="1"/>
  <c r="CN26" i="1"/>
  <c r="CP26" i="1"/>
  <c r="CR26" i="1"/>
  <c r="CT26" i="1"/>
  <c r="CB27" i="1"/>
  <c r="CD27" i="1"/>
  <c r="CF27" i="1"/>
  <c r="CH27" i="1"/>
  <c r="CJ27" i="1"/>
  <c r="CL27" i="1"/>
  <c r="CN27" i="1"/>
  <c r="CP27" i="1"/>
  <c r="CR27" i="1"/>
  <c r="CT27" i="1"/>
  <c r="CB28" i="1"/>
  <c r="CD28" i="1"/>
  <c r="CF28" i="1"/>
  <c r="CH28" i="1"/>
  <c r="CJ28" i="1"/>
  <c r="CL28" i="1"/>
  <c r="CN28" i="1"/>
  <c r="CP28" i="1"/>
  <c r="CR28" i="1"/>
  <c r="CT28" i="1"/>
  <c r="CB29" i="1"/>
  <c r="CD29" i="1"/>
  <c r="CF29" i="1"/>
  <c r="CH29" i="1"/>
  <c r="CJ29" i="1"/>
  <c r="CL29" i="1"/>
  <c r="CN29" i="1"/>
  <c r="CP29" i="1"/>
  <c r="CR29" i="1"/>
  <c r="CT29" i="1"/>
  <c r="CB30" i="1"/>
  <c r="CD30" i="1"/>
  <c r="CF30" i="1"/>
  <c r="CH30" i="1"/>
  <c r="CJ30" i="1"/>
  <c r="CL30" i="1"/>
  <c r="CN30" i="1"/>
  <c r="CP30" i="1"/>
  <c r="CR30" i="1"/>
  <c r="CT30" i="1"/>
  <c r="CB31" i="1"/>
  <c r="CD31" i="1"/>
  <c r="CF31" i="1"/>
  <c r="CH31" i="1"/>
  <c r="CJ31" i="1"/>
  <c r="CL31" i="1"/>
  <c r="CN31" i="1"/>
  <c r="CP31" i="1"/>
  <c r="CR31" i="1"/>
  <c r="CT31" i="1"/>
  <c r="CB32" i="1"/>
  <c r="CD32" i="1"/>
  <c r="CF32" i="1"/>
  <c r="CH32" i="1"/>
  <c r="CJ32" i="1"/>
  <c r="CL32" i="1"/>
  <c r="CN32" i="1"/>
  <c r="CP32" i="1"/>
  <c r="CR32" i="1"/>
  <c r="CT32" i="1"/>
  <c r="CB33" i="1"/>
  <c r="CD33" i="1"/>
  <c r="CF33" i="1"/>
  <c r="CH33" i="1"/>
  <c r="CJ33" i="1"/>
  <c r="CL33" i="1"/>
  <c r="CN33" i="1"/>
  <c r="CP33" i="1"/>
  <c r="CR33" i="1"/>
  <c r="CT33" i="1"/>
  <c r="CB34" i="1"/>
  <c r="CD34" i="1"/>
  <c r="CF34" i="1"/>
  <c r="CH34" i="1"/>
  <c r="CJ34" i="1"/>
  <c r="CL34" i="1"/>
  <c r="CN34" i="1"/>
  <c r="CP34" i="1"/>
  <c r="CR34" i="1"/>
  <c r="CT34" i="1"/>
  <c r="CB35" i="1"/>
  <c r="CD35" i="1"/>
  <c r="CF35" i="1"/>
  <c r="CH35" i="1"/>
  <c r="CJ35" i="1"/>
  <c r="CL35" i="1"/>
  <c r="CN35" i="1"/>
  <c r="CP35" i="1"/>
  <c r="CR35" i="1"/>
  <c r="CT35" i="1"/>
  <c r="CB36" i="1"/>
  <c r="CD36" i="1"/>
  <c r="CF36" i="1"/>
  <c r="CH36" i="1"/>
  <c r="CJ36" i="1"/>
  <c r="CL36" i="1"/>
  <c r="CN36" i="1"/>
  <c r="CP36" i="1"/>
  <c r="CR36" i="1"/>
  <c r="CT36" i="1"/>
  <c r="CB37" i="1"/>
  <c r="CD37" i="1"/>
  <c r="CF37" i="1"/>
  <c r="CH37" i="1"/>
  <c r="CJ37" i="1"/>
  <c r="CL37" i="1"/>
  <c r="CN37" i="1"/>
  <c r="CP37" i="1"/>
  <c r="CR37" i="1"/>
  <c r="CT37" i="1"/>
  <c r="CB38" i="1"/>
  <c r="CD38" i="1"/>
  <c r="CF38" i="1"/>
  <c r="CH38" i="1"/>
  <c r="CJ38" i="1"/>
  <c r="CL38" i="1"/>
  <c r="CN38" i="1"/>
  <c r="CP38" i="1"/>
  <c r="CR38" i="1"/>
  <c r="CT38" i="1"/>
  <c r="CB39" i="1"/>
  <c r="CD39" i="1"/>
  <c r="CF39" i="1"/>
  <c r="CH39" i="1"/>
  <c r="CJ39" i="1"/>
  <c r="CL39" i="1"/>
  <c r="CN39" i="1"/>
  <c r="CP39" i="1"/>
  <c r="CR39" i="1"/>
  <c r="CT39" i="1"/>
  <c r="CB40" i="1"/>
  <c r="CD40" i="1"/>
  <c r="CF40" i="1"/>
  <c r="CH40" i="1"/>
  <c r="CJ40" i="1"/>
  <c r="CL40" i="1"/>
  <c r="CN40" i="1"/>
  <c r="CP40" i="1"/>
  <c r="CR40" i="1"/>
  <c r="CT40" i="1"/>
  <c r="CB41" i="1"/>
  <c r="CD41" i="1"/>
  <c r="CF41" i="1"/>
  <c r="CH41" i="1"/>
  <c r="CJ41" i="1"/>
  <c r="CL41" i="1"/>
  <c r="CN41" i="1"/>
  <c r="CP41" i="1"/>
  <c r="CR41" i="1"/>
  <c r="CT41" i="1"/>
  <c r="CB42" i="1"/>
  <c r="CD42" i="1"/>
  <c r="CF42" i="1"/>
  <c r="CH42" i="1"/>
  <c r="CJ42" i="1"/>
  <c r="CL42" i="1"/>
  <c r="CN42" i="1"/>
  <c r="CP42" i="1"/>
  <c r="CR42" i="1"/>
  <c r="CT42" i="1"/>
  <c r="CB43" i="1"/>
  <c r="CD43" i="1"/>
  <c r="CF43" i="1"/>
  <c r="CH43" i="1"/>
  <c r="CJ43" i="1"/>
  <c r="CL43" i="1"/>
  <c r="CN43" i="1"/>
  <c r="CP43" i="1"/>
  <c r="CR43" i="1"/>
  <c r="CT43" i="1"/>
  <c r="CB44" i="1"/>
  <c r="CD44" i="1"/>
  <c r="CF44" i="1"/>
  <c r="CH44" i="1"/>
  <c r="CJ44" i="1"/>
  <c r="CL44" i="1"/>
  <c r="CN44" i="1"/>
  <c r="CP44" i="1"/>
  <c r="CR44" i="1"/>
  <c r="CT44" i="1"/>
  <c r="CB45" i="1"/>
  <c r="CD45" i="1"/>
  <c r="CF45" i="1"/>
  <c r="CH45" i="1"/>
  <c r="CJ45" i="1"/>
  <c r="CL45" i="1"/>
  <c r="CN45" i="1"/>
  <c r="CP45" i="1"/>
  <c r="CR45" i="1"/>
  <c r="CT45" i="1"/>
  <c r="CB46" i="1"/>
  <c r="CD46" i="1"/>
  <c r="CF46" i="1"/>
  <c r="CH46" i="1"/>
  <c r="CJ46" i="1"/>
  <c r="CL46" i="1"/>
  <c r="CN46" i="1"/>
  <c r="CP46" i="1"/>
  <c r="CR46" i="1"/>
  <c r="CT46" i="1"/>
  <c r="CB47" i="1"/>
  <c r="CD47" i="1"/>
  <c r="CF47" i="1"/>
  <c r="CH47" i="1"/>
  <c r="CJ47" i="1"/>
  <c r="CL47" i="1"/>
  <c r="CN47" i="1"/>
  <c r="CP47" i="1"/>
  <c r="CR47" i="1"/>
  <c r="CT47" i="1"/>
  <c r="CB48" i="1"/>
  <c r="CD48" i="1"/>
  <c r="CF48" i="1"/>
  <c r="CH48" i="1"/>
  <c r="CJ48" i="1"/>
  <c r="CL48" i="1"/>
  <c r="CN48" i="1"/>
  <c r="CP48" i="1"/>
  <c r="CR48" i="1"/>
  <c r="CT48" i="1"/>
  <c r="CB49" i="1"/>
  <c r="CD49" i="1"/>
  <c r="CF49" i="1"/>
  <c r="CH49" i="1"/>
  <c r="CJ49" i="1"/>
  <c r="CL49" i="1"/>
  <c r="CN49" i="1"/>
  <c r="CP49" i="1"/>
  <c r="CR49" i="1"/>
  <c r="CT49" i="1"/>
  <c r="CB50" i="1"/>
  <c r="CD50" i="1"/>
  <c r="CF50" i="1"/>
  <c r="CH50" i="1"/>
  <c r="CJ50" i="1"/>
  <c r="CL50" i="1"/>
  <c r="CN50" i="1"/>
  <c r="CP50" i="1"/>
  <c r="CR50" i="1"/>
  <c r="CT50" i="1"/>
  <c r="CB51" i="1"/>
  <c r="CD51" i="1"/>
  <c r="CF51" i="1"/>
  <c r="CH51" i="1"/>
  <c r="CJ51" i="1"/>
  <c r="CL51" i="1"/>
  <c r="CN51" i="1"/>
  <c r="CP51" i="1"/>
  <c r="CR51" i="1"/>
  <c r="CT51" i="1"/>
  <c r="CB52" i="1"/>
  <c r="CD52" i="1"/>
  <c r="CF52" i="1"/>
  <c r="CH52" i="1"/>
  <c r="CJ52" i="1"/>
  <c r="CL52" i="1"/>
  <c r="CN52" i="1"/>
  <c r="CP52" i="1"/>
  <c r="CR52" i="1"/>
  <c r="CT52" i="1"/>
  <c r="CB53" i="1"/>
  <c r="CD53" i="1"/>
  <c r="CF53" i="1"/>
  <c r="CH53" i="1"/>
  <c r="CJ53" i="1"/>
  <c r="CL53" i="1"/>
  <c r="CN53" i="1"/>
  <c r="CP53" i="1"/>
  <c r="CR53" i="1"/>
  <c r="CT53" i="1"/>
  <c r="CB54" i="1"/>
  <c r="CD54" i="1"/>
  <c r="CF54" i="1"/>
  <c r="CH54" i="1"/>
  <c r="CJ54" i="1"/>
  <c r="CL54" i="1"/>
  <c r="CN54" i="1"/>
  <c r="CP54" i="1"/>
  <c r="CR54" i="1"/>
  <c r="CT54" i="1"/>
  <c r="CB55" i="1"/>
  <c r="CD55" i="1"/>
  <c r="CF55" i="1"/>
  <c r="CH55" i="1"/>
  <c r="CJ55" i="1"/>
  <c r="CL55" i="1"/>
  <c r="CN55" i="1"/>
  <c r="CP55" i="1"/>
  <c r="CR55" i="1"/>
  <c r="CT55" i="1"/>
  <c r="CB56" i="1"/>
  <c r="CD56" i="1"/>
  <c r="CF56" i="1"/>
  <c r="CH56" i="1"/>
  <c r="CJ56" i="1"/>
  <c r="CL56" i="1"/>
  <c r="CN56" i="1"/>
  <c r="CP56" i="1"/>
  <c r="CR56" i="1"/>
  <c r="CT56" i="1"/>
  <c r="CB57" i="1"/>
  <c r="CD57" i="1"/>
  <c r="CF57" i="1"/>
  <c r="CH57" i="1"/>
  <c r="CJ57" i="1"/>
  <c r="CL57" i="1"/>
  <c r="CN57" i="1"/>
  <c r="CP57" i="1"/>
  <c r="CR57" i="1"/>
  <c r="CT57" i="1"/>
  <c r="CB58" i="1"/>
  <c r="CD58" i="1"/>
  <c r="CF58" i="1"/>
  <c r="CH58" i="1"/>
  <c r="CJ58" i="1"/>
  <c r="CL58" i="1"/>
  <c r="CN58" i="1"/>
  <c r="CP58" i="1"/>
  <c r="CR58" i="1"/>
  <c r="CT58" i="1"/>
  <c r="CB59" i="1"/>
  <c r="CD59" i="1"/>
  <c r="CF59" i="1"/>
  <c r="CH59" i="1"/>
  <c r="CJ59" i="1"/>
  <c r="CL59" i="1"/>
  <c r="CN59" i="1"/>
  <c r="CP59" i="1"/>
  <c r="CR59" i="1"/>
  <c r="CT59" i="1"/>
  <c r="CB60" i="1"/>
  <c r="CD60" i="1"/>
  <c r="CF60" i="1"/>
  <c r="CH60" i="1"/>
  <c r="CJ60" i="1"/>
  <c r="CL60" i="1"/>
  <c r="CN60" i="1"/>
  <c r="CP60" i="1"/>
  <c r="CR60" i="1"/>
  <c r="CT60" i="1"/>
  <c r="CB61" i="1"/>
  <c r="CD61" i="1"/>
  <c r="CF61" i="1"/>
  <c r="CH61" i="1"/>
  <c r="CJ61" i="1"/>
  <c r="CL61" i="1"/>
  <c r="CN61" i="1"/>
  <c r="CP61" i="1"/>
  <c r="CR61" i="1"/>
  <c r="CT61" i="1"/>
  <c r="CB62" i="1"/>
  <c r="CD62" i="1"/>
  <c r="CF62" i="1"/>
  <c r="CH62" i="1"/>
  <c r="CJ62" i="1"/>
  <c r="CL62" i="1"/>
  <c r="CN62" i="1"/>
  <c r="CP62" i="1"/>
  <c r="CR62" i="1"/>
  <c r="CT62" i="1"/>
  <c r="CB63" i="1"/>
  <c r="CD63" i="1"/>
  <c r="CF63" i="1"/>
  <c r="CH63" i="1"/>
  <c r="CJ63" i="1"/>
  <c r="CL63" i="1"/>
  <c r="CN63" i="1"/>
  <c r="CP63" i="1"/>
  <c r="CR63" i="1"/>
  <c r="CT63" i="1"/>
  <c r="CT14" i="1"/>
  <c r="CR14" i="1"/>
  <c r="CP14" i="1"/>
  <c r="CL14" i="1"/>
  <c r="CB14" i="1"/>
  <c r="U105" i="11"/>
  <c r="AE103" i="11"/>
  <c r="AB103" i="11"/>
  <c r="AC102" i="11"/>
  <c r="Z102" i="11"/>
  <c r="AC101" i="11"/>
  <c r="AC99" i="11"/>
  <c r="AE67" i="11"/>
  <c r="AB67" i="11"/>
  <c r="DB64" i="1" l="1"/>
  <c r="U119" i="11" s="1"/>
  <c r="CV64" i="1"/>
  <c r="U116" i="11" s="1"/>
  <c r="DD64" i="1"/>
  <c r="U120" i="11" s="1"/>
  <c r="DL64" i="1"/>
  <c r="DP64" i="1"/>
  <c r="EJ64" i="1"/>
  <c r="CX64" i="1"/>
  <c r="DF64" i="1"/>
  <c r="U121" i="11" s="1"/>
  <c r="EH64" i="1"/>
  <c r="EL64" i="1"/>
  <c r="CZ64" i="1"/>
  <c r="U118" i="11" s="1"/>
  <c r="DH64" i="1"/>
  <c r="U122" i="11" s="1"/>
  <c r="DJ64" i="1"/>
  <c r="U132" i="11" s="1"/>
  <c r="DN64" i="1"/>
  <c r="U114" i="11" l="1"/>
  <c r="W190" i="11"/>
  <c r="U186" i="11"/>
  <c r="U136" i="11"/>
  <c r="U138" i="11" s="1"/>
  <c r="W140" i="11"/>
  <c r="U160" i="11" s="1"/>
  <c r="AC65" i="11"/>
  <c r="AC63" i="11"/>
  <c r="U101" i="11"/>
  <c r="U100" i="11"/>
  <c r="U99" i="11"/>
  <c r="U98" i="11"/>
  <c r="EF17" i="1"/>
  <c r="EF18" i="1"/>
  <c r="EF19" i="1"/>
  <c r="EF20" i="1"/>
  <c r="EF21" i="1"/>
  <c r="EF22" i="1"/>
  <c r="CR64" i="1"/>
  <c r="U69" i="11"/>
  <c r="AC66" i="11"/>
  <c r="Z66" i="11"/>
  <c r="U65" i="11"/>
  <c r="U64" i="11"/>
  <c r="U63" i="11"/>
  <c r="U62" i="11"/>
  <c r="CN14" i="1" l="1"/>
  <c r="CD14" i="1"/>
  <c r="CD23" i="1"/>
  <c r="CN23" i="1"/>
  <c r="CD15" i="1"/>
  <c r="CN15" i="1"/>
  <c r="EF64" i="1"/>
  <c r="U182" i="11" s="1"/>
  <c r="CD16" i="1"/>
  <c r="CN16" i="1"/>
  <c r="CL64" i="1"/>
  <c r="U77" i="11" s="1"/>
  <c r="CH6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62" i="1"/>
  <c r="BZ63" i="1"/>
  <c r="BZ14" i="1"/>
  <c r="BM62" i="1"/>
  <c r="BM58" i="1"/>
  <c r="AW62" i="1"/>
  <c r="AW58" i="1"/>
  <c r="BM45" i="1"/>
  <c r="BM41" i="1"/>
  <c r="AW45" i="1"/>
  <c r="AW41" i="1"/>
  <c r="BM28" i="1"/>
  <c r="BM24" i="1"/>
  <c r="AW28" i="1"/>
  <c r="AW24" i="1"/>
  <c r="CI63" i="1" l="1"/>
  <c r="EI63" i="1"/>
  <c r="CQ63" i="1"/>
  <c r="CS63" i="1"/>
  <c r="EK63" i="1"/>
  <c r="DM63" i="1"/>
  <c r="CG63" i="1"/>
  <c r="DO63" i="1"/>
  <c r="EI47" i="1"/>
  <c r="CS47" i="1"/>
  <c r="EK47" i="1"/>
  <c r="CI47" i="1"/>
  <c r="DM47" i="1"/>
  <c r="CQ47" i="1"/>
  <c r="CG47" i="1"/>
  <c r="DO47" i="1"/>
  <c r="CI31" i="1"/>
  <c r="DM31" i="1"/>
  <c r="CS31" i="1"/>
  <c r="EK31" i="1"/>
  <c r="EI31" i="1"/>
  <c r="CG31" i="1"/>
  <c r="CQ31" i="1"/>
  <c r="DO31" i="1"/>
  <c r="CS58" i="1"/>
  <c r="DM58" i="1"/>
  <c r="DO58" i="1"/>
  <c r="CQ58" i="1"/>
  <c r="CI58" i="1"/>
  <c r="CG58" i="1"/>
  <c r="EK58" i="1"/>
  <c r="EI58" i="1"/>
  <c r="CS50" i="1"/>
  <c r="DO50" i="1"/>
  <c r="DM50" i="1"/>
  <c r="CQ50" i="1"/>
  <c r="EI50" i="1"/>
  <c r="CI50" i="1"/>
  <c r="CG50" i="1"/>
  <c r="EK50" i="1"/>
  <c r="EI38" i="1"/>
  <c r="CS38" i="1"/>
  <c r="DO38" i="1"/>
  <c r="DM38" i="1"/>
  <c r="CQ38" i="1"/>
  <c r="CI38" i="1"/>
  <c r="CG38" i="1"/>
  <c r="EK38" i="1"/>
  <c r="DM34" i="1"/>
  <c r="EI34" i="1"/>
  <c r="CS34" i="1"/>
  <c r="DO34" i="1"/>
  <c r="CQ34" i="1"/>
  <c r="CI34" i="1"/>
  <c r="CG34" i="1"/>
  <c r="EK34" i="1"/>
  <c r="EI30" i="1"/>
  <c r="CS30" i="1"/>
  <c r="DM30" i="1"/>
  <c r="DO30" i="1"/>
  <c r="CQ30" i="1"/>
  <c r="CI30" i="1"/>
  <c r="CG30" i="1"/>
  <c r="EK30" i="1"/>
  <c r="EI26" i="1"/>
  <c r="CS26" i="1"/>
  <c r="DO26" i="1"/>
  <c r="CQ26" i="1"/>
  <c r="CI26" i="1"/>
  <c r="CG26" i="1"/>
  <c r="EK26" i="1"/>
  <c r="DM26" i="1"/>
  <c r="EI22" i="1"/>
  <c r="DO22" i="1"/>
  <c r="EK22" i="1"/>
  <c r="CQ22" i="1"/>
  <c r="CG22" i="1"/>
  <c r="DM22" i="1"/>
  <c r="CI22" i="1"/>
  <c r="CS22" i="1"/>
  <c r="DO18" i="1"/>
  <c r="EK18" i="1"/>
  <c r="CI18" i="1"/>
  <c r="DM18" i="1"/>
  <c r="CQ18" i="1"/>
  <c r="EI18" i="1"/>
  <c r="CG18" i="1"/>
  <c r="CS18" i="1"/>
  <c r="CQ55" i="1"/>
  <c r="EI55" i="1"/>
  <c r="DM55" i="1"/>
  <c r="CS55" i="1"/>
  <c r="EK55" i="1"/>
  <c r="CG55" i="1"/>
  <c r="CI55" i="1"/>
  <c r="DO55" i="1"/>
  <c r="EI43" i="1"/>
  <c r="CQ43" i="1"/>
  <c r="DM43" i="1"/>
  <c r="CS43" i="1"/>
  <c r="EK43" i="1"/>
  <c r="CG43" i="1"/>
  <c r="CI43" i="1"/>
  <c r="DO43" i="1"/>
  <c r="CI35" i="1"/>
  <c r="CS35" i="1"/>
  <c r="EK35" i="1"/>
  <c r="CQ35" i="1"/>
  <c r="DM35" i="1"/>
  <c r="EI35" i="1"/>
  <c r="CG35" i="1"/>
  <c r="DO35" i="1"/>
  <c r="CI19" i="1"/>
  <c r="EI19" i="1"/>
  <c r="EK19" i="1"/>
  <c r="DM19" i="1"/>
  <c r="CS19" i="1"/>
  <c r="CG19" i="1"/>
  <c r="CQ19" i="1"/>
  <c r="DO19" i="1"/>
  <c r="CS54" i="1"/>
  <c r="EI54" i="1"/>
  <c r="DO54" i="1"/>
  <c r="DM54" i="1"/>
  <c r="CQ54" i="1"/>
  <c r="CI54" i="1"/>
  <c r="CG54" i="1"/>
  <c r="EK54" i="1"/>
  <c r="CS42" i="1"/>
  <c r="DO42" i="1"/>
  <c r="EI42" i="1"/>
  <c r="CQ42" i="1"/>
  <c r="DM42" i="1"/>
  <c r="CI42" i="1"/>
  <c r="CG42" i="1"/>
  <c r="EK42" i="1"/>
  <c r="CQ61" i="1"/>
  <c r="CG61" i="1"/>
  <c r="EI61" i="1"/>
  <c r="DO61" i="1"/>
  <c r="CI61" i="1"/>
  <c r="DM61" i="1"/>
  <c r="CS61" i="1"/>
  <c r="EK61" i="1"/>
  <c r="DM57" i="1"/>
  <c r="CI57" i="1"/>
  <c r="CG57" i="1"/>
  <c r="DO57" i="1"/>
  <c r="CQ57" i="1"/>
  <c r="EI57" i="1"/>
  <c r="CS57" i="1"/>
  <c r="EK57" i="1"/>
  <c r="DM53" i="1"/>
  <c r="CQ53" i="1"/>
  <c r="CI53" i="1"/>
  <c r="EI53" i="1"/>
  <c r="CG53" i="1"/>
  <c r="DO53" i="1"/>
  <c r="CS53" i="1"/>
  <c r="EK53" i="1"/>
  <c r="CG49" i="1"/>
  <c r="CQ49" i="1"/>
  <c r="DO49" i="1"/>
  <c r="CI49" i="1"/>
  <c r="DM49" i="1"/>
  <c r="EI49" i="1"/>
  <c r="CS49" i="1"/>
  <c r="EK49" i="1"/>
  <c r="CQ45" i="1"/>
  <c r="DM45" i="1"/>
  <c r="CG45" i="1"/>
  <c r="DO45" i="1"/>
  <c r="EI45" i="1"/>
  <c r="CI45" i="1"/>
  <c r="CS45" i="1"/>
  <c r="EK45" i="1"/>
  <c r="CQ41" i="1"/>
  <c r="DM41" i="1"/>
  <c r="CG41" i="1"/>
  <c r="DO41" i="1"/>
  <c r="CI41" i="1"/>
  <c r="EI41" i="1"/>
  <c r="CS41" i="1"/>
  <c r="EK41" i="1"/>
  <c r="EI37" i="1"/>
  <c r="CG37" i="1"/>
  <c r="CI37" i="1"/>
  <c r="DO37" i="1"/>
  <c r="CQ37" i="1"/>
  <c r="DM37" i="1"/>
  <c r="CS37" i="1"/>
  <c r="EK37" i="1"/>
  <c r="EI33" i="1"/>
  <c r="CG33" i="1"/>
  <c r="DO33" i="1"/>
  <c r="CI33" i="1"/>
  <c r="CQ33" i="1"/>
  <c r="DM33" i="1"/>
  <c r="CS33" i="1"/>
  <c r="EK33" i="1"/>
  <c r="CI29" i="1"/>
  <c r="EI29" i="1"/>
  <c r="CG29" i="1"/>
  <c r="CQ29" i="1"/>
  <c r="DM29" i="1"/>
  <c r="DO29" i="1"/>
  <c r="CS29" i="1"/>
  <c r="EK29" i="1"/>
  <c r="EI25" i="1"/>
  <c r="CG25" i="1"/>
  <c r="DO25" i="1"/>
  <c r="CI25" i="1"/>
  <c r="CQ25" i="1"/>
  <c r="DM25" i="1"/>
  <c r="CS25" i="1"/>
  <c r="EK25" i="1"/>
  <c r="CS21" i="1"/>
  <c r="CG21" i="1"/>
  <c r="EK21" i="1"/>
  <c r="DM21" i="1"/>
  <c r="CQ21" i="1"/>
  <c r="DO21" i="1"/>
  <c r="CI21" i="1"/>
  <c r="EI21" i="1"/>
  <c r="CS17" i="1"/>
  <c r="CG17" i="1"/>
  <c r="CQ17" i="1"/>
  <c r="DO17" i="1"/>
  <c r="EI17" i="1"/>
  <c r="CI17" i="1"/>
  <c r="EK17" i="1"/>
  <c r="DM17" i="1"/>
  <c r="CS59" i="1"/>
  <c r="EK59" i="1"/>
  <c r="CI59" i="1"/>
  <c r="DM59" i="1"/>
  <c r="EI59" i="1"/>
  <c r="CG59" i="1"/>
  <c r="CQ59" i="1"/>
  <c r="DO59" i="1"/>
  <c r="CI51" i="1"/>
  <c r="CS51" i="1"/>
  <c r="EK51" i="1"/>
  <c r="CQ51" i="1"/>
  <c r="DM51" i="1"/>
  <c r="EI51" i="1"/>
  <c r="CG51" i="1"/>
  <c r="DO51" i="1"/>
  <c r="CQ39" i="1"/>
  <c r="CI39" i="1"/>
  <c r="CS39" i="1"/>
  <c r="EK39" i="1"/>
  <c r="DM39" i="1"/>
  <c r="EI39" i="1"/>
  <c r="CG39" i="1"/>
  <c r="DO39" i="1"/>
  <c r="CI27" i="1"/>
  <c r="DM27" i="1"/>
  <c r="CQ27" i="1"/>
  <c r="CS27" i="1"/>
  <c r="EK27" i="1"/>
  <c r="EI27" i="1"/>
  <c r="CG27" i="1"/>
  <c r="DO27" i="1"/>
  <c r="DM23" i="1"/>
  <c r="CS23" i="1"/>
  <c r="EK23" i="1"/>
  <c r="CQ23" i="1"/>
  <c r="CI23" i="1"/>
  <c r="EI23" i="1"/>
  <c r="CG23" i="1"/>
  <c r="DO23" i="1"/>
  <c r="DM15" i="1"/>
  <c r="CG15" i="1"/>
  <c r="EI15" i="1"/>
  <c r="CI15" i="1"/>
  <c r="EK15" i="1"/>
  <c r="CS15" i="1"/>
  <c r="DO15" i="1"/>
  <c r="CS62" i="1"/>
  <c r="DO62" i="1"/>
  <c r="EI62" i="1"/>
  <c r="DM62" i="1"/>
  <c r="CQ62" i="1"/>
  <c r="CI62" i="1"/>
  <c r="CG62" i="1"/>
  <c r="EK62" i="1"/>
  <c r="DM46" i="1"/>
  <c r="CS46" i="1"/>
  <c r="DO46" i="1"/>
  <c r="EI46" i="1"/>
  <c r="CQ46" i="1"/>
  <c r="CI46" i="1"/>
  <c r="CG46" i="1"/>
  <c r="EK46" i="1"/>
  <c r="CQ14" i="1"/>
  <c r="EK14" i="1"/>
  <c r="CI14" i="1"/>
  <c r="CS14" i="1"/>
  <c r="EI14" i="1"/>
  <c r="DM14" i="1"/>
  <c r="DO14" i="1"/>
  <c r="CI60" i="1"/>
  <c r="CG60" i="1"/>
  <c r="EK60" i="1"/>
  <c r="EI60" i="1"/>
  <c r="CS60" i="1"/>
  <c r="DO60" i="1"/>
  <c r="DM60" i="1"/>
  <c r="CQ60" i="1"/>
  <c r="CI56" i="1"/>
  <c r="CG56" i="1"/>
  <c r="EK56" i="1"/>
  <c r="CS56" i="1"/>
  <c r="DO56" i="1"/>
  <c r="DM56" i="1"/>
  <c r="EI56" i="1"/>
  <c r="CQ56" i="1"/>
  <c r="CI52" i="1"/>
  <c r="CG52" i="1"/>
  <c r="EK52" i="1"/>
  <c r="EI52" i="1"/>
  <c r="CS52" i="1"/>
  <c r="DM52" i="1"/>
  <c r="DO52" i="1"/>
  <c r="CQ52" i="1"/>
  <c r="CI48" i="1"/>
  <c r="CG48" i="1"/>
  <c r="EK48" i="1"/>
  <c r="CS48" i="1"/>
  <c r="DO48" i="1"/>
  <c r="EI48" i="1"/>
  <c r="CQ48" i="1"/>
  <c r="DM48" i="1"/>
  <c r="CI44" i="1"/>
  <c r="CG44" i="1"/>
  <c r="EK44" i="1"/>
  <c r="CS44" i="1"/>
  <c r="DO44" i="1"/>
  <c r="EI44" i="1"/>
  <c r="DM44" i="1"/>
  <c r="CQ44" i="1"/>
  <c r="EI40" i="1"/>
  <c r="CI40" i="1"/>
  <c r="CG40" i="1"/>
  <c r="EK40" i="1"/>
  <c r="DM40" i="1"/>
  <c r="CS40" i="1"/>
  <c r="DO40" i="1"/>
  <c r="CQ40" i="1"/>
  <c r="CI36" i="1"/>
  <c r="CG36" i="1"/>
  <c r="EK36" i="1"/>
  <c r="EI36" i="1"/>
  <c r="CS36" i="1"/>
  <c r="DO36" i="1"/>
  <c r="CQ36" i="1"/>
  <c r="DM36" i="1"/>
  <c r="CI32" i="1"/>
  <c r="DM32" i="1"/>
  <c r="CG32" i="1"/>
  <c r="EK32" i="1"/>
  <c r="EI32" i="1"/>
  <c r="CS32" i="1"/>
  <c r="DO32" i="1"/>
  <c r="CQ32" i="1"/>
  <c r="CI28" i="1"/>
  <c r="CG28" i="1"/>
  <c r="EK28" i="1"/>
  <c r="DM28" i="1"/>
  <c r="EI28" i="1"/>
  <c r="CS28" i="1"/>
  <c r="DO28" i="1"/>
  <c r="CQ28" i="1"/>
  <c r="CI24" i="1"/>
  <c r="CG24" i="1"/>
  <c r="EK24" i="1"/>
  <c r="EI24" i="1"/>
  <c r="CS24" i="1"/>
  <c r="DM24" i="1"/>
  <c r="DO24" i="1"/>
  <c r="CQ24" i="1"/>
  <c r="CQ20" i="1"/>
  <c r="DM20" i="1"/>
  <c r="CI20" i="1"/>
  <c r="CG20" i="1"/>
  <c r="CS20" i="1"/>
  <c r="EI20" i="1"/>
  <c r="DO20" i="1"/>
  <c r="EK20" i="1"/>
  <c r="CQ16" i="1"/>
  <c r="CS16" i="1"/>
  <c r="EK16" i="1"/>
  <c r="DM16" i="1"/>
  <c r="CG16" i="1"/>
  <c r="CI16" i="1"/>
  <c r="DO16" i="1"/>
  <c r="EI16" i="1"/>
  <c r="CC63" i="1"/>
  <c r="CY63" i="1"/>
  <c r="DC63" i="1"/>
  <c r="CO63" i="1"/>
  <c r="DI63" i="1"/>
  <c r="DR63" i="1" s="1"/>
  <c r="EG63" i="1"/>
  <c r="CM63" i="1"/>
  <c r="CW63" i="1"/>
  <c r="DA63" i="1"/>
  <c r="DE63" i="1"/>
  <c r="DK63" i="1"/>
  <c r="DG63" i="1"/>
  <c r="CE63" i="1"/>
  <c r="DC59" i="1"/>
  <c r="CC59" i="1"/>
  <c r="CE59" i="1"/>
  <c r="DA59" i="1"/>
  <c r="DE59" i="1"/>
  <c r="EG59" i="1"/>
  <c r="DG59" i="1"/>
  <c r="DI59" i="1"/>
  <c r="CW59" i="1"/>
  <c r="DY59" i="1"/>
  <c r="EE59" i="1"/>
  <c r="EC59" i="1"/>
  <c r="EA59" i="1"/>
  <c r="DK59" i="1"/>
  <c r="CY59" i="1"/>
  <c r="CM59" i="1"/>
  <c r="CO59" i="1"/>
  <c r="DW59" i="1"/>
  <c r="DU59" i="1"/>
  <c r="DS59" i="1"/>
  <c r="DA55" i="1"/>
  <c r="DG55" i="1"/>
  <c r="CM55" i="1"/>
  <c r="DC55" i="1"/>
  <c r="DY55" i="1"/>
  <c r="EE55" i="1"/>
  <c r="EC55" i="1"/>
  <c r="EA55" i="1"/>
  <c r="EG55" i="1"/>
  <c r="CC55" i="1"/>
  <c r="CY55" i="1"/>
  <c r="DE55" i="1"/>
  <c r="CE55" i="1"/>
  <c r="DW55" i="1"/>
  <c r="DU55" i="1"/>
  <c r="DS55" i="1"/>
  <c r="DK55" i="1"/>
  <c r="CO55" i="1"/>
  <c r="CW55" i="1"/>
  <c r="DI55" i="1"/>
  <c r="CC51" i="1"/>
  <c r="DG51" i="1"/>
  <c r="DC51" i="1"/>
  <c r="CO51" i="1"/>
  <c r="DY51" i="1"/>
  <c r="EE51" i="1"/>
  <c r="EC51" i="1"/>
  <c r="EA51" i="1"/>
  <c r="CM51" i="1"/>
  <c r="CY51" i="1"/>
  <c r="DE51" i="1"/>
  <c r="DW51" i="1"/>
  <c r="DU51" i="1"/>
  <c r="DS51" i="1"/>
  <c r="EG51" i="1"/>
  <c r="CE51" i="1"/>
  <c r="CW51" i="1"/>
  <c r="DI51" i="1"/>
  <c r="DK51" i="1"/>
  <c r="DA51" i="1"/>
  <c r="CC47" i="1"/>
  <c r="CO47" i="1"/>
  <c r="CY47" i="1"/>
  <c r="CM47" i="1"/>
  <c r="DE47" i="1"/>
  <c r="DW47" i="1"/>
  <c r="DU47" i="1"/>
  <c r="DS47" i="1"/>
  <c r="CE47" i="1"/>
  <c r="CW47" i="1"/>
  <c r="DI47" i="1"/>
  <c r="EG47" i="1"/>
  <c r="DA47" i="1"/>
  <c r="DK47" i="1"/>
  <c r="DG47" i="1"/>
  <c r="DC47" i="1"/>
  <c r="DY47" i="1"/>
  <c r="EE47" i="1"/>
  <c r="EC47" i="1"/>
  <c r="EA47" i="1"/>
  <c r="CC43" i="1"/>
  <c r="CW43" i="1"/>
  <c r="DI43" i="1"/>
  <c r="CM43" i="1"/>
  <c r="DA43" i="1"/>
  <c r="EG43" i="1"/>
  <c r="CE43" i="1"/>
  <c r="DG43" i="1"/>
  <c r="DC43" i="1"/>
  <c r="CO43" i="1"/>
  <c r="DY43" i="1"/>
  <c r="EE43" i="1"/>
  <c r="EC43" i="1"/>
  <c r="EA43" i="1"/>
  <c r="DK43" i="1"/>
  <c r="CY43" i="1"/>
  <c r="DE43" i="1"/>
  <c r="DW43" i="1"/>
  <c r="DU43" i="1"/>
  <c r="DS43" i="1"/>
  <c r="CO39" i="1"/>
  <c r="DA39" i="1"/>
  <c r="EC39" i="1"/>
  <c r="DG39" i="1"/>
  <c r="CM39" i="1"/>
  <c r="DC39" i="1"/>
  <c r="CC39" i="1"/>
  <c r="EE39" i="1"/>
  <c r="EG39" i="1"/>
  <c r="CY39" i="1"/>
  <c r="DE39" i="1"/>
  <c r="CE39" i="1"/>
  <c r="DW39" i="1"/>
  <c r="DK39" i="1"/>
  <c r="CW39" i="1"/>
  <c r="DI39" i="1"/>
  <c r="DS39" i="1"/>
  <c r="DU39" i="1"/>
  <c r="EA39" i="1"/>
  <c r="DY39" i="1"/>
  <c r="DY35" i="1"/>
  <c r="DA35" i="1"/>
  <c r="DI35" i="1"/>
  <c r="CM35" i="1"/>
  <c r="EA35" i="1"/>
  <c r="CE35" i="1"/>
  <c r="DE35" i="1"/>
  <c r="CO35" i="1"/>
  <c r="DG35" i="1"/>
  <c r="CW35" i="1"/>
  <c r="CY35" i="1"/>
  <c r="DU35" i="1"/>
  <c r="DK35" i="1"/>
  <c r="CC35" i="1"/>
  <c r="DC35" i="1"/>
  <c r="EE35" i="1"/>
  <c r="EC35" i="1"/>
  <c r="DW35" i="1"/>
  <c r="EG35" i="1"/>
  <c r="DS35" i="1"/>
  <c r="DY31" i="1"/>
  <c r="CM31" i="1"/>
  <c r="CC31" i="1"/>
  <c r="DE31" i="1"/>
  <c r="CE31" i="1"/>
  <c r="CW31" i="1"/>
  <c r="DG31" i="1"/>
  <c r="DC31" i="1"/>
  <c r="DI31" i="1"/>
  <c r="DK31" i="1"/>
  <c r="CO31" i="1"/>
  <c r="CY31" i="1"/>
  <c r="DA31" i="1"/>
  <c r="DS31" i="1"/>
  <c r="EG31" i="1"/>
  <c r="EC31" i="1"/>
  <c r="EA31" i="1"/>
  <c r="DW31" i="1"/>
  <c r="DU31" i="1"/>
  <c r="EE31" i="1"/>
  <c r="CE27" i="1"/>
  <c r="CO27" i="1"/>
  <c r="CW27" i="1"/>
  <c r="EC27" i="1"/>
  <c r="DG27" i="1"/>
  <c r="DC27" i="1"/>
  <c r="DI27" i="1"/>
  <c r="CC27" i="1"/>
  <c r="CY27" i="1"/>
  <c r="DA27" i="1"/>
  <c r="EE27" i="1"/>
  <c r="DK27" i="1"/>
  <c r="CM27" i="1"/>
  <c r="DE27" i="1"/>
  <c r="DY27" i="1"/>
  <c r="EG27" i="1"/>
  <c r="EA27" i="1"/>
  <c r="DW27" i="1"/>
  <c r="DU27" i="1"/>
  <c r="DS27" i="1"/>
  <c r="DI62" i="1"/>
  <c r="CM62" i="1"/>
  <c r="CY62" i="1"/>
  <c r="EE62" i="1"/>
  <c r="CO62" i="1"/>
  <c r="DE62" i="1"/>
  <c r="DA62" i="1"/>
  <c r="DG62" i="1"/>
  <c r="DW62" i="1"/>
  <c r="EC62" i="1"/>
  <c r="EA62" i="1"/>
  <c r="DY62" i="1"/>
  <c r="CW62" i="1"/>
  <c r="CE62" i="1"/>
  <c r="DU62" i="1"/>
  <c r="DS62" i="1"/>
  <c r="CC62" i="1"/>
  <c r="DC62" i="1"/>
  <c r="EG62" i="1"/>
  <c r="DK62" i="1"/>
  <c r="DA58" i="1"/>
  <c r="CC58" i="1"/>
  <c r="DE58" i="1"/>
  <c r="DI58" i="1"/>
  <c r="DW58" i="1"/>
  <c r="EC58" i="1"/>
  <c r="EA58" i="1"/>
  <c r="DY58" i="1"/>
  <c r="CM58" i="1"/>
  <c r="CW58" i="1"/>
  <c r="CY58" i="1"/>
  <c r="DU58" i="1"/>
  <c r="DS58" i="1"/>
  <c r="CE58" i="1"/>
  <c r="DC58" i="1"/>
  <c r="DG58" i="1"/>
  <c r="CO58" i="1"/>
  <c r="EE58" i="1"/>
  <c r="EG58" i="1"/>
  <c r="DK58" i="1"/>
  <c r="CM54" i="1"/>
  <c r="CW54" i="1"/>
  <c r="DC54" i="1"/>
  <c r="DU54" i="1"/>
  <c r="DS54" i="1"/>
  <c r="CC54" i="1"/>
  <c r="DG54" i="1"/>
  <c r="DI54" i="1"/>
  <c r="CY54" i="1"/>
  <c r="EE54" i="1"/>
  <c r="CO54" i="1"/>
  <c r="DE54" i="1"/>
  <c r="CE54" i="1"/>
  <c r="DA54" i="1"/>
  <c r="DW54" i="1"/>
  <c r="EC54" i="1"/>
  <c r="EA54" i="1"/>
  <c r="DK54" i="1"/>
  <c r="EG54" i="1"/>
  <c r="DY54" i="1"/>
  <c r="CC50" i="1"/>
  <c r="CO50" i="1"/>
  <c r="DG50" i="1"/>
  <c r="DI50" i="1"/>
  <c r="CY50" i="1"/>
  <c r="EE50" i="1"/>
  <c r="CM50" i="1"/>
  <c r="DE50" i="1"/>
  <c r="DA50" i="1"/>
  <c r="DW50" i="1"/>
  <c r="EC50" i="1"/>
  <c r="EA50" i="1"/>
  <c r="DY50" i="1"/>
  <c r="CE50" i="1"/>
  <c r="CW50" i="1"/>
  <c r="DC50" i="1"/>
  <c r="DU50" i="1"/>
  <c r="DS50" i="1"/>
  <c r="DK50" i="1"/>
  <c r="EG50" i="1"/>
  <c r="CC46" i="1"/>
  <c r="DI46" i="1"/>
  <c r="CY46" i="1"/>
  <c r="EE46" i="1"/>
  <c r="CM46" i="1"/>
  <c r="DE46" i="1"/>
  <c r="DA46" i="1"/>
  <c r="DW46" i="1"/>
  <c r="EC46" i="1"/>
  <c r="EA46" i="1"/>
  <c r="DY46" i="1"/>
  <c r="CE46" i="1"/>
  <c r="CW46" i="1"/>
  <c r="DC46" i="1"/>
  <c r="DU46" i="1"/>
  <c r="DS46" i="1"/>
  <c r="CO46" i="1"/>
  <c r="DG46" i="1"/>
  <c r="EG46" i="1"/>
  <c r="DK46" i="1"/>
  <c r="DE42" i="1"/>
  <c r="DA42" i="1"/>
  <c r="EC42" i="1"/>
  <c r="EA42" i="1"/>
  <c r="DY42" i="1"/>
  <c r="CC42" i="1"/>
  <c r="CW42" i="1"/>
  <c r="CO42" i="1"/>
  <c r="DC42" i="1"/>
  <c r="CM42" i="1"/>
  <c r="DU42" i="1"/>
  <c r="DS42" i="1"/>
  <c r="CE42" i="1"/>
  <c r="DG42" i="1"/>
  <c r="DI42" i="1"/>
  <c r="CY42" i="1"/>
  <c r="EE42" i="1"/>
  <c r="EG42" i="1"/>
  <c r="DW42" i="1"/>
  <c r="DK42" i="1"/>
  <c r="DW38" i="1"/>
  <c r="CC38" i="1"/>
  <c r="CM38" i="1"/>
  <c r="CW38" i="1"/>
  <c r="DC38" i="1"/>
  <c r="EE38" i="1"/>
  <c r="EA38" i="1"/>
  <c r="CE38" i="1"/>
  <c r="DG38" i="1"/>
  <c r="DI38" i="1"/>
  <c r="CO38" i="1"/>
  <c r="CY38" i="1"/>
  <c r="DE38" i="1"/>
  <c r="DA38" i="1"/>
  <c r="DK38" i="1"/>
  <c r="EG38" i="1"/>
  <c r="EC38" i="1"/>
  <c r="DY38" i="1"/>
  <c r="DU38" i="1"/>
  <c r="DS38" i="1"/>
  <c r="EE34" i="1"/>
  <c r="CY34" i="1"/>
  <c r="DG34" i="1"/>
  <c r="CO34" i="1"/>
  <c r="CM34" i="1"/>
  <c r="DA34" i="1"/>
  <c r="DU34" i="1"/>
  <c r="CE34" i="1"/>
  <c r="EC34" i="1"/>
  <c r="DE34" i="1"/>
  <c r="DW34" i="1"/>
  <c r="CC34" i="1"/>
  <c r="DC34" i="1"/>
  <c r="CW34" i="1"/>
  <c r="DI34" i="1"/>
  <c r="EA34" i="1"/>
  <c r="DK34" i="1"/>
  <c r="DY34" i="1"/>
  <c r="DS34" i="1"/>
  <c r="EG34" i="1"/>
  <c r="DW30" i="1"/>
  <c r="EE30" i="1"/>
  <c r="CC30" i="1"/>
  <c r="CE30" i="1"/>
  <c r="DE30" i="1"/>
  <c r="DA30" i="1"/>
  <c r="DG30" i="1"/>
  <c r="EA30" i="1"/>
  <c r="DY30" i="1"/>
  <c r="CO30" i="1"/>
  <c r="CW30" i="1"/>
  <c r="CY30" i="1"/>
  <c r="DC30" i="1"/>
  <c r="DU30" i="1"/>
  <c r="CM30" i="1"/>
  <c r="DI30" i="1"/>
  <c r="DS30" i="1"/>
  <c r="DK30" i="1"/>
  <c r="EG30" i="1"/>
  <c r="EC30" i="1"/>
  <c r="DW26" i="1"/>
  <c r="EE26" i="1"/>
  <c r="CY26" i="1"/>
  <c r="DC26" i="1"/>
  <c r="CE26" i="1"/>
  <c r="CW26" i="1"/>
  <c r="DS26" i="1"/>
  <c r="CC26" i="1"/>
  <c r="DI26" i="1"/>
  <c r="CO26" i="1"/>
  <c r="CM26" i="1"/>
  <c r="DE26" i="1"/>
  <c r="DA26" i="1"/>
  <c r="DG26" i="1"/>
  <c r="EC26" i="1"/>
  <c r="EA26" i="1"/>
  <c r="DY26" i="1"/>
  <c r="EG26" i="1"/>
  <c r="DU26" i="1"/>
  <c r="DK26" i="1"/>
  <c r="DG61" i="1"/>
  <c r="CO61" i="1"/>
  <c r="DA61" i="1"/>
  <c r="DS61" i="1"/>
  <c r="DK61" i="1"/>
  <c r="CW61" i="1"/>
  <c r="CM61" i="1"/>
  <c r="CC61" i="1"/>
  <c r="CY61" i="1"/>
  <c r="DE61" i="1"/>
  <c r="EC61" i="1"/>
  <c r="EE61" i="1"/>
  <c r="CE61" i="1"/>
  <c r="DC61" i="1"/>
  <c r="DI61" i="1"/>
  <c r="DU61" i="1"/>
  <c r="EA61" i="1"/>
  <c r="DY61" i="1"/>
  <c r="EG61" i="1"/>
  <c r="DW61" i="1"/>
  <c r="CY57" i="1"/>
  <c r="CC57" i="1"/>
  <c r="DE57" i="1"/>
  <c r="CO57" i="1"/>
  <c r="CM57" i="1"/>
  <c r="DK57" i="1"/>
  <c r="DG57" i="1"/>
  <c r="CE57" i="1"/>
  <c r="EC57" i="1"/>
  <c r="EE57" i="1"/>
  <c r="DC57" i="1"/>
  <c r="CW57" i="1"/>
  <c r="DU57" i="1"/>
  <c r="EA57" i="1"/>
  <c r="DY57" i="1"/>
  <c r="DW57" i="1"/>
  <c r="DA57" i="1"/>
  <c r="DI57" i="1"/>
  <c r="DS57" i="1"/>
  <c r="EG57" i="1"/>
  <c r="CO53" i="1"/>
  <c r="CM53" i="1"/>
  <c r="DG53" i="1"/>
  <c r="CW53" i="1"/>
  <c r="EC53" i="1"/>
  <c r="EE53" i="1"/>
  <c r="DK53" i="1"/>
  <c r="DC53" i="1"/>
  <c r="CE53" i="1"/>
  <c r="DI53" i="1"/>
  <c r="CY53" i="1"/>
  <c r="DU53" i="1"/>
  <c r="EA53" i="1"/>
  <c r="DY53" i="1"/>
  <c r="DW53" i="1"/>
  <c r="DA53" i="1"/>
  <c r="DS53" i="1"/>
  <c r="CC53" i="1"/>
  <c r="DE53" i="1"/>
  <c r="EG53" i="1"/>
  <c r="CC49" i="1"/>
  <c r="DC49" i="1"/>
  <c r="DI49" i="1"/>
  <c r="CY49" i="1"/>
  <c r="DU49" i="1"/>
  <c r="EA49" i="1"/>
  <c r="DY49" i="1"/>
  <c r="DW49" i="1"/>
  <c r="DK49" i="1"/>
  <c r="DA49" i="1"/>
  <c r="CO49" i="1"/>
  <c r="CM49" i="1"/>
  <c r="DS49" i="1"/>
  <c r="CE49" i="1"/>
  <c r="DE49" i="1"/>
  <c r="DG49" i="1"/>
  <c r="CW49" i="1"/>
  <c r="EC49" i="1"/>
  <c r="EE49" i="1"/>
  <c r="EG49" i="1"/>
  <c r="DA45" i="1"/>
  <c r="CO45" i="1"/>
  <c r="CM45" i="1"/>
  <c r="DS45" i="1"/>
  <c r="DK45" i="1"/>
  <c r="CE45" i="1"/>
  <c r="DE45" i="1"/>
  <c r="DG45" i="1"/>
  <c r="CW45" i="1"/>
  <c r="EC45" i="1"/>
  <c r="EE45" i="1"/>
  <c r="CC45" i="1"/>
  <c r="DC45" i="1"/>
  <c r="DI45" i="1"/>
  <c r="CY45" i="1"/>
  <c r="DU45" i="1"/>
  <c r="EA45" i="1"/>
  <c r="DY45" i="1"/>
  <c r="DW45" i="1"/>
  <c r="EG45" i="1"/>
  <c r="DE41" i="1"/>
  <c r="DK41" i="1"/>
  <c r="DG41" i="1"/>
  <c r="CW41" i="1"/>
  <c r="EE41" i="1"/>
  <c r="DC41" i="1"/>
  <c r="CM41" i="1"/>
  <c r="DI41" i="1"/>
  <c r="CY41" i="1"/>
  <c r="EA41" i="1"/>
  <c r="DY41" i="1"/>
  <c r="DW41" i="1"/>
  <c r="CO41" i="1"/>
  <c r="CE41" i="1"/>
  <c r="DA41" i="1"/>
  <c r="CC41" i="1"/>
  <c r="DS41" i="1"/>
  <c r="DU41" i="1"/>
  <c r="EG41" i="1"/>
  <c r="EC41" i="1"/>
  <c r="DU37" i="1"/>
  <c r="EC37" i="1"/>
  <c r="DG37" i="1"/>
  <c r="CE37" i="1"/>
  <c r="CW37" i="1"/>
  <c r="DY37" i="1"/>
  <c r="DK37" i="1"/>
  <c r="DC37" i="1"/>
  <c r="DI37" i="1"/>
  <c r="CY37" i="1"/>
  <c r="EE37" i="1"/>
  <c r="DS37" i="1"/>
  <c r="CC37" i="1"/>
  <c r="DA37" i="1"/>
  <c r="CO37" i="1"/>
  <c r="CM37" i="1"/>
  <c r="DE37" i="1"/>
  <c r="EG37" i="1"/>
  <c r="DW37" i="1"/>
  <c r="EA37" i="1"/>
  <c r="DU33" i="1"/>
  <c r="EC33" i="1"/>
  <c r="CW33" i="1"/>
  <c r="DE33" i="1"/>
  <c r="DI33" i="1"/>
  <c r="DG33" i="1"/>
  <c r="DK33" i="1"/>
  <c r="CM33" i="1"/>
  <c r="DA33" i="1"/>
  <c r="CY33" i="1"/>
  <c r="CO33" i="1"/>
  <c r="CE33" i="1"/>
  <c r="CC33" i="1"/>
  <c r="DC33" i="1"/>
  <c r="EG33" i="1"/>
  <c r="DS33" i="1"/>
  <c r="DW33" i="1"/>
  <c r="EE33" i="1"/>
  <c r="EA33" i="1"/>
  <c r="DY33" i="1"/>
  <c r="DU29" i="1"/>
  <c r="DA29" i="1"/>
  <c r="EC29" i="1"/>
  <c r="DK29" i="1"/>
  <c r="CC29" i="1"/>
  <c r="DG29" i="1"/>
  <c r="CO29" i="1"/>
  <c r="CM29" i="1"/>
  <c r="DC29" i="1"/>
  <c r="CY29" i="1"/>
  <c r="DE29" i="1"/>
  <c r="CE29" i="1"/>
  <c r="DI29" i="1"/>
  <c r="CW29" i="1"/>
  <c r="DY29" i="1"/>
  <c r="DW29" i="1"/>
  <c r="EA29" i="1"/>
  <c r="DS29" i="1"/>
  <c r="EG29" i="1"/>
  <c r="EE29" i="1"/>
  <c r="EC25" i="1"/>
  <c r="CW25" i="1"/>
  <c r="DA25" i="1"/>
  <c r="DE25" i="1"/>
  <c r="DI25" i="1"/>
  <c r="CM25" i="1"/>
  <c r="DG25" i="1"/>
  <c r="DU25" i="1"/>
  <c r="DK25" i="1"/>
  <c r="DS25" i="1"/>
  <c r="CO25" i="1"/>
  <c r="CE25" i="1"/>
  <c r="CC25" i="1"/>
  <c r="DC25" i="1"/>
  <c r="CY25" i="1"/>
  <c r="EA25" i="1"/>
  <c r="EE25" i="1"/>
  <c r="DY25" i="1"/>
  <c r="DW25" i="1"/>
  <c r="EG25" i="1"/>
  <c r="DE60" i="1"/>
  <c r="CM60" i="1"/>
  <c r="CC60" i="1"/>
  <c r="DI60" i="1"/>
  <c r="DG60" i="1"/>
  <c r="EA60" i="1"/>
  <c r="EE60" i="1"/>
  <c r="EC60" i="1"/>
  <c r="EG60" i="1"/>
  <c r="DA60" i="1"/>
  <c r="CE60" i="1"/>
  <c r="CY60" i="1"/>
  <c r="DS60" i="1"/>
  <c r="DY60" i="1"/>
  <c r="DW60" i="1"/>
  <c r="DU60" i="1"/>
  <c r="DK60" i="1"/>
  <c r="CO60" i="1"/>
  <c r="CW60" i="1"/>
  <c r="DC60" i="1"/>
  <c r="CM56" i="1"/>
  <c r="CW56" i="1"/>
  <c r="CC56" i="1"/>
  <c r="DA56" i="1"/>
  <c r="CY56" i="1"/>
  <c r="DG56" i="1"/>
  <c r="DS56" i="1"/>
  <c r="DY56" i="1"/>
  <c r="DW56" i="1"/>
  <c r="DU56" i="1"/>
  <c r="EG56" i="1"/>
  <c r="DC56" i="1"/>
  <c r="DK56" i="1"/>
  <c r="DE56" i="1"/>
  <c r="CO56" i="1"/>
  <c r="CE56" i="1"/>
  <c r="DI56" i="1"/>
  <c r="EA56" i="1"/>
  <c r="EE56" i="1"/>
  <c r="EC56" i="1"/>
  <c r="CM52" i="1"/>
  <c r="CY52" i="1"/>
  <c r="EG52" i="1"/>
  <c r="DC52" i="1"/>
  <c r="DK52" i="1"/>
  <c r="CC52" i="1"/>
  <c r="DI52" i="1"/>
  <c r="CE52" i="1"/>
  <c r="DE52" i="1"/>
  <c r="EA52" i="1"/>
  <c r="EE52" i="1"/>
  <c r="EC52" i="1"/>
  <c r="DA52" i="1"/>
  <c r="DG52" i="1"/>
  <c r="CW52" i="1"/>
  <c r="CO52" i="1"/>
  <c r="DS52" i="1"/>
  <c r="DY52" i="1"/>
  <c r="DW52" i="1"/>
  <c r="DU52" i="1"/>
  <c r="DC48" i="1"/>
  <c r="EG48" i="1"/>
  <c r="DI48" i="1"/>
  <c r="DE48" i="1"/>
  <c r="EA48" i="1"/>
  <c r="EE48" i="1"/>
  <c r="EC48" i="1"/>
  <c r="DK48" i="1"/>
  <c r="DA48" i="1"/>
  <c r="DG48" i="1"/>
  <c r="CM48" i="1"/>
  <c r="CW48" i="1"/>
  <c r="DS48" i="1"/>
  <c r="DY48" i="1"/>
  <c r="DW48" i="1"/>
  <c r="DU48" i="1"/>
  <c r="CC48" i="1"/>
  <c r="CO48" i="1"/>
  <c r="CY48" i="1"/>
  <c r="CE48" i="1"/>
  <c r="CC44" i="1"/>
  <c r="CO44" i="1"/>
  <c r="DI44" i="1"/>
  <c r="DE44" i="1"/>
  <c r="EA44" i="1"/>
  <c r="EE44" i="1"/>
  <c r="EC44" i="1"/>
  <c r="EG44" i="1"/>
  <c r="DA44" i="1"/>
  <c r="DG44" i="1"/>
  <c r="CW44" i="1"/>
  <c r="DS44" i="1"/>
  <c r="DY44" i="1"/>
  <c r="DW44" i="1"/>
  <c r="DU44" i="1"/>
  <c r="DK44" i="1"/>
  <c r="CM44" i="1"/>
  <c r="CY44" i="1"/>
  <c r="CE44" i="1"/>
  <c r="DC44" i="1"/>
  <c r="DA40" i="1"/>
  <c r="DG40" i="1"/>
  <c r="CO40" i="1"/>
  <c r="CW40" i="1"/>
  <c r="CE40" i="1"/>
  <c r="DY40" i="1"/>
  <c r="DW40" i="1"/>
  <c r="EG40" i="1"/>
  <c r="CY40" i="1"/>
  <c r="DK40" i="1"/>
  <c r="CC40" i="1"/>
  <c r="DC40" i="1"/>
  <c r="DI40" i="1"/>
  <c r="DE40" i="1"/>
  <c r="CM40" i="1"/>
  <c r="EE40" i="1"/>
  <c r="EA40" i="1"/>
  <c r="DU40" i="1"/>
  <c r="DS40" i="1"/>
  <c r="EC40" i="1"/>
  <c r="DS36" i="1"/>
  <c r="DC36" i="1"/>
  <c r="DI36" i="1"/>
  <c r="CC36" i="1"/>
  <c r="CY36" i="1"/>
  <c r="EG36" i="1"/>
  <c r="EE36" i="1"/>
  <c r="CM36" i="1"/>
  <c r="DA36" i="1"/>
  <c r="DK36" i="1"/>
  <c r="CE36" i="1"/>
  <c r="DE36" i="1"/>
  <c r="CW36" i="1"/>
  <c r="CO36" i="1"/>
  <c r="DG36" i="1"/>
  <c r="EA36" i="1"/>
  <c r="DY36" i="1"/>
  <c r="EC36" i="1"/>
  <c r="DW36" i="1"/>
  <c r="DU36" i="1"/>
  <c r="EA32" i="1"/>
  <c r="CC32" i="1"/>
  <c r="DI32" i="1"/>
  <c r="DE32" i="1"/>
  <c r="EG32" i="1"/>
  <c r="DA32" i="1"/>
  <c r="CW32" i="1"/>
  <c r="DC32" i="1"/>
  <c r="EE32" i="1"/>
  <c r="DK32" i="1"/>
  <c r="CM32" i="1"/>
  <c r="DG32" i="1"/>
  <c r="DS32" i="1"/>
  <c r="CO32" i="1"/>
  <c r="CE32" i="1"/>
  <c r="CY32" i="1"/>
  <c r="DY32" i="1"/>
  <c r="DU32" i="1"/>
  <c r="EC32" i="1"/>
  <c r="DW32" i="1"/>
  <c r="DS28" i="1"/>
  <c r="EA28" i="1"/>
  <c r="CC28" i="1"/>
  <c r="CM28" i="1"/>
  <c r="DA28" i="1"/>
  <c r="CW28" i="1"/>
  <c r="DC28" i="1"/>
  <c r="EC28" i="1"/>
  <c r="EG28" i="1"/>
  <c r="CE28" i="1"/>
  <c r="DG28" i="1"/>
  <c r="DW28" i="1"/>
  <c r="DK28" i="1"/>
  <c r="CO28" i="1"/>
  <c r="CY28" i="1"/>
  <c r="DI28" i="1"/>
  <c r="DE28" i="1"/>
  <c r="EE28" i="1"/>
  <c r="DU28" i="1"/>
  <c r="DY28" i="1"/>
  <c r="U188" i="11"/>
  <c r="U210" i="11"/>
  <c r="DU15" i="1"/>
  <c r="EC15" i="1"/>
  <c r="DS15" i="1"/>
  <c r="DK15" i="1"/>
  <c r="EA15" i="1"/>
  <c r="EG15" i="1"/>
  <c r="DW15" i="1"/>
  <c r="DY15" i="1"/>
  <c r="EE15" i="1"/>
  <c r="EE22" i="1"/>
  <c r="DY22" i="1"/>
  <c r="EA22" i="1"/>
  <c r="DU22" i="1"/>
  <c r="DS22" i="1"/>
  <c r="EG22" i="1"/>
  <c r="DK22" i="1"/>
  <c r="DW22" i="1"/>
  <c r="EC22" i="1"/>
  <c r="EA18" i="1"/>
  <c r="DS18" i="1"/>
  <c r="DW18" i="1"/>
  <c r="DU18" i="1"/>
  <c r="EC18" i="1"/>
  <c r="DK18" i="1"/>
  <c r="EE18" i="1"/>
  <c r="EG18" i="1"/>
  <c r="DY18" i="1"/>
  <c r="DU19" i="1"/>
  <c r="EC19" i="1"/>
  <c r="DY19" i="1"/>
  <c r="DS19" i="1"/>
  <c r="EE19" i="1"/>
  <c r="DK19" i="1"/>
  <c r="DW19" i="1"/>
  <c r="EG19" i="1"/>
  <c r="EA19" i="1"/>
  <c r="EC21" i="1"/>
  <c r="DK21" i="1"/>
  <c r="EG21" i="1"/>
  <c r="DS21" i="1"/>
  <c r="DY21" i="1"/>
  <c r="DW21" i="1"/>
  <c r="EA21" i="1"/>
  <c r="EE21" i="1"/>
  <c r="DU21" i="1"/>
  <c r="DY17" i="1"/>
  <c r="DK17" i="1"/>
  <c r="EA17" i="1"/>
  <c r="DS17" i="1"/>
  <c r="EC17" i="1"/>
  <c r="EE17" i="1"/>
  <c r="DW17" i="1"/>
  <c r="EG17" i="1"/>
  <c r="DU17" i="1"/>
  <c r="DS23" i="1"/>
  <c r="DW23" i="1"/>
  <c r="EC23" i="1"/>
  <c r="DU23" i="1"/>
  <c r="EA23" i="1"/>
  <c r="EG23" i="1"/>
  <c r="DK23" i="1"/>
  <c r="DY23" i="1"/>
  <c r="EE23" i="1"/>
  <c r="DS24" i="1"/>
  <c r="DK24" i="1"/>
  <c r="DU24" i="1"/>
  <c r="DY24" i="1"/>
  <c r="DW24" i="1"/>
  <c r="EC24" i="1"/>
  <c r="EE24" i="1"/>
  <c r="EG24" i="1"/>
  <c r="EA24" i="1"/>
  <c r="EA20" i="1"/>
  <c r="EG20" i="1"/>
  <c r="DY20" i="1"/>
  <c r="DK20" i="1"/>
  <c r="DW20" i="1"/>
  <c r="EE20" i="1"/>
  <c r="EC20" i="1"/>
  <c r="DS20" i="1"/>
  <c r="DU20" i="1"/>
  <c r="EE16" i="1"/>
  <c r="DW16" i="1"/>
  <c r="EG16" i="1"/>
  <c r="EC16" i="1"/>
  <c r="DU16" i="1"/>
  <c r="DY16" i="1"/>
  <c r="DK16" i="1"/>
  <c r="EA16" i="1"/>
  <c r="DS16" i="1"/>
  <c r="DY14" i="1"/>
  <c r="DS14" i="1"/>
  <c r="DW14" i="1"/>
  <c r="EG14" i="1"/>
  <c r="EA14" i="1"/>
  <c r="EE14" i="1"/>
  <c r="DK14" i="1"/>
  <c r="EC14" i="1"/>
  <c r="DU14" i="1"/>
  <c r="CE14" i="1"/>
  <c r="DC15" i="1"/>
  <c r="DI15" i="1"/>
  <c r="DE15" i="1"/>
  <c r="CW15" i="1"/>
  <c r="CO15" i="1"/>
  <c r="DG15" i="1"/>
  <c r="CY15" i="1"/>
  <c r="DA15" i="1"/>
  <c r="CM15" i="1"/>
  <c r="CC15" i="1"/>
  <c r="CE15" i="1"/>
  <c r="DG14" i="1"/>
  <c r="CY14" i="1"/>
  <c r="CW14" i="1"/>
  <c r="DC14" i="1"/>
  <c r="DA14" i="1"/>
  <c r="DI14" i="1"/>
  <c r="DE14" i="1"/>
  <c r="CM14" i="1"/>
  <c r="CO14" i="1"/>
  <c r="CC21" i="1"/>
  <c r="CY21" i="1"/>
  <c r="DC21" i="1"/>
  <c r="CE21" i="1"/>
  <c r="DA21" i="1"/>
  <c r="CM21" i="1"/>
  <c r="DE21" i="1"/>
  <c r="DI21" i="1"/>
  <c r="CW21" i="1"/>
  <c r="CO21" i="1"/>
  <c r="DG21" i="1"/>
  <c r="CC17" i="1"/>
  <c r="DG17" i="1"/>
  <c r="CM17" i="1"/>
  <c r="CW17" i="1"/>
  <c r="DI17" i="1"/>
  <c r="CY17" i="1"/>
  <c r="DA17" i="1"/>
  <c r="DC17" i="1"/>
  <c r="CO17" i="1"/>
  <c r="CE17" i="1"/>
  <c r="DE17" i="1"/>
  <c r="CC24" i="1"/>
  <c r="CW24" i="1"/>
  <c r="DI24" i="1"/>
  <c r="CE24" i="1"/>
  <c r="CY24" i="1"/>
  <c r="DE24" i="1"/>
  <c r="DA24" i="1"/>
  <c r="DC24" i="1"/>
  <c r="CO24" i="1"/>
  <c r="CM24" i="1"/>
  <c r="DG24" i="1"/>
  <c r="CE20" i="1"/>
  <c r="CC20" i="1"/>
  <c r="CO20" i="1"/>
  <c r="DE20" i="1"/>
  <c r="DI20" i="1"/>
  <c r="DG20" i="1"/>
  <c r="CY20" i="1"/>
  <c r="CW20" i="1"/>
  <c r="CM20" i="1"/>
  <c r="DA20" i="1"/>
  <c r="DC20" i="1"/>
  <c r="CW16" i="1"/>
  <c r="DI16" i="1"/>
  <c r="CY16" i="1"/>
  <c r="DA16" i="1"/>
  <c r="DG16" i="1"/>
  <c r="CO16" i="1"/>
  <c r="DC16" i="1"/>
  <c r="CC16" i="1"/>
  <c r="CM16" i="1"/>
  <c r="DE16" i="1"/>
  <c r="DC23" i="1"/>
  <c r="DA23" i="1"/>
  <c r="DE23" i="1"/>
  <c r="CW23" i="1"/>
  <c r="DI23" i="1"/>
  <c r="CM23" i="1"/>
  <c r="CO23" i="1"/>
  <c r="CC23" i="1"/>
  <c r="DG23" i="1"/>
  <c r="CY23" i="1"/>
  <c r="CW19" i="1"/>
  <c r="DE19" i="1"/>
  <c r="DI19" i="1"/>
  <c r="CO19" i="1"/>
  <c r="CY19" i="1"/>
  <c r="DG19" i="1"/>
  <c r="DA19" i="1"/>
  <c r="DC19" i="1"/>
  <c r="CE19" i="1"/>
  <c r="CC19" i="1"/>
  <c r="CM19" i="1"/>
  <c r="CE16" i="1"/>
  <c r="CW22" i="1"/>
  <c r="CM22" i="1"/>
  <c r="DE22" i="1"/>
  <c r="DG22" i="1"/>
  <c r="DI22" i="1"/>
  <c r="CE22" i="1"/>
  <c r="DA22" i="1"/>
  <c r="CC22" i="1"/>
  <c r="DC22" i="1"/>
  <c r="CY22" i="1"/>
  <c r="CO22" i="1"/>
  <c r="DC18" i="1"/>
  <c r="CM18" i="1"/>
  <c r="DG18" i="1"/>
  <c r="CY18" i="1"/>
  <c r="DA18" i="1"/>
  <c r="DE18" i="1"/>
  <c r="CE18" i="1"/>
  <c r="CC18" i="1"/>
  <c r="CW18" i="1"/>
  <c r="DI18" i="1"/>
  <c r="CO18" i="1"/>
  <c r="CE23" i="1"/>
  <c r="CC14" i="1"/>
  <c r="CB64" i="1"/>
  <c r="U41" i="11" s="1"/>
  <c r="EI64" i="1" l="1"/>
  <c r="CS64" i="1"/>
  <c r="DO64" i="1"/>
  <c r="CI64" i="1"/>
  <c r="DM64" i="1"/>
  <c r="EK64" i="1"/>
  <c r="DS63" i="1"/>
  <c r="DT63" i="1" s="1"/>
  <c r="DR64" i="1"/>
  <c r="U166" i="11" s="1"/>
  <c r="EG64" i="1"/>
  <c r="U184" i="11" s="1"/>
  <c r="DK64" i="1"/>
  <c r="U134" i="11" s="1"/>
  <c r="DC64" i="1"/>
  <c r="U128" i="11" s="1"/>
  <c r="DE64" i="1"/>
  <c r="U129" i="11" s="1"/>
  <c r="CW64" i="1"/>
  <c r="U125" i="11" s="1"/>
  <c r="DA64" i="1"/>
  <c r="U127" i="11" s="1"/>
  <c r="DG64" i="1"/>
  <c r="U130" i="11" s="1"/>
  <c r="DI64" i="1"/>
  <c r="U131" i="11" s="1"/>
  <c r="CY64" i="1"/>
  <c r="U126" i="11" s="1"/>
  <c r="CM64" i="1"/>
  <c r="CC64" i="1"/>
  <c r="DS64" i="1" l="1"/>
  <c r="U175" i="11" s="1"/>
  <c r="DU63" i="1"/>
  <c r="DT64" i="1"/>
  <c r="U167" i="11" s="1"/>
  <c r="U79" i="11"/>
  <c r="B97" i="7" s="1"/>
  <c r="U123" i="11"/>
  <c r="B118" i="7" s="1"/>
  <c r="U43" i="11"/>
  <c r="B76" i="7" s="1"/>
  <c r="U17" i="11"/>
  <c r="U16" i="11"/>
  <c r="J48" i="7"/>
  <c r="BN62" i="1"/>
  <c r="BN60" i="1"/>
  <c r="BN58" i="1"/>
  <c r="BN56" i="1"/>
  <c r="BK62" i="1"/>
  <c r="BK60" i="1"/>
  <c r="BK58" i="1"/>
  <c r="BK56" i="1"/>
  <c r="BS39" i="1"/>
  <c r="BN45" i="1"/>
  <c r="BN43" i="1"/>
  <c r="BN41" i="1"/>
  <c r="BN39" i="1"/>
  <c r="BK45" i="1"/>
  <c r="BK43" i="1"/>
  <c r="BK41" i="1"/>
  <c r="BK39" i="1"/>
  <c r="BS22" i="1"/>
  <c r="BP28" i="1"/>
  <c r="BP26" i="1"/>
  <c r="BP22" i="1"/>
  <c r="BN28" i="1"/>
  <c r="BN26" i="1"/>
  <c r="BN24" i="1"/>
  <c r="BN22" i="1"/>
  <c r="BK28" i="1"/>
  <c r="U34" i="11" s="1"/>
  <c r="BK26" i="1"/>
  <c r="U33" i="11" s="1"/>
  <c r="BK24" i="1"/>
  <c r="U32" i="11" s="1"/>
  <c r="BK22" i="1"/>
  <c r="U31" i="11" s="1"/>
  <c r="BB56" i="1"/>
  <c r="AZ62" i="1"/>
  <c r="AZ60" i="1"/>
  <c r="AZ58" i="1"/>
  <c r="AZ56" i="1"/>
  <c r="AX62" i="1"/>
  <c r="AX60" i="1"/>
  <c r="AX58" i="1"/>
  <c r="AX56" i="1"/>
  <c r="BB39" i="1"/>
  <c r="BB22" i="1"/>
  <c r="AZ45" i="1"/>
  <c r="AZ43" i="1"/>
  <c r="AZ41" i="1"/>
  <c r="AZ39" i="1"/>
  <c r="AX45" i="1"/>
  <c r="AX43" i="1"/>
  <c r="AX41" i="1"/>
  <c r="AX39" i="1"/>
  <c r="AZ28" i="1"/>
  <c r="AZ26" i="1"/>
  <c r="AZ24" i="1"/>
  <c r="AZ22" i="1"/>
  <c r="AX28" i="1"/>
  <c r="AX26" i="1"/>
  <c r="AX24" i="1"/>
  <c r="AX22" i="1"/>
  <c r="AS56" i="1"/>
  <c r="AS39" i="1"/>
  <c r="AU62" i="1"/>
  <c r="AU60" i="1"/>
  <c r="AU58" i="1"/>
  <c r="AU56" i="1"/>
  <c r="AU28" i="1"/>
  <c r="AU26" i="1"/>
  <c r="AU24" i="1"/>
  <c r="AU45" i="1"/>
  <c r="AU43" i="1"/>
  <c r="AU41" i="1"/>
  <c r="AU39" i="1"/>
  <c r="AU22" i="1"/>
  <c r="AS22" i="1"/>
  <c r="E99" i="8"/>
  <c r="E77" i="8"/>
  <c r="E28" i="8"/>
  <c r="E50" i="8"/>
  <c r="M50" i="8"/>
  <c r="J50" i="8"/>
  <c r="F51" i="7"/>
  <c r="E29" i="7"/>
  <c r="B21" i="7"/>
  <c r="U15" i="11" l="1"/>
  <c r="DV63" i="1"/>
  <c r="DU64" i="1"/>
  <c r="U176" i="11" s="1"/>
  <c r="AJ14" i="1"/>
  <c r="DW63" i="1" l="1"/>
  <c r="DV64" i="1"/>
  <c r="U168" i="11" s="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V64" i="1"/>
  <c r="U71" i="1" s="1"/>
  <c r="X83" i="1" s="1"/>
  <c r="U58" i="11" s="1"/>
  <c r="DX63" i="1" l="1"/>
  <c r="DW64" i="1"/>
  <c r="U177" i="11" s="1"/>
  <c r="AH5" i="1"/>
  <c r="AH6" i="1"/>
  <c r="AH7" i="1"/>
  <c r="AH4" i="1"/>
  <c r="AK3" i="1"/>
  <c r="DY63" i="1" l="1"/>
  <c r="DX64" i="1"/>
  <c r="U169" i="11" s="1"/>
  <c r="AK14" i="1"/>
  <c r="AD15" i="1"/>
  <c r="CP15" i="1" s="1"/>
  <c r="CQ15" i="1" s="1"/>
  <c r="CQ64" i="1" s="1"/>
  <c r="AD16" i="1"/>
  <c r="AE16" i="1" s="1"/>
  <c r="AD17" i="1"/>
  <c r="AE17" i="1" s="1"/>
  <c r="AD18" i="1"/>
  <c r="AE18" i="1" s="1"/>
  <c r="AD19" i="1"/>
  <c r="AE19" i="1" s="1"/>
  <c r="AD20" i="1"/>
  <c r="AE20" i="1" s="1"/>
  <c r="AD21" i="1"/>
  <c r="AE21" i="1" s="1"/>
  <c r="AD22" i="1"/>
  <c r="AE22" i="1" s="1"/>
  <c r="AD23" i="1"/>
  <c r="AE23" i="1" s="1"/>
  <c r="AD24" i="1"/>
  <c r="AE24" i="1" s="1"/>
  <c r="AD25" i="1"/>
  <c r="AE25" i="1" s="1"/>
  <c r="AD26" i="1"/>
  <c r="AE26" i="1" s="1"/>
  <c r="AD27" i="1"/>
  <c r="AE27" i="1" s="1"/>
  <c r="AD28" i="1"/>
  <c r="AE28" i="1" s="1"/>
  <c r="AD29" i="1"/>
  <c r="AE29" i="1" s="1"/>
  <c r="AD30" i="1"/>
  <c r="AE30" i="1" s="1"/>
  <c r="AD31" i="1"/>
  <c r="AE31" i="1" s="1"/>
  <c r="AD32" i="1"/>
  <c r="AE32" i="1" s="1"/>
  <c r="AD33" i="1"/>
  <c r="AE33" i="1" s="1"/>
  <c r="AD34" i="1"/>
  <c r="AE34" i="1" s="1"/>
  <c r="AD35" i="1"/>
  <c r="AE35" i="1" s="1"/>
  <c r="AD36" i="1"/>
  <c r="AE36" i="1" s="1"/>
  <c r="AD37" i="1"/>
  <c r="AE37" i="1" s="1"/>
  <c r="AD38" i="1"/>
  <c r="AE38" i="1" s="1"/>
  <c r="AD39" i="1"/>
  <c r="AE39" i="1" s="1"/>
  <c r="AD40" i="1"/>
  <c r="AE40" i="1" s="1"/>
  <c r="AD41" i="1"/>
  <c r="AE41" i="1" s="1"/>
  <c r="AD42" i="1"/>
  <c r="AE42" i="1" s="1"/>
  <c r="AD43" i="1"/>
  <c r="AE43" i="1" s="1"/>
  <c r="AD44" i="1"/>
  <c r="AE44" i="1" s="1"/>
  <c r="AD45" i="1"/>
  <c r="AE45" i="1" s="1"/>
  <c r="AD46" i="1"/>
  <c r="AE46" i="1" s="1"/>
  <c r="AD47" i="1"/>
  <c r="AE47" i="1" s="1"/>
  <c r="AD48" i="1"/>
  <c r="AE48" i="1" s="1"/>
  <c r="AD49" i="1"/>
  <c r="AE49" i="1" s="1"/>
  <c r="AD50" i="1"/>
  <c r="AE50" i="1" s="1"/>
  <c r="AD51" i="1"/>
  <c r="AE51" i="1" s="1"/>
  <c r="AD52" i="1"/>
  <c r="AE52" i="1" s="1"/>
  <c r="AD53" i="1"/>
  <c r="AE53" i="1" s="1"/>
  <c r="AD54" i="1"/>
  <c r="AE54" i="1" s="1"/>
  <c r="AD55" i="1"/>
  <c r="AE55" i="1" s="1"/>
  <c r="AD56" i="1"/>
  <c r="AE56" i="1" s="1"/>
  <c r="AD57" i="1"/>
  <c r="AE57" i="1" s="1"/>
  <c r="AD58" i="1"/>
  <c r="AE58" i="1" s="1"/>
  <c r="AD59" i="1"/>
  <c r="AE59" i="1" s="1"/>
  <c r="AD60" i="1"/>
  <c r="AE60" i="1" s="1"/>
  <c r="AD61" i="1"/>
  <c r="AE61" i="1" s="1"/>
  <c r="AD62" i="1"/>
  <c r="AE62" i="1" s="1"/>
  <c r="AD63" i="1"/>
  <c r="AE63" i="1" s="1"/>
  <c r="AD14" i="1"/>
  <c r="CF14" i="1" s="1"/>
  <c r="CG14" i="1" s="1"/>
  <c r="CG64" i="1" s="1"/>
  <c r="U57" i="11" s="1"/>
  <c r="DZ63" i="1" l="1"/>
  <c r="DY64" i="1"/>
  <c r="U178" i="11" s="1"/>
  <c r="AE15" i="1"/>
  <c r="CP64" i="1"/>
  <c r="AE14" i="1"/>
  <c r="CF64" i="1"/>
  <c r="AD64" i="1"/>
  <c r="EA63" i="1" l="1"/>
  <c r="DZ64" i="1"/>
  <c r="U170" i="11" s="1"/>
  <c r="AE64" i="1"/>
  <c r="U85" i="11"/>
  <c r="CN64" i="1"/>
  <c r="U81" i="11" s="1"/>
  <c r="CO64" i="1"/>
  <c r="U83" i="11" s="1"/>
  <c r="U49" i="11"/>
  <c r="CD64" i="1"/>
  <c r="U45" i="11" s="1"/>
  <c r="CE64" i="1"/>
  <c r="U47" i="11" s="1"/>
  <c r="AF14" i="1"/>
  <c r="X26" i="17"/>
  <c r="AC4" i="17"/>
  <c r="B3" i="16"/>
  <c r="C3" i="16"/>
  <c r="D3" i="16"/>
  <c r="E3" i="16"/>
  <c r="F3" i="16"/>
  <c r="G3" i="16"/>
  <c r="H3" i="16"/>
  <c r="I3" i="16"/>
  <c r="J3" i="16"/>
  <c r="B4" i="16"/>
  <c r="C4" i="16"/>
  <c r="D4" i="16"/>
  <c r="E4" i="16"/>
  <c r="F4" i="16"/>
  <c r="G4" i="16"/>
  <c r="H4" i="16"/>
  <c r="I4" i="16"/>
  <c r="J4" i="16"/>
  <c r="B5" i="16"/>
  <c r="C5" i="16"/>
  <c r="D5" i="16"/>
  <c r="E5" i="16"/>
  <c r="F5" i="16"/>
  <c r="G5" i="16"/>
  <c r="H5" i="16"/>
  <c r="I5" i="16"/>
  <c r="J5" i="16"/>
  <c r="B6" i="16"/>
  <c r="C6" i="16"/>
  <c r="D6" i="16"/>
  <c r="E6" i="16"/>
  <c r="F6" i="16"/>
  <c r="G6" i="16"/>
  <c r="H6" i="16"/>
  <c r="I6" i="16"/>
  <c r="J6" i="16"/>
  <c r="B7" i="16"/>
  <c r="C7" i="16"/>
  <c r="D7" i="16"/>
  <c r="E7" i="16"/>
  <c r="F7" i="16"/>
  <c r="G7" i="16"/>
  <c r="H7" i="16"/>
  <c r="I7" i="16"/>
  <c r="J7" i="16"/>
  <c r="B8" i="16"/>
  <c r="C8" i="16"/>
  <c r="D8" i="16"/>
  <c r="E8" i="16"/>
  <c r="F8" i="16"/>
  <c r="G8" i="16"/>
  <c r="H8" i="16"/>
  <c r="I8" i="16"/>
  <c r="J8" i="16"/>
  <c r="B9" i="16"/>
  <c r="C9" i="16"/>
  <c r="D9" i="16"/>
  <c r="E9" i="16"/>
  <c r="F9" i="16"/>
  <c r="G9" i="16"/>
  <c r="H9" i="16"/>
  <c r="I9" i="16"/>
  <c r="J9" i="16"/>
  <c r="B10" i="16"/>
  <c r="C10" i="16"/>
  <c r="D10" i="16"/>
  <c r="E10" i="16"/>
  <c r="F10" i="16"/>
  <c r="G10" i="16"/>
  <c r="H10" i="16"/>
  <c r="I10" i="16"/>
  <c r="J10" i="16"/>
  <c r="B11" i="16"/>
  <c r="C11" i="16"/>
  <c r="D11" i="16"/>
  <c r="E11" i="16"/>
  <c r="F11" i="16"/>
  <c r="G11" i="16"/>
  <c r="H11" i="16"/>
  <c r="I11" i="16"/>
  <c r="J11" i="16"/>
  <c r="B12" i="16"/>
  <c r="C12" i="16"/>
  <c r="D12" i="16"/>
  <c r="E12" i="16"/>
  <c r="F12" i="16"/>
  <c r="G12" i="16"/>
  <c r="H12" i="16"/>
  <c r="I12" i="16"/>
  <c r="J12" i="16"/>
  <c r="B13" i="16"/>
  <c r="C13" i="16"/>
  <c r="D13" i="16"/>
  <c r="E13" i="16"/>
  <c r="F13" i="16"/>
  <c r="G13" i="16"/>
  <c r="H13" i="16"/>
  <c r="I13" i="16"/>
  <c r="J13" i="16"/>
  <c r="B14" i="16"/>
  <c r="C14" i="16"/>
  <c r="D14" i="16"/>
  <c r="E14" i="16"/>
  <c r="F14" i="16"/>
  <c r="G14" i="16"/>
  <c r="H14" i="16"/>
  <c r="I14" i="16"/>
  <c r="J14" i="16"/>
  <c r="B15" i="16"/>
  <c r="C15" i="16"/>
  <c r="D15" i="16"/>
  <c r="E15" i="16"/>
  <c r="F15" i="16"/>
  <c r="G15" i="16"/>
  <c r="H15" i="16"/>
  <c r="I15" i="16"/>
  <c r="J15" i="16"/>
  <c r="B16" i="16"/>
  <c r="C16" i="16"/>
  <c r="D16" i="16"/>
  <c r="E16" i="16"/>
  <c r="F16" i="16"/>
  <c r="G16" i="16"/>
  <c r="H16" i="16"/>
  <c r="I16" i="16"/>
  <c r="J16" i="16"/>
  <c r="B17" i="16"/>
  <c r="C17" i="16"/>
  <c r="D17" i="16"/>
  <c r="E17" i="16"/>
  <c r="F17" i="16"/>
  <c r="G17" i="16"/>
  <c r="H17" i="16"/>
  <c r="I17" i="16"/>
  <c r="J17" i="16"/>
  <c r="B18" i="16"/>
  <c r="C18" i="16"/>
  <c r="D18" i="16"/>
  <c r="E18" i="16"/>
  <c r="F18" i="16"/>
  <c r="G18" i="16"/>
  <c r="H18" i="16"/>
  <c r="I18" i="16"/>
  <c r="J18" i="16"/>
  <c r="B19" i="16"/>
  <c r="C19" i="16"/>
  <c r="D19" i="16"/>
  <c r="E19" i="16"/>
  <c r="F19" i="16"/>
  <c r="G19" i="16"/>
  <c r="H19" i="16"/>
  <c r="I19" i="16"/>
  <c r="J19" i="16"/>
  <c r="B20" i="16"/>
  <c r="C20" i="16"/>
  <c r="D20" i="16"/>
  <c r="E20" i="16"/>
  <c r="F20" i="16"/>
  <c r="G20" i="16"/>
  <c r="H20" i="16"/>
  <c r="I20" i="16"/>
  <c r="J20" i="16"/>
  <c r="B21" i="16"/>
  <c r="C21" i="16"/>
  <c r="D21" i="16"/>
  <c r="E21" i="16"/>
  <c r="F21" i="16"/>
  <c r="G21" i="16"/>
  <c r="H21" i="16"/>
  <c r="I21" i="16"/>
  <c r="J21" i="16"/>
  <c r="B22" i="16"/>
  <c r="C22" i="16"/>
  <c r="D22" i="16"/>
  <c r="E22" i="16"/>
  <c r="F22" i="16"/>
  <c r="G22" i="16"/>
  <c r="H22" i="16"/>
  <c r="I22" i="16"/>
  <c r="J22" i="16"/>
  <c r="B23" i="16"/>
  <c r="C23" i="16"/>
  <c r="D23" i="16"/>
  <c r="E23" i="16"/>
  <c r="F23" i="16"/>
  <c r="G23" i="16"/>
  <c r="H23" i="16"/>
  <c r="I23" i="16"/>
  <c r="J23" i="16"/>
  <c r="B24" i="16"/>
  <c r="C24" i="16"/>
  <c r="D24" i="16"/>
  <c r="E24" i="16"/>
  <c r="F24" i="16"/>
  <c r="G24" i="16"/>
  <c r="H24" i="16"/>
  <c r="I24" i="16"/>
  <c r="J24" i="16"/>
  <c r="B25" i="16"/>
  <c r="C25" i="16"/>
  <c r="D25" i="16"/>
  <c r="E25" i="16"/>
  <c r="F25" i="16"/>
  <c r="G25" i="16"/>
  <c r="H25" i="16"/>
  <c r="I25" i="16"/>
  <c r="J25" i="16"/>
  <c r="B26" i="16"/>
  <c r="C26" i="16"/>
  <c r="D26" i="16"/>
  <c r="E26" i="16"/>
  <c r="F26" i="16"/>
  <c r="G26" i="16"/>
  <c r="H26" i="16"/>
  <c r="I26" i="16"/>
  <c r="J26" i="16"/>
  <c r="B27" i="16"/>
  <c r="C27" i="16"/>
  <c r="D27" i="16"/>
  <c r="E27" i="16"/>
  <c r="F27" i="16"/>
  <c r="G27" i="16"/>
  <c r="H27" i="16"/>
  <c r="I27" i="16"/>
  <c r="J27" i="16"/>
  <c r="B28" i="16"/>
  <c r="C28" i="16"/>
  <c r="D28" i="16"/>
  <c r="E28" i="16"/>
  <c r="F28" i="16"/>
  <c r="G28" i="16"/>
  <c r="H28" i="16"/>
  <c r="I28" i="16"/>
  <c r="J28" i="16"/>
  <c r="B29" i="16"/>
  <c r="C29" i="16"/>
  <c r="D29" i="16"/>
  <c r="E29" i="16"/>
  <c r="F29" i="16"/>
  <c r="G29" i="16"/>
  <c r="H29" i="16"/>
  <c r="I29" i="16"/>
  <c r="J29" i="16"/>
  <c r="B30" i="16"/>
  <c r="C30" i="16"/>
  <c r="D30" i="16"/>
  <c r="E30" i="16"/>
  <c r="F30" i="16"/>
  <c r="G30" i="16"/>
  <c r="H30" i="16"/>
  <c r="I30" i="16"/>
  <c r="J30" i="16"/>
  <c r="B31" i="16"/>
  <c r="C31" i="16"/>
  <c r="D31" i="16"/>
  <c r="E31" i="16"/>
  <c r="F31" i="16"/>
  <c r="G31" i="16"/>
  <c r="H31" i="16"/>
  <c r="I31" i="16"/>
  <c r="J31" i="16"/>
  <c r="B32" i="16"/>
  <c r="C32" i="16"/>
  <c r="D32" i="16"/>
  <c r="E32" i="16"/>
  <c r="F32" i="16"/>
  <c r="G32" i="16"/>
  <c r="H32" i="16"/>
  <c r="I32" i="16"/>
  <c r="J32" i="16"/>
  <c r="B33" i="16"/>
  <c r="C33" i="16"/>
  <c r="D33" i="16"/>
  <c r="E33" i="16"/>
  <c r="F33" i="16"/>
  <c r="G33" i="16"/>
  <c r="H33" i="16"/>
  <c r="I33" i="16"/>
  <c r="J33" i="16"/>
  <c r="B34" i="16"/>
  <c r="C34" i="16"/>
  <c r="D34" i="16"/>
  <c r="E34" i="16"/>
  <c r="F34" i="16"/>
  <c r="G34" i="16"/>
  <c r="H34" i="16"/>
  <c r="I34" i="16"/>
  <c r="J34" i="16"/>
  <c r="B35" i="16"/>
  <c r="C35" i="16"/>
  <c r="D35" i="16"/>
  <c r="E35" i="16"/>
  <c r="F35" i="16"/>
  <c r="G35" i="16"/>
  <c r="H35" i="16"/>
  <c r="I35" i="16"/>
  <c r="J35" i="16"/>
  <c r="B36" i="16"/>
  <c r="C36" i="16"/>
  <c r="D36" i="16"/>
  <c r="E36" i="16"/>
  <c r="F36" i="16"/>
  <c r="G36" i="16"/>
  <c r="H36" i="16"/>
  <c r="I36" i="16"/>
  <c r="J36" i="16"/>
  <c r="B37" i="16"/>
  <c r="C37" i="16"/>
  <c r="D37" i="16"/>
  <c r="E37" i="16"/>
  <c r="F37" i="16"/>
  <c r="G37" i="16"/>
  <c r="H37" i="16"/>
  <c r="I37" i="16"/>
  <c r="J37" i="16"/>
  <c r="B38" i="16"/>
  <c r="C38" i="16"/>
  <c r="D38" i="16"/>
  <c r="E38" i="16"/>
  <c r="F38" i="16"/>
  <c r="G38" i="16"/>
  <c r="H38" i="16"/>
  <c r="I38" i="16"/>
  <c r="J38" i="16"/>
  <c r="B39" i="16"/>
  <c r="C39" i="16"/>
  <c r="D39" i="16"/>
  <c r="E39" i="16"/>
  <c r="F39" i="16"/>
  <c r="G39" i="16"/>
  <c r="H39" i="16"/>
  <c r="I39" i="16"/>
  <c r="J39" i="16"/>
  <c r="B40" i="16"/>
  <c r="C40" i="16"/>
  <c r="D40" i="16"/>
  <c r="E40" i="16"/>
  <c r="F40" i="16"/>
  <c r="G40" i="16"/>
  <c r="H40" i="16"/>
  <c r="I40" i="16"/>
  <c r="J40" i="16"/>
  <c r="B41" i="16"/>
  <c r="C41" i="16"/>
  <c r="D41" i="16"/>
  <c r="E41" i="16"/>
  <c r="F41" i="16"/>
  <c r="G41" i="16"/>
  <c r="H41" i="16"/>
  <c r="I41" i="16"/>
  <c r="J41" i="16"/>
  <c r="B42" i="16"/>
  <c r="C42" i="16"/>
  <c r="D42" i="16"/>
  <c r="E42" i="16"/>
  <c r="F42" i="16"/>
  <c r="G42" i="16"/>
  <c r="H42" i="16"/>
  <c r="I42" i="16"/>
  <c r="J42" i="16"/>
  <c r="B43" i="16"/>
  <c r="C43" i="16"/>
  <c r="D43" i="16"/>
  <c r="E43" i="16"/>
  <c r="F43" i="16"/>
  <c r="G43" i="16"/>
  <c r="H43" i="16"/>
  <c r="I43" i="16"/>
  <c r="J43" i="16"/>
  <c r="B44" i="16"/>
  <c r="C44" i="16"/>
  <c r="D44" i="16"/>
  <c r="E44" i="16"/>
  <c r="F44" i="16"/>
  <c r="G44" i="16"/>
  <c r="H44" i="16"/>
  <c r="I44" i="16"/>
  <c r="J44" i="16"/>
  <c r="B45" i="16"/>
  <c r="C45" i="16"/>
  <c r="D45" i="16"/>
  <c r="E45" i="16"/>
  <c r="F45" i="16"/>
  <c r="G45" i="16"/>
  <c r="H45" i="16"/>
  <c r="I45" i="16"/>
  <c r="J45" i="16"/>
  <c r="B46" i="16"/>
  <c r="C46" i="16"/>
  <c r="D46" i="16"/>
  <c r="E46" i="16"/>
  <c r="F46" i="16"/>
  <c r="G46" i="16"/>
  <c r="H46" i="16"/>
  <c r="I46" i="16"/>
  <c r="J46" i="16"/>
  <c r="B47" i="16"/>
  <c r="C47" i="16"/>
  <c r="D47" i="16"/>
  <c r="E47" i="16"/>
  <c r="F47" i="16"/>
  <c r="G47" i="16"/>
  <c r="H47" i="16"/>
  <c r="I47" i="16"/>
  <c r="J47" i="16"/>
  <c r="B48" i="16"/>
  <c r="C48" i="16"/>
  <c r="D48" i="16"/>
  <c r="E48" i="16"/>
  <c r="F48" i="16"/>
  <c r="G48" i="16"/>
  <c r="H48" i="16"/>
  <c r="I48" i="16"/>
  <c r="J48" i="16"/>
  <c r="B49" i="16"/>
  <c r="C49" i="16"/>
  <c r="D49" i="16"/>
  <c r="E49" i="16"/>
  <c r="F49" i="16"/>
  <c r="G49" i="16"/>
  <c r="H49" i="16"/>
  <c r="I49" i="16"/>
  <c r="J49" i="16"/>
  <c r="B50" i="16"/>
  <c r="C50" i="16"/>
  <c r="D50" i="16"/>
  <c r="E50" i="16"/>
  <c r="F50" i="16"/>
  <c r="G50" i="16"/>
  <c r="H50" i="16"/>
  <c r="I50" i="16"/>
  <c r="J50" i="16"/>
  <c r="B51" i="16"/>
  <c r="C51" i="16"/>
  <c r="D51" i="16"/>
  <c r="E51" i="16"/>
  <c r="F51" i="16"/>
  <c r="G51" i="16"/>
  <c r="H51" i="16"/>
  <c r="I51" i="16"/>
  <c r="J51" i="16"/>
  <c r="B52" i="16"/>
  <c r="C52" i="16"/>
  <c r="D52" i="16"/>
  <c r="E52" i="16"/>
  <c r="F52" i="16"/>
  <c r="G52" i="16"/>
  <c r="H52" i="16"/>
  <c r="I52" i="16"/>
  <c r="J52" i="16"/>
  <c r="EB63" i="1" l="1"/>
  <c r="EA64" i="1"/>
  <c r="U179" i="11" s="1"/>
  <c r="U51" i="11"/>
  <c r="U87" i="11"/>
  <c r="F2" i="13"/>
  <c r="N12" i="13"/>
  <c r="G6" i="13" s="1"/>
  <c r="AX2" i="12"/>
  <c r="AK7" i="12"/>
  <c r="BD7" i="12"/>
  <c r="AK8" i="12"/>
  <c r="BI8" i="12" s="1"/>
  <c r="AK9" i="12"/>
  <c r="BD9" i="12"/>
  <c r="AK10" i="12"/>
  <c r="BD10" i="12"/>
  <c r="BD12" i="12"/>
  <c r="BD13" i="12"/>
  <c r="BD14" i="12"/>
  <c r="BD15" i="12"/>
  <c r="BD16" i="12"/>
  <c r="BD17" i="12"/>
  <c r="BD18" i="12"/>
  <c r="BD19" i="12"/>
  <c r="BD20" i="12"/>
  <c r="BD21" i="12"/>
  <c r="BD22" i="12"/>
  <c r="BD23" i="12"/>
  <c r="BD24" i="12"/>
  <c r="BD25" i="12"/>
  <c r="BD26" i="12"/>
  <c r="BD27" i="12"/>
  <c r="BD28" i="12"/>
  <c r="BD29" i="12"/>
  <c r="BD30" i="12"/>
  <c r="AK41" i="12"/>
  <c r="AK42" i="12"/>
  <c r="AK43" i="12"/>
  <c r="H6" i="13" l="1"/>
  <c r="I6" i="13"/>
  <c r="BI7" i="12"/>
  <c r="BI27" i="12"/>
  <c r="BI23" i="12"/>
  <c r="BI19" i="12"/>
  <c r="BI17" i="12"/>
  <c r="BI15" i="12"/>
  <c r="W65" i="12"/>
  <c r="U44" i="17" s="1"/>
  <c r="AP32" i="12"/>
  <c r="U38" i="17" s="1"/>
  <c r="BI11" i="12"/>
  <c r="W32" i="12"/>
  <c r="U34" i="17" s="1"/>
  <c r="BI26" i="12"/>
  <c r="BI20" i="12"/>
  <c r="BI16" i="12"/>
  <c r="BI12" i="12"/>
  <c r="BI28" i="12"/>
  <c r="AP31" i="12"/>
  <c r="BI13" i="12"/>
  <c r="W31" i="12"/>
  <c r="U33" i="17" s="1"/>
  <c r="BI9" i="12"/>
  <c r="BI29" i="12"/>
  <c r="BI22" i="12"/>
  <c r="BI25" i="12"/>
  <c r="BI18" i="12"/>
  <c r="W64" i="12"/>
  <c r="BI30" i="12"/>
  <c r="BI24" i="12"/>
  <c r="BI21" i="12"/>
  <c r="BI14" i="12"/>
  <c r="BI10" i="12"/>
  <c r="EC63" i="1"/>
  <c r="EB64" i="1"/>
  <c r="U171" i="11" s="1"/>
  <c r="U26" i="17"/>
  <c r="U29" i="17" s="1"/>
  <c r="AB27" i="17"/>
  <c r="U35" i="17" l="1"/>
  <c r="U55" i="17"/>
  <c r="W33" i="12"/>
  <c r="ED63" i="1"/>
  <c r="EC64" i="1"/>
  <c r="U180" i="11" s="1"/>
  <c r="U43" i="17"/>
  <c r="U45" i="17" s="1"/>
  <c r="U51" i="17" s="1"/>
  <c r="W66" i="12"/>
  <c r="U37" i="17"/>
  <c r="U39" i="17" s="1"/>
  <c r="U52" i="17" s="1"/>
  <c r="B106" i="8" s="1"/>
  <c r="AP33" i="12"/>
  <c r="AC4" i="11"/>
  <c r="AC4" i="10"/>
  <c r="AG16" i="10"/>
  <c r="AG18" i="10"/>
  <c r="AG20" i="10"/>
  <c r="AG22" i="10"/>
  <c r="AG24" i="10"/>
  <c r="AG26" i="10"/>
  <c r="AG28" i="10"/>
  <c r="AG30" i="10"/>
  <c r="AG32" i="10"/>
  <c r="AG34" i="10"/>
  <c r="AG36" i="10"/>
  <c r="AG38" i="10"/>
  <c r="U40" i="10"/>
  <c r="AB40" i="10"/>
  <c r="U48" i="17" l="1"/>
  <c r="E106" i="8"/>
  <c r="BI56" i="1"/>
  <c r="EE63" i="1"/>
  <c r="EE64" i="1" s="1"/>
  <c r="U181" i="11" s="1"/>
  <c r="U173" i="11" s="1"/>
  <c r="B139" i="7" s="1"/>
  <c r="ED64" i="1"/>
  <c r="U172" i="11" s="1"/>
  <c r="U164" i="11" s="1"/>
  <c r="AG40" i="10"/>
  <c r="AH64" i="1"/>
  <c r="AI64" i="1"/>
  <c r="AC64" i="1"/>
  <c r="AB64" i="1"/>
  <c r="B56" i="8" l="1"/>
  <c r="U56" i="17"/>
  <c r="U15" i="1"/>
  <c r="CT15" i="1" s="1"/>
  <c r="CT64" i="1" s="1"/>
  <c r="W89" i="11" s="1"/>
  <c r="U109" i="11" s="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AK32" i="1"/>
  <c r="AF32" i="1"/>
  <c r="AK31" i="1"/>
  <c r="AF31" i="1"/>
  <c r="AK30" i="1"/>
  <c r="AF30" i="1"/>
  <c r="AK29" i="1"/>
  <c r="AF29" i="1"/>
  <c r="AK28" i="1"/>
  <c r="AF28" i="1"/>
  <c r="AK27" i="1"/>
  <c r="AF27" i="1"/>
  <c r="AK26" i="1"/>
  <c r="AF26" i="1"/>
  <c r="AK25" i="1"/>
  <c r="AF25" i="1"/>
  <c r="AK24" i="1"/>
  <c r="AF24" i="1"/>
  <c r="AK23" i="1"/>
  <c r="AF23" i="1"/>
  <c r="AK43" i="1"/>
  <c r="AF43" i="1"/>
  <c r="AK42" i="1"/>
  <c r="AF42" i="1"/>
  <c r="AK41" i="1"/>
  <c r="AF41" i="1"/>
  <c r="AK40" i="1"/>
  <c r="AF40" i="1"/>
  <c r="AK39" i="1"/>
  <c r="AF39" i="1"/>
  <c r="AK38" i="1"/>
  <c r="AF38" i="1"/>
  <c r="AK37" i="1"/>
  <c r="AF37" i="1"/>
  <c r="AK36" i="1"/>
  <c r="AF36" i="1"/>
  <c r="AK35" i="1"/>
  <c r="AF35" i="1"/>
  <c r="AK34" i="1"/>
  <c r="AF34" i="1"/>
  <c r="AK33" i="1"/>
  <c r="AF33" i="1"/>
  <c r="E56" i="8" l="1"/>
  <c r="BI39" i="1"/>
  <c r="W54" i="1"/>
  <c r="X54" i="1" s="1"/>
  <c r="W46" i="1"/>
  <c r="X46" i="1" s="1"/>
  <c r="W34" i="1"/>
  <c r="X34" i="1" s="1"/>
  <c r="W30" i="1"/>
  <c r="X30" i="1" s="1"/>
  <c r="W26" i="1"/>
  <c r="X26" i="1" s="1"/>
  <c r="W22" i="1"/>
  <c r="X22" i="1" s="1"/>
  <c r="W18" i="1"/>
  <c r="X18" i="1" s="1"/>
  <c r="W61" i="1"/>
  <c r="X61" i="1" s="1"/>
  <c r="W57" i="1"/>
  <c r="X57" i="1" s="1"/>
  <c r="W53" i="1"/>
  <c r="X53" i="1" s="1"/>
  <c r="W49" i="1"/>
  <c r="X49" i="1" s="1"/>
  <c r="W45" i="1"/>
  <c r="X45" i="1" s="1"/>
  <c r="W41" i="1"/>
  <c r="X41" i="1" s="1"/>
  <c r="W37" i="1"/>
  <c r="X37" i="1" s="1"/>
  <c r="W33" i="1"/>
  <c r="X33" i="1" s="1"/>
  <c r="W29" i="1"/>
  <c r="X29" i="1" s="1"/>
  <c r="W25" i="1"/>
  <c r="X25" i="1" s="1"/>
  <c r="W21" i="1"/>
  <c r="X21" i="1" s="1"/>
  <c r="W17" i="1"/>
  <c r="X17" i="1" s="1"/>
  <c r="W62" i="1"/>
  <c r="X62" i="1" s="1"/>
  <c r="W50" i="1"/>
  <c r="X50" i="1" s="1"/>
  <c r="W42" i="1"/>
  <c r="X42" i="1" s="1"/>
  <c r="W60" i="1"/>
  <c r="X60" i="1" s="1"/>
  <c r="W56" i="1"/>
  <c r="X56" i="1" s="1"/>
  <c r="W52" i="1"/>
  <c r="X52" i="1" s="1"/>
  <c r="W48" i="1"/>
  <c r="X48" i="1" s="1"/>
  <c r="W44" i="1"/>
  <c r="X44" i="1" s="1"/>
  <c r="W40" i="1"/>
  <c r="X40" i="1" s="1"/>
  <c r="W36" i="1"/>
  <c r="X36" i="1" s="1"/>
  <c r="W32" i="1"/>
  <c r="X32" i="1" s="1"/>
  <c r="W28" i="1"/>
  <c r="X28" i="1" s="1"/>
  <c r="W24" i="1"/>
  <c r="X24" i="1" s="1"/>
  <c r="W20" i="1"/>
  <c r="X20" i="1" s="1"/>
  <c r="W16" i="1"/>
  <c r="X16" i="1" s="1"/>
  <c r="W58" i="1"/>
  <c r="X58" i="1" s="1"/>
  <c r="W38" i="1"/>
  <c r="X38" i="1" s="1"/>
  <c r="W63" i="1"/>
  <c r="X63" i="1" s="1"/>
  <c r="W59" i="1"/>
  <c r="X59" i="1" s="1"/>
  <c r="W55" i="1"/>
  <c r="X55" i="1" s="1"/>
  <c r="W51" i="1"/>
  <c r="X51" i="1" s="1"/>
  <c r="W47" i="1"/>
  <c r="X47" i="1" s="1"/>
  <c r="W43" i="1"/>
  <c r="X43" i="1" s="1"/>
  <c r="W39" i="1"/>
  <c r="X39" i="1" s="1"/>
  <c r="W35" i="1"/>
  <c r="X35" i="1" s="1"/>
  <c r="W31" i="1"/>
  <c r="X31" i="1" s="1"/>
  <c r="W27" i="1"/>
  <c r="X27" i="1" s="1"/>
  <c r="W23" i="1"/>
  <c r="X23" i="1" s="1"/>
  <c r="W19" i="1"/>
  <c r="X19" i="1" s="1"/>
  <c r="W15" i="1"/>
  <c r="X15" i="1" s="1"/>
  <c r="AJ64" i="1"/>
  <c r="AG64" i="1"/>
  <c r="AA64" i="1"/>
  <c r="Z64" i="1"/>
  <c r="Y64" i="1"/>
  <c r="T64" i="1"/>
  <c r="S64" i="1"/>
  <c r="R64" i="1"/>
  <c r="AK63" i="1"/>
  <c r="AF63" i="1"/>
  <c r="AK62" i="1"/>
  <c r="AF62" i="1"/>
  <c r="AK61" i="1"/>
  <c r="AF61" i="1"/>
  <c r="AK60" i="1"/>
  <c r="AF60" i="1"/>
  <c r="AK59" i="1"/>
  <c r="AF59" i="1"/>
  <c r="AK58" i="1"/>
  <c r="AF58" i="1"/>
  <c r="AK57" i="1"/>
  <c r="AF57" i="1"/>
  <c r="AK56" i="1"/>
  <c r="AF56" i="1"/>
  <c r="AK55" i="1"/>
  <c r="AF55" i="1"/>
  <c r="AK54" i="1"/>
  <c r="AF54" i="1"/>
  <c r="AK53" i="1"/>
  <c r="AF53" i="1"/>
  <c r="AK52" i="1"/>
  <c r="AF52" i="1"/>
  <c r="AK51" i="1"/>
  <c r="AF51" i="1"/>
  <c r="AK50" i="1"/>
  <c r="AF50" i="1"/>
  <c r="AK49" i="1"/>
  <c r="AF49" i="1"/>
  <c r="AK48" i="1"/>
  <c r="AF48" i="1"/>
  <c r="AK47" i="1"/>
  <c r="AF47" i="1"/>
  <c r="AK46" i="1"/>
  <c r="AF46" i="1"/>
  <c r="AK45" i="1"/>
  <c r="AF45" i="1"/>
  <c r="AK44" i="1"/>
  <c r="AF44" i="1"/>
  <c r="AK22" i="1"/>
  <c r="AF22" i="1"/>
  <c r="AK21" i="1"/>
  <c r="AF21" i="1"/>
  <c r="AK20" i="1"/>
  <c r="AF20" i="1"/>
  <c r="AK19" i="1"/>
  <c r="AF19" i="1"/>
  <c r="AK18" i="1"/>
  <c r="AF18" i="1"/>
  <c r="AK17" i="1"/>
  <c r="AF17" i="1"/>
  <c r="AK16" i="1"/>
  <c r="AF16" i="1"/>
  <c r="AK15" i="1"/>
  <c r="AF15"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U14" i="1"/>
  <c r="CJ14" i="1" s="1"/>
  <c r="CJ64" i="1" s="1"/>
  <c r="U24" i="11" l="1"/>
  <c r="W53" i="11"/>
  <c r="U73" i="11" s="1"/>
  <c r="W14" i="1"/>
  <c r="W64" i="1" s="1"/>
  <c r="W27" i="11" s="1"/>
  <c r="U23" i="11" s="1"/>
  <c r="AF64" i="1"/>
  <c r="AK64" i="1"/>
  <c r="U64" i="1"/>
  <c r="X14" i="1" l="1"/>
  <c r="AL14" i="1" s="1"/>
  <c r="AL64" i="1" l="1"/>
  <c r="EN64" i="1"/>
  <c r="X64" i="1"/>
  <c r="U54" i="17" l="1"/>
  <c r="U53" i="17" s="1"/>
  <c r="B57" i="7"/>
  <c r="U28" i="11" s="1"/>
  <c r="U19" i="11"/>
  <c r="BI22" i="1" l="1"/>
</calcChain>
</file>

<file path=xl/comments1.xml><?xml version="1.0" encoding="utf-8"?>
<comments xmlns="http://schemas.openxmlformats.org/spreadsheetml/2006/main">
  <authors>
    <author>Administrator</author>
  </authors>
  <commentList>
    <comment ref="BZ11" authorId="0" shapeId="0">
      <text>
        <r>
          <rPr>
            <b/>
            <sz val="22"/>
            <color indexed="81"/>
            <rFont val="MS P ゴシック"/>
            <family val="3"/>
            <charset val="128"/>
          </rPr>
          <t>大城:</t>
        </r>
        <r>
          <rPr>
            <sz val="22"/>
            <color indexed="81"/>
            <rFont val="MS P ゴシック"/>
            <family val="3"/>
            <charset val="128"/>
          </rPr>
          <t xml:space="preserve">
確認作業後、公表時にはBZから右は非表示を予定（？）</t>
        </r>
      </text>
    </comment>
  </commentList>
</comments>
</file>

<file path=xl/sharedStrings.xml><?xml version="1.0" encoding="utf-8"?>
<sst xmlns="http://schemas.openxmlformats.org/spreadsheetml/2006/main" count="5804" uniqueCount="946">
  <si>
    <t>No</t>
    <phoneticPr fontId="3"/>
  </si>
  <si>
    <t>職員名</t>
    <phoneticPr fontId="3"/>
  </si>
  <si>
    <t>法人役員との兼務</t>
    <phoneticPr fontId="3"/>
  </si>
  <si>
    <t>計
⑦
（④＋⑤＋⑥）</t>
    <rPh sb="0" eb="1">
      <t>ケイ</t>
    </rPh>
    <phoneticPr fontId="3"/>
  </si>
  <si>
    <t>賃金改善を行った場合の賃金※4</t>
    <rPh sb="0" eb="2">
      <t>チンギン</t>
    </rPh>
    <rPh sb="2" eb="4">
      <t>カイゼン</t>
    </rPh>
    <rPh sb="5" eb="6">
      <t>オコナ</t>
    </rPh>
    <rPh sb="8" eb="10">
      <t>バアイ</t>
    </rPh>
    <rPh sb="11" eb="13">
      <t>チンギン</t>
    </rPh>
    <phoneticPr fontId="3"/>
  </si>
  <si>
    <t>備考</t>
    <rPh sb="0" eb="2">
      <t>ビコウ</t>
    </rPh>
    <phoneticPr fontId="3"/>
  </si>
  <si>
    <t>基本給
①</t>
    <phoneticPr fontId="3"/>
  </si>
  <si>
    <t>手当
②</t>
    <rPh sb="0" eb="2">
      <t>テアテ</t>
    </rPh>
    <phoneticPr fontId="3"/>
  </si>
  <si>
    <t>賞与
（一時金）
③</t>
    <rPh sb="0" eb="2">
      <t>ショウヨ</t>
    </rPh>
    <phoneticPr fontId="3"/>
  </si>
  <si>
    <t>基本給
⑧</t>
    <phoneticPr fontId="3"/>
  </si>
  <si>
    <t>手当
⑨</t>
    <rPh sb="0" eb="2">
      <t>テアテ</t>
    </rPh>
    <phoneticPr fontId="3"/>
  </si>
  <si>
    <t>賞与
（一時金）
⑩</t>
    <rPh sb="0" eb="2">
      <t>ショウヨ</t>
    </rPh>
    <phoneticPr fontId="3"/>
  </si>
  <si>
    <t>総額</t>
    <rPh sb="0" eb="2">
      <t>ソウガク</t>
    </rPh>
    <phoneticPr fontId="3"/>
  </si>
  <si>
    <t>市町村</t>
    <rPh sb="0" eb="3">
      <t>シチョウソン</t>
    </rPh>
    <phoneticPr fontId="2"/>
  </si>
  <si>
    <t>施設・事業種別</t>
    <rPh sb="0" eb="2">
      <t>シセツ</t>
    </rPh>
    <rPh sb="3" eb="5">
      <t>ジギョウ</t>
    </rPh>
    <rPh sb="5" eb="7">
      <t>シュベツ</t>
    </rPh>
    <phoneticPr fontId="2"/>
  </si>
  <si>
    <t>施設・事業所番号</t>
    <rPh sb="0" eb="2">
      <t>シセツ</t>
    </rPh>
    <rPh sb="3" eb="6">
      <t>ジギョウショ</t>
    </rPh>
    <rPh sb="6" eb="8">
      <t>バンゴウ</t>
    </rPh>
    <phoneticPr fontId="2"/>
  </si>
  <si>
    <t>施設・事業所名称</t>
    <rPh sb="0" eb="2">
      <t>シセツ</t>
    </rPh>
    <rPh sb="3" eb="6">
      <t>ジギョウショ</t>
    </rPh>
    <rPh sb="6" eb="8">
      <t>メイショウ</t>
    </rPh>
    <phoneticPr fontId="2"/>
  </si>
  <si>
    <t>年</t>
    <rPh sb="0" eb="1">
      <t>ネン</t>
    </rPh>
    <phoneticPr fontId="2"/>
  </si>
  <si>
    <t>改善方法</t>
    <rPh sb="0" eb="2">
      <t>カイゼン</t>
    </rPh>
    <rPh sb="2" eb="4">
      <t>ホウホウ</t>
    </rPh>
    <phoneticPr fontId="2"/>
  </si>
  <si>
    <t>改善時期</t>
    <rPh sb="0" eb="2">
      <t>カイゼン</t>
    </rPh>
    <rPh sb="2" eb="4">
      <t>ジキ</t>
    </rPh>
    <phoneticPr fontId="2"/>
  </si>
  <si>
    <t>基本給</t>
    <rPh sb="0" eb="3">
      <t>キホンキュウ</t>
    </rPh>
    <phoneticPr fontId="2"/>
  </si>
  <si>
    <t>手当</t>
    <rPh sb="0" eb="2">
      <t>テアテ</t>
    </rPh>
    <phoneticPr fontId="2"/>
  </si>
  <si>
    <t>改善実施金額</t>
    <rPh sb="0" eb="2">
      <t>カイゼン</t>
    </rPh>
    <rPh sb="2" eb="4">
      <t>ジッシ</t>
    </rPh>
    <rPh sb="4" eb="6">
      <t>キンガク</t>
    </rPh>
    <phoneticPr fontId="2"/>
  </si>
  <si>
    <t>具体的な支払方法</t>
    <rPh sb="0" eb="3">
      <t>グタイテキ</t>
    </rPh>
    <rPh sb="4" eb="6">
      <t>シハライ</t>
    </rPh>
    <rPh sb="6" eb="8">
      <t>ホウホウ</t>
    </rPh>
    <phoneticPr fontId="2"/>
  </si>
  <si>
    <t>賞与（一時金）</t>
    <rPh sb="0" eb="2">
      <t>ショウヨ</t>
    </rPh>
    <rPh sb="3" eb="6">
      <t>イチジキン</t>
    </rPh>
    <phoneticPr fontId="2"/>
  </si>
  <si>
    <t>処遇改善等加算Ⅱ</t>
    <rPh sb="0" eb="2">
      <t>ショグウ</t>
    </rPh>
    <rPh sb="2" eb="4">
      <t>カイゼン</t>
    </rPh>
    <rPh sb="4" eb="5">
      <t>ナド</t>
    </rPh>
    <rPh sb="5" eb="7">
      <t>カサン</t>
    </rPh>
    <phoneticPr fontId="2"/>
  </si>
  <si>
    <t>処遇改善等加算Ⅰ</t>
    <rPh sb="0" eb="2">
      <t>ショグウ</t>
    </rPh>
    <rPh sb="2" eb="4">
      <t>カイゼン</t>
    </rPh>
    <rPh sb="4" eb="5">
      <t>ナド</t>
    </rPh>
    <rPh sb="5" eb="7">
      <t>カサン</t>
    </rPh>
    <phoneticPr fontId="2"/>
  </si>
  <si>
    <t>職員処遇改善費</t>
    <rPh sb="0" eb="2">
      <t>ショクイン</t>
    </rPh>
    <rPh sb="2" eb="4">
      <t>ショグウ</t>
    </rPh>
    <rPh sb="4" eb="6">
      <t>カイゼン</t>
    </rPh>
    <rPh sb="6" eb="7">
      <t>ヒ</t>
    </rPh>
    <phoneticPr fontId="2"/>
  </si>
  <si>
    <t>令和元年度 処遇改善等加算Ⅰ　賃金改善明細書（職員別表）</t>
    <rPh sb="0" eb="2">
      <t>レイワ</t>
    </rPh>
    <rPh sb="2" eb="4">
      <t>ガンネン</t>
    </rPh>
    <rPh sb="4" eb="5">
      <t>ド</t>
    </rPh>
    <rPh sb="6" eb="8">
      <t>ショグウ</t>
    </rPh>
    <rPh sb="8" eb="10">
      <t>カイゼン</t>
    </rPh>
    <rPh sb="10" eb="11">
      <t>ナド</t>
    </rPh>
    <rPh sb="11" eb="13">
      <t>カサン</t>
    </rPh>
    <rPh sb="15" eb="17">
      <t>チンギン</t>
    </rPh>
    <rPh sb="21" eb="22">
      <t>ショ</t>
    </rPh>
    <phoneticPr fontId="2"/>
  </si>
  <si>
    <t>　【施設情報について】</t>
    <rPh sb="2" eb="4">
      <t>シセツ</t>
    </rPh>
    <rPh sb="4" eb="6">
      <t>ジョウホウ</t>
    </rPh>
    <phoneticPr fontId="2"/>
  </si>
  <si>
    <t>横浜市</t>
    <rPh sb="0" eb="3">
      <t>ヨコハマシ</t>
    </rPh>
    <phoneticPr fontId="2"/>
  </si>
  <si>
    <t>区</t>
    <rPh sb="0" eb="1">
      <t>ク</t>
    </rPh>
    <phoneticPr fontId="2"/>
  </si>
  <si>
    <t>代表者職・氏名</t>
    <rPh sb="0" eb="3">
      <t>ダイヒョウシャ</t>
    </rPh>
    <rPh sb="3" eb="4">
      <t>ショク</t>
    </rPh>
    <rPh sb="5" eb="7">
      <t>シメイ</t>
    </rPh>
    <phoneticPr fontId="2"/>
  </si>
  <si>
    <t>加算実績額（当初）</t>
    <rPh sb="0" eb="2">
      <t>カサン</t>
    </rPh>
    <rPh sb="2" eb="5">
      <t>ジッセキガク</t>
    </rPh>
    <rPh sb="6" eb="8">
      <t>トウショ</t>
    </rPh>
    <phoneticPr fontId="2"/>
  </si>
  <si>
    <t>人数C</t>
    <rPh sb="0" eb="2">
      <t>ニンズウ</t>
    </rPh>
    <phoneticPr fontId="2"/>
  </si>
  <si>
    <t>加算実績額</t>
    <rPh sb="0" eb="2">
      <t>カサン</t>
    </rPh>
    <rPh sb="2" eb="5">
      <t>ジッセキガク</t>
    </rPh>
    <phoneticPr fontId="2"/>
  </si>
  <si>
    <t>参考様式</t>
    <rPh sb="0" eb="2">
      <t>サンコウ</t>
    </rPh>
    <rPh sb="2" eb="4">
      <t>ヨウシキ</t>
    </rPh>
    <phoneticPr fontId="2"/>
  </si>
  <si>
    <t>保育教諭</t>
    <rPh sb="0" eb="2">
      <t>ホイク</t>
    </rPh>
    <rPh sb="2" eb="4">
      <t>キョウユ</t>
    </rPh>
    <phoneticPr fontId="2"/>
  </si>
  <si>
    <t>教諭</t>
    <rPh sb="0" eb="2">
      <t>キョウユ</t>
    </rPh>
    <phoneticPr fontId="2"/>
  </si>
  <si>
    <t>保育士</t>
    <rPh sb="0" eb="2">
      <t>ホイク</t>
    </rPh>
    <rPh sb="2" eb="3">
      <t>シ</t>
    </rPh>
    <phoneticPr fontId="2"/>
  </si>
  <si>
    <t>栄養士</t>
    <rPh sb="0" eb="3">
      <t>エイヨウシ</t>
    </rPh>
    <phoneticPr fontId="2"/>
  </si>
  <si>
    <t>事務職員</t>
    <rPh sb="0" eb="2">
      <t>ジム</t>
    </rPh>
    <rPh sb="2" eb="4">
      <t>ショクイン</t>
    </rPh>
    <phoneticPr fontId="2"/>
  </si>
  <si>
    <t>家庭的保育者</t>
    <rPh sb="0" eb="3">
      <t>カテイテキ</t>
    </rPh>
    <rPh sb="3" eb="5">
      <t>ホイク</t>
    </rPh>
    <rPh sb="5" eb="6">
      <t>モノ</t>
    </rPh>
    <phoneticPr fontId="2"/>
  </si>
  <si>
    <t>その他職員</t>
    <rPh sb="2" eb="3">
      <t>タ</t>
    </rPh>
    <rPh sb="3" eb="5">
      <t>ショクイン</t>
    </rPh>
    <phoneticPr fontId="2"/>
  </si>
  <si>
    <t>月</t>
  </si>
  <si>
    <t>月</t>
    <rPh sb="0" eb="1">
      <t>ゲツ</t>
    </rPh>
    <phoneticPr fontId="2"/>
  </si>
  <si>
    <t>処遇Ⅰ　基準年度</t>
    <rPh sb="0" eb="2">
      <t>ショグウ</t>
    </rPh>
    <rPh sb="4" eb="6">
      <t>キジュン</t>
    </rPh>
    <rPh sb="6" eb="8">
      <t>ネンド</t>
    </rPh>
    <phoneticPr fontId="2"/>
  </si>
  <si>
    <t>　【平成30年度（前年度）の処遇Ⅰの残額について】</t>
    <rPh sb="2" eb="4">
      <t>ヘイセイ</t>
    </rPh>
    <rPh sb="6" eb="8">
      <t>ネンド</t>
    </rPh>
    <rPh sb="9" eb="12">
      <t>ゼンネンド</t>
    </rPh>
    <rPh sb="14" eb="16">
      <t>ショグウ</t>
    </rPh>
    <rPh sb="18" eb="20">
      <t>ザンガク</t>
    </rPh>
    <phoneticPr fontId="2"/>
  </si>
  <si>
    <t>平成30年度
処遇Ⅰ　残額</t>
    <rPh sb="0" eb="2">
      <t>ヘイセイ</t>
    </rPh>
    <rPh sb="4" eb="6">
      <t>ネンド</t>
    </rPh>
    <rPh sb="7" eb="9">
      <t>ショグウ</t>
    </rPh>
    <rPh sb="11" eb="13">
      <t>ザンガク</t>
    </rPh>
    <phoneticPr fontId="2"/>
  </si>
  <si>
    <t>平成30年度 処遇Ⅰ残額の改善方法（複数☑選択可能）</t>
    <rPh sb="7" eb="9">
      <t>ショグウ</t>
    </rPh>
    <phoneticPr fontId="2"/>
  </si>
  <si>
    <t>賞与(一時金)</t>
    <rPh sb="0" eb="2">
      <t>ショウヨ</t>
    </rPh>
    <rPh sb="3" eb="6">
      <t>イチジキン</t>
    </rPh>
    <phoneticPr fontId="2"/>
  </si>
  <si>
    <t>具体的な支払方法（予定）</t>
    <rPh sb="0" eb="3">
      <t>グタイテキ</t>
    </rPh>
    <rPh sb="4" eb="6">
      <t>シハライ</t>
    </rPh>
    <rPh sb="6" eb="8">
      <t>ホウホウ</t>
    </rPh>
    <rPh sb="9" eb="11">
      <t>ヨテイ</t>
    </rPh>
    <phoneticPr fontId="2"/>
  </si>
  <si>
    <t>支払方法（予定）</t>
    <rPh sb="0" eb="2">
      <t>シハライ</t>
    </rPh>
    <rPh sb="2" eb="4">
      <t>ホウホウ</t>
    </rPh>
    <rPh sb="5" eb="7">
      <t>ヨテイ</t>
    </rPh>
    <phoneticPr fontId="2"/>
  </si>
  <si>
    <t>賃金改善実施人数
（人月）</t>
    <rPh sb="0" eb="2">
      <t>チンギン</t>
    </rPh>
    <rPh sb="2" eb="4">
      <t>カイゼン</t>
    </rPh>
    <rPh sb="4" eb="6">
      <t>ジッシ</t>
    </rPh>
    <rPh sb="6" eb="8">
      <t>ニンズウ</t>
    </rPh>
    <rPh sb="10" eb="11">
      <t>ヒト</t>
    </rPh>
    <rPh sb="11" eb="12">
      <t>ツキ</t>
    </rPh>
    <phoneticPr fontId="2"/>
  </si>
  <si>
    <t>　　　　Ａ. 教育・保育従事者（保育士、幼稚園教諭、保育教諭）に係る賃金改善実績
　　　　（※家庭的保育事業、小規模保育事業Ｃ型の家庭的保育者を含む）</t>
    <phoneticPr fontId="2"/>
  </si>
  <si>
    <t>改善した給与の項目</t>
    <rPh sb="0" eb="2">
      <t>カイゼン</t>
    </rPh>
    <rPh sb="4" eb="6">
      <t>キュウヨ</t>
    </rPh>
    <rPh sb="7" eb="9">
      <t>コウモク</t>
    </rPh>
    <phoneticPr fontId="2"/>
  </si>
  <si>
    <t>賃金改善を実施した期間</t>
    <rPh sb="0" eb="2">
      <t>チンギン</t>
    </rPh>
    <rPh sb="2" eb="4">
      <t>カイゼン</t>
    </rPh>
    <rPh sb="5" eb="7">
      <t>ジッシ</t>
    </rPh>
    <rPh sb="9" eb="11">
      <t>キカン</t>
    </rPh>
    <phoneticPr fontId="2"/>
  </si>
  <si>
    <t>令和</t>
    <rPh sb="0" eb="2">
      <t>レイワ</t>
    </rPh>
    <phoneticPr fontId="2"/>
  </si>
  <si>
    <t>年</t>
    <rPh sb="0" eb="1">
      <t>ネン</t>
    </rPh>
    <phoneticPr fontId="2"/>
  </si>
  <si>
    <t>月</t>
    <rPh sb="0" eb="1">
      <t>ガツ</t>
    </rPh>
    <phoneticPr fontId="2"/>
  </si>
  <si>
    <t>~</t>
    <phoneticPr fontId="2"/>
  </si>
  <si>
    <t>月</t>
    <rPh sb="0" eb="1">
      <t>ツキ</t>
    </rPh>
    <phoneticPr fontId="2"/>
  </si>
  <si>
    <t>賃金改善の具体的な方法
(賃金改善時期及び一人当たりの平均賃金改善額を明記して具体的に記載すること。)</t>
    <rPh sb="0" eb="2">
      <t>チンギン</t>
    </rPh>
    <rPh sb="2" eb="4">
      <t>カイゼン</t>
    </rPh>
    <rPh sb="5" eb="8">
      <t>グタイテキ</t>
    </rPh>
    <rPh sb="9" eb="11">
      <t>ホウホウ</t>
    </rPh>
    <rPh sb="13" eb="15">
      <t>チンギン</t>
    </rPh>
    <rPh sb="15" eb="17">
      <t>カイゼン</t>
    </rPh>
    <rPh sb="17" eb="19">
      <t>ジキ</t>
    </rPh>
    <rPh sb="19" eb="20">
      <t>オヨ</t>
    </rPh>
    <rPh sb="21" eb="23">
      <t>ヒトリ</t>
    </rPh>
    <rPh sb="23" eb="24">
      <t>ア</t>
    </rPh>
    <rPh sb="27" eb="29">
      <t>ヘイキン</t>
    </rPh>
    <rPh sb="29" eb="31">
      <t>チンギン</t>
    </rPh>
    <rPh sb="31" eb="33">
      <t>カイゼン</t>
    </rPh>
    <rPh sb="33" eb="34">
      <t>ガク</t>
    </rPh>
    <rPh sb="35" eb="37">
      <t>メイキ</t>
    </rPh>
    <rPh sb="39" eb="42">
      <t>グタイテキ</t>
    </rPh>
    <rPh sb="43" eb="45">
      <t>キサイ</t>
    </rPh>
    <phoneticPr fontId="2"/>
  </si>
  <si>
    <t>　　　　ア　常勤職員</t>
    <rPh sb="6" eb="8">
      <t>ジョウキン</t>
    </rPh>
    <rPh sb="8" eb="10">
      <t>ショクイン</t>
    </rPh>
    <phoneticPr fontId="2"/>
  </si>
  <si>
    <t>　　　　イ　非常勤職員</t>
    <rPh sb="6" eb="7">
      <t>ヒ</t>
    </rPh>
    <rPh sb="7" eb="9">
      <t>ジョウキン</t>
    </rPh>
    <rPh sb="9" eb="11">
      <t>ショクイン</t>
    </rPh>
    <phoneticPr fontId="2"/>
  </si>
  <si>
    <t>　　　　B. 「Ａ. 教育・保育従事者（保育士、幼稚園教諭、保育教諭）」以外の職員に係る賃金改善実績</t>
    <phoneticPr fontId="2"/>
  </si>
  <si>
    <t>⇒</t>
    <phoneticPr fontId="2"/>
  </si>
  <si>
    <t>入力必須項目です。</t>
    <rPh sb="0" eb="2">
      <t>ニュウリョク</t>
    </rPh>
    <rPh sb="2" eb="4">
      <t>ヒッス</t>
    </rPh>
    <rPh sb="4" eb="6">
      <t>コウモク</t>
    </rPh>
    <phoneticPr fontId="2"/>
  </si>
  <si>
    <t>令和元年度
処遇Ⅰ　残額</t>
    <rPh sb="0" eb="2">
      <t>レイワ</t>
    </rPh>
    <rPh sb="2" eb="3">
      <t>モト</t>
    </rPh>
    <rPh sb="3" eb="5">
      <t>ネンド</t>
    </rPh>
    <rPh sb="6" eb="8">
      <t>ショグウ</t>
    </rPh>
    <rPh sb="10" eb="12">
      <t>ザンガク</t>
    </rPh>
    <phoneticPr fontId="2"/>
  </si>
  <si>
    <t>令和元年度　処遇Ⅰ 残額の支払方法（予定）（複数☑選択可能）</t>
    <rPh sb="0" eb="2">
      <t>レイワ</t>
    </rPh>
    <rPh sb="2" eb="3">
      <t>モト</t>
    </rPh>
    <rPh sb="3" eb="5">
      <t>ネンド</t>
    </rPh>
    <rPh sb="6" eb="8">
      <t>ショグウ</t>
    </rPh>
    <rPh sb="13" eb="15">
      <t>シハライ</t>
    </rPh>
    <rPh sb="18" eb="20">
      <t>ヨテイ</t>
    </rPh>
    <phoneticPr fontId="2"/>
  </si>
  <si>
    <t>　【令和元年度の処遇Ⅰについて】</t>
    <rPh sb="2" eb="4">
      <t>レイワ</t>
    </rPh>
    <rPh sb="4" eb="5">
      <t>モト</t>
    </rPh>
    <rPh sb="5" eb="7">
      <t>ネンド</t>
    </rPh>
    <rPh sb="8" eb="10">
      <t>ショグウ</t>
    </rPh>
    <phoneticPr fontId="2"/>
  </si>
  <si>
    <t>令和元年度　処遇Ⅰ賃金改善の方法（複数☑選択可能）</t>
    <rPh sb="0" eb="2">
      <t>レイワ</t>
    </rPh>
    <rPh sb="2" eb="3">
      <t>モト</t>
    </rPh>
    <rPh sb="3" eb="5">
      <t>ネンド</t>
    </rPh>
    <rPh sb="6" eb="8">
      <t>ショグウ</t>
    </rPh>
    <rPh sb="9" eb="11">
      <t>チンギン</t>
    </rPh>
    <rPh sb="11" eb="13">
      <t>カイゼン</t>
    </rPh>
    <rPh sb="14" eb="16">
      <t>ホウホウ</t>
    </rPh>
    <phoneticPr fontId="2"/>
  </si>
  <si>
    <t>処遇Ⅱ及び職員処遇　基準年度</t>
    <rPh sb="0" eb="2">
      <t>ショグウ</t>
    </rPh>
    <rPh sb="3" eb="4">
      <t>オヨ</t>
    </rPh>
    <rPh sb="5" eb="7">
      <t>ショクイン</t>
    </rPh>
    <rPh sb="7" eb="9">
      <t>ショグウ</t>
    </rPh>
    <rPh sb="10" eb="12">
      <t>キジュン</t>
    </rPh>
    <rPh sb="12" eb="14">
      <t>ネンド</t>
    </rPh>
    <phoneticPr fontId="2"/>
  </si>
  <si>
    <t>　【平成30年度（前年度）の処遇Ⅱの残額について】</t>
    <rPh sb="2" eb="4">
      <t>ヘイセイ</t>
    </rPh>
    <rPh sb="6" eb="8">
      <t>ネンド</t>
    </rPh>
    <rPh sb="9" eb="12">
      <t>ゼンネンド</t>
    </rPh>
    <rPh sb="14" eb="16">
      <t>ショグウ</t>
    </rPh>
    <rPh sb="18" eb="20">
      <t>ザンガク</t>
    </rPh>
    <phoneticPr fontId="2"/>
  </si>
  <si>
    <t>平成30年度
処遇Ⅱ　残額</t>
    <rPh sb="0" eb="2">
      <t>ヘイセイ</t>
    </rPh>
    <rPh sb="4" eb="6">
      <t>ネンド</t>
    </rPh>
    <rPh sb="7" eb="9">
      <t>ショグウ</t>
    </rPh>
    <rPh sb="11" eb="13">
      <t>ザンガク</t>
    </rPh>
    <phoneticPr fontId="2"/>
  </si>
  <si>
    <t>平成30年度 処遇Ⅱ残額の改善方法（複数☑選択可能）</t>
    <rPh sb="7" eb="9">
      <t>ショグウ</t>
    </rPh>
    <phoneticPr fontId="2"/>
  </si>
  <si>
    <t>　【令和元年度の処遇Ⅱについて】</t>
    <rPh sb="2" eb="4">
      <t>レイワ</t>
    </rPh>
    <rPh sb="4" eb="5">
      <t>モト</t>
    </rPh>
    <rPh sb="5" eb="7">
      <t>ネンド</t>
    </rPh>
    <rPh sb="8" eb="10">
      <t>ショグウ</t>
    </rPh>
    <phoneticPr fontId="2"/>
  </si>
  <si>
    <t>　　＜令和元年度　処遇Ⅱ残額の支払方法について＞</t>
    <rPh sb="3" eb="5">
      <t>レイワ</t>
    </rPh>
    <rPh sb="5" eb="6">
      <t>モト</t>
    </rPh>
    <rPh sb="6" eb="8">
      <t>ネンド</t>
    </rPh>
    <rPh sb="9" eb="11">
      <t>ショグウ</t>
    </rPh>
    <rPh sb="12" eb="14">
      <t>ザンガク</t>
    </rPh>
    <rPh sb="15" eb="17">
      <t>シハライ</t>
    </rPh>
    <rPh sb="17" eb="19">
      <t>ホウホウ</t>
    </rPh>
    <phoneticPr fontId="2"/>
  </si>
  <si>
    <t>　◆処遇改善等加算Ⅱについて</t>
    <rPh sb="2" eb="4">
      <t>ショグウ</t>
    </rPh>
    <rPh sb="4" eb="6">
      <t>カイゼン</t>
    </rPh>
    <rPh sb="6" eb="7">
      <t>ナド</t>
    </rPh>
    <rPh sb="7" eb="9">
      <t>カサン</t>
    </rPh>
    <phoneticPr fontId="2"/>
  </si>
  <si>
    <t>令和元年度
処遇Ⅱ　残額</t>
    <rPh sb="0" eb="2">
      <t>レイワ</t>
    </rPh>
    <rPh sb="2" eb="3">
      <t>モト</t>
    </rPh>
    <rPh sb="3" eb="5">
      <t>ネンド</t>
    </rPh>
    <rPh sb="6" eb="8">
      <t>ショグウ</t>
    </rPh>
    <rPh sb="10" eb="12">
      <t>ザンガク</t>
    </rPh>
    <phoneticPr fontId="2"/>
  </si>
  <si>
    <t>令和元年度　処遇Ⅱ残額の支払方法（予定）（複数☑選択可能）</t>
    <rPh sb="0" eb="2">
      <t>レイワ</t>
    </rPh>
    <rPh sb="2" eb="3">
      <t>モト</t>
    </rPh>
    <rPh sb="3" eb="5">
      <t>ネンド</t>
    </rPh>
    <rPh sb="6" eb="8">
      <t>ショグウ</t>
    </rPh>
    <rPh sb="12" eb="14">
      <t>シハライ</t>
    </rPh>
    <rPh sb="17" eb="19">
      <t>ヨテイ</t>
    </rPh>
    <phoneticPr fontId="2"/>
  </si>
  <si>
    <t>改善実施金額
（予定）</t>
    <rPh sb="0" eb="2">
      <t>カイゼン</t>
    </rPh>
    <rPh sb="2" eb="4">
      <t>ジッシ</t>
    </rPh>
    <rPh sb="4" eb="6">
      <t>キンガク</t>
    </rPh>
    <rPh sb="8" eb="10">
      <t>ヨテイ</t>
    </rPh>
    <phoneticPr fontId="2"/>
  </si>
  <si>
    <t>人数A</t>
    <rPh sb="0" eb="2">
      <t>ニンズウ</t>
    </rPh>
    <phoneticPr fontId="2"/>
  </si>
  <si>
    <t>人数B</t>
    <rPh sb="0" eb="2">
      <t>ニンズウ</t>
    </rPh>
    <phoneticPr fontId="2"/>
  </si>
  <si>
    <t>他事業所への拠出額</t>
    <rPh sb="0" eb="1">
      <t>ホカ</t>
    </rPh>
    <rPh sb="1" eb="4">
      <t>ジギョウショ</t>
    </rPh>
    <rPh sb="6" eb="8">
      <t>キョシュツ</t>
    </rPh>
    <rPh sb="8" eb="9">
      <t>ガク</t>
    </rPh>
    <phoneticPr fontId="2"/>
  </si>
  <si>
    <t>　◆職員処遇改善費について</t>
    <rPh sb="2" eb="4">
      <t>ショクイン</t>
    </rPh>
    <rPh sb="4" eb="6">
      <t>ショグウ</t>
    </rPh>
    <rPh sb="6" eb="8">
      <t>カイゼン</t>
    </rPh>
    <rPh sb="8" eb="9">
      <t>ヒ</t>
    </rPh>
    <phoneticPr fontId="2"/>
  </si>
  <si>
    <t>　【平成30年度（前年度）の職員処遇改善費の残額について】</t>
    <rPh sb="2" eb="4">
      <t>ヘイセイ</t>
    </rPh>
    <rPh sb="6" eb="8">
      <t>ネンド</t>
    </rPh>
    <rPh sb="9" eb="12">
      <t>ゼンネンド</t>
    </rPh>
    <rPh sb="14" eb="16">
      <t>ショクイン</t>
    </rPh>
    <rPh sb="16" eb="18">
      <t>ショグウ</t>
    </rPh>
    <rPh sb="18" eb="20">
      <t>カイゼン</t>
    </rPh>
    <rPh sb="20" eb="21">
      <t>ヒ</t>
    </rPh>
    <rPh sb="22" eb="24">
      <t>ザンガク</t>
    </rPh>
    <phoneticPr fontId="2"/>
  </si>
  <si>
    <t>平成30年度
職員処遇改善費
残額</t>
    <rPh sb="0" eb="2">
      <t>ヘイセイ</t>
    </rPh>
    <rPh sb="4" eb="6">
      <t>ネンド</t>
    </rPh>
    <rPh sb="7" eb="9">
      <t>ショクイン</t>
    </rPh>
    <rPh sb="9" eb="11">
      <t>ショグウ</t>
    </rPh>
    <rPh sb="11" eb="13">
      <t>カイゼン</t>
    </rPh>
    <rPh sb="13" eb="14">
      <t>ヒ</t>
    </rPh>
    <rPh sb="15" eb="17">
      <t>ザンガク</t>
    </rPh>
    <phoneticPr fontId="2"/>
  </si>
  <si>
    <t>平成30年度 職員処遇改善費　残額の改善方法（複数☑選択可能）</t>
    <rPh sb="7" eb="14">
      <t>ショクインショグウカイゼンヒ</t>
    </rPh>
    <rPh sb="15" eb="17">
      <t>ザンガク</t>
    </rPh>
    <phoneticPr fontId="2"/>
  </si>
  <si>
    <t>　【令和元年度の職員処遇改善費について】</t>
    <rPh sb="2" eb="4">
      <t>レイワ</t>
    </rPh>
    <rPh sb="4" eb="5">
      <t>モト</t>
    </rPh>
    <rPh sb="5" eb="7">
      <t>ネンド</t>
    </rPh>
    <rPh sb="8" eb="10">
      <t>ショクイン</t>
    </rPh>
    <rPh sb="10" eb="12">
      <t>ショグウ</t>
    </rPh>
    <rPh sb="12" eb="14">
      <t>カイゼン</t>
    </rPh>
    <rPh sb="14" eb="15">
      <t>ヒ</t>
    </rPh>
    <phoneticPr fontId="2"/>
  </si>
  <si>
    <t>　　＜令和元年度　職員処遇改善費　残額の支払方法について＞</t>
    <rPh sb="3" eb="5">
      <t>レイワ</t>
    </rPh>
    <rPh sb="5" eb="6">
      <t>モト</t>
    </rPh>
    <rPh sb="6" eb="8">
      <t>ネンド</t>
    </rPh>
    <rPh sb="9" eb="11">
      <t>ショクイン</t>
    </rPh>
    <rPh sb="11" eb="13">
      <t>ショグウ</t>
    </rPh>
    <rPh sb="13" eb="15">
      <t>カイゼン</t>
    </rPh>
    <rPh sb="15" eb="16">
      <t>ヒ</t>
    </rPh>
    <rPh sb="17" eb="19">
      <t>ザンガク</t>
    </rPh>
    <rPh sb="20" eb="22">
      <t>シハライ</t>
    </rPh>
    <rPh sb="22" eb="24">
      <t>ホウホウ</t>
    </rPh>
    <phoneticPr fontId="2"/>
  </si>
  <si>
    <t>令和元年度
職員処遇改善費
残額</t>
    <rPh sb="0" eb="2">
      <t>レイワ</t>
    </rPh>
    <rPh sb="2" eb="3">
      <t>モト</t>
    </rPh>
    <rPh sb="3" eb="5">
      <t>ネンド</t>
    </rPh>
    <rPh sb="6" eb="8">
      <t>ショクイン</t>
    </rPh>
    <rPh sb="8" eb="10">
      <t>ショグウ</t>
    </rPh>
    <rPh sb="10" eb="12">
      <t>カイゼン</t>
    </rPh>
    <rPh sb="12" eb="13">
      <t>ヒ</t>
    </rPh>
    <rPh sb="14" eb="16">
      <t>ザンガク</t>
    </rPh>
    <phoneticPr fontId="2"/>
  </si>
  <si>
    <t>令和元年度　職員処遇改善費　残額の支払方法（予定）（複数☑選択可能）</t>
    <rPh sb="0" eb="2">
      <t>レイワ</t>
    </rPh>
    <rPh sb="2" eb="3">
      <t>モト</t>
    </rPh>
    <rPh sb="3" eb="5">
      <t>ネンド</t>
    </rPh>
    <rPh sb="6" eb="13">
      <t>ショクインショグウカイゼンヒ</t>
    </rPh>
    <rPh sb="14" eb="16">
      <t>ザンガク</t>
    </rPh>
    <rPh sb="17" eb="19">
      <t>シハライ</t>
    </rPh>
    <rPh sb="22" eb="24">
      <t>ヨテイ</t>
    </rPh>
    <phoneticPr fontId="2"/>
  </si>
  <si>
    <t>平成30年度残額</t>
    <rPh sb="0" eb="2">
      <t>ヘイセイ</t>
    </rPh>
    <rPh sb="4" eb="6">
      <t>ネンド</t>
    </rPh>
    <rPh sb="6" eb="8">
      <t>ザンガク</t>
    </rPh>
    <phoneticPr fontId="2"/>
  </si>
  <si>
    <t>令和元年度残額</t>
    <rPh sb="0" eb="2">
      <t>レイワ</t>
    </rPh>
    <rPh sb="2" eb="3">
      <t>モト</t>
    </rPh>
    <rPh sb="3" eb="5">
      <t>ネンド</t>
    </rPh>
    <rPh sb="5" eb="7">
      <t>ザンガク</t>
    </rPh>
    <phoneticPr fontId="2"/>
  </si>
  <si>
    <t>処遇Ⅰ</t>
    <rPh sb="0" eb="2">
      <t>ショグウ</t>
    </rPh>
    <phoneticPr fontId="2"/>
  </si>
  <si>
    <t>処遇Ⅱ</t>
    <rPh sb="0" eb="2">
      <t>ショグウ</t>
    </rPh>
    <phoneticPr fontId="2"/>
  </si>
  <si>
    <t>職員処遇</t>
    <rPh sb="0" eb="2">
      <t>ショクイン</t>
    </rPh>
    <rPh sb="2" eb="4">
      <t>ショグウ</t>
    </rPh>
    <phoneticPr fontId="2"/>
  </si>
  <si>
    <t>＜参考＞</t>
    <rPh sb="1" eb="3">
      <t>サンコウ</t>
    </rPh>
    <phoneticPr fontId="2"/>
  </si>
  <si>
    <t>経験年数　※1</t>
    <phoneticPr fontId="3"/>
  </si>
  <si>
    <t>常勤
非常勤
※2</t>
    <phoneticPr fontId="3"/>
  </si>
  <si>
    <t>常勤
換算値
※3</t>
    <phoneticPr fontId="3"/>
  </si>
  <si>
    <t>基準年度における賃金水準を適用した場合の賃金※4</t>
    <rPh sb="0" eb="2">
      <t>キジュン</t>
    </rPh>
    <rPh sb="2" eb="4">
      <t>ネンド</t>
    </rPh>
    <rPh sb="8" eb="10">
      <t>チンギン</t>
    </rPh>
    <rPh sb="10" eb="12">
      <t>スイジュン</t>
    </rPh>
    <rPh sb="13" eb="15">
      <t>テキヨウ</t>
    </rPh>
    <rPh sb="17" eb="19">
      <t>バアイ</t>
    </rPh>
    <rPh sb="20" eb="22">
      <t>チンギン</t>
    </rPh>
    <phoneticPr fontId="3"/>
  </si>
  <si>
    <t>人件費の
改定状況   部分※5
⑤</t>
    <rPh sb="0" eb="3">
      <t>ジンケンヒ</t>
    </rPh>
    <rPh sb="5" eb="7">
      <t>カイテイ</t>
    </rPh>
    <rPh sb="7" eb="9">
      <t>ジョウキョウ</t>
    </rPh>
    <rPh sb="12" eb="14">
      <t>ブブン</t>
    </rPh>
    <phoneticPr fontId="3"/>
  </si>
  <si>
    <t>④・⑤に係る
法定福利費等の
事業主負担額
⑥</t>
    <rPh sb="4" eb="5">
      <t>カカ</t>
    </rPh>
    <phoneticPr fontId="3"/>
  </si>
  <si>
    <t>小計④
（①＋②＋③）</t>
    <rPh sb="0" eb="2">
      <t>ショウケイ</t>
    </rPh>
    <phoneticPr fontId="3"/>
  </si>
  <si>
    <t xml:space="preserve">
</t>
    <phoneticPr fontId="3"/>
  </si>
  <si>
    <t>【平成30年度残額の改善方法】</t>
    <rPh sb="1" eb="3">
      <t>ヘイセイ</t>
    </rPh>
    <rPh sb="5" eb="7">
      <t>ネンド</t>
    </rPh>
    <rPh sb="7" eb="9">
      <t>ザンガク</t>
    </rPh>
    <rPh sb="10" eb="12">
      <t>カイゼン</t>
    </rPh>
    <rPh sb="12" eb="14">
      <t>ホウホウ</t>
    </rPh>
    <phoneticPr fontId="2"/>
  </si>
  <si>
    <t>【令和元年度残額の改善方法】</t>
    <rPh sb="1" eb="3">
      <t>レイワ</t>
    </rPh>
    <rPh sb="3" eb="4">
      <t>モト</t>
    </rPh>
    <phoneticPr fontId="2"/>
  </si>
  <si>
    <t>処遇改善等加算Ⅰ　入力シート</t>
    <phoneticPr fontId="2"/>
  </si>
  <si>
    <t>処遇改善等加算Ⅱ及び職員処遇改善費　入力シート</t>
    <rPh sb="0" eb="2">
      <t>ショグウ</t>
    </rPh>
    <rPh sb="2" eb="4">
      <t>カイゼン</t>
    </rPh>
    <rPh sb="4" eb="5">
      <t>トウ</t>
    </rPh>
    <rPh sb="5" eb="7">
      <t>カサン</t>
    </rPh>
    <rPh sb="8" eb="9">
      <t>オヨ</t>
    </rPh>
    <rPh sb="10" eb="17">
      <t>ショクインショグウカイゼンヒ</t>
    </rPh>
    <rPh sb="18" eb="20">
      <t>ニュウリョク</t>
    </rPh>
    <phoneticPr fontId="2"/>
  </si>
  <si>
    <t>賃金改善実施
有無</t>
    <rPh sb="0" eb="2">
      <t>チンギン</t>
    </rPh>
    <rPh sb="2" eb="4">
      <t>カイゼン</t>
    </rPh>
    <rPh sb="4" eb="6">
      <t>ジッシ</t>
    </rPh>
    <rPh sb="7" eb="9">
      <t>ウム</t>
    </rPh>
    <phoneticPr fontId="2"/>
  </si>
  <si>
    <t>職種</t>
    <rPh sb="0" eb="2">
      <t>ショクシュ</t>
    </rPh>
    <phoneticPr fontId="2"/>
  </si>
  <si>
    <t>【記入における留意事項】</t>
    <phoneticPr fontId="3"/>
  </si>
  <si>
    <t>施設・事業所に現に勤務している職員全員（職種を問わず、非常勤を含む。）を記載すること。</t>
    <phoneticPr fontId="3"/>
  </si>
  <si>
    <t>※３　常勤換算値について、常勤の者については1.0とし、非常勤の者については下記の算式によって得た値とする。</t>
    <rPh sb="3" eb="5">
      <t>ジョウキン</t>
    </rPh>
    <rPh sb="5" eb="7">
      <t>カンサン</t>
    </rPh>
    <rPh sb="7" eb="8">
      <t>チ</t>
    </rPh>
    <rPh sb="13" eb="15">
      <t>ジョウキン</t>
    </rPh>
    <rPh sb="16" eb="17">
      <t>モノ</t>
    </rPh>
    <rPh sb="28" eb="31">
      <t>ヒジョウキン</t>
    </rPh>
    <rPh sb="32" eb="33">
      <t>モノ</t>
    </rPh>
    <rPh sb="38" eb="40">
      <t>カキ</t>
    </rPh>
    <rPh sb="41" eb="43">
      <t>サンシキ</t>
    </rPh>
    <rPh sb="47" eb="48">
      <t>エ</t>
    </rPh>
    <rPh sb="49" eb="50">
      <t>アタイ</t>
    </rPh>
    <phoneticPr fontId="3"/>
  </si>
  <si>
    <t xml:space="preserve">※２　「常勤」とは、原則として施設で定めた勤務時間（所定労働時間）の全てを勤務する者、又は１日６時間以上かつ20日以上勤務している者をいい、
</t>
    <phoneticPr fontId="3"/>
  </si>
  <si>
    <t>※５　人件費の改定状況部分については、施設の職員構成等を踏まえ、施設の判断で適切に配分を行った額を記入すること。</t>
    <phoneticPr fontId="3"/>
  </si>
  <si>
    <t>第７号様式（添付書類）</t>
    <rPh sb="0" eb="1">
      <t>ダイ</t>
    </rPh>
    <rPh sb="2" eb="3">
      <t>ゴウ</t>
    </rPh>
    <rPh sb="3" eb="5">
      <t>ヨウシキ</t>
    </rPh>
    <rPh sb="6" eb="8">
      <t>テンプ</t>
    </rPh>
    <rPh sb="8" eb="10">
      <t>ショルイ</t>
    </rPh>
    <phoneticPr fontId="2"/>
  </si>
  <si>
    <t>番号</t>
    <rPh sb="0" eb="2">
      <t>バンゴウ</t>
    </rPh>
    <phoneticPr fontId="2"/>
  </si>
  <si>
    <t>経験年数</t>
    <rPh sb="0" eb="2">
      <t>ケイケン</t>
    </rPh>
    <rPh sb="2" eb="4">
      <t>ネンスウ</t>
    </rPh>
    <phoneticPr fontId="2"/>
  </si>
  <si>
    <t>職名</t>
    <rPh sb="0" eb="2">
      <t>ショクメイ</t>
    </rPh>
    <phoneticPr fontId="2"/>
  </si>
  <si>
    <t>改善する
給与項目</t>
    <rPh sb="0" eb="2">
      <t>カイゼン</t>
    </rPh>
    <rPh sb="5" eb="7">
      <t>キュウヨ</t>
    </rPh>
    <rPh sb="7" eb="9">
      <t>コウモク</t>
    </rPh>
    <phoneticPr fontId="2"/>
  </si>
  <si>
    <t>賃金改善額（国）の算出方法</t>
    <rPh sb="0" eb="2">
      <t>チンギン</t>
    </rPh>
    <rPh sb="2" eb="4">
      <t>カイゼン</t>
    </rPh>
    <rPh sb="4" eb="5">
      <t>ガク</t>
    </rPh>
    <rPh sb="6" eb="7">
      <t>クニ</t>
    </rPh>
    <rPh sb="9" eb="11">
      <t>サンシュツ</t>
    </rPh>
    <rPh sb="11" eb="13">
      <t>ホウホウ</t>
    </rPh>
    <phoneticPr fontId="2"/>
  </si>
  <si>
    <t>賃金改善額（市）の算出方法</t>
    <rPh sb="0" eb="2">
      <t>チンギン</t>
    </rPh>
    <rPh sb="2" eb="4">
      <t>カイゼン</t>
    </rPh>
    <rPh sb="4" eb="5">
      <t>ガク</t>
    </rPh>
    <rPh sb="6" eb="7">
      <t>シ</t>
    </rPh>
    <rPh sb="9" eb="11">
      <t>サンシュツ</t>
    </rPh>
    <rPh sb="11" eb="13">
      <t>ホウホウ</t>
    </rPh>
    <phoneticPr fontId="2"/>
  </si>
  <si>
    <t>合計</t>
    <rPh sb="0" eb="2">
      <t>ゴウケイ</t>
    </rPh>
    <phoneticPr fontId="2"/>
  </si>
  <si>
    <t>例１</t>
    <rPh sb="0" eb="1">
      <t>レイ</t>
    </rPh>
    <phoneticPr fontId="2"/>
  </si>
  <si>
    <t>副主任保育士</t>
    <rPh sb="0" eb="3">
      <t>フクシュニン</t>
    </rPh>
    <rPh sb="3" eb="6">
      <t>ホイクシ</t>
    </rPh>
    <phoneticPr fontId="2"/>
  </si>
  <si>
    <t>円</t>
    <rPh sb="0" eb="1">
      <t>エン</t>
    </rPh>
    <phoneticPr fontId="2"/>
  </si>
  <si>
    <t>×</t>
    <phoneticPr fontId="2"/>
  </si>
  <si>
    <t>人</t>
    <rPh sb="0" eb="1">
      <t>ニン</t>
    </rPh>
    <phoneticPr fontId="2"/>
  </si>
  <si>
    <t>＝</t>
    <phoneticPr fontId="2"/>
  </si>
  <si>
    <t>例２</t>
    <rPh sb="0" eb="1">
      <t>レイ</t>
    </rPh>
    <phoneticPr fontId="2"/>
  </si>
  <si>
    <t>専門リーダー</t>
    <rPh sb="0" eb="2">
      <t>センモン</t>
    </rPh>
    <phoneticPr fontId="2"/>
  </si>
  <si>
    <t>例３</t>
    <rPh sb="0" eb="1">
      <t>レイ</t>
    </rPh>
    <phoneticPr fontId="2"/>
  </si>
  <si>
    <t>例４</t>
    <rPh sb="0" eb="1">
      <t>レイ</t>
    </rPh>
    <phoneticPr fontId="2"/>
  </si>
  <si>
    <t>保育士</t>
    <rPh sb="0" eb="3">
      <t>ホイクシ</t>
    </rPh>
    <phoneticPr fontId="2"/>
  </si>
  <si>
    <t>月</t>
    <phoneticPr fontId="2"/>
  </si>
  <si>
    <t>賃金改善額</t>
    <rPh sb="0" eb="2">
      <t>チンギン</t>
    </rPh>
    <rPh sb="2" eb="4">
      <t>カイゼン</t>
    </rPh>
    <rPh sb="4" eb="5">
      <t>ガク</t>
    </rPh>
    <phoneticPr fontId="2"/>
  </si>
  <si>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20">
      <t>フタンブン</t>
    </rPh>
    <rPh sb="21" eb="22">
      <t>ゾウ</t>
    </rPh>
    <phoneticPr fontId="2"/>
  </si>
  <si>
    <t>合計（賃金改善総額）</t>
    <rPh sb="0" eb="2">
      <t>ゴウケイ</t>
    </rPh>
    <rPh sb="3" eb="5">
      <t>チンギン</t>
    </rPh>
    <rPh sb="5" eb="7">
      <t>カイゼン</t>
    </rPh>
    <rPh sb="7" eb="9">
      <t>ソウガク</t>
    </rPh>
    <phoneticPr fontId="2"/>
  </si>
  <si>
    <t>賃金改善額の算出方法</t>
    <rPh sb="0" eb="2">
      <t>チンギン</t>
    </rPh>
    <rPh sb="2" eb="4">
      <t>カイゼン</t>
    </rPh>
    <rPh sb="4" eb="5">
      <t>ガク</t>
    </rPh>
    <rPh sb="6" eb="8">
      <t>サンシュツ</t>
    </rPh>
    <rPh sb="8" eb="10">
      <t>ホウホウ</t>
    </rPh>
    <phoneticPr fontId="2"/>
  </si>
  <si>
    <t>○○○リーダー</t>
    <phoneticPr fontId="2"/>
  </si>
  <si>
    <t>△△△リーダー</t>
    <phoneticPr fontId="2"/>
  </si>
  <si>
    <t>事務員</t>
    <rPh sb="0" eb="3">
      <t>ジムイン</t>
    </rPh>
    <phoneticPr fontId="2"/>
  </si>
  <si>
    <t>□□□リーダー</t>
    <phoneticPr fontId="2"/>
  </si>
  <si>
    <t>調理員</t>
    <rPh sb="0" eb="3">
      <t>チョウリイン</t>
    </rPh>
    <phoneticPr fontId="2"/>
  </si>
  <si>
    <t>　差額（A-B）の合計が0円であることを確認すること。</t>
    <rPh sb="1" eb="3">
      <t>サガク</t>
    </rPh>
    <rPh sb="9" eb="11">
      <t>ゴウケイ</t>
    </rPh>
    <rPh sb="13" eb="14">
      <t>エン</t>
    </rPh>
    <rPh sb="20" eb="22">
      <t>カクニン</t>
    </rPh>
    <phoneticPr fontId="2"/>
  </si>
  <si>
    <t>注５）</t>
    <rPh sb="0" eb="1">
      <t>チュウ</t>
    </rPh>
    <phoneticPr fontId="2"/>
  </si>
  <si>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2"/>
  </si>
  <si>
    <t>注４）</t>
    <rPh sb="0" eb="1">
      <t>チュウ</t>
    </rPh>
    <phoneticPr fontId="2"/>
  </si>
  <si>
    <t>　合計金額が合致していること。</t>
    <rPh sb="1" eb="3">
      <t>ゴウケイ</t>
    </rPh>
    <rPh sb="3" eb="5">
      <t>キンガク</t>
    </rPh>
    <rPh sb="6" eb="8">
      <t>ガッチ</t>
    </rPh>
    <phoneticPr fontId="2"/>
  </si>
  <si>
    <t>注３）</t>
    <rPh sb="0" eb="1">
      <t>チュウ</t>
    </rPh>
    <phoneticPr fontId="2"/>
  </si>
  <si>
    <t>　配分調整後の加算実績額を記入すること。</t>
    <rPh sb="1" eb="3">
      <t>ハイブン</t>
    </rPh>
    <rPh sb="3" eb="5">
      <t>チョウセイ</t>
    </rPh>
    <rPh sb="5" eb="6">
      <t>ゴ</t>
    </rPh>
    <rPh sb="7" eb="9">
      <t>カサン</t>
    </rPh>
    <rPh sb="9" eb="12">
      <t>ジッセキガク</t>
    </rPh>
    <rPh sb="13" eb="15">
      <t>キニュウ</t>
    </rPh>
    <phoneticPr fontId="2"/>
  </si>
  <si>
    <t>注２）</t>
    <rPh sb="0" eb="1">
      <t>チュウ</t>
    </rPh>
    <phoneticPr fontId="2"/>
  </si>
  <si>
    <t>　加算実績額を記入すること。</t>
    <rPh sb="1" eb="3">
      <t>カサン</t>
    </rPh>
    <rPh sb="3" eb="6">
      <t>ジッセキガク</t>
    </rPh>
    <rPh sb="7" eb="9">
      <t>キニュウ</t>
    </rPh>
    <phoneticPr fontId="2"/>
  </si>
  <si>
    <t>注１）</t>
    <rPh sb="0" eb="1">
      <t>チュウ</t>
    </rPh>
    <phoneticPr fontId="2"/>
  </si>
  <si>
    <t>（注３）</t>
    <rPh sb="1" eb="2">
      <t>チュウ</t>
    </rPh>
    <phoneticPr fontId="2"/>
  </si>
  <si>
    <t>合計額</t>
    <rPh sb="0" eb="2">
      <t>ゴウケイ</t>
    </rPh>
    <rPh sb="2" eb="3">
      <t>ガク</t>
    </rPh>
    <phoneticPr fontId="2"/>
  </si>
  <si>
    <t>（注２・４）</t>
    <rPh sb="1" eb="2">
      <t>チュウ</t>
    </rPh>
    <phoneticPr fontId="2"/>
  </si>
  <si>
    <t>（注１）</t>
    <rPh sb="1" eb="2">
      <t>チュウ</t>
    </rPh>
    <phoneticPr fontId="2"/>
  </si>
  <si>
    <t>差額（A－B）
（注５）</t>
    <rPh sb="0" eb="2">
      <t>サガク</t>
    </rPh>
    <rPh sb="9" eb="10">
      <t>チュウ</t>
    </rPh>
    <phoneticPr fontId="2"/>
  </si>
  <si>
    <t>配分調整後の加算実績額（B）</t>
    <rPh sb="0" eb="2">
      <t>ハイブン</t>
    </rPh>
    <rPh sb="2" eb="4">
      <t>チョウセイ</t>
    </rPh>
    <rPh sb="4" eb="5">
      <t>ゴ</t>
    </rPh>
    <rPh sb="6" eb="8">
      <t>カサン</t>
    </rPh>
    <rPh sb="8" eb="10">
      <t>ジッセキ</t>
    </rPh>
    <rPh sb="10" eb="11">
      <t>ガク</t>
    </rPh>
    <phoneticPr fontId="2"/>
  </si>
  <si>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2"/>
  </si>
  <si>
    <t>施設・事業所名</t>
    <rPh sb="0" eb="2">
      <t>シセツ</t>
    </rPh>
    <rPh sb="3" eb="6">
      <t>ジギョウショ</t>
    </rPh>
    <rPh sb="6" eb="7">
      <t>メイ</t>
    </rPh>
    <phoneticPr fontId="2"/>
  </si>
  <si>
    <t>市区町村名</t>
    <rPh sb="0" eb="2">
      <t>シク</t>
    </rPh>
    <rPh sb="2" eb="4">
      <t>チョウソン</t>
    </rPh>
    <rPh sb="4" eb="5">
      <t>メイ</t>
    </rPh>
    <phoneticPr fontId="2"/>
  </si>
  <si>
    <t>都道府県</t>
    <rPh sb="0" eb="4">
      <t>トドウフケン</t>
    </rPh>
    <phoneticPr fontId="2"/>
  </si>
  <si>
    <t>印</t>
    <rPh sb="0" eb="1">
      <t>イン</t>
    </rPh>
    <phoneticPr fontId="42"/>
  </si>
  <si>
    <t>横浜市</t>
    <rPh sb="0" eb="3">
      <t>ヨコハマシ</t>
    </rPh>
    <phoneticPr fontId="42"/>
  </si>
  <si>
    <t>横浜市長</t>
    <rPh sb="0" eb="2">
      <t>ヨコハマ</t>
    </rPh>
    <rPh sb="2" eb="4">
      <t>シチョウ</t>
    </rPh>
    <phoneticPr fontId="2"/>
  </si>
  <si>
    <t>賃金改善実績報告書（処遇改善等加算Ⅰ）（内訳表）（令和元年度）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rPh sb="25" eb="27">
      <t>レイワ</t>
    </rPh>
    <rPh sb="27" eb="28">
      <t>モト</t>
    </rPh>
    <rPh sb="28" eb="30">
      <t>ネンド</t>
    </rPh>
    <phoneticPr fontId="2"/>
  </si>
  <si>
    <t>第４号様式の２</t>
    <rPh sb="0" eb="1">
      <t>ダイ</t>
    </rPh>
    <rPh sb="2" eb="3">
      <t>ゴウ</t>
    </rPh>
    <rPh sb="3" eb="5">
      <t>ヨウシキ</t>
    </rPh>
    <phoneticPr fontId="2"/>
  </si>
  <si>
    <t>第４号様式の１</t>
    <rPh sb="0" eb="1">
      <t>ダイ</t>
    </rPh>
    <rPh sb="2" eb="3">
      <t>ゴウ</t>
    </rPh>
    <rPh sb="3" eb="5">
      <t>ヨウシキ</t>
    </rPh>
    <phoneticPr fontId="2"/>
  </si>
  <si>
    <t>賃金改善実績報告書（処遇改善等加算Ⅰ）（令和元年度）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レイワ</t>
    </rPh>
    <rPh sb="22" eb="23">
      <t>モト</t>
    </rPh>
    <rPh sb="23" eb="24">
      <t>ネン</t>
    </rPh>
    <rPh sb="24" eb="25">
      <t>ド</t>
    </rPh>
    <phoneticPr fontId="2"/>
  </si>
  <si>
    <t>下記について、相違ないことを証明いたします。</t>
    <rPh sb="0" eb="2">
      <t>カキ</t>
    </rPh>
    <rPh sb="7" eb="9">
      <t>ソウイ</t>
    </rPh>
    <rPh sb="14" eb="16">
      <t>ショウメイ</t>
    </rPh>
    <phoneticPr fontId="2"/>
  </si>
  <si>
    <t>（１） 賃金改善実績</t>
    <rPh sb="4" eb="6">
      <t>チンギン</t>
    </rPh>
    <rPh sb="6" eb="8">
      <t>カイゼン</t>
    </rPh>
    <rPh sb="8" eb="10">
      <t>ジッセキ</t>
    </rPh>
    <phoneticPr fontId="2"/>
  </si>
  <si>
    <t>①</t>
    <phoneticPr fontId="2"/>
  </si>
  <si>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2"/>
  </si>
  <si>
    <t>通知した金額を入力すること</t>
    <rPh sb="0" eb="2">
      <t>ツウチ</t>
    </rPh>
    <rPh sb="4" eb="6">
      <t>キンガク</t>
    </rPh>
    <rPh sb="7" eb="9">
      <t>ニュウリョク</t>
    </rPh>
    <phoneticPr fontId="2"/>
  </si>
  <si>
    <t>②</t>
    <phoneticPr fontId="2"/>
  </si>
  <si>
    <t>賃金改善実施期間</t>
    <rPh sb="0" eb="2">
      <t>チンギン</t>
    </rPh>
    <rPh sb="2" eb="4">
      <t>カイゼン</t>
    </rPh>
    <rPh sb="4" eb="6">
      <t>ジッシ</t>
    </rPh>
    <rPh sb="6" eb="8">
      <t>キカン</t>
    </rPh>
    <phoneticPr fontId="2"/>
  </si>
  <si>
    <t>平成</t>
    <rPh sb="0" eb="2">
      <t>ヘイセイ</t>
    </rPh>
    <phoneticPr fontId="2"/>
  </si>
  <si>
    <t>～</t>
    <phoneticPr fontId="2"/>
  </si>
  <si>
    <t>③</t>
    <phoneticPr fontId="2"/>
  </si>
  <si>
    <t>賃金改善に要した費用の総額（ア-イ）</t>
    <rPh sb="0" eb="2">
      <t>チンギン</t>
    </rPh>
    <rPh sb="2" eb="4">
      <t>カイゼン</t>
    </rPh>
    <rPh sb="5" eb="6">
      <t>ヨウ</t>
    </rPh>
    <rPh sb="8" eb="10">
      <t>ヒヨウ</t>
    </rPh>
    <rPh sb="11" eb="13">
      <t>ソウガク</t>
    </rPh>
    <phoneticPr fontId="2"/>
  </si>
  <si>
    <t>アーイ</t>
    <phoneticPr fontId="2"/>
  </si>
  <si>
    <t>（千円未満切り捨て）</t>
    <rPh sb="1" eb="3">
      <t>センエン</t>
    </rPh>
    <rPh sb="3" eb="5">
      <t>ミマン</t>
    </rPh>
    <rPh sb="5" eb="6">
      <t>キ</t>
    </rPh>
    <rPh sb="7" eb="8">
      <t>ス</t>
    </rPh>
    <phoneticPr fontId="2"/>
  </si>
  <si>
    <t>ア</t>
    <phoneticPr fontId="2"/>
  </si>
  <si>
    <t>　賃金改善を行った場合の賃金の総額</t>
    <rPh sb="1" eb="3">
      <t>チンギン</t>
    </rPh>
    <rPh sb="3" eb="5">
      <t>カイゼン</t>
    </rPh>
    <rPh sb="6" eb="7">
      <t>オコナ</t>
    </rPh>
    <rPh sb="9" eb="11">
      <t>バアイ</t>
    </rPh>
    <rPh sb="12" eb="14">
      <t>チンギン</t>
    </rPh>
    <rPh sb="15" eb="17">
      <t>ソウガク</t>
    </rPh>
    <phoneticPr fontId="2"/>
  </si>
  <si>
    <t>（２）ア⑦、イ⑦、（３）ア⑦、イ⑦の合計金額</t>
    <rPh sb="18" eb="20">
      <t>ゴウケイ</t>
    </rPh>
    <rPh sb="20" eb="22">
      <t>キンガク</t>
    </rPh>
    <phoneticPr fontId="2"/>
  </si>
  <si>
    <t>イ</t>
    <phoneticPr fontId="2"/>
  </si>
  <si>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2"/>
  </si>
  <si>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2"/>
  </si>
  <si>
    <t>(e)</t>
    <phoneticPr fontId="2"/>
  </si>
  <si>
    <t>④</t>
    <phoneticPr fontId="2"/>
  </si>
  <si>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2"/>
  </si>
  <si>
    <t>（残額が生じた場合のみ）</t>
    <rPh sb="1" eb="3">
      <t>ザンガク</t>
    </rPh>
    <rPh sb="4" eb="5">
      <t>ショウ</t>
    </rPh>
    <rPh sb="7" eb="9">
      <t>バアイ</t>
    </rPh>
    <phoneticPr fontId="2"/>
  </si>
  <si>
    <t>支払った給与の項目</t>
    <rPh sb="0" eb="2">
      <t>シハラ</t>
    </rPh>
    <rPh sb="4" eb="6">
      <t>キュウヨ</t>
    </rPh>
    <rPh sb="7" eb="9">
      <t>コウモク</t>
    </rPh>
    <phoneticPr fontId="2"/>
  </si>
  <si>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2"/>
  </si>
  <si>
    <t>名称：</t>
    <rPh sb="0" eb="2">
      <t>メイショウ</t>
    </rPh>
    <phoneticPr fontId="2"/>
  </si>
  <si>
    <t>賞与（一時金・その他（　　　　　　　　　　　　　　））</t>
    <phoneticPr fontId="2"/>
  </si>
  <si>
    <t>その他</t>
    <rPh sb="2" eb="3">
      <t>タ</t>
    </rPh>
    <phoneticPr fontId="2"/>
  </si>
  <si>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2"/>
  </si>
  <si>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2"/>
  </si>
  <si>
    <t>ア 常勤職員</t>
    <rPh sb="2" eb="4">
      <t>ジョウキン</t>
    </rPh>
    <rPh sb="4" eb="6">
      <t>ショクイン</t>
    </rPh>
    <phoneticPr fontId="2"/>
  </si>
  <si>
    <t>対象職員（実人員）</t>
    <rPh sb="0" eb="2">
      <t>タイショウ</t>
    </rPh>
    <rPh sb="2" eb="4">
      <t>ショクイン</t>
    </rPh>
    <rPh sb="5" eb="6">
      <t>ジツ</t>
    </rPh>
    <rPh sb="6" eb="8">
      <t>ジンイン</t>
    </rPh>
    <phoneticPr fontId="2"/>
  </si>
  <si>
    <t>（（１）②の期間における延べ人数（人月））</t>
    <rPh sb="6" eb="8">
      <t>キカン</t>
    </rPh>
    <rPh sb="12" eb="13">
      <t>ノ</t>
    </rPh>
    <rPh sb="14" eb="16">
      <t>ニンズウ</t>
    </rPh>
    <rPh sb="17" eb="18">
      <t>ニン</t>
    </rPh>
    <rPh sb="18" eb="19">
      <t>ツキ</t>
    </rPh>
    <phoneticPr fontId="2"/>
  </si>
  <si>
    <t>賃金改善を実施した職員（実人員）</t>
    <rPh sb="0" eb="2">
      <t>チンギン</t>
    </rPh>
    <rPh sb="2" eb="4">
      <t>カイゼン</t>
    </rPh>
    <rPh sb="5" eb="7">
      <t>ジッシ</t>
    </rPh>
    <rPh sb="9" eb="11">
      <t>ショクイン</t>
    </rPh>
    <rPh sb="12" eb="13">
      <t>ジツ</t>
    </rPh>
    <rPh sb="13" eb="15">
      <t>ジンイン</t>
    </rPh>
    <phoneticPr fontId="2"/>
  </si>
  <si>
    <t>対象職員（常勤換算数）</t>
    <rPh sb="0" eb="2">
      <t>タイショウ</t>
    </rPh>
    <rPh sb="2" eb="4">
      <t>ショクイン</t>
    </rPh>
    <rPh sb="5" eb="7">
      <t>ジョウキン</t>
    </rPh>
    <rPh sb="7" eb="9">
      <t>カンサン</t>
    </rPh>
    <rPh sb="9" eb="10">
      <t>スウ</t>
    </rPh>
    <phoneticPr fontId="2"/>
  </si>
  <si>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2"/>
  </si>
  <si>
    <t>⑤</t>
    <phoneticPr fontId="2"/>
  </si>
  <si>
    <t>支給した賃金総額</t>
    <rPh sb="0" eb="2">
      <t>シキュウ</t>
    </rPh>
    <rPh sb="4" eb="6">
      <t>チンギン</t>
    </rPh>
    <rPh sb="6" eb="8">
      <t>ソウガク</t>
    </rPh>
    <phoneticPr fontId="2"/>
  </si>
  <si>
    <t>（（１）②の期間における総額）</t>
    <rPh sb="6" eb="8">
      <t>キカン</t>
    </rPh>
    <rPh sb="12" eb="14">
      <t>ソウガク</t>
    </rPh>
    <phoneticPr fontId="2"/>
  </si>
  <si>
    <t>⑥</t>
    <phoneticPr fontId="2"/>
  </si>
  <si>
    <t>職員１人当たりの賃金月額</t>
    <rPh sb="0" eb="2">
      <t>ショクイン</t>
    </rPh>
    <rPh sb="3" eb="4">
      <t>ニン</t>
    </rPh>
    <rPh sb="4" eb="5">
      <t>ア</t>
    </rPh>
    <rPh sb="8" eb="10">
      <t>チンギン</t>
    </rPh>
    <rPh sb="10" eb="12">
      <t>ゲツガク</t>
    </rPh>
    <phoneticPr fontId="2"/>
  </si>
  <si>
    <t>（１円未満切り捨て）（⑤÷③）</t>
    <rPh sb="2" eb="3">
      <t>エン</t>
    </rPh>
    <rPh sb="3" eb="5">
      <t>ミマン</t>
    </rPh>
    <rPh sb="5" eb="6">
      <t>キ</t>
    </rPh>
    <rPh sb="7" eb="8">
      <t>ス</t>
    </rPh>
    <phoneticPr fontId="2"/>
  </si>
  <si>
    <t>⑦</t>
    <phoneticPr fontId="2"/>
  </si>
  <si>
    <t>賃金改善に要した費用の総額</t>
    <rPh sb="0" eb="2">
      <t>チンギン</t>
    </rPh>
    <rPh sb="2" eb="4">
      <t>カイゼン</t>
    </rPh>
    <rPh sb="5" eb="6">
      <t>ヨウ</t>
    </rPh>
    <rPh sb="8" eb="10">
      <t>ヒヨウ</t>
    </rPh>
    <rPh sb="11" eb="13">
      <t>ソウガク</t>
    </rPh>
    <phoneticPr fontId="2"/>
  </si>
  <si>
    <t>(a)</t>
    <phoneticPr fontId="2"/>
  </si>
  <si>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2"/>
  </si>
  <si>
    <t>⑧</t>
    <phoneticPr fontId="2"/>
  </si>
  <si>
    <t>賃金改善の方法</t>
    <rPh sb="0" eb="2">
      <t>チンギン</t>
    </rPh>
    <rPh sb="2" eb="4">
      <t>カイゼン</t>
    </rPh>
    <rPh sb="5" eb="7">
      <t>ホウホウ</t>
    </rPh>
    <phoneticPr fontId="2"/>
  </si>
  <si>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2"/>
  </si>
  <si>
    <t>賞与（一時金・その他（　　　　　　　　　　　　　　））</t>
    <rPh sb="0" eb="2">
      <t>ショウヨ</t>
    </rPh>
    <rPh sb="3" eb="6">
      <t>イチジキン</t>
    </rPh>
    <rPh sb="9" eb="10">
      <t>タ</t>
    </rPh>
    <phoneticPr fontId="2"/>
  </si>
  <si>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2"/>
  </si>
  <si>
    <t>期間：</t>
    <rPh sb="0" eb="2">
      <t>キカン</t>
    </rPh>
    <phoneticPr fontId="2"/>
  </si>
  <si>
    <t>詳細：</t>
    <rPh sb="0" eb="2">
      <t>ショウサイ</t>
    </rPh>
    <phoneticPr fontId="2"/>
  </si>
  <si>
    <t>（できる限り具体的に記入すること。）</t>
    <rPh sb="4" eb="5">
      <t>カギ</t>
    </rPh>
    <rPh sb="6" eb="9">
      <t>グタイテキ</t>
    </rPh>
    <rPh sb="10" eb="12">
      <t>キニュウ</t>
    </rPh>
    <phoneticPr fontId="2"/>
  </si>
  <si>
    <t>⑨</t>
    <phoneticPr fontId="2"/>
  </si>
  <si>
    <t>１人当たりの賃金改善月額</t>
    <rPh sb="1" eb="2">
      <t>ニン</t>
    </rPh>
    <rPh sb="2" eb="3">
      <t>ア</t>
    </rPh>
    <rPh sb="6" eb="8">
      <t>チンギン</t>
    </rPh>
    <rPh sb="8" eb="10">
      <t>カイゼン</t>
    </rPh>
    <rPh sb="10" eb="12">
      <t>ゲツガク</t>
    </rPh>
    <phoneticPr fontId="2"/>
  </si>
  <si>
    <t>（１円未満切り捨て）（⑦÷③）</t>
    <rPh sb="2" eb="3">
      <t>エン</t>
    </rPh>
    <rPh sb="3" eb="5">
      <t>ミマン</t>
    </rPh>
    <rPh sb="5" eb="6">
      <t>キ</t>
    </rPh>
    <rPh sb="7" eb="8">
      <t>ス</t>
    </rPh>
    <phoneticPr fontId="2"/>
  </si>
  <si>
    <t>イ 非常勤職員</t>
    <rPh sb="2" eb="5">
      <t>ヒジョウキン</t>
    </rPh>
    <rPh sb="5" eb="7">
      <t>ショクイン</t>
    </rPh>
    <phoneticPr fontId="2"/>
  </si>
  <si>
    <t>賃金改善を実施した職員（常勤換算数）</t>
    <rPh sb="0" eb="2">
      <t>チンギン</t>
    </rPh>
    <rPh sb="2" eb="4">
      <t>カイゼン</t>
    </rPh>
    <rPh sb="5" eb="7">
      <t>ジッシ</t>
    </rPh>
    <rPh sb="9" eb="11">
      <t>ショクイン</t>
    </rPh>
    <rPh sb="12" eb="16">
      <t>ジョウキンカンサン</t>
    </rPh>
    <rPh sb="16" eb="17">
      <t>スウ</t>
    </rPh>
    <phoneticPr fontId="2"/>
  </si>
  <si>
    <t>職員１人当たり賃金総額</t>
    <rPh sb="0" eb="2">
      <t>ショクイン</t>
    </rPh>
    <rPh sb="3" eb="4">
      <t>ニン</t>
    </rPh>
    <rPh sb="4" eb="5">
      <t>ア</t>
    </rPh>
    <rPh sb="7" eb="9">
      <t>チンギン</t>
    </rPh>
    <rPh sb="9" eb="11">
      <t>ソウガク</t>
    </rPh>
    <phoneticPr fontId="2"/>
  </si>
  <si>
    <t>(b)</t>
    <phoneticPr fontId="2"/>
  </si>
  <si>
    <t>（３） （２）以外の職員に係る賃金改善実績</t>
    <rPh sb="7" eb="9">
      <t>イガイ</t>
    </rPh>
    <rPh sb="10" eb="12">
      <t>ショクイン</t>
    </rPh>
    <rPh sb="13" eb="14">
      <t>カカ</t>
    </rPh>
    <rPh sb="15" eb="17">
      <t>チンギン</t>
    </rPh>
    <rPh sb="17" eb="19">
      <t>カイゼン</t>
    </rPh>
    <rPh sb="19" eb="21">
      <t>ジッセキ</t>
    </rPh>
    <phoneticPr fontId="2"/>
  </si>
  <si>
    <t>ア　常勤職員</t>
    <rPh sb="2" eb="4">
      <t>ジョウキン</t>
    </rPh>
    <rPh sb="4" eb="6">
      <t>ショクイン</t>
    </rPh>
    <phoneticPr fontId="2"/>
  </si>
  <si>
    <t>保健師</t>
    <rPh sb="0" eb="3">
      <t>ホケンシ</t>
    </rPh>
    <phoneticPr fontId="2"/>
  </si>
  <si>
    <t>看護師</t>
    <rPh sb="0" eb="3">
      <t>カンゴシ</t>
    </rPh>
    <phoneticPr fontId="2"/>
  </si>
  <si>
    <t>准看護師</t>
    <rPh sb="0" eb="4">
      <t>ジュンカンゴシ</t>
    </rPh>
    <phoneticPr fontId="2"/>
  </si>
  <si>
    <t>栄養士・栄養教諭</t>
    <rPh sb="0" eb="3">
      <t>エイヨウシ</t>
    </rPh>
    <rPh sb="4" eb="6">
      <t>エイヨウ</t>
    </rPh>
    <rPh sb="6" eb="8">
      <t>キョウユ</t>
    </rPh>
    <phoneticPr fontId="2"/>
  </si>
  <si>
    <t>(c)</t>
    <phoneticPr fontId="2"/>
  </si>
  <si>
    <t>イ　非常勤職員</t>
    <rPh sb="2" eb="5">
      <t>ヒジョウキン</t>
    </rPh>
    <rPh sb="3" eb="5">
      <t>ジョウキン</t>
    </rPh>
    <rPh sb="5" eb="7">
      <t>ショクイン</t>
    </rPh>
    <phoneticPr fontId="2"/>
  </si>
  <si>
    <t>（d）</t>
    <phoneticPr fontId="2"/>
  </si>
  <si>
    <t>合計</t>
    <rPh sb="0" eb="2">
      <t>ゴウケイ</t>
    </rPh>
    <phoneticPr fontId="3"/>
  </si>
  <si>
    <t>拠出上限額</t>
    <rPh sb="0" eb="2">
      <t>キョシュツ</t>
    </rPh>
    <rPh sb="2" eb="5">
      <t>ジョウゲンガク</t>
    </rPh>
    <phoneticPr fontId="2"/>
  </si>
  <si>
    <t>加算見込額</t>
    <rPh sb="0" eb="2">
      <t>カサン</t>
    </rPh>
    <rPh sb="2" eb="4">
      <t>ミコミ</t>
    </rPh>
    <rPh sb="4" eb="5">
      <t>ガク</t>
    </rPh>
    <phoneticPr fontId="2"/>
  </si>
  <si>
    <t>ヶ月</t>
    <rPh sb="1" eb="2">
      <t>ゲツ</t>
    </rPh>
    <phoneticPr fontId="2"/>
  </si>
  <si>
    <t>賃金改善実施月数</t>
    <rPh sb="0" eb="2">
      <t>チンギン</t>
    </rPh>
    <rPh sb="2" eb="4">
      <t>カイゼン</t>
    </rPh>
    <rPh sb="4" eb="6">
      <t>ジッシ</t>
    </rPh>
    <rPh sb="6" eb="8">
      <t>ツキスウ</t>
    </rPh>
    <phoneticPr fontId="2"/>
  </si>
  <si>
    <t>Ｂ</t>
    <phoneticPr fontId="2"/>
  </si>
  <si>
    <t>認定こども園,幼稚園,保育所,小規模保育事業（Ａ型）,小規模保育事業（Ｂ型）,小規模保育事業（Ｃ型）,家庭的保育事業,事業所内保育事業</t>
  </si>
  <si>
    <t>Ａ</t>
    <phoneticPr fontId="2"/>
  </si>
  <si>
    <t>神奈川</t>
    <rPh sb="0" eb="3">
      <t>カナガワ</t>
    </rPh>
    <phoneticPr fontId="2"/>
  </si>
  <si>
    <t>家・事</t>
    <rPh sb="0" eb="1">
      <t>イエ</t>
    </rPh>
    <rPh sb="2" eb="3">
      <t>コト</t>
    </rPh>
    <phoneticPr fontId="2"/>
  </si>
  <si>
    <t>小</t>
    <rPh sb="0" eb="1">
      <t>ショウ</t>
    </rPh>
    <phoneticPr fontId="2"/>
  </si>
  <si>
    <t>保</t>
    <rPh sb="0" eb="1">
      <t>ホ</t>
    </rPh>
    <phoneticPr fontId="2"/>
  </si>
  <si>
    <t>幼</t>
    <rPh sb="0" eb="1">
      <t>ヨウ</t>
    </rPh>
    <phoneticPr fontId="2"/>
  </si>
  <si>
    <t>認こ</t>
    <rPh sb="0" eb="1">
      <t>ニン</t>
    </rPh>
    <phoneticPr fontId="2"/>
  </si>
  <si>
    <t>他事業所
からの受入額
（円）</t>
    <rPh sb="0" eb="1">
      <t>ホカ</t>
    </rPh>
    <rPh sb="1" eb="4">
      <t>ジギョウショ</t>
    </rPh>
    <rPh sb="8" eb="10">
      <t>ウケイレ</t>
    </rPh>
    <rPh sb="10" eb="11">
      <t>ガク</t>
    </rPh>
    <rPh sb="13" eb="14">
      <t>エン</t>
    </rPh>
    <phoneticPr fontId="3"/>
  </si>
  <si>
    <t>他事業所
への拠出額
（円）</t>
    <rPh sb="0" eb="1">
      <t>ホカ</t>
    </rPh>
    <rPh sb="1" eb="4">
      <t>ジギョウショ</t>
    </rPh>
    <rPh sb="7" eb="9">
      <t>キョシュツ</t>
    </rPh>
    <rPh sb="9" eb="10">
      <t>ガク</t>
    </rPh>
    <rPh sb="12" eb="13">
      <t>エン</t>
    </rPh>
    <phoneticPr fontId="3"/>
  </si>
  <si>
    <t>施設・事業所名</t>
    <rPh sb="0" eb="2">
      <t>シセツ</t>
    </rPh>
    <rPh sb="3" eb="6">
      <t>ジギョウショ</t>
    </rPh>
    <rPh sb="6" eb="7">
      <t>メイ</t>
    </rPh>
    <phoneticPr fontId="3"/>
  </si>
  <si>
    <t>市町村名</t>
    <rPh sb="0" eb="4">
      <t>シチョウソンメイ</t>
    </rPh>
    <phoneticPr fontId="3"/>
  </si>
  <si>
    <t>都道府県名</t>
    <rPh sb="0" eb="4">
      <t>トドウフケン</t>
    </rPh>
    <rPh sb="4" eb="5">
      <t>メイ</t>
    </rPh>
    <phoneticPr fontId="3"/>
  </si>
  <si>
    <t>番号</t>
    <rPh sb="0" eb="2">
      <t>バンゴウ</t>
    </rPh>
    <phoneticPr fontId="3"/>
  </si>
  <si>
    <t>※ここから右側は、ＨＰ公表時には非表示にします。</t>
    <rPh sb="5" eb="7">
      <t>ミギガワ</t>
    </rPh>
    <rPh sb="11" eb="13">
      <t>コウヒョウ</t>
    </rPh>
    <rPh sb="13" eb="14">
      <t>ジ</t>
    </rPh>
    <rPh sb="16" eb="19">
      <t>ヒヒョウジ</t>
    </rPh>
    <phoneticPr fontId="2"/>
  </si>
  <si>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3"/>
  </si>
  <si>
    <t>第７号様式（添付書類２）</t>
    <rPh sb="0" eb="1">
      <t>ダイ</t>
    </rPh>
    <rPh sb="2" eb="3">
      <t>ゴウ</t>
    </rPh>
    <rPh sb="3" eb="5">
      <t>ヨウシキ</t>
    </rPh>
    <rPh sb="6" eb="8">
      <t>テンプ</t>
    </rPh>
    <rPh sb="8" eb="10">
      <t>ショルイ</t>
    </rPh>
    <phoneticPr fontId="3"/>
  </si>
  <si>
    <t>第７号様式</t>
    <rPh sb="0" eb="1">
      <t>ダイ</t>
    </rPh>
    <rPh sb="2" eb="3">
      <t>ゴウ</t>
    </rPh>
    <rPh sb="3" eb="5">
      <t>ヨウシキ</t>
    </rPh>
    <phoneticPr fontId="2"/>
  </si>
  <si>
    <t>賃金改善実績報告書 （処遇改善等加算Ⅱ及び職員処遇改善費）（令和元年度）</t>
    <rPh sb="0" eb="2">
      <t>チンギン</t>
    </rPh>
    <rPh sb="2" eb="4">
      <t>カイゼン</t>
    </rPh>
    <rPh sb="4" eb="6">
      <t>ジッセキ</t>
    </rPh>
    <rPh sb="6" eb="9">
      <t>ホウコクショ</t>
    </rPh>
    <rPh sb="11" eb="13">
      <t>ショグウ</t>
    </rPh>
    <rPh sb="13" eb="15">
      <t>カイゼン</t>
    </rPh>
    <rPh sb="15" eb="16">
      <t>トウ</t>
    </rPh>
    <rPh sb="16" eb="18">
      <t>カサン</t>
    </rPh>
    <rPh sb="19" eb="20">
      <t>オヨ</t>
    </rPh>
    <rPh sb="21" eb="23">
      <t>ショクイン</t>
    </rPh>
    <rPh sb="23" eb="25">
      <t>ショグウ</t>
    </rPh>
    <rPh sb="25" eb="27">
      <t>カイゼン</t>
    </rPh>
    <rPh sb="27" eb="28">
      <t>ヒ</t>
    </rPh>
    <rPh sb="30" eb="32">
      <t>レイワ</t>
    </rPh>
    <rPh sb="32" eb="33">
      <t>モト</t>
    </rPh>
    <rPh sb="33" eb="35">
      <t>ネンド</t>
    </rPh>
    <phoneticPr fontId="2"/>
  </si>
  <si>
    <t>印</t>
    <rPh sb="0" eb="1">
      <t>イン</t>
    </rPh>
    <phoneticPr fontId="2"/>
  </si>
  <si>
    <t>（１）　賃金改善実績</t>
    <rPh sb="4" eb="6">
      <t>チンギン</t>
    </rPh>
    <rPh sb="6" eb="8">
      <t>カイゼン</t>
    </rPh>
    <rPh sb="8" eb="10">
      <t>ジッセキ</t>
    </rPh>
    <phoneticPr fontId="2"/>
  </si>
  <si>
    <t>加算実績額総額</t>
    <rPh sb="0" eb="2">
      <t>カサン</t>
    </rPh>
    <rPh sb="2" eb="5">
      <t>ジッセキガク</t>
    </rPh>
    <rPh sb="5" eb="7">
      <t>ソウガク</t>
    </rPh>
    <phoneticPr fontId="2"/>
  </si>
  <si>
    <t>処遇改善等加算Ⅱ【国】</t>
    <rPh sb="0" eb="2">
      <t>ショグウ</t>
    </rPh>
    <rPh sb="2" eb="4">
      <t>カイゼン</t>
    </rPh>
    <rPh sb="4" eb="5">
      <t>トウ</t>
    </rPh>
    <rPh sb="5" eb="7">
      <t>カサン</t>
    </rPh>
    <rPh sb="9" eb="10">
      <t>クニ</t>
    </rPh>
    <phoneticPr fontId="2"/>
  </si>
  <si>
    <t>賃金改善実績額</t>
    <rPh sb="0" eb="2">
      <t>チンギン</t>
    </rPh>
    <rPh sb="2" eb="4">
      <t>カイゼン</t>
    </rPh>
    <rPh sb="4" eb="6">
      <t>ジッセキ</t>
    </rPh>
    <rPh sb="6" eb="7">
      <t>ガク</t>
    </rPh>
    <phoneticPr fontId="2"/>
  </si>
  <si>
    <t>「人数Ａ」の人数</t>
    <rPh sb="1" eb="3">
      <t>ニンズウ</t>
    </rPh>
    <rPh sb="6" eb="8">
      <t>ニンズウ</t>
    </rPh>
    <phoneticPr fontId="2"/>
  </si>
  <si>
    <t>「人数Ｂ」の人数</t>
    <rPh sb="1" eb="3">
      <t>ニンズウ</t>
    </rPh>
    <rPh sb="6" eb="8">
      <t>ニンズウ</t>
    </rPh>
    <phoneticPr fontId="2"/>
  </si>
  <si>
    <t>職員処遇改善費【市】</t>
    <rPh sb="0" eb="2">
      <t>ショクイン</t>
    </rPh>
    <rPh sb="2" eb="4">
      <t>ショグウ</t>
    </rPh>
    <rPh sb="4" eb="6">
      <t>カイゼン</t>
    </rPh>
    <rPh sb="6" eb="7">
      <t>ヒ</t>
    </rPh>
    <rPh sb="8" eb="9">
      <t>シ</t>
    </rPh>
    <phoneticPr fontId="2"/>
  </si>
  <si>
    <t>加算対象職員数</t>
    <rPh sb="0" eb="2">
      <t>カサン</t>
    </rPh>
    <rPh sb="2" eb="4">
      <t>タイショウ</t>
    </rPh>
    <rPh sb="4" eb="6">
      <t>ショクイン</t>
    </rPh>
    <rPh sb="6" eb="7">
      <t>スウ</t>
    </rPh>
    <phoneticPr fontId="2"/>
  </si>
  <si>
    <t>元</t>
    <rPh sb="0" eb="1">
      <t>モト</t>
    </rPh>
    <phoneticPr fontId="2"/>
  </si>
  <si>
    <t>（２）同一法人内の他の施設・事業所をまたぐ配分について</t>
    <rPh sb="3" eb="5">
      <t>ドウイツ</t>
    </rPh>
    <rPh sb="5" eb="7">
      <t>ホウジン</t>
    </rPh>
    <rPh sb="7" eb="8">
      <t>ナイ</t>
    </rPh>
    <rPh sb="9" eb="10">
      <t>ホカ</t>
    </rPh>
    <rPh sb="11" eb="13">
      <t>シセツ</t>
    </rPh>
    <rPh sb="14" eb="17">
      <t>ジギョウショ</t>
    </rPh>
    <rPh sb="21" eb="23">
      <t>ハイブン</t>
    </rPh>
    <phoneticPr fontId="2"/>
  </si>
  <si>
    <t>他の施設・事業所への拠出実績額　</t>
    <rPh sb="0" eb="1">
      <t>タ</t>
    </rPh>
    <rPh sb="2" eb="4">
      <t>シセツ</t>
    </rPh>
    <rPh sb="5" eb="8">
      <t>ジギョウショ</t>
    </rPh>
    <rPh sb="10" eb="12">
      <t>キョシュツ</t>
    </rPh>
    <rPh sb="12" eb="14">
      <t>ジッセキ</t>
    </rPh>
    <rPh sb="14" eb="15">
      <t>ガク</t>
    </rPh>
    <phoneticPr fontId="2"/>
  </si>
  <si>
    <t>（拠出上限額）</t>
    <rPh sb="1" eb="3">
      <t>キョシュツ</t>
    </rPh>
    <rPh sb="3" eb="6">
      <t>ジョウゲンガク</t>
    </rPh>
    <phoneticPr fontId="2"/>
  </si>
  <si>
    <t>他の施設・事業所からの受入実績額</t>
    <rPh sb="0" eb="1">
      <t>タ</t>
    </rPh>
    <rPh sb="2" eb="4">
      <t>シセツ</t>
    </rPh>
    <rPh sb="5" eb="8">
      <t>ジギョウショ</t>
    </rPh>
    <rPh sb="11" eb="13">
      <t>ウケイ</t>
    </rPh>
    <rPh sb="13" eb="15">
      <t>ジッセキ</t>
    </rPh>
    <rPh sb="15" eb="16">
      <t>ガク</t>
    </rPh>
    <phoneticPr fontId="2"/>
  </si>
  <si>
    <t>法人間配分後の加算見込額</t>
    <rPh sb="0" eb="2">
      <t>ホウジン</t>
    </rPh>
    <rPh sb="2" eb="3">
      <t>カン</t>
    </rPh>
    <rPh sb="3" eb="5">
      <t>ハイブン</t>
    </rPh>
    <rPh sb="5" eb="6">
      <t>ゴ</t>
    </rPh>
    <rPh sb="7" eb="9">
      <t>カサン</t>
    </rPh>
    <rPh sb="9" eb="11">
      <t>ミコミ</t>
    </rPh>
    <rPh sb="11" eb="12">
      <t>ガク</t>
    </rPh>
    <phoneticPr fontId="2"/>
  </si>
  <si>
    <t>（3）副主任保育士等に係る賃金改善について</t>
    <phoneticPr fontId="2"/>
  </si>
  <si>
    <t>賃金改善を行う方法（国）（第７号様式：添付書類  参照）</t>
    <rPh sb="10" eb="11">
      <t>クニ</t>
    </rPh>
    <rPh sb="13" eb="14">
      <t>ダイ</t>
    </rPh>
    <rPh sb="15" eb="16">
      <t>ゴウ</t>
    </rPh>
    <rPh sb="16" eb="18">
      <t>ヨウシキ</t>
    </rPh>
    <rPh sb="19" eb="21">
      <t>テンプ</t>
    </rPh>
    <rPh sb="21" eb="23">
      <t>ショルイ</t>
    </rPh>
    <phoneticPr fontId="2"/>
  </si>
  <si>
    <t>賃金改善額</t>
    <phoneticPr fontId="2"/>
  </si>
  <si>
    <t>上記改善に伴う法定福利費等の事業主負担分の増　</t>
    <phoneticPr fontId="2"/>
  </si>
  <si>
    <t>合計（賃金改善総額）</t>
    <phoneticPr fontId="2"/>
  </si>
  <si>
    <t>賃金改善を行う方法（市）（第７号様式：添付書類  参照）</t>
    <rPh sb="10" eb="11">
      <t>シ</t>
    </rPh>
    <phoneticPr fontId="2"/>
  </si>
  <si>
    <t>（4）職務分野別リーダー等に係る賃金改善について</t>
    <rPh sb="3" eb="5">
      <t>ショクム</t>
    </rPh>
    <rPh sb="5" eb="7">
      <t>ブンヤ</t>
    </rPh>
    <rPh sb="7" eb="8">
      <t>ベツ</t>
    </rPh>
    <rPh sb="12" eb="13">
      <t>トウ</t>
    </rPh>
    <rPh sb="14" eb="15">
      <t>カカ</t>
    </rPh>
    <rPh sb="16" eb="18">
      <t>チンギン</t>
    </rPh>
    <rPh sb="18" eb="20">
      <t>カイゼン</t>
    </rPh>
    <phoneticPr fontId="2"/>
  </si>
  <si>
    <t>賃金改善を行う方法（第７号様式：添付書類　参照）</t>
    <rPh sb="10" eb="11">
      <t>ダイ</t>
    </rPh>
    <rPh sb="12" eb="13">
      <t>ゴウ</t>
    </rPh>
    <rPh sb="13" eb="15">
      <t>ヨウシキ</t>
    </rPh>
    <rPh sb="16" eb="18">
      <t>テンプ</t>
    </rPh>
    <rPh sb="18" eb="20">
      <t>ショルイ</t>
    </rPh>
    <phoneticPr fontId="2"/>
  </si>
  <si>
    <t>（５）賃金改善に要した費用の総額について</t>
    <rPh sb="3" eb="5">
      <t>チンギン</t>
    </rPh>
    <rPh sb="5" eb="7">
      <t>カイゼン</t>
    </rPh>
    <rPh sb="8" eb="9">
      <t>ヨウ</t>
    </rPh>
    <rPh sb="11" eb="13">
      <t>ヒヨウ</t>
    </rPh>
    <rPh sb="14" eb="16">
      <t>ソウガク</t>
    </rPh>
    <phoneticPr fontId="2"/>
  </si>
  <si>
    <t>（法定福利費等の事業主負担増加額を含み、処遇改善等加算Ⅰによる賃金改善額を除く。ア、イにおいて同じ。）</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rPh sb="47" eb="48">
      <t>オナ</t>
    </rPh>
    <phoneticPr fontId="2"/>
  </si>
  <si>
    <t>賃金改善を行った場合の賃金の総額</t>
    <rPh sb="0" eb="2">
      <t>チンギン</t>
    </rPh>
    <rPh sb="2" eb="4">
      <t>カイゼン</t>
    </rPh>
    <rPh sb="5" eb="6">
      <t>オコナ</t>
    </rPh>
    <rPh sb="8" eb="10">
      <t>バアイ</t>
    </rPh>
    <rPh sb="11" eb="13">
      <t>チンギン</t>
    </rPh>
    <rPh sb="14" eb="16">
      <t>ソウガク</t>
    </rPh>
    <phoneticPr fontId="2"/>
  </si>
  <si>
    <t>における賃金水準を適用した場合の賃金の総額</t>
    <rPh sb="4" eb="6">
      <t>チンギン</t>
    </rPh>
    <rPh sb="6" eb="8">
      <t>スイジュン</t>
    </rPh>
    <rPh sb="9" eb="11">
      <t>テキヨウ</t>
    </rPh>
    <rPh sb="13" eb="15">
      <t>バアイ</t>
    </rPh>
    <rPh sb="16" eb="18">
      <t>チンギン</t>
    </rPh>
    <rPh sb="19" eb="21">
      <t>ソウガク</t>
    </rPh>
    <phoneticPr fontId="2"/>
  </si>
  <si>
    <t>加算実績額と賃金改善に要した費用の総額との差額</t>
    <rPh sb="0" eb="2">
      <t>カサン</t>
    </rPh>
    <rPh sb="2" eb="5">
      <t>ジッセキガク</t>
    </rPh>
    <rPh sb="6" eb="8">
      <t>チンギン</t>
    </rPh>
    <rPh sb="8" eb="10">
      <t>カイゼン</t>
    </rPh>
    <rPh sb="11" eb="12">
      <t>ヨウ</t>
    </rPh>
    <rPh sb="14" eb="16">
      <t>ヒヨウ</t>
    </rPh>
    <rPh sb="17" eb="19">
      <t>ソウガク</t>
    </rPh>
    <rPh sb="21" eb="23">
      <t>サガク</t>
    </rPh>
    <phoneticPr fontId="2"/>
  </si>
  <si>
    <t>（（１）①－（５）①）　（残額が生じた場合のみ）</t>
    <rPh sb="13" eb="15">
      <t>ザンガク</t>
    </rPh>
    <rPh sb="16" eb="17">
      <t>ショウ</t>
    </rPh>
    <rPh sb="19" eb="21">
      <t>バアイ</t>
    </rPh>
    <phoneticPr fontId="2"/>
  </si>
  <si>
    <t>支払う給与の項目</t>
    <rPh sb="0" eb="2">
      <t>シハラ</t>
    </rPh>
    <rPh sb="3" eb="5">
      <t>キュウヨ</t>
    </rPh>
    <rPh sb="6" eb="8">
      <t>コウモク</t>
    </rPh>
    <phoneticPr fontId="2"/>
  </si>
  <si>
    <t>手当　　名称：</t>
    <rPh sb="0" eb="2">
      <t>テアテ</t>
    </rPh>
    <rPh sb="4" eb="6">
      <t>メイショウ</t>
    </rPh>
    <phoneticPr fontId="2"/>
  </si>
  <si>
    <t>))</t>
    <phoneticPr fontId="2"/>
  </si>
  <si>
    <t>その他　　名称：</t>
    <rPh sb="2" eb="3">
      <t>タ</t>
    </rPh>
    <rPh sb="5" eb="7">
      <t>メイショウ</t>
    </rPh>
    <phoneticPr fontId="2"/>
  </si>
  <si>
    <t>賃金改善内容</t>
    <rPh sb="0" eb="2">
      <t>チンギン</t>
    </rPh>
    <rPh sb="2" eb="4">
      <t>カイゼン</t>
    </rPh>
    <rPh sb="4" eb="6">
      <t>ナイヨウ</t>
    </rPh>
    <phoneticPr fontId="2"/>
  </si>
  <si>
    <t xml:space="preserve"> </t>
    <phoneticPr fontId="2"/>
  </si>
  <si>
    <r>
      <t xml:space="preserve">基準年度
法定福利費
事業主負担額
</t>
    </r>
    <r>
      <rPr>
        <b/>
        <sz val="11"/>
        <color theme="1"/>
        <rFont val="游ゴシック"/>
        <family val="3"/>
        <charset val="128"/>
        <scheme val="minor"/>
      </rPr>
      <t>(g)</t>
    </r>
    <phoneticPr fontId="2"/>
  </si>
  <si>
    <r>
      <t xml:space="preserve">基準年度適用賃金＋人勧分
</t>
    </r>
    <r>
      <rPr>
        <b/>
        <sz val="11"/>
        <color theme="1"/>
        <rFont val="メイリオ"/>
        <family val="3"/>
        <charset val="128"/>
      </rPr>
      <t>（f）</t>
    </r>
    <rPh sb="0" eb="2">
      <t>キジュン</t>
    </rPh>
    <rPh sb="2" eb="4">
      <t>ネンド</t>
    </rPh>
    <rPh sb="4" eb="6">
      <t>テキヨウ</t>
    </rPh>
    <rPh sb="6" eb="8">
      <t>チンギン</t>
    </rPh>
    <rPh sb="9" eb="10">
      <t>ヒト</t>
    </rPh>
    <rPh sb="11" eb="12">
      <t>ブン</t>
    </rPh>
    <phoneticPr fontId="2"/>
  </si>
  <si>
    <r>
      <t xml:space="preserve">今年度法定福利費の事業主負担額
</t>
    </r>
    <r>
      <rPr>
        <b/>
        <sz val="11"/>
        <color theme="1"/>
        <rFont val="メイリオ"/>
        <family val="3"/>
        <charset val="128"/>
      </rPr>
      <t>（d）</t>
    </r>
    <rPh sb="0" eb="3">
      <t>コンネンド</t>
    </rPh>
    <rPh sb="3" eb="5">
      <t>ホウテイ</t>
    </rPh>
    <rPh sb="5" eb="7">
      <t>フクリ</t>
    </rPh>
    <rPh sb="7" eb="8">
      <t>ヒ</t>
    </rPh>
    <rPh sb="9" eb="12">
      <t>ジギョウヌシ</t>
    </rPh>
    <rPh sb="12" eb="14">
      <t>フタン</t>
    </rPh>
    <rPh sb="14" eb="15">
      <t>ガク</t>
    </rPh>
    <phoneticPr fontId="2"/>
  </si>
  <si>
    <r>
      <t xml:space="preserve">職員処遇改善費
支給額
</t>
    </r>
    <r>
      <rPr>
        <b/>
        <sz val="11"/>
        <color theme="1"/>
        <rFont val="メイリオ"/>
        <family val="3"/>
        <charset val="128"/>
      </rPr>
      <t>（c)</t>
    </r>
    <rPh sb="0" eb="2">
      <t>ショクイン</t>
    </rPh>
    <rPh sb="2" eb="4">
      <t>ショグウ</t>
    </rPh>
    <rPh sb="4" eb="6">
      <t>カイゼン</t>
    </rPh>
    <rPh sb="6" eb="7">
      <t>ヒ</t>
    </rPh>
    <rPh sb="8" eb="11">
      <t>シキュウガク</t>
    </rPh>
    <phoneticPr fontId="2"/>
  </si>
  <si>
    <r>
      <t xml:space="preserve">処遇Ⅱ
支給額
</t>
    </r>
    <r>
      <rPr>
        <b/>
        <sz val="11"/>
        <color theme="1"/>
        <rFont val="メイリオ"/>
        <family val="3"/>
        <charset val="128"/>
      </rPr>
      <t>（b）</t>
    </r>
    <rPh sb="0" eb="2">
      <t>ショグウ</t>
    </rPh>
    <rPh sb="4" eb="7">
      <t>シキュウガク</t>
    </rPh>
    <phoneticPr fontId="2"/>
  </si>
  <si>
    <r>
      <t xml:space="preserve">処遇Ⅰ
支給額
</t>
    </r>
    <r>
      <rPr>
        <b/>
        <sz val="11"/>
        <color theme="1"/>
        <rFont val="メイリオ"/>
        <family val="3"/>
        <charset val="128"/>
      </rPr>
      <t>（h）</t>
    </r>
    <rPh sb="0" eb="2">
      <t>ショグウ</t>
    </rPh>
    <rPh sb="4" eb="7">
      <t>シキュウガク</t>
    </rPh>
    <phoneticPr fontId="2"/>
  </si>
  <si>
    <r>
      <t xml:space="preserve">基本給＋諸手当＋賃金改善分
</t>
    </r>
    <r>
      <rPr>
        <b/>
        <sz val="11"/>
        <color theme="1"/>
        <rFont val="メイリオ"/>
        <family val="3"/>
        <charset val="128"/>
      </rPr>
      <t>（a）</t>
    </r>
    <rPh sb="0" eb="3">
      <t>キホンキュウ</t>
    </rPh>
    <rPh sb="4" eb="7">
      <t>ショテアテ</t>
    </rPh>
    <rPh sb="8" eb="10">
      <t>チンギン</t>
    </rPh>
    <rPh sb="10" eb="12">
      <t>カイゼン</t>
    </rPh>
    <rPh sb="12" eb="13">
      <t>フン</t>
    </rPh>
    <phoneticPr fontId="2"/>
  </si>
  <si>
    <t>職員氏名</t>
    <rPh sb="0" eb="2">
      <t>ショクイン</t>
    </rPh>
    <rPh sb="2" eb="4">
      <t>シメイ</t>
    </rPh>
    <phoneticPr fontId="2"/>
  </si>
  <si>
    <t>施設名</t>
    <rPh sb="0" eb="2">
      <t>シセツ</t>
    </rPh>
    <rPh sb="2" eb="3">
      <t>メイ</t>
    </rPh>
    <phoneticPr fontId="2"/>
  </si>
  <si>
    <t>処遇Ⅱ
支給額⑪</t>
    <rPh sb="0" eb="2">
      <t>ショグウ</t>
    </rPh>
    <rPh sb="4" eb="7">
      <t>シキュウガク</t>
    </rPh>
    <phoneticPr fontId="2"/>
  </si>
  <si>
    <t>職員処遇
支給額⑫</t>
    <rPh sb="0" eb="2">
      <t>ショクイン</t>
    </rPh>
    <rPh sb="2" eb="4">
      <t>ショグウ</t>
    </rPh>
    <rPh sb="5" eb="8">
      <t>シキュウガク</t>
    </rPh>
    <phoneticPr fontId="2"/>
  </si>
  <si>
    <t>小計
⑬
（⑧＋⑨＋⑩－⑪－⑫）</t>
    <rPh sb="0" eb="1">
      <t>ショウ</t>
    </rPh>
    <rPh sb="1" eb="2">
      <t>ケイ</t>
    </rPh>
    <phoneticPr fontId="3"/>
  </si>
  <si>
    <t>⑬に係る
法定福利費等の
事業主負担額
⑭</t>
    <rPh sb="2" eb="3">
      <t>カカ</t>
    </rPh>
    <phoneticPr fontId="3"/>
  </si>
  <si>
    <t>計
⑮
（⑬＋⑭）</t>
    <rPh sb="0" eb="1">
      <t>ケイ</t>
    </rPh>
    <phoneticPr fontId="3"/>
  </si>
  <si>
    <t>加算前年度の加算残額に対応する支払賃金※4
⑯</t>
    <phoneticPr fontId="2"/>
  </si>
  <si>
    <t>⑯に係る
法定福利費等の
事業主負担額
⑰</t>
    <rPh sb="2" eb="3">
      <t>カカ</t>
    </rPh>
    <phoneticPr fontId="3"/>
  </si>
  <si>
    <t>計
⑱
（⑯＋⑰）</t>
    <rPh sb="0" eb="1">
      <t>ケイ</t>
    </rPh>
    <phoneticPr fontId="3"/>
  </si>
  <si>
    <t>□</t>
    <phoneticPr fontId="2"/>
  </si>
  <si>
    <t>☑</t>
    <phoneticPr fontId="2"/>
  </si>
  <si>
    <t>平成24年度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</si>
  <si>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</si>
  <si>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</si>
  <si>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</si>
  <si>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</si>
  <si>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　　＜令和元年度　処遇Ⅰの加算実績額について＞</t>
    <rPh sb="5" eb="6">
      <t>モト</t>
    </rPh>
    <rPh sb="13" eb="15">
      <t>カサン</t>
    </rPh>
    <rPh sb="15" eb="17">
      <t>ジッセキ</t>
    </rPh>
    <rPh sb="17" eb="18">
      <t>ガク</t>
    </rPh>
    <phoneticPr fontId="2"/>
  </si>
  <si>
    <r>
      <t>　　＜令和元年度　処遇Ⅰ</t>
    </r>
    <r>
      <rPr>
        <b/>
        <u/>
        <sz val="18"/>
        <color theme="1"/>
        <rFont val="游ゴシック"/>
        <family val="3"/>
        <charset val="128"/>
        <scheme val="minor"/>
      </rPr>
      <t>残額</t>
    </r>
    <r>
      <rPr>
        <b/>
        <sz val="18"/>
        <color theme="1"/>
        <rFont val="游ゴシック"/>
        <family val="3"/>
        <charset val="128"/>
        <scheme val="minor"/>
      </rPr>
      <t>の支払方法について＞</t>
    </r>
    <rPh sb="3" eb="5">
      <t>レイワ</t>
    </rPh>
    <rPh sb="5" eb="6">
      <t>モト</t>
    </rPh>
    <rPh sb="6" eb="8">
      <t>ネンド</t>
    </rPh>
    <rPh sb="9" eb="11">
      <t>ショグウ</t>
    </rPh>
    <rPh sb="12" eb="14">
      <t>ザンガク</t>
    </rPh>
    <rPh sb="15" eb="17">
      <t>シハライ</t>
    </rPh>
    <rPh sb="17" eb="19">
      <t>ホウホウ</t>
    </rPh>
    <phoneticPr fontId="2"/>
  </si>
  <si>
    <t>　　＜令和元年度　処遇Ⅰの賃金改善実績について＞</t>
    <rPh sb="3" eb="5">
      <t>レイワ</t>
    </rPh>
    <rPh sb="5" eb="6">
      <t>モト</t>
    </rPh>
    <rPh sb="6" eb="8">
      <t>ネンド</t>
    </rPh>
    <rPh sb="9" eb="11">
      <t>ショグウ</t>
    </rPh>
    <rPh sb="13" eb="15">
      <t>チンギン</t>
    </rPh>
    <rPh sb="15" eb="17">
      <t>カイゼン</t>
    </rPh>
    <rPh sb="17" eb="19">
      <t>ジッセキ</t>
    </rPh>
    <phoneticPr fontId="2"/>
  </si>
  <si>
    <t>施設の定めた
１月あたりの常勤時間</t>
    <rPh sb="0" eb="2">
      <t>シセツ</t>
    </rPh>
    <rPh sb="3" eb="4">
      <t>サダ</t>
    </rPh>
    <rPh sb="8" eb="9">
      <t>ツキ</t>
    </rPh>
    <rPh sb="13" eb="15">
      <t>ジョウキン</t>
    </rPh>
    <rPh sb="15" eb="17">
      <t>ジカン</t>
    </rPh>
    <phoneticPr fontId="2"/>
  </si>
  <si>
    <t>㉑人件費改定部分総額（基準年度から加算当年度までの公定価格・向上支援費における人件費の改定分）</t>
    <rPh sb="11" eb="13">
      <t>キジュン</t>
    </rPh>
    <rPh sb="13" eb="15">
      <t>ネンド</t>
    </rPh>
    <rPh sb="17" eb="19">
      <t>カサン</t>
    </rPh>
    <rPh sb="19" eb="22">
      <t>トウネンド</t>
    </rPh>
    <rPh sb="25" eb="27">
      <t>コウテイ</t>
    </rPh>
    <rPh sb="27" eb="29">
      <t>カカク</t>
    </rPh>
    <rPh sb="30" eb="32">
      <t>コウジョウ</t>
    </rPh>
    <rPh sb="32" eb="34">
      <t>シエン</t>
    </rPh>
    <rPh sb="34" eb="35">
      <t>ヒ</t>
    </rPh>
    <rPh sb="39" eb="42">
      <t>ジンケンヒ</t>
    </rPh>
    <rPh sb="43" eb="45">
      <t>カイテイ</t>
    </rPh>
    <rPh sb="45" eb="46">
      <t>ブン</t>
    </rPh>
    <phoneticPr fontId="2"/>
  </si>
  <si>
    <t>加算実績額（処遇Ⅰ）
【国】+【市】</t>
    <rPh sb="0" eb="2">
      <t>カサン</t>
    </rPh>
    <rPh sb="2" eb="5">
      <t>ジッセキガク</t>
    </rPh>
    <rPh sb="6" eb="8">
      <t>ショグウ</t>
    </rPh>
    <rPh sb="12" eb="13">
      <t>クニ</t>
    </rPh>
    <rPh sb="16" eb="17">
      <t>シ</t>
    </rPh>
    <phoneticPr fontId="2"/>
  </si>
  <si>
    <t>加算実績額（処遇Ⅰ）
【国】</t>
    <rPh sb="0" eb="2">
      <t>カサン</t>
    </rPh>
    <rPh sb="2" eb="5">
      <t>ジッセキガク</t>
    </rPh>
    <rPh sb="6" eb="8">
      <t>ショグウ</t>
    </rPh>
    <rPh sb="12" eb="13">
      <t>クニ</t>
    </rPh>
    <phoneticPr fontId="2"/>
  </si>
  <si>
    <t>加算実績額（処遇Ⅰ）
【市】</t>
    <rPh sb="0" eb="2">
      <t>カサン</t>
    </rPh>
    <rPh sb="2" eb="5">
      <t>ジッセキガク</t>
    </rPh>
    <rPh sb="6" eb="8">
      <t>ショグウ</t>
    </rPh>
    <rPh sb="12" eb="13">
      <t>シ</t>
    </rPh>
    <phoneticPr fontId="2"/>
  </si>
  <si>
    <t>　　＜令和元年度　処遇Ⅱの加算実績について＞</t>
    <rPh sb="5" eb="6">
      <t>モト</t>
    </rPh>
    <rPh sb="13" eb="15">
      <t>カサン</t>
    </rPh>
    <rPh sb="15" eb="17">
      <t>ジッセキ</t>
    </rPh>
    <phoneticPr fontId="2"/>
  </si>
  <si>
    <t>○</t>
    <phoneticPr fontId="2"/>
  </si>
  <si>
    <t>手当　名称：</t>
    <rPh sb="0" eb="2">
      <t>テアテ</t>
    </rPh>
    <rPh sb="3" eb="5">
      <t>メイショウ</t>
    </rPh>
    <phoneticPr fontId="2"/>
  </si>
  <si>
    <t>その他　名称：</t>
    <rPh sb="2" eb="3">
      <t>ホカ</t>
    </rPh>
    <rPh sb="4" eb="6">
      <t>メイショウ</t>
    </rPh>
    <phoneticPr fontId="2"/>
  </si>
  <si>
    <t>改善時期
（予定）</t>
    <rPh sb="0" eb="2">
      <t>カイゼン</t>
    </rPh>
    <rPh sb="2" eb="4">
      <t>ジキ</t>
    </rPh>
    <rPh sb="6" eb="8">
      <t>ヨテイ</t>
    </rPh>
    <phoneticPr fontId="2"/>
  </si>
  <si>
    <t>勤務月数
(年度内)</t>
    <rPh sb="0" eb="2">
      <t>キンム</t>
    </rPh>
    <rPh sb="2" eb="3">
      <t>ツキ</t>
    </rPh>
    <rPh sb="3" eb="4">
      <t>スウ</t>
    </rPh>
    <rPh sb="6" eb="9">
      <t>ネンドナイ</t>
    </rPh>
    <phoneticPr fontId="2"/>
  </si>
  <si>
    <t>か月</t>
    <rPh sb="1" eb="2">
      <t>ツキ</t>
    </rPh>
    <phoneticPr fontId="2"/>
  </si>
  <si>
    <t>看護師</t>
    <rPh sb="0" eb="3">
      <t>カンゴシ</t>
    </rPh>
    <phoneticPr fontId="2"/>
  </si>
  <si>
    <t>准看護師</t>
    <rPh sb="0" eb="4">
      <t>ジュンカンゴシ</t>
    </rPh>
    <phoneticPr fontId="2"/>
  </si>
  <si>
    <t>教育・保育従事者(常勤)</t>
    <rPh sb="0" eb="2">
      <t>キョウイク</t>
    </rPh>
    <rPh sb="3" eb="5">
      <t>ホイク</t>
    </rPh>
    <rPh sb="5" eb="8">
      <t>ジュウジシャ</t>
    </rPh>
    <rPh sb="9" eb="11">
      <t>ジョウキン</t>
    </rPh>
    <phoneticPr fontId="2"/>
  </si>
  <si>
    <t>対象職員
(人月)</t>
    <rPh sb="0" eb="2">
      <t>タイショウ</t>
    </rPh>
    <rPh sb="2" eb="4">
      <t>ショクイン</t>
    </rPh>
    <rPh sb="6" eb="8">
      <t>ニンゲツ</t>
    </rPh>
    <phoneticPr fontId="2"/>
  </si>
  <si>
    <t>改善職員
(人月)</t>
    <rPh sb="0" eb="2">
      <t>カイゼン</t>
    </rPh>
    <rPh sb="2" eb="4">
      <t>ショクイン</t>
    </rPh>
    <rPh sb="6" eb="8">
      <t>ニンゲツ</t>
    </rPh>
    <phoneticPr fontId="2"/>
  </si>
  <si>
    <t>賃金改善対象者だったら「１」</t>
    <rPh sb="0" eb="2">
      <t>チンギン</t>
    </rPh>
    <rPh sb="2" eb="4">
      <t>カイゼン</t>
    </rPh>
    <rPh sb="4" eb="7">
      <t>タイショウシャ</t>
    </rPh>
    <phoneticPr fontId="2"/>
  </si>
  <si>
    <t>労働
時間
(月あたり)</t>
    <rPh sb="0" eb="2">
      <t>ロウドウ</t>
    </rPh>
    <rPh sb="3" eb="5">
      <t>ジカン</t>
    </rPh>
    <rPh sb="7" eb="8">
      <t>ツキ</t>
    </rPh>
    <phoneticPr fontId="2"/>
  </si>
  <si>
    <t>常勤換算
対象職員
（人月）</t>
    <rPh sb="0" eb="2">
      <t>ジョウキン</t>
    </rPh>
    <rPh sb="2" eb="4">
      <t>カンサン</t>
    </rPh>
    <rPh sb="5" eb="7">
      <t>タイショウ</t>
    </rPh>
    <rPh sb="7" eb="9">
      <t>ショクイン</t>
    </rPh>
    <rPh sb="11" eb="13">
      <t>ニンゲツ</t>
    </rPh>
    <phoneticPr fontId="2"/>
  </si>
  <si>
    <t>常勤換算
改善職員
（人月）</t>
    <rPh sb="0" eb="2">
      <t>ジョウキン</t>
    </rPh>
    <rPh sb="2" eb="4">
      <t>カンサン</t>
    </rPh>
    <rPh sb="5" eb="7">
      <t>カイゼン</t>
    </rPh>
    <rPh sb="7" eb="9">
      <t>ショクイン</t>
    </rPh>
    <rPh sb="11" eb="13">
      <t>ニンゲツ</t>
    </rPh>
    <phoneticPr fontId="2"/>
  </si>
  <si>
    <t>支給した賃金</t>
    <rPh sb="0" eb="2">
      <t>シキュウ</t>
    </rPh>
    <rPh sb="4" eb="6">
      <t>チンギン</t>
    </rPh>
    <phoneticPr fontId="2"/>
  </si>
  <si>
    <t>前年度の加算残額支払い分</t>
    <rPh sb="0" eb="3">
      <t>ゼンネンド</t>
    </rPh>
    <rPh sb="4" eb="6">
      <t>カサン</t>
    </rPh>
    <rPh sb="6" eb="8">
      <t>ザンガク</t>
    </rPh>
    <rPh sb="8" eb="10">
      <t>シハラ</t>
    </rPh>
    <rPh sb="11" eb="12">
      <t>ブン</t>
    </rPh>
    <phoneticPr fontId="2"/>
  </si>
  <si>
    <t>基準年度賃金+人勧分</t>
    <rPh sb="0" eb="2">
      <t>キジュン</t>
    </rPh>
    <rPh sb="2" eb="4">
      <t>ネンド</t>
    </rPh>
    <rPh sb="4" eb="6">
      <t>チンギン</t>
    </rPh>
    <rPh sb="7" eb="9">
      <t>ジンカン</t>
    </rPh>
    <rPh sb="9" eb="10">
      <t>ブン</t>
    </rPh>
    <phoneticPr fontId="2"/>
  </si>
  <si>
    <t>教育・保育従事者(非常勤)</t>
    <rPh sb="0" eb="2">
      <t>キョウイク</t>
    </rPh>
    <rPh sb="3" eb="5">
      <t>ホイク</t>
    </rPh>
    <rPh sb="5" eb="8">
      <t>ジュウジシャ</t>
    </rPh>
    <rPh sb="9" eb="10">
      <t>ヒ</t>
    </rPh>
    <rPh sb="10" eb="12">
      <t>ジョウキン</t>
    </rPh>
    <phoneticPr fontId="2"/>
  </si>
  <si>
    <t>事務職員</t>
    <rPh sb="0" eb="2">
      <t>ジム</t>
    </rPh>
    <rPh sb="2" eb="4">
      <t>ショクイン</t>
    </rPh>
    <phoneticPr fontId="2"/>
  </si>
  <si>
    <t>調理員</t>
    <rPh sb="0" eb="3">
      <t>チョウリイン</t>
    </rPh>
    <phoneticPr fontId="2"/>
  </si>
  <si>
    <t>保健師</t>
    <rPh sb="0" eb="3">
      <t>ホケンシ</t>
    </rPh>
    <phoneticPr fontId="2"/>
  </si>
  <si>
    <t>看護師</t>
    <rPh sb="0" eb="3">
      <t>カンゴシ</t>
    </rPh>
    <phoneticPr fontId="2"/>
  </si>
  <si>
    <t>准看護師</t>
    <rPh sb="0" eb="4">
      <t>ジュンカンゴシ</t>
    </rPh>
    <phoneticPr fontId="2"/>
  </si>
  <si>
    <t>栄養士</t>
    <rPh sb="0" eb="3">
      <t>エイヨウシ</t>
    </rPh>
    <phoneticPr fontId="2"/>
  </si>
  <si>
    <t>その他</t>
    <rPh sb="2" eb="3">
      <t>タ</t>
    </rPh>
    <phoneticPr fontId="2"/>
  </si>
  <si>
    <t>常勤</t>
    <rPh sb="0" eb="2">
      <t>ジョウキン</t>
    </rPh>
    <phoneticPr fontId="2"/>
  </si>
  <si>
    <t>非常勤</t>
    <rPh sb="0" eb="1">
      <t>ヒ</t>
    </rPh>
    <rPh sb="1" eb="3">
      <t>ジョウキン</t>
    </rPh>
    <phoneticPr fontId="2"/>
  </si>
  <si>
    <t>処遇Ⅱ・職員処遇
対象者
適用賃金</t>
    <rPh sb="0" eb="2">
      <t>ショグウ</t>
    </rPh>
    <rPh sb="4" eb="6">
      <t>ショクイン</t>
    </rPh>
    <rPh sb="6" eb="8">
      <t>ショグウ</t>
    </rPh>
    <rPh sb="9" eb="11">
      <t>タイショウ</t>
    </rPh>
    <rPh sb="11" eb="12">
      <t>シャ</t>
    </rPh>
    <rPh sb="13" eb="15">
      <t>テキヨウ</t>
    </rPh>
    <rPh sb="15" eb="17">
      <t>チンギン</t>
    </rPh>
    <phoneticPr fontId="2"/>
  </si>
  <si>
    <t>残額を支払う期間
（予定）</t>
    <rPh sb="0" eb="2">
      <t>ザンガク</t>
    </rPh>
    <rPh sb="3" eb="5">
      <t>シハラ</t>
    </rPh>
    <rPh sb="6" eb="8">
      <t>キカン</t>
    </rPh>
    <rPh sb="10" eb="12">
      <t>ヨテイ</t>
    </rPh>
    <phoneticPr fontId="2"/>
  </si>
  <si>
    <t>令和</t>
    <rPh sb="0" eb="2">
      <t>レイワ</t>
    </rPh>
    <phoneticPr fontId="2"/>
  </si>
  <si>
    <t>年</t>
    <rPh sb="0" eb="1">
      <t>ネン</t>
    </rPh>
    <phoneticPr fontId="2"/>
  </si>
  <si>
    <t>月</t>
    <rPh sb="0" eb="1">
      <t>ツキ</t>
    </rPh>
    <phoneticPr fontId="2"/>
  </si>
  <si>
    <t>~</t>
    <phoneticPr fontId="2"/>
  </si>
  <si>
    <t>㉒「⑳」と「㉑」との差額
（不足分があった場合のみ金額表示）</t>
    <rPh sb="10" eb="12">
      <t>サガク</t>
    </rPh>
    <rPh sb="14" eb="17">
      <t>フソクブン</t>
    </rPh>
    <rPh sb="21" eb="23">
      <t>バアイ</t>
    </rPh>
    <rPh sb="25" eb="27">
      <t>キンガク</t>
    </rPh>
    <rPh sb="27" eb="29">
      <t>ヒョウジ</t>
    </rPh>
    <phoneticPr fontId="2"/>
  </si>
  <si>
    <t>　　＜令和元年度　職員処遇改善費の加算実績について＞</t>
    <rPh sb="5" eb="6">
      <t>モト</t>
    </rPh>
    <rPh sb="9" eb="11">
      <t>ショクイン</t>
    </rPh>
    <rPh sb="11" eb="13">
      <t>ショグウ</t>
    </rPh>
    <rPh sb="13" eb="15">
      <t>カイゼン</t>
    </rPh>
    <rPh sb="15" eb="16">
      <t>ヒ</t>
    </rPh>
    <rPh sb="17" eb="19">
      <t>カサン</t>
    </rPh>
    <rPh sb="19" eb="21">
      <t>ジッセキ</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</si>
  <si>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</si>
  <si>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</si>
  <si>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</si>
  <si>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</si>
  <si>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</si>
  <si>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</si>
  <si>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</si>
  <si>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</si>
  <si>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令和２年１０月</t>
    <rPh sb="0" eb="2">
      <t>レイワ</t>
    </rPh>
    <rPh sb="3" eb="4">
      <t>ネン</t>
    </rPh>
    <rPh sb="6" eb="7">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</si>
  <si>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</si>
  <si>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</si>
  <si>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</si>
  <si>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令和３年３月</t>
    <rPh sb="0" eb="2">
      <t>レイワ</t>
    </rPh>
    <rPh sb="3" eb="4">
      <t>ネン</t>
    </rPh>
    <rPh sb="5" eb="6">
      <t>ガツ</t>
    </rPh>
    <phoneticPr fontId="2"/>
  </si>
  <si>
    <t>令和元年４月</t>
    <rPh sb="0" eb="2">
      <t>レイワ</t>
    </rPh>
    <rPh sb="2" eb="4">
      <t>ガンネン</t>
    </rPh>
    <rPh sb="5" eb="6">
      <t>ガツ</t>
    </rPh>
    <phoneticPr fontId="2"/>
  </si>
  <si>
    <t>令和元年５月</t>
    <rPh sb="0" eb="2">
      <t>レイワ</t>
    </rPh>
    <rPh sb="2" eb="4">
      <t>ガンネン</t>
    </rPh>
    <rPh sb="5" eb="6">
      <t>ガツ</t>
    </rPh>
    <phoneticPr fontId="2"/>
  </si>
  <si>
    <t>令和元年６月</t>
    <rPh sb="0" eb="2">
      <t>レイワ</t>
    </rPh>
    <rPh sb="2" eb="4">
      <t>ガンネン</t>
    </rPh>
    <rPh sb="5" eb="6">
      <t>ガツ</t>
    </rPh>
    <phoneticPr fontId="2"/>
  </si>
  <si>
    <t>令和元年７月</t>
    <rPh sb="0" eb="2">
      <t>レイワ</t>
    </rPh>
    <rPh sb="2" eb="4">
      <t>ガンネン</t>
    </rPh>
    <rPh sb="5" eb="6">
      <t>ガツ</t>
    </rPh>
    <phoneticPr fontId="2"/>
  </si>
  <si>
    <t>令和元年８月</t>
    <rPh sb="0" eb="2">
      <t>レイワ</t>
    </rPh>
    <rPh sb="2" eb="4">
      <t>ガンネン</t>
    </rPh>
    <rPh sb="5" eb="6">
      <t>ガツ</t>
    </rPh>
    <phoneticPr fontId="2"/>
  </si>
  <si>
    <t>令和元年９月</t>
    <rPh sb="0" eb="2">
      <t>レイワ</t>
    </rPh>
    <rPh sb="2" eb="4">
      <t>ガンネン</t>
    </rPh>
    <rPh sb="5" eb="6">
      <t>ガツ</t>
    </rPh>
    <phoneticPr fontId="2"/>
  </si>
  <si>
    <t>令和元年10月</t>
    <rPh sb="0" eb="2">
      <t>レイワ</t>
    </rPh>
    <rPh sb="2" eb="4">
      <t>ガンネン</t>
    </rPh>
    <rPh sb="6" eb="7">
      <t>ガツ</t>
    </rPh>
    <phoneticPr fontId="2"/>
  </si>
  <si>
    <t>令和元年11月</t>
    <rPh sb="0" eb="2">
      <t>レイワ</t>
    </rPh>
    <rPh sb="2" eb="4">
      <t>ガンネン</t>
    </rPh>
    <rPh sb="6" eb="7">
      <t>ガツ</t>
    </rPh>
    <phoneticPr fontId="2"/>
  </si>
  <si>
    <t>令和元年12月</t>
    <rPh sb="0" eb="2">
      <t>レイワ</t>
    </rPh>
    <rPh sb="2" eb="4">
      <t>ガンネン</t>
    </rPh>
    <rPh sb="6" eb="7">
      <t>ガツ</t>
    </rPh>
    <phoneticPr fontId="2"/>
  </si>
  <si>
    <t>令和２年１月</t>
    <rPh sb="0" eb="2">
      <t>レイワ</t>
    </rPh>
    <rPh sb="3" eb="4">
      <t>ネン</t>
    </rPh>
    <rPh sb="5" eb="6">
      <t>ガツ</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</si>
  <si>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</si>
  <si>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</si>
  <si>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神奈川県</t>
    <rPh sb="0" eb="4">
      <t>カナガワケン</t>
    </rPh>
    <phoneticPr fontId="2"/>
  </si>
  <si>
    <t>横浜市</t>
    <rPh sb="0" eb="3">
      <t>ヨコハマシ</t>
    </rPh>
    <phoneticPr fontId="2"/>
  </si>
  <si>
    <t>施設の全職員（処遇改善していない職員含む）の令和元年度における賃金総額</t>
    <rPh sb="0" eb="2">
      <t>シセツ</t>
    </rPh>
    <rPh sb="3" eb="4">
      <t>スベ</t>
    </rPh>
    <rPh sb="4" eb="6">
      <t>ショクイン</t>
    </rPh>
    <rPh sb="7" eb="9">
      <t>ショグウ</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</si>
  <si>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施設の全職員（処遇改善していない職員含む）の令和元年度における法定福利費の事業主負担分の総額</t>
    <rPh sb="22" eb="24">
      <t>レイワ</t>
    </rPh>
    <rPh sb="24" eb="25">
      <t>モト</t>
    </rPh>
    <rPh sb="31" eb="36">
      <t>ホウテイフクリヒ</t>
    </rPh>
    <rPh sb="37" eb="40">
      <t>ジギョウヌシ</t>
    </rPh>
    <rPh sb="40" eb="42">
      <t>フタン</t>
    </rPh>
    <rPh sb="42" eb="43">
      <t>ブン</t>
    </rPh>
    <rPh sb="44" eb="46">
      <t>ソウガク</t>
    </rPh>
    <phoneticPr fontId="2"/>
  </si>
  <si>
    <t>施設の全職員（賃金改善していない職員含む）の令和元年度における賃金総額</t>
    <rPh sb="7" eb="9">
      <t>チンギン</t>
    </rPh>
    <phoneticPr fontId="2"/>
  </si>
  <si>
    <t>施設の全職員（賃金改善していない職員含む）の令和元年度における法定福利費の事業主負担分の総額</t>
    <rPh sb="7" eb="9">
      <t>チンギン</t>
    </rPh>
    <phoneticPr fontId="2"/>
  </si>
  <si>
    <t>施設の全職員（賃金改善していない職員含む）の令和元年度における賃金総額</t>
    <rPh sb="0" eb="2">
      <t>シセツ</t>
    </rPh>
    <rPh sb="3" eb="4">
      <t>スベ</t>
    </rPh>
    <rPh sb="4" eb="6">
      <t>ショクイン</t>
    </rPh>
    <rPh sb="7" eb="9">
      <t>チンギン</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</si>
  <si>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施設の全職員（賃金改善していない職員含む）の令和元年度における法定福利費の事業主負担分の総額</t>
    <rPh sb="7" eb="9">
      <t>チンギン</t>
    </rPh>
    <rPh sb="22" eb="24">
      <t>レイワ</t>
    </rPh>
    <rPh sb="24" eb="25">
      <t>モト</t>
    </rPh>
    <rPh sb="31" eb="36">
      <t>ホウテイフクリヒ</t>
    </rPh>
    <rPh sb="37" eb="40">
      <t>ジギョウヌシ</t>
    </rPh>
    <rPh sb="40" eb="42">
      <t>フタン</t>
    </rPh>
    <rPh sb="42" eb="43">
      <t>ブン</t>
    </rPh>
    <rPh sb="44" eb="46">
      <t>ソウガク</t>
    </rPh>
    <phoneticPr fontId="2"/>
  </si>
  <si>
    <t>　　　「非常勤」とは常勤以外の者をいう。</t>
    <phoneticPr fontId="2"/>
  </si>
  <si>
    <t>　　　算式　常勤以外の職員の１か月の勤務時間数の合計÷各施設・事業所の就業規則等で定めた常勤職員の１か月の勤務時間数＝常勤換算値</t>
    <rPh sb="3" eb="5">
      <t>サンシキ</t>
    </rPh>
    <rPh sb="6" eb="8">
      <t>ジョウキン</t>
    </rPh>
    <rPh sb="8" eb="10">
      <t>イガイ</t>
    </rPh>
    <rPh sb="11" eb="13">
      <t>ショクイン</t>
    </rPh>
    <rPh sb="16" eb="17">
      <t>ゲツ</t>
    </rPh>
    <rPh sb="18" eb="20">
      <t>キンム</t>
    </rPh>
    <rPh sb="20" eb="22">
      <t>ジカン</t>
    </rPh>
    <rPh sb="22" eb="23">
      <t>スウ</t>
    </rPh>
    <rPh sb="24" eb="26">
      <t>ゴウケイ</t>
    </rPh>
    <rPh sb="27" eb="30">
      <t>カクシセツ</t>
    </rPh>
    <rPh sb="31" eb="34">
      <t>ジギョウショ</t>
    </rPh>
    <rPh sb="35" eb="37">
      <t>シュウギョウ</t>
    </rPh>
    <rPh sb="37" eb="39">
      <t>キソク</t>
    </rPh>
    <rPh sb="39" eb="40">
      <t>トウ</t>
    </rPh>
    <rPh sb="41" eb="42">
      <t>サダ</t>
    </rPh>
    <rPh sb="44" eb="46">
      <t>ジョウキン</t>
    </rPh>
    <rPh sb="46" eb="48">
      <t>ショクイン</t>
    </rPh>
    <rPh sb="51" eb="52">
      <t>ゲツ</t>
    </rPh>
    <rPh sb="53" eb="55">
      <t>キンム</t>
    </rPh>
    <rPh sb="55" eb="57">
      <t>ジカン</t>
    </rPh>
    <rPh sb="57" eb="58">
      <t>スウ</t>
    </rPh>
    <rPh sb="59" eb="61">
      <t>ジョウキン</t>
    </rPh>
    <rPh sb="61" eb="63">
      <t>カンサン</t>
    </rPh>
    <rPh sb="63" eb="64">
      <t>チ</t>
    </rPh>
    <phoneticPr fontId="3"/>
  </si>
  <si>
    <t>※１　経験年数については、「施設型給付費等に係る処遇改善等加算について」（平成27年3月31日　府政共生第349号、26文科初第1463号、</t>
    <phoneticPr fontId="3"/>
  </si>
  <si>
    <t>　　　雇児発0331第10号 以下「旧処遇改善等加算通知」という）Ⅵ１（１）（ウ）によるものとする。</t>
    <phoneticPr fontId="3"/>
  </si>
  <si>
    <t>備考欄には、年度途中の採用や退職がある場合にはその旨、また、賃金改善額が他の職員と比較して高額（低額、賃金改善を実施しない場合も含む）で</t>
    <phoneticPr fontId="3"/>
  </si>
  <si>
    <t>ある場合についてはその理由を記載すること。</t>
    <phoneticPr fontId="3"/>
  </si>
  <si>
    <t>支給した賃金（Ⅰ対象者）</t>
    <rPh sb="0" eb="2">
      <t>シキュウ</t>
    </rPh>
    <rPh sb="4" eb="6">
      <t>チンギン</t>
    </rPh>
    <rPh sb="8" eb="11">
      <t>タイショウシャ</t>
    </rPh>
    <phoneticPr fontId="2"/>
  </si>
  <si>
    <t>前年度の加算残額の支払い分（Ⅰ対象者）</t>
    <rPh sb="0" eb="3">
      <t>ゼンネンド</t>
    </rPh>
    <rPh sb="4" eb="6">
      <t>カサン</t>
    </rPh>
    <rPh sb="6" eb="8">
      <t>ザンガク</t>
    </rPh>
    <rPh sb="9" eb="11">
      <t>シハラ</t>
    </rPh>
    <rPh sb="12" eb="13">
      <t>ブン</t>
    </rPh>
    <rPh sb="15" eb="18">
      <t>タイショウシャ</t>
    </rPh>
    <phoneticPr fontId="2"/>
  </si>
  <si>
    <t>基準年度賃金＋人勧分（Ⅰ対象者）</t>
    <rPh sb="0" eb="2">
      <t>キジュン</t>
    </rPh>
    <rPh sb="2" eb="4">
      <t>ネンド</t>
    </rPh>
    <rPh sb="4" eb="6">
      <t>チンギン</t>
    </rPh>
    <rPh sb="7" eb="9">
      <t>ジンカン</t>
    </rPh>
    <rPh sb="9" eb="10">
      <t>ブン</t>
    </rPh>
    <rPh sb="12" eb="15">
      <t>タイショウシャ</t>
    </rPh>
    <phoneticPr fontId="2"/>
  </si>
  <si>
    <t>（３）　副主任保育士等に係る賃金改善について（内訳）</t>
    <rPh sb="4" eb="7">
      <t>フクシュニン</t>
    </rPh>
    <rPh sb="7" eb="10">
      <t>ホイクシ</t>
    </rPh>
    <rPh sb="10" eb="11">
      <t>トウ</t>
    </rPh>
    <rPh sb="12" eb="13">
      <t>カカ</t>
    </rPh>
    <rPh sb="14" eb="16">
      <t>チンギン</t>
    </rPh>
    <rPh sb="16" eb="18">
      <t>カイゼン</t>
    </rPh>
    <rPh sb="23" eb="25">
      <t>ウチワケ</t>
    </rPh>
    <phoneticPr fontId="2"/>
  </si>
  <si>
    <t>　 記載例に従って、下記の表に記載すること（経験年数・職名・職種・改善する給与項目、算出方法が同じ場合には、まとめて記載すること）。</t>
    <rPh sb="2" eb="4">
      <t>キサイ</t>
    </rPh>
    <rPh sb="4" eb="5">
      <t>レイ</t>
    </rPh>
    <rPh sb="6" eb="7">
      <t>シタガ</t>
    </rPh>
    <rPh sb="10" eb="12">
      <t>カキ</t>
    </rPh>
    <rPh sb="13" eb="14">
      <t>ヒョウ</t>
    </rPh>
    <rPh sb="15" eb="17">
      <t>キサイ</t>
    </rPh>
    <rPh sb="22" eb="24">
      <t>ケイケン</t>
    </rPh>
    <rPh sb="24" eb="26">
      <t>ネンスウ</t>
    </rPh>
    <rPh sb="27" eb="29">
      <t>ショクメイ</t>
    </rPh>
    <rPh sb="30" eb="32">
      <t>ショクシュ</t>
    </rPh>
    <rPh sb="33" eb="35">
      <t>カイゼン</t>
    </rPh>
    <rPh sb="37" eb="39">
      <t>キュウヨ</t>
    </rPh>
    <rPh sb="39" eb="41">
      <t>コウモク</t>
    </rPh>
    <rPh sb="42" eb="44">
      <t>サンシュツ</t>
    </rPh>
    <rPh sb="44" eb="46">
      <t>ホウホウ</t>
    </rPh>
    <rPh sb="47" eb="48">
      <t>オナ</t>
    </rPh>
    <rPh sb="49" eb="51">
      <t>バアイ</t>
    </rPh>
    <rPh sb="58" eb="60">
      <t>キサイ</t>
    </rPh>
    <phoneticPr fontId="2"/>
  </si>
  <si>
    <t>（４）　職務分野別リーダー等に係る賃金改善について（内訳）</t>
    <rPh sb="4" eb="6">
      <t>ショクム</t>
    </rPh>
    <rPh sb="6" eb="8">
      <t>ブンヤ</t>
    </rPh>
    <rPh sb="8" eb="9">
      <t>ベツ</t>
    </rPh>
    <rPh sb="13" eb="14">
      <t>トウ</t>
    </rPh>
    <rPh sb="15" eb="16">
      <t>カカ</t>
    </rPh>
    <rPh sb="17" eb="19">
      <t>チンギン</t>
    </rPh>
    <rPh sb="19" eb="21">
      <t>カイゼン</t>
    </rPh>
    <rPh sb="26" eb="28">
      <t>ウチワケ</t>
    </rPh>
    <phoneticPr fontId="2"/>
  </si>
  <si>
    <t xml:space="preserve">   記載例に従って、下記の表に記載すること（経験年数・職名・職種・改善する給与項目、算出方法が同じ場合には、まとめて記載すること）。</t>
    <rPh sb="3" eb="5">
      <t>キサイ</t>
    </rPh>
    <rPh sb="5" eb="6">
      <t>レイ</t>
    </rPh>
    <rPh sb="7" eb="8">
      <t>シタガ</t>
    </rPh>
    <rPh sb="11" eb="13">
      <t>カキ</t>
    </rPh>
    <rPh sb="14" eb="15">
      <t>ヒョウ</t>
    </rPh>
    <rPh sb="16" eb="18">
      <t>キサイ</t>
    </rPh>
    <rPh sb="23" eb="25">
      <t>ケイケン</t>
    </rPh>
    <rPh sb="25" eb="27">
      <t>ネンスウ</t>
    </rPh>
    <rPh sb="28" eb="30">
      <t>ショクメイ</t>
    </rPh>
    <rPh sb="31" eb="33">
      <t>ショクシュ</t>
    </rPh>
    <rPh sb="34" eb="36">
      <t>カイゼン</t>
    </rPh>
    <rPh sb="38" eb="40">
      <t>キュウヨ</t>
    </rPh>
    <rPh sb="40" eb="42">
      <t>コウモク</t>
    </rPh>
    <rPh sb="43" eb="45">
      <t>サンシュツ</t>
    </rPh>
    <rPh sb="45" eb="47">
      <t>ホウホウ</t>
    </rPh>
    <rPh sb="48" eb="49">
      <t>オナ</t>
    </rPh>
    <rPh sb="50" eb="52">
      <t>バアイ</t>
    </rPh>
    <rPh sb="59" eb="61">
      <t>キサイ</t>
    </rPh>
    <phoneticPr fontId="2"/>
  </si>
  <si>
    <t>他事業所からの受入額</t>
    <rPh sb="0" eb="1">
      <t>ホカ</t>
    </rPh>
    <rPh sb="1" eb="4">
      <t>ジギョウショ</t>
    </rPh>
    <rPh sb="7" eb="8">
      <t>ウ</t>
    </rPh>
    <rPh sb="8" eb="9">
      <t>イ</t>
    </rPh>
    <rPh sb="9" eb="10">
      <t>ガク</t>
    </rPh>
    <phoneticPr fontId="2"/>
  </si>
  <si>
    <t>賃金改善に要した費用
（処遇Ⅰのみ）⑲
（⑮－⑦－⑱）－㉒（－㉒は総額で反映）</t>
    <rPh sb="0" eb="2">
      <t>チンギン</t>
    </rPh>
    <rPh sb="2" eb="4">
      <t>カイゼン</t>
    </rPh>
    <rPh sb="5" eb="6">
      <t>ヨウ</t>
    </rPh>
    <rPh sb="8" eb="10">
      <t>ヒヨウ</t>
    </rPh>
    <rPh sb="12" eb="14">
      <t>ショグウ</t>
    </rPh>
    <rPh sb="33" eb="35">
      <t>ソウガク</t>
    </rPh>
    <rPh sb="36" eb="38">
      <t>ハンエイ</t>
    </rPh>
    <phoneticPr fontId="3"/>
  </si>
  <si>
    <r>
      <t>処遇Ⅰ</t>
    </r>
    <r>
      <rPr>
        <b/>
        <sz val="16"/>
        <rFont val="ＭＳ ゴシック"/>
        <family val="3"/>
        <charset val="128"/>
      </rPr>
      <t>(賃金改善要件分)</t>
    </r>
    <rPh sb="0" eb="2">
      <t>ショグウ</t>
    </rPh>
    <rPh sb="4" eb="6">
      <t>チンギン</t>
    </rPh>
    <rPh sb="6" eb="8">
      <t>カイゼン</t>
    </rPh>
    <rPh sb="8" eb="10">
      <t>ヨウケン</t>
    </rPh>
    <rPh sb="10" eb="11">
      <t>ブン</t>
    </rPh>
    <phoneticPr fontId="2"/>
  </si>
  <si>
    <t>処遇改善等加算【国】（千円未満切り捨て）</t>
    <rPh sb="0" eb="2">
      <t>ショグウ</t>
    </rPh>
    <rPh sb="2" eb="4">
      <t>カイゼン</t>
    </rPh>
    <rPh sb="4" eb="5">
      <t>トウ</t>
    </rPh>
    <rPh sb="5" eb="7">
      <t>カサン</t>
    </rPh>
    <rPh sb="8" eb="9">
      <t>クニ</t>
    </rPh>
    <rPh sb="11" eb="12">
      <t>セン</t>
    </rPh>
    <rPh sb="12" eb="13">
      <t>エン</t>
    </rPh>
    <rPh sb="13" eb="15">
      <t>ミマン</t>
    </rPh>
    <rPh sb="15" eb="16">
      <t>キ</t>
    </rPh>
    <rPh sb="17" eb="18">
      <t>ス</t>
    </rPh>
    <phoneticPr fontId="2"/>
  </si>
  <si>
    <t>職員配置加算【市】（千円未満切り捨て）</t>
    <rPh sb="0" eb="2">
      <t>ショクイン</t>
    </rPh>
    <rPh sb="2" eb="4">
      <t>ハイチ</t>
    </rPh>
    <rPh sb="4" eb="6">
      <t>カサン</t>
    </rPh>
    <rPh sb="7" eb="8">
      <t>シ</t>
    </rPh>
    <rPh sb="10" eb="11">
      <t>セン</t>
    </rPh>
    <rPh sb="11" eb="12">
      <t>エン</t>
    </rPh>
    <rPh sb="12" eb="14">
      <t>ミマン</t>
    </rPh>
    <rPh sb="14" eb="15">
      <t>キ</t>
    </rPh>
    <rPh sb="16" eb="17">
      <t>ス</t>
    </rPh>
    <phoneticPr fontId="2"/>
  </si>
  <si>
    <t>（法定福利費等の事業主負担増加額を含み、処遇改善等加算Ⅱ・職員処遇改善費による賃金改善額を除く。）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29" eb="31">
      <t>ショクイン</t>
    </rPh>
    <rPh sb="31" eb="33">
      <t>ショグウ</t>
    </rPh>
    <rPh sb="33" eb="35">
      <t>カイゼン</t>
    </rPh>
    <rPh sb="35" eb="36">
      <t>ヒ</t>
    </rPh>
    <rPh sb="39" eb="41">
      <t>チンギン</t>
    </rPh>
    <rPh sb="41" eb="43">
      <t>カイゼン</t>
    </rPh>
    <rPh sb="43" eb="44">
      <t>ガク</t>
    </rPh>
    <rPh sb="45" eb="46">
      <t>ノゾ</t>
    </rPh>
    <phoneticPr fontId="2"/>
  </si>
  <si>
    <t>（２）ア⑦、イ⑦、（３）ア⑦、イ⑦、（e）の合計金額</t>
    <rPh sb="22" eb="24">
      <t>ゴウケイ</t>
    </rPh>
    <rPh sb="24" eb="26">
      <t>キンガク</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</si>
  <si>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37" eb="39">
      <t>チンギン</t>
    </rPh>
    <rPh sb="39" eb="41">
      <t>カイゼン</t>
    </rPh>
    <rPh sb="41" eb="42">
      <t>ガク</t>
    </rPh>
    <rPh sb="43" eb="44">
      <t>ノゾ</t>
    </rPh>
    <rPh sb="51" eb="52">
      <t>オナ</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</si>
  <si>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7" eb="29">
      <t>ショクイン</t>
    </rPh>
    <rPh sb="29" eb="31">
      <t>ショグウ</t>
    </rPh>
    <rPh sb="31" eb="33">
      <t>カイゼン</t>
    </rPh>
    <rPh sb="33" eb="34">
      <t>ヒ</t>
    </rPh>
    <rPh sb="37" eb="39">
      <t>チンギン</t>
    </rPh>
    <rPh sb="39" eb="41">
      <t>カイゼン</t>
    </rPh>
    <rPh sb="41" eb="42">
      <t>ガク</t>
    </rPh>
    <rPh sb="43" eb="44">
      <t>ノゾ</t>
    </rPh>
    <rPh sb="51" eb="52">
      <t>オナ</t>
    </rPh>
    <phoneticPr fontId="2"/>
  </si>
  <si>
    <t>定員</t>
    <rPh sb="0" eb="2">
      <t>テイイン</t>
    </rPh>
    <phoneticPr fontId="77"/>
  </si>
  <si>
    <t>認定こども園
教育部分</t>
    <rPh sb="0" eb="2">
      <t>ニンテイ</t>
    </rPh>
    <rPh sb="5" eb="6">
      <t>エン</t>
    </rPh>
    <rPh sb="7" eb="9">
      <t>キョウイク</t>
    </rPh>
    <rPh sb="9" eb="11">
      <t>ブブン</t>
    </rPh>
    <phoneticPr fontId="42"/>
  </si>
  <si>
    <t>施設・事業種別</t>
    <rPh sb="0" eb="2">
      <t>シセツ</t>
    </rPh>
    <rPh sb="3" eb="5">
      <t>ジギョウ</t>
    </rPh>
    <rPh sb="5" eb="7">
      <t>シュベツ</t>
    </rPh>
    <phoneticPr fontId="3"/>
  </si>
  <si>
    <t>人件費改定率</t>
    <rPh sb="0" eb="3">
      <t>ジンケンヒ</t>
    </rPh>
    <rPh sb="3" eb="6">
      <t>カイテイリツ</t>
    </rPh>
    <phoneticPr fontId="2"/>
  </si>
  <si>
    <t>施設・事業所番号</t>
    <rPh sb="0" eb="2">
      <t>シセツ</t>
    </rPh>
    <rPh sb="3" eb="6">
      <t>ジギョウショ</t>
    </rPh>
    <rPh sb="6" eb="8">
      <t>バンゴウ</t>
    </rPh>
    <phoneticPr fontId="3"/>
  </si>
  <si>
    <t>４歳以上児</t>
    <rPh sb="1" eb="4">
      <t>サイイジョウ</t>
    </rPh>
    <rPh sb="4" eb="5">
      <t>ジ</t>
    </rPh>
    <phoneticPr fontId="3"/>
  </si>
  <si>
    <t>平成26年度</t>
    <rPh sb="0" eb="2">
      <t>ヘイセイ</t>
    </rPh>
    <rPh sb="4" eb="6">
      <t>ネンド</t>
    </rPh>
    <phoneticPr fontId="2"/>
  </si>
  <si>
    <t>３歳児</t>
    <rPh sb="1" eb="3">
      <t>サイジ</t>
    </rPh>
    <phoneticPr fontId="3"/>
  </si>
  <si>
    <t>２歳児</t>
    <rPh sb="1" eb="2">
      <t>サイ</t>
    </rPh>
    <rPh sb="2" eb="3">
      <t>ジ</t>
    </rPh>
    <phoneticPr fontId="3"/>
  </si>
  <si>
    <t>１歳児</t>
    <rPh sb="1" eb="2">
      <t>サイ</t>
    </rPh>
    <rPh sb="2" eb="3">
      <t>ジ</t>
    </rPh>
    <phoneticPr fontId="3"/>
  </si>
  <si>
    <t>乳児</t>
    <rPh sb="0" eb="2">
      <t>ニュウジ</t>
    </rPh>
    <phoneticPr fontId="3"/>
  </si>
  <si>
    <t>令和元年度 処遇改善等加算用人件費改定部分総額積算表</t>
    <rPh sb="0" eb="2">
      <t>レイワ</t>
    </rPh>
    <rPh sb="2" eb="3">
      <t>モト</t>
    </rPh>
    <rPh sb="3" eb="5">
      <t>ネンド</t>
    </rPh>
    <rPh sb="6" eb="8">
      <t>ショグウ</t>
    </rPh>
    <rPh sb="8" eb="10">
      <t>カイゼン</t>
    </rPh>
    <rPh sb="10" eb="11">
      <t>トウ</t>
    </rPh>
    <rPh sb="11" eb="13">
      <t>カサン</t>
    </rPh>
    <rPh sb="13" eb="14">
      <t>ヨウ</t>
    </rPh>
    <rPh sb="14" eb="17">
      <t>ジンケンヒ</t>
    </rPh>
    <rPh sb="17" eb="19">
      <t>カイテイ</t>
    </rPh>
    <rPh sb="19" eb="21">
      <t>ブブン</t>
    </rPh>
    <rPh sb="21" eb="23">
      <t>ソウガク</t>
    </rPh>
    <rPh sb="23" eb="25">
      <t>セキサン</t>
    </rPh>
    <rPh sb="25" eb="26">
      <t>ヒョウ</t>
    </rPh>
    <phoneticPr fontId="3"/>
  </si>
  <si>
    <t>Ⅰ. 青色欄を記入してください。</t>
    <rPh sb="3" eb="5">
      <t>アオイロ</t>
    </rPh>
    <rPh sb="5" eb="6">
      <t>ラン</t>
    </rPh>
    <rPh sb="7" eb="9">
      <t>キニュウ</t>
    </rPh>
    <phoneticPr fontId="42"/>
  </si>
  <si>
    <t>Ⅱ. 黄色欄に表示される「人件費改定部分総額の金額」　＝　（職員別表）の「人件費の改定状況部分⑤の総額」
   となるように、（職員別表）の「人件費の改定状況部分⑤」を入力します。</t>
    <rPh sb="4" eb="5">
      <t>イロ</t>
    </rPh>
    <rPh sb="5" eb="6">
      <t>ラン</t>
    </rPh>
    <rPh sb="7" eb="9">
      <t>ヒョウジ</t>
    </rPh>
    <rPh sb="13" eb="16">
      <t>ジンケンヒ</t>
    </rPh>
    <rPh sb="16" eb="18">
      <t>カイテイ</t>
    </rPh>
    <rPh sb="18" eb="20">
      <t>ブブン</t>
    </rPh>
    <rPh sb="20" eb="22">
      <t>ソウガク</t>
    </rPh>
    <rPh sb="23" eb="25">
      <t>キンガク</t>
    </rPh>
    <rPh sb="30" eb="32">
      <t>ショクイン</t>
    </rPh>
    <rPh sb="32" eb="34">
      <t>ベッピョウ</t>
    </rPh>
    <rPh sb="37" eb="40">
      <t>ジンケンヒ</t>
    </rPh>
    <rPh sb="41" eb="43">
      <t>カイテイ</t>
    </rPh>
    <rPh sb="43" eb="45">
      <t>ジョウキョウ</t>
    </rPh>
    <rPh sb="45" eb="47">
      <t>ブブン</t>
    </rPh>
    <rPh sb="49" eb="51">
      <t>ソウガク</t>
    </rPh>
    <rPh sb="84" eb="86">
      <t>ニュウリョク</t>
    </rPh>
    <phoneticPr fontId="42"/>
  </si>
  <si>
    <t>Ⅲ. 必ず賃金改善報告書と一緒に送付してください。</t>
    <rPh sb="3" eb="4">
      <t>カナラ</t>
    </rPh>
    <rPh sb="5" eb="7">
      <t>チンギン</t>
    </rPh>
    <rPh sb="7" eb="9">
      <t>カイゼン</t>
    </rPh>
    <rPh sb="9" eb="11">
      <t>ホウコク</t>
    </rPh>
    <rPh sb="11" eb="12">
      <t>ショ</t>
    </rPh>
    <rPh sb="13" eb="15">
      <t>イッショ</t>
    </rPh>
    <rPh sb="16" eb="18">
      <t>ソウフ</t>
    </rPh>
    <phoneticPr fontId="42"/>
  </si>
  <si>
    <t>平均経験年数</t>
    <rPh sb="0" eb="2">
      <t>ヘイキン</t>
    </rPh>
    <rPh sb="2" eb="4">
      <t>ケイケン</t>
    </rPh>
    <rPh sb="4" eb="6">
      <t>ネンスウ</t>
    </rPh>
    <phoneticPr fontId="3"/>
  </si>
  <si>
    <t>１号利用定員</t>
    <rPh sb="1" eb="2">
      <t>ゴウ</t>
    </rPh>
    <rPh sb="2" eb="4">
      <t>リヨウ</t>
    </rPh>
    <rPh sb="4" eb="6">
      <t>テイイン</t>
    </rPh>
    <phoneticPr fontId="3"/>
  </si>
  <si>
    <t>定員区分</t>
    <rPh sb="0" eb="2">
      <t>テイイン</t>
    </rPh>
    <rPh sb="2" eb="4">
      <t>クブン</t>
    </rPh>
    <phoneticPr fontId="3"/>
  </si>
  <si>
    <t>実施月数
（通常12月）</t>
    <phoneticPr fontId="42"/>
  </si>
  <si>
    <t>基礎分</t>
    <rPh sb="0" eb="2">
      <t>キソ</t>
    </rPh>
    <rPh sb="2" eb="3">
      <t>ブン</t>
    </rPh>
    <phoneticPr fontId="42"/>
  </si>
  <si>
    <t>賃金改善要件分</t>
    <rPh sb="0" eb="2">
      <t>チンギン</t>
    </rPh>
    <rPh sb="2" eb="4">
      <t>カイゼン</t>
    </rPh>
    <rPh sb="4" eb="6">
      <t>ヨウケン</t>
    </rPh>
    <rPh sb="6" eb="7">
      <t>ブン</t>
    </rPh>
    <phoneticPr fontId="3"/>
  </si>
  <si>
    <t>うちｷｬﾘｱﾊﾟｽ要件</t>
    <rPh sb="9" eb="11">
      <t>ヨウケン</t>
    </rPh>
    <phoneticPr fontId="3"/>
  </si>
  <si>
    <t>基準年度</t>
    <rPh sb="0" eb="2">
      <t>キジュン</t>
    </rPh>
    <rPh sb="2" eb="4">
      <t>ネンド</t>
    </rPh>
    <phoneticPr fontId="2"/>
  </si>
  <si>
    <t>人件費改定率</t>
    <rPh sb="0" eb="3">
      <t>ジンケンヒ</t>
    </rPh>
    <rPh sb="3" eb="5">
      <t>カイテイ</t>
    </rPh>
    <rPh sb="5" eb="6">
      <t>リツ</t>
    </rPh>
    <phoneticPr fontId="2"/>
  </si>
  <si>
    <t>実施月数
（通常１２月）</t>
    <rPh sb="0" eb="2">
      <t>ジッシ</t>
    </rPh>
    <rPh sb="2" eb="3">
      <t>ツキ</t>
    </rPh>
    <rPh sb="3" eb="4">
      <t>スウ</t>
    </rPh>
    <rPh sb="6" eb="8">
      <t>ツウジョウ</t>
    </rPh>
    <rPh sb="10" eb="11">
      <t>ツキ</t>
    </rPh>
    <phoneticPr fontId="2"/>
  </si>
  <si>
    <t>１　人件費改定部分総額</t>
    <rPh sb="2" eb="5">
      <t>ジンケンヒ</t>
    </rPh>
    <rPh sb="5" eb="7">
      <t>カイテイ</t>
    </rPh>
    <rPh sb="7" eb="9">
      <t>ブブン</t>
    </rPh>
    <rPh sb="9" eb="11">
      <t>ソウガク</t>
    </rPh>
    <phoneticPr fontId="2"/>
  </si>
  <si>
    <t>人件費改定部分総額（円）</t>
    <rPh sb="0" eb="3">
      <t>ジンケンヒ</t>
    </rPh>
    <rPh sb="3" eb="5">
      <t>カイテイ</t>
    </rPh>
    <rPh sb="5" eb="7">
      <t>ブブン</t>
    </rPh>
    <rPh sb="7" eb="9">
      <t>ソウガク</t>
    </rPh>
    <rPh sb="10" eb="11">
      <t>エン</t>
    </rPh>
    <phoneticPr fontId="2"/>
  </si>
  <si>
    <t>令和元年度</t>
    <rPh sb="0" eb="2">
      <t>レイワ</t>
    </rPh>
    <rPh sb="2" eb="4">
      <t>ガンネン</t>
    </rPh>
    <rPh sb="4" eb="5">
      <t>ド</t>
    </rPh>
    <phoneticPr fontId="2"/>
  </si>
  <si>
    <t>４月</t>
    <rPh sb="1" eb="2">
      <t>ガツ</t>
    </rPh>
    <phoneticPr fontId="2"/>
  </si>
  <si>
    <t>５月</t>
  </si>
  <si>
    <t>６月</t>
  </si>
  <si>
    <t>７月</t>
  </si>
  <si>
    <t>８月</t>
  </si>
  <si>
    <t>９月</t>
  </si>
  <si>
    <t>１０月</t>
  </si>
  <si>
    <t>１１月</t>
  </si>
  <si>
    <t>１２月</t>
  </si>
  <si>
    <t>１月</t>
  </si>
  <si>
    <t>２月</t>
  </si>
  <si>
    <t>３月</t>
  </si>
  <si>
    <t>平均
児童数</t>
    <rPh sb="0" eb="2">
      <t>ヘイキン</t>
    </rPh>
    <rPh sb="3" eb="5">
      <t>ジドウ</t>
    </rPh>
    <rPh sb="5" eb="6">
      <t>スウ</t>
    </rPh>
    <phoneticPr fontId="2"/>
  </si>
  <si>
    <t>実績</t>
    <rPh sb="0" eb="2">
      <t>ジッセキ</t>
    </rPh>
    <phoneticPr fontId="2"/>
  </si>
  <si>
    <t>４歳児以上</t>
    <rPh sb="1" eb="2">
      <t>サイ</t>
    </rPh>
    <rPh sb="2" eb="3">
      <t>ジ</t>
    </rPh>
    <rPh sb="3" eb="5">
      <t>イジョウ</t>
    </rPh>
    <phoneticPr fontId="2"/>
  </si>
  <si>
    <t>３歳児</t>
    <rPh sb="1" eb="2">
      <t>サイ</t>
    </rPh>
    <rPh sb="2" eb="3">
      <t>ジ</t>
    </rPh>
    <phoneticPr fontId="2"/>
  </si>
  <si>
    <t>満３歳児</t>
    <rPh sb="0" eb="1">
      <t>マン</t>
    </rPh>
    <rPh sb="2" eb="3">
      <t>サイ</t>
    </rPh>
    <rPh sb="3" eb="4">
      <t>ジ</t>
    </rPh>
    <phoneticPr fontId="2"/>
  </si>
  <si>
    <t>※１　令和元年度各月提出の雇用状況表に記載の在籍児童数（私的契約は除く）を入力します。</t>
  </si>
  <si>
    <t>加算見込額（処遇改善等加算Ⅰ【国】（1,000円未満切り捨て））</t>
    <rPh sb="0" eb="2">
      <t>カサン</t>
    </rPh>
    <rPh sb="2" eb="4">
      <t>ミコミ</t>
    </rPh>
    <rPh sb="4" eb="5">
      <t>ガク</t>
    </rPh>
    <phoneticPr fontId="42"/>
  </si>
  <si>
    <t>区分</t>
    <rPh sb="0" eb="2">
      <t>クブン</t>
    </rPh>
    <phoneticPr fontId="3"/>
  </si>
  <si>
    <t>適用
する
場合</t>
    <rPh sb="0" eb="2">
      <t>テキヨウ</t>
    </rPh>
    <rPh sb="6" eb="8">
      <t>バアイ</t>
    </rPh>
    <phoneticPr fontId="3"/>
  </si>
  <si>
    <t>年齢別単価</t>
    <rPh sb="0" eb="2">
      <t>ネンレイ</t>
    </rPh>
    <rPh sb="2" eb="3">
      <t>ベツ</t>
    </rPh>
    <rPh sb="3" eb="5">
      <t>タンカ</t>
    </rPh>
    <phoneticPr fontId="3"/>
  </si>
  <si>
    <t>満３歳児</t>
    <rPh sb="0" eb="1">
      <t>マン</t>
    </rPh>
    <rPh sb="2" eb="4">
      <t>サイジ</t>
    </rPh>
    <phoneticPr fontId="3"/>
  </si>
  <si>
    <t>３歳児</t>
    <rPh sb="1" eb="2">
      <t>サイ</t>
    </rPh>
    <rPh sb="2" eb="3">
      <t>ジ</t>
    </rPh>
    <phoneticPr fontId="3"/>
  </si>
  <si>
    <t>４歳以上児</t>
    <rPh sb="1" eb="2">
      <t>サイ</t>
    </rPh>
    <rPh sb="2" eb="4">
      <t>イジョウ</t>
    </rPh>
    <rPh sb="4" eb="5">
      <t>ジ</t>
    </rPh>
    <phoneticPr fontId="3"/>
  </si>
  <si>
    <t>平均利用子ども数(人)</t>
    <rPh sb="9" eb="10">
      <t>ニン</t>
    </rPh>
    <phoneticPr fontId="42"/>
  </si>
  <si>
    <t>処遇改善等加算分単価(円)</t>
    <rPh sb="0" eb="2">
      <t>ショグウ</t>
    </rPh>
    <rPh sb="2" eb="4">
      <t>カイゼン</t>
    </rPh>
    <rPh sb="4" eb="5">
      <t>ナド</t>
    </rPh>
    <rPh sb="5" eb="7">
      <t>カサン</t>
    </rPh>
    <rPh sb="7" eb="8">
      <t>ブン</t>
    </rPh>
    <rPh sb="8" eb="10">
      <t>タンカ</t>
    </rPh>
    <rPh sb="11" eb="12">
      <t>エン</t>
    </rPh>
    <phoneticPr fontId="3"/>
  </si>
  <si>
    <t>基本加算</t>
    <rPh sb="0" eb="2">
      <t>キホン</t>
    </rPh>
    <rPh sb="2" eb="4">
      <t>カサン</t>
    </rPh>
    <phoneticPr fontId="3"/>
  </si>
  <si>
    <t>処遇改善等加算Ⅰ</t>
    <rPh sb="0" eb="2">
      <t>ショグウ</t>
    </rPh>
    <rPh sb="2" eb="4">
      <t>カイゼン</t>
    </rPh>
    <rPh sb="4" eb="5">
      <t>ナド</t>
    </rPh>
    <rPh sb="5" eb="7">
      <t>カサン</t>
    </rPh>
    <phoneticPr fontId="3"/>
  </si>
  <si>
    <t>副園長・教頭配置加算</t>
    <rPh sb="0" eb="3">
      <t>フクエンチョウ</t>
    </rPh>
    <rPh sb="4" eb="6">
      <t>キョウトウ</t>
    </rPh>
    <rPh sb="6" eb="8">
      <t>ハイチ</t>
    </rPh>
    <rPh sb="8" eb="10">
      <t>カサン</t>
    </rPh>
    <phoneticPr fontId="3"/>
  </si>
  <si>
    <t>学級編成調整加配加算</t>
    <rPh sb="0" eb="2">
      <t>ガッキュウ</t>
    </rPh>
    <rPh sb="2" eb="4">
      <t>ヘンセイ</t>
    </rPh>
    <rPh sb="4" eb="6">
      <t>チョウセイ</t>
    </rPh>
    <rPh sb="6" eb="8">
      <t>カハイ</t>
    </rPh>
    <rPh sb="8" eb="10">
      <t>カサン</t>
    </rPh>
    <phoneticPr fontId="2"/>
  </si>
  <si>
    <t>３歳児配置改善加算</t>
    <rPh sb="1" eb="2">
      <t>サイ</t>
    </rPh>
    <rPh sb="2" eb="3">
      <t>ジ</t>
    </rPh>
    <rPh sb="3" eb="5">
      <t>ハイチ</t>
    </rPh>
    <rPh sb="5" eb="7">
      <t>カイゼン</t>
    </rPh>
    <rPh sb="7" eb="9">
      <t>カサン</t>
    </rPh>
    <phoneticPr fontId="3"/>
  </si>
  <si>
    <t>満３歳児対応加配加算
（３歳児配置加算無し）</t>
    <rPh sb="0" eb="1">
      <t>マン</t>
    </rPh>
    <rPh sb="2" eb="4">
      <t>サイジ</t>
    </rPh>
    <rPh sb="4" eb="6">
      <t>タイオウ</t>
    </rPh>
    <rPh sb="6" eb="8">
      <t>カハイ</t>
    </rPh>
    <rPh sb="8" eb="10">
      <t>カサン</t>
    </rPh>
    <rPh sb="13" eb="15">
      <t>サイジ</t>
    </rPh>
    <rPh sb="15" eb="17">
      <t>ハイチ</t>
    </rPh>
    <rPh sb="17" eb="19">
      <t>カサン</t>
    </rPh>
    <rPh sb="19" eb="20">
      <t>ナ</t>
    </rPh>
    <phoneticPr fontId="2"/>
  </si>
  <si>
    <t>満３歳児対応加配加算
（３歳児配置加算有り）</t>
    <rPh sb="0" eb="1">
      <t>マン</t>
    </rPh>
    <rPh sb="2" eb="4">
      <t>サイジ</t>
    </rPh>
    <rPh sb="4" eb="6">
      <t>タイオウ</t>
    </rPh>
    <rPh sb="6" eb="8">
      <t>カハイ</t>
    </rPh>
    <rPh sb="8" eb="10">
      <t>カサン</t>
    </rPh>
    <rPh sb="13" eb="15">
      <t>サイジ</t>
    </rPh>
    <rPh sb="15" eb="17">
      <t>ハイチ</t>
    </rPh>
    <rPh sb="17" eb="19">
      <t>カサン</t>
    </rPh>
    <rPh sb="19" eb="20">
      <t>ア</t>
    </rPh>
    <phoneticPr fontId="2"/>
  </si>
  <si>
    <t>講師配置加算</t>
    <rPh sb="0" eb="2">
      <t>コウシ</t>
    </rPh>
    <rPh sb="2" eb="4">
      <t>ハイチ</t>
    </rPh>
    <rPh sb="4" eb="6">
      <t>カサン</t>
    </rPh>
    <phoneticPr fontId="2"/>
  </si>
  <si>
    <t>チーム保育加配加算</t>
    <rPh sb="3" eb="5">
      <t>ホイク</t>
    </rPh>
    <rPh sb="5" eb="7">
      <t>カハイ</t>
    </rPh>
    <rPh sb="7" eb="9">
      <t>カサン</t>
    </rPh>
    <phoneticPr fontId="77"/>
  </si>
  <si>
    <t>通園送迎加算</t>
    <rPh sb="0" eb="2">
      <t>ツウエン</t>
    </rPh>
    <rPh sb="2" eb="4">
      <t>ソウゲイ</t>
    </rPh>
    <rPh sb="4" eb="6">
      <t>カサン</t>
    </rPh>
    <phoneticPr fontId="2"/>
  </si>
  <si>
    <t>給食実施加算</t>
    <rPh sb="0" eb="2">
      <t>キュウショク</t>
    </rPh>
    <rPh sb="2" eb="4">
      <t>ジッシ</t>
    </rPh>
    <rPh sb="4" eb="6">
      <t>カサン</t>
    </rPh>
    <phoneticPr fontId="2"/>
  </si>
  <si>
    <t>合計</t>
    <rPh sb="0" eb="2">
      <t>ゴウケイ</t>
    </rPh>
    <phoneticPr fontId="42"/>
  </si>
  <si>
    <t>加減調整部分</t>
    <rPh sb="0" eb="2">
      <t>カゲン</t>
    </rPh>
    <rPh sb="2" eb="4">
      <t>チョウセイ</t>
    </rPh>
    <rPh sb="4" eb="6">
      <t>ブブン</t>
    </rPh>
    <phoneticPr fontId="42"/>
  </si>
  <si>
    <t>主幹教諭等の専任化により子育て支援の取り組みを実施していない場合（１号）</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rPh sb="34" eb="35">
      <t>ゴウ</t>
    </rPh>
    <phoneticPr fontId="2"/>
  </si>
  <si>
    <t>年齢別配置基準を下回る場合</t>
    <rPh sb="0" eb="2">
      <t>ネンレイ</t>
    </rPh>
    <rPh sb="2" eb="3">
      <t>ベツ</t>
    </rPh>
    <rPh sb="3" eb="5">
      <t>ハイチ</t>
    </rPh>
    <rPh sb="5" eb="7">
      <t>キジュン</t>
    </rPh>
    <rPh sb="8" eb="10">
      <t>シタマワ</t>
    </rPh>
    <rPh sb="11" eb="13">
      <t>バアイ</t>
    </rPh>
    <phoneticPr fontId="2"/>
  </si>
  <si>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2"/>
  </si>
  <si>
    <t>施設長に係る経過措置が適用される場合</t>
    <rPh sb="0" eb="3">
      <t>シセツチョウ</t>
    </rPh>
    <rPh sb="4" eb="5">
      <t>カカ</t>
    </rPh>
    <rPh sb="6" eb="8">
      <t>ケイカ</t>
    </rPh>
    <rPh sb="8" eb="10">
      <t>ソチ</t>
    </rPh>
    <rPh sb="11" eb="13">
      <t>テキヨウ</t>
    </rPh>
    <rPh sb="16" eb="18">
      <t>バアイ</t>
    </rPh>
    <phoneticPr fontId="2"/>
  </si>
  <si>
    <t>定員を恒常的に超過する場合</t>
    <rPh sb="0" eb="2">
      <t>テイイン</t>
    </rPh>
    <rPh sb="3" eb="6">
      <t>コウジョウテキ</t>
    </rPh>
    <rPh sb="7" eb="9">
      <t>チョウカ</t>
    </rPh>
    <rPh sb="11" eb="13">
      <t>バアイ</t>
    </rPh>
    <phoneticPr fontId="3"/>
  </si>
  <si>
    <t>―</t>
  </si>
  <si>
    <t>特定加算</t>
    <rPh sb="0" eb="2">
      <t>トクテイ</t>
    </rPh>
    <rPh sb="2" eb="4">
      <t>カサン</t>
    </rPh>
    <phoneticPr fontId="3"/>
  </si>
  <si>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</si>
  <si>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</si>
  <si>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</si>
  <si>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</si>
  <si>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2"/>
  </si>
  <si>
    <t>事務負担対応加配加算</t>
    <rPh sb="0" eb="2">
      <t>ジム</t>
    </rPh>
    <rPh sb="2" eb="4">
      <t>フタン</t>
    </rPh>
    <rPh sb="4" eb="6">
      <t>タイオウ</t>
    </rPh>
    <rPh sb="6" eb="8">
      <t>カハイ</t>
    </rPh>
    <rPh sb="8" eb="10">
      <t>カサン</t>
    </rPh>
    <phoneticPr fontId="3"/>
  </si>
  <si>
    <t>事務負担対応加配加算</t>
    <rPh sb="0" eb="2">
      <t>ジム</t>
    </rPh>
    <rPh sb="2" eb="4">
      <t>フタン</t>
    </rPh>
    <rPh sb="4" eb="6">
      <t>タイオウ</t>
    </rPh>
    <rPh sb="6" eb="8">
      <t>カハイ</t>
    </rPh>
    <rPh sb="8" eb="10">
      <t>カサン</t>
    </rPh>
    <phoneticPr fontId="2"/>
  </si>
  <si>
    <t>処遇改善等加算の単価の合計額</t>
    <rPh sb="0" eb="2">
      <t>ショグウ</t>
    </rPh>
    <rPh sb="2" eb="4">
      <t>カイゼン</t>
    </rPh>
    <rPh sb="4" eb="5">
      <t>トウ</t>
    </rPh>
    <rPh sb="5" eb="7">
      <t>カサン</t>
    </rPh>
    <rPh sb="8" eb="10">
      <t>タンカ</t>
    </rPh>
    <rPh sb="11" eb="13">
      <t>ゴウケイ</t>
    </rPh>
    <rPh sb="13" eb="14">
      <t>ガク</t>
    </rPh>
    <phoneticPr fontId="42"/>
  </si>
  <si>
    <t>平均利用子ども数×単価の合計額</t>
    <rPh sb="0" eb="2">
      <t>ヘイキン</t>
    </rPh>
    <rPh sb="2" eb="4">
      <t>リヨウ</t>
    </rPh>
    <rPh sb="4" eb="5">
      <t>コ</t>
    </rPh>
    <rPh sb="7" eb="8">
      <t>スウ</t>
    </rPh>
    <rPh sb="9" eb="11">
      <t>タンカ</t>
    </rPh>
    <rPh sb="12" eb="14">
      <t>ゴウケイ</t>
    </rPh>
    <rPh sb="14" eb="15">
      <t>ガク</t>
    </rPh>
    <phoneticPr fontId="42"/>
  </si>
  <si>
    <t>合計額（年額）</t>
    <rPh sb="0" eb="2">
      <t>ゴウケイ</t>
    </rPh>
    <rPh sb="2" eb="3">
      <t>ガク</t>
    </rPh>
    <rPh sb="4" eb="6">
      <t>ネンガク</t>
    </rPh>
    <phoneticPr fontId="42"/>
  </si>
  <si>
    <t>人件費改定部分</t>
    <rPh sb="0" eb="3">
      <t>ジンケンヒ</t>
    </rPh>
    <rPh sb="3" eb="5">
      <t>カイテイ</t>
    </rPh>
    <rPh sb="5" eb="7">
      <t>ブブン</t>
    </rPh>
    <phoneticPr fontId="2"/>
  </si>
  <si>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2"/>
  </si>
  <si>
    <t>認定こども園保育部分</t>
    <rPh sb="0" eb="2">
      <t>ニンテイ</t>
    </rPh>
    <rPh sb="5" eb="6">
      <t>エン</t>
    </rPh>
    <rPh sb="6" eb="8">
      <t>ホイク</t>
    </rPh>
    <rPh sb="8" eb="10">
      <t>ブブン</t>
    </rPh>
    <phoneticPr fontId="42"/>
  </si>
  <si>
    <t>2・3号利用定員</t>
    <rPh sb="3" eb="4">
      <t>ゴウ</t>
    </rPh>
    <rPh sb="4" eb="6">
      <t>リヨウ</t>
    </rPh>
    <rPh sb="6" eb="8">
      <t>テイイン</t>
    </rPh>
    <phoneticPr fontId="3"/>
  </si>
  <si>
    <t>実施月数
（通常12月）</t>
    <rPh sb="0" eb="2">
      <t>ジッシ</t>
    </rPh>
    <rPh sb="2" eb="3">
      <t>ツキ</t>
    </rPh>
    <rPh sb="3" eb="4">
      <t>スウ</t>
    </rPh>
    <rPh sb="6" eb="8">
      <t>ツウジョウ</t>
    </rPh>
    <rPh sb="10" eb="11">
      <t>ツキ</t>
    </rPh>
    <phoneticPr fontId="2"/>
  </si>
  <si>
    <t>標準</t>
    <rPh sb="0" eb="2">
      <t>ヒョウジュン</t>
    </rPh>
    <phoneticPr fontId="2"/>
  </si>
  <si>
    <t>短時間</t>
    <rPh sb="0" eb="3">
      <t>タンジカン</t>
    </rPh>
    <phoneticPr fontId="2"/>
  </si>
  <si>
    <t>２歳児</t>
    <rPh sb="1" eb="2">
      <t>サイ</t>
    </rPh>
    <rPh sb="2" eb="3">
      <t>ジ</t>
    </rPh>
    <phoneticPr fontId="2"/>
  </si>
  <si>
    <t>１歳児</t>
    <rPh sb="1" eb="2">
      <t>サイ</t>
    </rPh>
    <rPh sb="2" eb="3">
      <t>ジ</t>
    </rPh>
    <phoneticPr fontId="2"/>
  </si>
  <si>
    <t>０歳児
（乳児）</t>
    <rPh sb="1" eb="2">
      <t>サイ</t>
    </rPh>
    <rPh sb="2" eb="3">
      <t>ジ</t>
    </rPh>
    <rPh sb="5" eb="7">
      <t>ニュウジ</t>
    </rPh>
    <phoneticPr fontId="2"/>
  </si>
  <si>
    <t>※１　令和元年度各月提出の雇用状況表に記載の在籍児童数（私的契約は除く）を入力します。</t>
    <rPh sb="3" eb="5">
      <t>レイワ</t>
    </rPh>
    <rPh sb="5" eb="7">
      <t>ガンネン</t>
    </rPh>
    <rPh sb="7" eb="8">
      <t>ド</t>
    </rPh>
    <rPh sb="8" eb="10">
      <t>カクツキ</t>
    </rPh>
    <rPh sb="10" eb="12">
      <t>テイシュツ</t>
    </rPh>
    <rPh sb="13" eb="15">
      <t>コヨウ</t>
    </rPh>
    <rPh sb="15" eb="17">
      <t>ジョウキョウ</t>
    </rPh>
    <rPh sb="17" eb="18">
      <t>ヒョウ</t>
    </rPh>
    <rPh sb="19" eb="21">
      <t>キサイ</t>
    </rPh>
    <rPh sb="37" eb="39">
      <t>ニュウリョク</t>
    </rPh>
    <phoneticPr fontId="2"/>
  </si>
  <si>
    <t>３　処遇改善等加算Ⅰ（令和元年度上半期）</t>
    <rPh sb="2" eb="4">
      <t>ショグウ</t>
    </rPh>
    <rPh sb="4" eb="6">
      <t>カイゼン</t>
    </rPh>
    <rPh sb="6" eb="7">
      <t>トウ</t>
    </rPh>
    <rPh sb="7" eb="9">
      <t>カサン</t>
    </rPh>
    <rPh sb="11" eb="19">
      <t>レイワガンネンドカミハンキ</t>
    </rPh>
    <phoneticPr fontId="2"/>
  </si>
  <si>
    <t>加算見込額</t>
    <rPh sb="0" eb="2">
      <t>カサン</t>
    </rPh>
    <rPh sb="2" eb="4">
      <t>ミコミ</t>
    </rPh>
    <rPh sb="4" eb="5">
      <t>ガク</t>
    </rPh>
    <phoneticPr fontId="42"/>
  </si>
  <si>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2"/>
  </si>
  <si>
    <t>職員配置加算【市】（1,000円未満切り捨て）</t>
    <rPh sb="0" eb="2">
      <t>ショクイン</t>
    </rPh>
    <rPh sb="2" eb="4">
      <t>ハイチ</t>
    </rPh>
    <rPh sb="4" eb="6">
      <t>カサン</t>
    </rPh>
    <rPh sb="7" eb="8">
      <t>シ</t>
    </rPh>
    <phoneticPr fontId="42"/>
  </si>
  <si>
    <t>標準時間</t>
    <rPh sb="0" eb="2">
      <t>ヒョウジュン</t>
    </rPh>
    <rPh sb="2" eb="4">
      <t>ジカン</t>
    </rPh>
    <phoneticPr fontId="3"/>
  </si>
  <si>
    <t>短時間</t>
    <rPh sb="0" eb="3">
      <t>タンジカン</t>
    </rPh>
    <phoneticPr fontId="3"/>
  </si>
  <si>
    <t>３歳児配置改善加算</t>
    <rPh sb="1" eb="3">
      <t>サイジ</t>
    </rPh>
    <rPh sb="3" eb="5">
      <t>ハイチ</t>
    </rPh>
    <rPh sb="5" eb="7">
      <t>カイゼン</t>
    </rPh>
    <rPh sb="7" eb="9">
      <t>カサン</t>
    </rPh>
    <phoneticPr fontId="3"/>
  </si>
  <si>
    <t>夜間保育加算</t>
    <rPh sb="0" eb="2">
      <t>ヤカン</t>
    </rPh>
    <rPh sb="2" eb="4">
      <t>ホイク</t>
    </rPh>
    <rPh sb="4" eb="6">
      <t>カサン</t>
    </rPh>
    <phoneticPr fontId="2"/>
  </si>
  <si>
    <t>１号認定こどもの利用定員を設定しない場合</t>
    <rPh sb="1" eb="2">
      <t>ゴウ</t>
    </rPh>
    <rPh sb="2" eb="4">
      <t>ニンテイ</t>
    </rPh>
    <rPh sb="8" eb="10">
      <t>リヨウ</t>
    </rPh>
    <rPh sb="10" eb="12">
      <t>テイイン</t>
    </rPh>
    <rPh sb="13" eb="15">
      <t>セッテイ</t>
    </rPh>
    <rPh sb="18" eb="20">
      <t>バアイ</t>
    </rPh>
    <phoneticPr fontId="2"/>
  </si>
  <si>
    <t>常態的に土曜日に閉所する場合（基礎分）</t>
    <rPh sb="0" eb="2">
      <t>ジョウタイ</t>
    </rPh>
    <rPh sb="2" eb="3">
      <t>テキ</t>
    </rPh>
    <rPh sb="4" eb="7">
      <t>ドヨウビ</t>
    </rPh>
    <rPh sb="8" eb="10">
      <t>ヘイショ</t>
    </rPh>
    <rPh sb="12" eb="14">
      <t>バアイ</t>
    </rPh>
    <rPh sb="15" eb="17">
      <t>キソ</t>
    </rPh>
    <rPh sb="17" eb="18">
      <t>ブン</t>
    </rPh>
    <phoneticPr fontId="2"/>
  </si>
  <si>
    <t>常態的に土曜日に閉所する場合（賃金改善要件分）</t>
    <rPh sb="0" eb="2">
      <t>ジョウタイ</t>
    </rPh>
    <rPh sb="2" eb="3">
      <t>テキ</t>
    </rPh>
    <rPh sb="4" eb="7">
      <t>ドヨウビ</t>
    </rPh>
    <rPh sb="8" eb="10">
      <t>ヘイショ</t>
    </rPh>
    <rPh sb="12" eb="14">
      <t>バアイ</t>
    </rPh>
    <rPh sb="15" eb="17">
      <t>チンギン</t>
    </rPh>
    <rPh sb="17" eb="19">
      <t>カイゼン</t>
    </rPh>
    <rPh sb="19" eb="21">
      <t>ヨウケン</t>
    </rPh>
    <rPh sb="21" eb="22">
      <t>ブン</t>
    </rPh>
    <phoneticPr fontId="2"/>
  </si>
  <si>
    <t>常態的に土曜日に閉所する場合</t>
    <rPh sb="0" eb="2">
      <t>ジョウタイ</t>
    </rPh>
    <rPh sb="2" eb="3">
      <t>テキ</t>
    </rPh>
    <rPh sb="4" eb="7">
      <t>ドヨウビ</t>
    </rPh>
    <rPh sb="8" eb="10">
      <t>ヘイショ</t>
    </rPh>
    <rPh sb="12" eb="14">
      <t>バアイ</t>
    </rPh>
    <phoneticPr fontId="2"/>
  </si>
  <si>
    <t>主幹教諭等の専任化により子育て支援の取り組みを実施していない場合（２、３号）</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rPh sb="36" eb="37">
      <t>ゴウ</t>
    </rPh>
    <phoneticPr fontId="2"/>
  </si>
  <si>
    <t>合計（常態的に土曜日に閉所する場合の項目以外分）</t>
    <rPh sb="0" eb="2">
      <t>ゴウケイ</t>
    </rPh>
    <rPh sb="3" eb="5">
      <t>ジョウタイ</t>
    </rPh>
    <rPh sb="5" eb="6">
      <t>テキ</t>
    </rPh>
    <rPh sb="7" eb="10">
      <t>ドヨウビ</t>
    </rPh>
    <rPh sb="11" eb="13">
      <t>ヘイショ</t>
    </rPh>
    <rPh sb="15" eb="17">
      <t>バアイ</t>
    </rPh>
    <rPh sb="18" eb="20">
      <t>コウモク</t>
    </rPh>
    <rPh sb="20" eb="22">
      <t>イガイ</t>
    </rPh>
    <rPh sb="22" eb="23">
      <t>ブン</t>
    </rPh>
    <phoneticPr fontId="2"/>
  </si>
  <si>
    <t>合計（基礎分）</t>
    <rPh sb="0" eb="2">
      <t>ゴウケイ</t>
    </rPh>
    <rPh sb="3" eb="5">
      <t>キソ</t>
    </rPh>
    <rPh sb="5" eb="6">
      <t>ブン</t>
    </rPh>
    <phoneticPr fontId="2"/>
  </si>
  <si>
    <t>合計（賃金改善要件分）</t>
    <rPh sb="0" eb="2">
      <t>ゴウケイ</t>
    </rPh>
    <rPh sb="3" eb="5">
      <t>チンギン</t>
    </rPh>
    <rPh sb="5" eb="7">
      <t>カイゼン</t>
    </rPh>
    <rPh sb="7" eb="9">
      <t>ヨウケン</t>
    </rPh>
    <rPh sb="9" eb="10">
      <t>ブン</t>
    </rPh>
    <phoneticPr fontId="42"/>
  </si>
  <si>
    <t>合計（常態的に土曜日に閉所する場合の項目分）</t>
    <rPh sb="0" eb="2">
      <t>ゴウケイ</t>
    </rPh>
    <rPh sb="3" eb="5">
      <t>ジョウタイ</t>
    </rPh>
    <rPh sb="5" eb="6">
      <t>テキ</t>
    </rPh>
    <rPh sb="7" eb="10">
      <t>ドヨウビ</t>
    </rPh>
    <rPh sb="11" eb="13">
      <t>ヘイショ</t>
    </rPh>
    <rPh sb="15" eb="17">
      <t>バアイ</t>
    </rPh>
    <rPh sb="18" eb="20">
      <t>コウモク</t>
    </rPh>
    <rPh sb="20" eb="21">
      <t>ブン</t>
    </rPh>
    <phoneticPr fontId="42"/>
  </si>
  <si>
    <t>療育支援加算</t>
    <rPh sb="0" eb="2">
      <t>リョウイク</t>
    </rPh>
    <rPh sb="2" eb="4">
      <t>シエン</t>
    </rPh>
    <rPh sb="4" eb="6">
      <t>カサン</t>
    </rPh>
    <phoneticPr fontId="3"/>
  </si>
  <si>
    <t>賃金改善要件分</t>
    <rPh sb="0" eb="2">
      <t>チンギン</t>
    </rPh>
    <rPh sb="2" eb="4">
      <t>カイゼン</t>
    </rPh>
    <rPh sb="4" eb="6">
      <t>ヨウケン</t>
    </rPh>
    <rPh sb="6" eb="7">
      <t>ブン</t>
    </rPh>
    <phoneticPr fontId="42"/>
  </si>
  <si>
    <t>４　処遇改善等加算Ⅰ（令和元年度下半期）</t>
    <rPh sb="2" eb="4">
      <t>ショグウ</t>
    </rPh>
    <rPh sb="4" eb="6">
      <t>カイゼン</t>
    </rPh>
    <rPh sb="6" eb="7">
      <t>トウ</t>
    </rPh>
    <rPh sb="7" eb="9">
      <t>カサン</t>
    </rPh>
    <rPh sb="11" eb="13">
      <t>レイワ</t>
    </rPh>
    <rPh sb="13" eb="15">
      <t>ガンネン</t>
    </rPh>
    <rPh sb="15" eb="16">
      <t>ド</t>
    </rPh>
    <rPh sb="16" eb="19">
      <t>シモハンキ</t>
    </rPh>
    <phoneticPr fontId="2"/>
  </si>
  <si>
    <t>５　職員配置加算分（市独自）(令和元年度上半期分)</t>
    <rPh sb="2" eb="4">
      <t>ショクイン</t>
    </rPh>
    <rPh sb="4" eb="6">
      <t>ハイチ</t>
    </rPh>
    <rPh sb="6" eb="8">
      <t>カサン</t>
    </rPh>
    <rPh sb="8" eb="9">
      <t>ブン</t>
    </rPh>
    <rPh sb="10" eb="11">
      <t>シ</t>
    </rPh>
    <rPh sb="11" eb="13">
      <t>ドクジ</t>
    </rPh>
    <rPh sb="15" eb="17">
      <t>レイワ</t>
    </rPh>
    <rPh sb="17" eb="19">
      <t>ガンネン</t>
    </rPh>
    <rPh sb="19" eb="20">
      <t>ド</t>
    </rPh>
    <rPh sb="20" eb="23">
      <t>カミハンキ</t>
    </rPh>
    <rPh sb="23" eb="24">
      <t>ブン</t>
    </rPh>
    <phoneticPr fontId="2"/>
  </si>
  <si>
    <t>職員配置加算分</t>
    <rPh sb="0" eb="2">
      <t>ショクイン</t>
    </rPh>
    <rPh sb="2" eb="4">
      <t>ハイチ</t>
    </rPh>
    <rPh sb="4" eb="6">
      <t>カサン</t>
    </rPh>
    <rPh sb="6" eb="7">
      <t>ブン</t>
    </rPh>
    <phoneticPr fontId="42"/>
  </si>
  <si>
    <t>平均利用子ども数×職員処遇改善費の単価の合計</t>
    <rPh sb="0" eb="2">
      <t>ヘイキン</t>
    </rPh>
    <rPh sb="2" eb="4">
      <t>リヨウ</t>
    </rPh>
    <rPh sb="9" eb="11">
      <t>ショクイン</t>
    </rPh>
    <rPh sb="11" eb="13">
      <t>ショグウ</t>
    </rPh>
    <rPh sb="13" eb="15">
      <t>カイゼン</t>
    </rPh>
    <rPh sb="15" eb="16">
      <t>ヒ</t>
    </rPh>
    <rPh sb="17" eb="19">
      <t>タンカ</t>
    </rPh>
    <rPh sb="20" eb="22">
      <t>ゴウケイ</t>
    </rPh>
    <phoneticPr fontId="42"/>
  </si>
  <si>
    <t>１歳</t>
    <rPh sb="1" eb="2">
      <t>サイ</t>
    </rPh>
    <phoneticPr fontId="2"/>
  </si>
  <si>
    <t>２歳</t>
    <rPh sb="1" eb="2">
      <t>サイ</t>
    </rPh>
    <phoneticPr fontId="2"/>
  </si>
  <si>
    <t>４・５歳</t>
    <rPh sb="3" eb="4">
      <t>サイ</t>
    </rPh>
    <phoneticPr fontId="2"/>
  </si>
  <si>
    <t>６　職員配置加算分（市独自）(令和元年度下半期分)</t>
    <rPh sb="2" eb="4">
      <t>ショクイン</t>
    </rPh>
    <rPh sb="4" eb="6">
      <t>ハイチ</t>
    </rPh>
    <rPh sb="6" eb="8">
      <t>カサン</t>
    </rPh>
    <rPh sb="8" eb="9">
      <t>ブン</t>
    </rPh>
    <rPh sb="10" eb="11">
      <t>シ</t>
    </rPh>
    <rPh sb="11" eb="13">
      <t>ドクジ</t>
    </rPh>
    <rPh sb="15" eb="17">
      <t>レイワ</t>
    </rPh>
    <rPh sb="17" eb="19">
      <t>ガンネン</t>
    </rPh>
    <rPh sb="19" eb="20">
      <t>ド</t>
    </rPh>
    <rPh sb="20" eb="23">
      <t>シモハンキ</t>
    </rPh>
    <rPh sb="23" eb="24">
      <t>ブン</t>
    </rPh>
    <phoneticPr fontId="2"/>
  </si>
  <si>
    <t>職員一人当たりの
平均勤続年数</t>
    <phoneticPr fontId="3"/>
  </si>
  <si>
    <t>１年未満</t>
    <phoneticPr fontId="3"/>
  </si>
  <si>
    <t>１年以上２年未満</t>
    <phoneticPr fontId="3"/>
  </si>
  <si>
    <t>２年以上３年未満</t>
    <phoneticPr fontId="3"/>
  </si>
  <si>
    <t>３年以上４年未満</t>
    <phoneticPr fontId="3"/>
  </si>
  <si>
    <t>４年以上５年未満</t>
    <phoneticPr fontId="3"/>
  </si>
  <si>
    <t>５年以上６年未満</t>
    <phoneticPr fontId="3"/>
  </si>
  <si>
    <t>６年以上７年未満</t>
    <phoneticPr fontId="3"/>
  </si>
  <si>
    <t>７年以上８年未満</t>
    <phoneticPr fontId="3"/>
  </si>
  <si>
    <t>８年以上９年未満</t>
    <phoneticPr fontId="3"/>
  </si>
  <si>
    <t>９年以上１０年未満</t>
    <phoneticPr fontId="3"/>
  </si>
  <si>
    <t>１０年以上１１年未満</t>
    <phoneticPr fontId="3"/>
  </si>
  <si>
    <t>１１年以上１２年未満</t>
    <phoneticPr fontId="3"/>
  </si>
  <si>
    <t>地域
区分</t>
    <rPh sb="0" eb="2">
      <t>チイキ</t>
    </rPh>
    <rPh sb="3" eb="5">
      <t>クブン</t>
    </rPh>
    <phoneticPr fontId="3"/>
  </si>
  <si>
    <t>認定
区分</t>
    <rPh sb="0" eb="2">
      <t>ニンテイ</t>
    </rPh>
    <rPh sb="3" eb="5">
      <t>クブン</t>
    </rPh>
    <phoneticPr fontId="77"/>
  </si>
  <si>
    <t>年齢区分</t>
    <rPh sb="0" eb="2">
      <t>ネンレイ</t>
    </rPh>
    <rPh sb="2" eb="4">
      <t>クブン</t>
    </rPh>
    <phoneticPr fontId="3"/>
  </si>
  <si>
    <t>基本分単価</t>
    <rPh sb="0" eb="2">
      <t>キホン</t>
    </rPh>
    <rPh sb="2" eb="3">
      <t>ブン</t>
    </rPh>
    <rPh sb="3" eb="4">
      <t>タン</t>
    </rPh>
    <rPh sb="4" eb="5">
      <t>アタイ</t>
    </rPh>
    <phoneticPr fontId="3"/>
  </si>
  <si>
    <t>処遇改善等加算Ⅰ</t>
    <phoneticPr fontId="2"/>
  </si>
  <si>
    <t>副園長・教頭配置加算</t>
    <rPh sb="0" eb="3">
      <t>フクエンチョウ</t>
    </rPh>
    <rPh sb="4" eb="6">
      <t>キョウトウ</t>
    </rPh>
    <rPh sb="6" eb="8">
      <t>ハイチ</t>
    </rPh>
    <rPh sb="8" eb="10">
      <t>カサン</t>
    </rPh>
    <phoneticPr fontId="77"/>
  </si>
  <si>
    <r>
      <t xml:space="preserve">学級編制調整加配加算
</t>
    </r>
    <r>
      <rPr>
        <sz val="7"/>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77"/>
  </si>
  <si>
    <t>３歳児配置改善加算</t>
    <rPh sb="1" eb="3">
      <t>サイジ</t>
    </rPh>
    <rPh sb="3" eb="5">
      <t>ハイチ</t>
    </rPh>
    <rPh sb="5" eb="7">
      <t>カイゼン</t>
    </rPh>
    <rPh sb="7" eb="9">
      <t>カサン</t>
    </rPh>
    <phoneticPr fontId="77"/>
  </si>
  <si>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77"/>
  </si>
  <si>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77"/>
  </si>
  <si>
    <t>チーム保育加配加算
※加配1人当たり単価</t>
    <rPh sb="3" eb="5">
      <t>ホイク</t>
    </rPh>
    <rPh sb="5" eb="7">
      <t>カハイ</t>
    </rPh>
    <rPh sb="7" eb="9">
      <t>カサン</t>
    </rPh>
    <phoneticPr fontId="77"/>
  </si>
  <si>
    <t>通園送迎加算</t>
    <rPh sb="0" eb="2">
      <t>ツウエン</t>
    </rPh>
    <rPh sb="2" eb="4">
      <t>ソウゲイ</t>
    </rPh>
    <rPh sb="4" eb="6">
      <t>カサン</t>
    </rPh>
    <phoneticPr fontId="77"/>
  </si>
  <si>
    <t>給食実施加算</t>
    <rPh sb="0" eb="2">
      <t>キュウショク</t>
    </rPh>
    <rPh sb="2" eb="4">
      <t>ジッシ</t>
    </rPh>
    <rPh sb="4" eb="6">
      <t>カサン</t>
    </rPh>
    <phoneticPr fontId="77"/>
  </si>
  <si>
    <r>
      <t xml:space="preserve">外部監査費
加算
</t>
    </r>
    <r>
      <rPr>
        <sz val="6"/>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77"/>
  </si>
  <si>
    <t>減価償却費
加算</t>
    <rPh sb="0" eb="2">
      <t>ゲンカ</t>
    </rPh>
    <rPh sb="2" eb="5">
      <t>ショウキャクヒ</t>
    </rPh>
    <rPh sb="6" eb="8">
      <t>カサン</t>
    </rPh>
    <phoneticPr fontId="77"/>
  </si>
  <si>
    <t>賃借料
加算</t>
    <rPh sb="0" eb="3">
      <t>チンシャクリョウ</t>
    </rPh>
    <rPh sb="4" eb="6">
      <t>カサン</t>
    </rPh>
    <phoneticPr fontId="77"/>
  </si>
  <si>
    <t>事務職員雇上費
加算</t>
    <rPh sb="0" eb="2">
      <t>ジム</t>
    </rPh>
    <rPh sb="2" eb="4">
      <t>ショクイン</t>
    </rPh>
    <rPh sb="4" eb="5">
      <t>ヤト</t>
    </rPh>
    <rPh sb="5" eb="6">
      <t>ア</t>
    </rPh>
    <rPh sb="6" eb="7">
      <t>ヒ</t>
    </rPh>
    <rPh sb="8" eb="10">
      <t>カサン</t>
    </rPh>
    <phoneticPr fontId="77"/>
  </si>
  <si>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77"/>
  </si>
  <si>
    <t>年齢別配置基準を
下回る場合</t>
    <rPh sb="0" eb="2">
      <t>ネンレイ</t>
    </rPh>
    <rPh sb="2" eb="3">
      <t>ベツ</t>
    </rPh>
    <rPh sb="3" eb="5">
      <t>ハイチ</t>
    </rPh>
    <rPh sb="5" eb="7">
      <t>キジュン</t>
    </rPh>
    <rPh sb="9" eb="11">
      <t>シタマワ</t>
    </rPh>
    <rPh sb="12" eb="14">
      <t>バアイ</t>
    </rPh>
    <phoneticPr fontId="77"/>
  </si>
  <si>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77"/>
  </si>
  <si>
    <t>施設長に係る経過措置が
適用される場合</t>
    <rPh sb="0" eb="3">
      <t>シセツチョウ</t>
    </rPh>
    <rPh sb="4" eb="5">
      <t>カカ</t>
    </rPh>
    <rPh sb="6" eb="8">
      <t>ケイカ</t>
    </rPh>
    <rPh sb="8" eb="10">
      <t>ソチ</t>
    </rPh>
    <rPh sb="12" eb="14">
      <t>テキヨウ</t>
    </rPh>
    <rPh sb="17" eb="19">
      <t>バアイ</t>
    </rPh>
    <phoneticPr fontId="77"/>
  </si>
  <si>
    <t>定員を恒常的に超過する場合</t>
    <phoneticPr fontId="77"/>
  </si>
  <si>
    <t>講師配置加算</t>
    <rPh sb="0" eb="2">
      <t>コウシ</t>
    </rPh>
    <rPh sb="2" eb="4">
      <t>ハイチ</t>
    </rPh>
    <rPh sb="4" eb="6">
      <t>カサン</t>
    </rPh>
    <phoneticPr fontId="77"/>
  </si>
  <si>
    <t>処遇改善等
加算Ⅰ</t>
    <phoneticPr fontId="77"/>
  </si>
  <si>
    <t>処遇改善等加算Ⅰ</t>
  </si>
  <si>
    <t>（注）</t>
    <phoneticPr fontId="77"/>
  </si>
  <si>
    <t>（注）</t>
    <rPh sb="0" eb="3">
      <t>チュウ</t>
    </rPh>
    <phoneticPr fontId="3"/>
  </si>
  <si>
    <t>①</t>
    <phoneticPr fontId="77"/>
  </si>
  <si>
    <t>②</t>
    <phoneticPr fontId="77"/>
  </si>
  <si>
    <t>③</t>
    <phoneticPr fontId="77"/>
  </si>
  <si>
    <t>④</t>
    <phoneticPr fontId="77"/>
  </si>
  <si>
    <t>⑤</t>
    <phoneticPr fontId="77"/>
  </si>
  <si>
    <t>⑥</t>
    <phoneticPr fontId="77"/>
  </si>
  <si>
    <t>⑦</t>
    <phoneticPr fontId="77"/>
  </si>
  <si>
    <t>⑧</t>
    <phoneticPr fontId="77"/>
  </si>
  <si>
    <t>⑨</t>
    <phoneticPr fontId="77"/>
  </si>
  <si>
    <t>⑩</t>
    <phoneticPr fontId="77"/>
  </si>
  <si>
    <t>⑩’</t>
    <phoneticPr fontId="77"/>
  </si>
  <si>
    <t>⑪</t>
    <phoneticPr fontId="77"/>
  </si>
  <si>
    <t>⑫</t>
    <phoneticPr fontId="77"/>
  </si>
  <si>
    <t>⑬</t>
    <phoneticPr fontId="77"/>
  </si>
  <si>
    <t>⑭</t>
    <phoneticPr fontId="77"/>
  </si>
  <si>
    <t>⑮</t>
    <phoneticPr fontId="77"/>
  </si>
  <si>
    <t>⑯</t>
    <phoneticPr fontId="77"/>
  </si>
  <si>
    <t>⑰</t>
    <phoneticPr fontId="77"/>
  </si>
  <si>
    <t>⑱</t>
    <phoneticPr fontId="77"/>
  </si>
  <si>
    <t>⑲</t>
    <phoneticPr fontId="77"/>
  </si>
  <si>
    <t>15４歳以上児</t>
    <rPh sb="3" eb="4">
      <t>サイ</t>
    </rPh>
    <rPh sb="4" eb="6">
      <t>イジョウ</t>
    </rPh>
    <rPh sb="6" eb="7">
      <t>ジ</t>
    </rPh>
    <phoneticPr fontId="2"/>
  </si>
  <si>
    <t>16/100
地域</t>
    <phoneticPr fontId="3"/>
  </si>
  <si>
    <t>　15人
　　まで</t>
    <rPh sb="3" eb="4">
      <t>ニン</t>
    </rPh>
    <phoneticPr fontId="3"/>
  </si>
  <si>
    <t>1号</t>
    <rPh sb="1" eb="2">
      <t>ゴウ</t>
    </rPh>
    <phoneticPr fontId="77"/>
  </si>
  <si>
    <t>＋</t>
    <phoneticPr fontId="77"/>
  </si>
  <si>
    <t>×加算率</t>
    <rPh sb="1" eb="4">
      <t>カサンリツ</t>
    </rPh>
    <phoneticPr fontId="77"/>
  </si>
  <si>
    <t>＋</t>
  </si>
  <si>
    <t/>
  </si>
  <si>
    <t>＋</t>
    <phoneticPr fontId="2"/>
  </si>
  <si>
    <t xml:space="preserve"> 　　 ～　15人</t>
    <rPh sb="8" eb="9">
      <t>ニン</t>
    </rPh>
    <phoneticPr fontId="77"/>
  </si>
  <si>
    <t>46人
～
60人</t>
    <rPh sb="2" eb="3">
      <t>ニン</t>
    </rPh>
    <rPh sb="8" eb="9">
      <t>ニン</t>
    </rPh>
    <phoneticPr fontId="77"/>
  </si>
  <si>
    <t>A</t>
    <phoneticPr fontId="77"/>
  </si>
  <si>
    <t>標　準</t>
    <rPh sb="0" eb="1">
      <t>シルベ</t>
    </rPh>
    <rPh sb="2" eb="3">
      <t>ジュン</t>
    </rPh>
    <phoneticPr fontId="77"/>
  </si>
  <si>
    <t>－</t>
    <phoneticPr fontId="77"/>
  </si>
  <si>
    <t>(⑤～⑱)</t>
    <phoneticPr fontId="77"/>
  </si>
  <si>
    <t>15３歳児</t>
    <rPh sb="3" eb="4">
      <t>サイ</t>
    </rPh>
    <rPh sb="4" eb="5">
      <t>ジ</t>
    </rPh>
    <phoneticPr fontId="2"/>
  </si>
  <si>
    <t>都市部</t>
    <rPh sb="0" eb="3">
      <t>トシブ</t>
    </rPh>
    <phoneticPr fontId="77"/>
  </si>
  <si>
    <t>25４歳以上児</t>
    <rPh sb="3" eb="6">
      <t>サイイジョウ</t>
    </rPh>
    <rPh sb="6" eb="7">
      <t>ジ</t>
    </rPh>
    <phoneticPr fontId="2"/>
  </si>
  <si>
    <t>　16人
　　から
　25人
　　まで</t>
    <rPh sb="3" eb="4">
      <t>ニン</t>
    </rPh>
    <rPh sb="13" eb="14">
      <t>ニン</t>
    </rPh>
    <phoneticPr fontId="3"/>
  </si>
  <si>
    <t xml:space="preserve">  16人～　25人</t>
    <rPh sb="4" eb="5">
      <t>ニン</t>
    </rPh>
    <rPh sb="9" eb="10">
      <t>ニン</t>
    </rPh>
    <phoneticPr fontId="77"/>
  </si>
  <si>
    <t>B</t>
    <phoneticPr fontId="77"/>
  </si>
  <si>
    <t>25３歳児</t>
    <rPh sb="3" eb="4">
      <t>サイ</t>
    </rPh>
    <rPh sb="4" eb="5">
      <t>ジ</t>
    </rPh>
    <phoneticPr fontId="2"/>
  </si>
  <si>
    <t>35４歳以上児</t>
    <rPh sb="3" eb="6">
      <t>サイイジョウ</t>
    </rPh>
    <rPh sb="6" eb="7">
      <t>ジ</t>
    </rPh>
    <phoneticPr fontId="2"/>
  </si>
  <si>
    <t>　26人
　　から
　35人
　　まで</t>
    <rPh sb="3" eb="4">
      <t>ニン</t>
    </rPh>
    <rPh sb="13" eb="14">
      <t>ニン</t>
    </rPh>
    <phoneticPr fontId="3"/>
  </si>
  <si>
    <t xml:space="preserve">  26人～　35人</t>
    <rPh sb="4" eb="5">
      <t>ニン</t>
    </rPh>
    <rPh sb="9" eb="10">
      <t>ニン</t>
    </rPh>
    <phoneticPr fontId="77"/>
  </si>
  <si>
    <t>C</t>
    <phoneticPr fontId="77"/>
  </si>
  <si>
    <t>35３歳児</t>
    <rPh sb="3" eb="4">
      <t>サイ</t>
    </rPh>
    <rPh sb="4" eb="5">
      <t>ジ</t>
    </rPh>
    <phoneticPr fontId="2"/>
  </si>
  <si>
    <t>45４歳以上児</t>
    <rPh sb="3" eb="6">
      <t>サイイジョウ</t>
    </rPh>
    <rPh sb="6" eb="7">
      <t>ジ</t>
    </rPh>
    <phoneticPr fontId="2"/>
  </si>
  <si>
    <t>　36人
　　から
　45人
　　まで</t>
    <rPh sb="3" eb="4">
      <t>ニン</t>
    </rPh>
    <rPh sb="13" eb="14">
      <t>ニン</t>
    </rPh>
    <phoneticPr fontId="3"/>
  </si>
  <si>
    <t xml:space="preserve">  36人～　45人</t>
    <rPh sb="4" eb="5">
      <t>ニン</t>
    </rPh>
    <rPh sb="9" eb="10">
      <t>ニン</t>
    </rPh>
    <phoneticPr fontId="77"/>
  </si>
  <si>
    <t>D</t>
    <phoneticPr fontId="77"/>
  </si>
  <si>
    <t>－</t>
  </si>
  <si>
    <t>45３歳児</t>
    <rPh sb="3" eb="4">
      <t>サイ</t>
    </rPh>
    <rPh sb="4" eb="5">
      <t>ジ</t>
    </rPh>
    <phoneticPr fontId="2"/>
  </si>
  <si>
    <t>60４歳以上児</t>
    <rPh sb="3" eb="6">
      <t>サイイジョウ</t>
    </rPh>
    <rPh sb="6" eb="7">
      <t>ジ</t>
    </rPh>
    <phoneticPr fontId="2"/>
  </si>
  <si>
    <t>　46人
　　から
　60人
　　まで</t>
    <rPh sb="3" eb="4">
      <t>ニン</t>
    </rPh>
    <rPh sb="13" eb="14">
      <t>ニン</t>
    </rPh>
    <phoneticPr fontId="3"/>
  </si>
  <si>
    <t xml:space="preserve">  46人～　60人</t>
    <rPh sb="4" eb="5">
      <t>ニン</t>
    </rPh>
    <rPh sb="9" eb="10">
      <t>ニン</t>
    </rPh>
    <phoneticPr fontId="77"/>
  </si>
  <si>
    <t>61人
～
75人</t>
    <rPh sb="2" eb="3">
      <t>ニン</t>
    </rPh>
    <rPh sb="8" eb="9">
      <t>ニン</t>
    </rPh>
    <phoneticPr fontId="77"/>
  </si>
  <si>
    <t>60３歳児</t>
    <rPh sb="3" eb="4">
      <t>サイ</t>
    </rPh>
    <rPh sb="4" eb="5">
      <t>ジ</t>
    </rPh>
    <phoneticPr fontId="2"/>
  </si>
  <si>
    <t>75４歳以上児</t>
    <rPh sb="3" eb="6">
      <t>サイイジョウ</t>
    </rPh>
    <rPh sb="6" eb="7">
      <t>ジ</t>
    </rPh>
    <phoneticPr fontId="2"/>
  </si>
  <si>
    <t>　61人
　　から
　75人
　　まで</t>
    <rPh sb="3" eb="4">
      <t>ニン</t>
    </rPh>
    <rPh sb="13" eb="14">
      <t>ニン</t>
    </rPh>
    <phoneticPr fontId="3"/>
  </si>
  <si>
    <t xml:space="preserve">  61人～　75人</t>
    <rPh sb="4" eb="5">
      <t>ニン</t>
    </rPh>
    <rPh sb="9" eb="10">
      <t>ニン</t>
    </rPh>
    <phoneticPr fontId="77"/>
  </si>
  <si>
    <t>75３歳児</t>
    <rPh sb="3" eb="4">
      <t>サイ</t>
    </rPh>
    <rPh sb="4" eb="5">
      <t>ジ</t>
    </rPh>
    <phoneticPr fontId="2"/>
  </si>
  <si>
    <t>90４歳以上児</t>
    <rPh sb="3" eb="6">
      <t>サイイジョウ</t>
    </rPh>
    <rPh sb="6" eb="7">
      <t>ジ</t>
    </rPh>
    <phoneticPr fontId="2"/>
  </si>
  <si>
    <t>　76人
　　から
　90人
　　まで</t>
    <rPh sb="3" eb="4">
      <t>ニン</t>
    </rPh>
    <rPh sb="13" eb="14">
      <t>ニン</t>
    </rPh>
    <phoneticPr fontId="3"/>
  </si>
  <si>
    <t xml:space="preserve">  76人～　90人</t>
    <rPh sb="4" eb="5">
      <t>ニン</t>
    </rPh>
    <rPh sb="9" eb="10">
      <t>ニン</t>
    </rPh>
    <phoneticPr fontId="77"/>
  </si>
  <si>
    <t>90３歳児</t>
    <rPh sb="3" eb="4">
      <t>サイ</t>
    </rPh>
    <rPh sb="4" eb="5">
      <t>ジ</t>
    </rPh>
    <phoneticPr fontId="2"/>
  </si>
  <si>
    <t>105４歳以上児</t>
    <rPh sb="4" eb="7">
      <t>サイイジョウ</t>
    </rPh>
    <rPh sb="7" eb="8">
      <t>ジ</t>
    </rPh>
    <phoneticPr fontId="2"/>
  </si>
  <si>
    <t>　91人
　　から
　105人
　　まで</t>
    <rPh sb="3" eb="4">
      <t>ニン</t>
    </rPh>
    <rPh sb="14" eb="15">
      <t>ニン</t>
    </rPh>
    <phoneticPr fontId="3"/>
  </si>
  <si>
    <t xml:space="preserve">  91人～ 105人</t>
    <rPh sb="4" eb="5">
      <t>ニン</t>
    </rPh>
    <rPh sb="10" eb="11">
      <t>ニン</t>
    </rPh>
    <phoneticPr fontId="77"/>
  </si>
  <si>
    <t>105３歳児</t>
    <rPh sb="4" eb="5">
      <t>サイ</t>
    </rPh>
    <rPh sb="5" eb="6">
      <t>ジ</t>
    </rPh>
    <phoneticPr fontId="2"/>
  </si>
  <si>
    <t>120４歳以上児</t>
    <rPh sb="4" eb="7">
      <t>サイイジョウ</t>
    </rPh>
    <rPh sb="7" eb="8">
      <t>ジ</t>
    </rPh>
    <phoneticPr fontId="2"/>
  </si>
  <si>
    <t>　106人
　　から
　120人
　　まで</t>
    <rPh sb="4" eb="5">
      <t>ニン</t>
    </rPh>
    <rPh sb="15" eb="16">
      <t>ニン</t>
    </rPh>
    <phoneticPr fontId="3"/>
  </si>
  <si>
    <t xml:space="preserve"> 106人～ 120人</t>
    <rPh sb="4" eb="5">
      <t>ニン</t>
    </rPh>
    <rPh sb="10" eb="11">
      <t>ニン</t>
    </rPh>
    <phoneticPr fontId="77"/>
  </si>
  <si>
    <t>76人
～
90人</t>
    <rPh sb="2" eb="3">
      <t>ニン</t>
    </rPh>
    <rPh sb="8" eb="9">
      <t>ニン</t>
    </rPh>
    <phoneticPr fontId="77"/>
  </si>
  <si>
    <t>120３歳児</t>
    <rPh sb="4" eb="5">
      <t>サイ</t>
    </rPh>
    <rPh sb="5" eb="6">
      <t>ジ</t>
    </rPh>
    <phoneticPr fontId="2"/>
  </si>
  <si>
    <t>135４歳以上児</t>
    <rPh sb="4" eb="7">
      <t>サイイジョウ</t>
    </rPh>
    <rPh sb="7" eb="8">
      <t>ジ</t>
    </rPh>
    <phoneticPr fontId="2"/>
  </si>
  <si>
    <t>　121人
　　から
　135人
　　まで</t>
    <rPh sb="4" eb="5">
      <t>ニン</t>
    </rPh>
    <rPh sb="15" eb="16">
      <t>ニン</t>
    </rPh>
    <phoneticPr fontId="3"/>
  </si>
  <si>
    <t xml:space="preserve"> 121人～ 135人</t>
    <rPh sb="4" eb="5">
      <t>ニン</t>
    </rPh>
    <rPh sb="10" eb="11">
      <t>ニン</t>
    </rPh>
    <phoneticPr fontId="77"/>
  </si>
  <si>
    <t>135３歳児</t>
    <rPh sb="4" eb="5">
      <t>サイ</t>
    </rPh>
    <rPh sb="5" eb="6">
      <t>ジ</t>
    </rPh>
    <phoneticPr fontId="2"/>
  </si>
  <si>
    <t>150４歳以上児</t>
    <rPh sb="4" eb="7">
      <t>サイイジョウ</t>
    </rPh>
    <rPh sb="7" eb="8">
      <t>ジ</t>
    </rPh>
    <phoneticPr fontId="2"/>
  </si>
  <si>
    <t>　136人
　　から
　150人
　　まで</t>
    <rPh sb="4" eb="5">
      <t>ニン</t>
    </rPh>
    <rPh sb="15" eb="16">
      <t>ニン</t>
    </rPh>
    <phoneticPr fontId="3"/>
  </si>
  <si>
    <t xml:space="preserve"> 136人～ 150人</t>
    <rPh sb="4" eb="5">
      <t>ニン</t>
    </rPh>
    <rPh sb="10" eb="11">
      <t>ニン</t>
    </rPh>
    <phoneticPr fontId="77"/>
  </si>
  <si>
    <t>150３歳児</t>
    <rPh sb="4" eb="5">
      <t>サイ</t>
    </rPh>
    <rPh sb="5" eb="6">
      <t>ジ</t>
    </rPh>
    <phoneticPr fontId="2"/>
  </si>
  <si>
    <t>180４歳以上児</t>
    <rPh sb="4" eb="7">
      <t>サイイジョウ</t>
    </rPh>
    <rPh sb="7" eb="8">
      <t>ジ</t>
    </rPh>
    <phoneticPr fontId="2"/>
  </si>
  <si>
    <t>　151人
　　から
　180人
　　まで</t>
    <rPh sb="4" eb="5">
      <t>ニン</t>
    </rPh>
    <rPh sb="15" eb="16">
      <t>ニン</t>
    </rPh>
    <phoneticPr fontId="3"/>
  </si>
  <si>
    <t xml:space="preserve"> 151人～ 180人</t>
    <rPh sb="4" eb="5">
      <t>ニン</t>
    </rPh>
    <rPh sb="10" eb="11">
      <t>ニン</t>
    </rPh>
    <phoneticPr fontId="77"/>
  </si>
  <si>
    <t>180３歳児</t>
    <rPh sb="4" eb="5">
      <t>サイ</t>
    </rPh>
    <rPh sb="5" eb="6">
      <t>ジ</t>
    </rPh>
    <phoneticPr fontId="2"/>
  </si>
  <si>
    <t>210４歳以上児</t>
    <rPh sb="4" eb="7">
      <t>サイイジョウ</t>
    </rPh>
    <rPh sb="7" eb="8">
      <t>ジ</t>
    </rPh>
    <phoneticPr fontId="2"/>
  </si>
  <si>
    <t>　181人
　　から
　210人
　　まで</t>
    <rPh sb="4" eb="5">
      <t>ニン</t>
    </rPh>
    <rPh sb="15" eb="16">
      <t>ニン</t>
    </rPh>
    <phoneticPr fontId="3"/>
  </si>
  <si>
    <t xml:space="preserve"> 181人～ 210人</t>
    <rPh sb="4" eb="5">
      <t>ニン</t>
    </rPh>
    <rPh sb="10" eb="11">
      <t>ニン</t>
    </rPh>
    <phoneticPr fontId="77"/>
  </si>
  <si>
    <t>91人
～
105人</t>
    <rPh sb="2" eb="3">
      <t>ニン</t>
    </rPh>
    <rPh sb="9" eb="10">
      <t>ニン</t>
    </rPh>
    <phoneticPr fontId="77"/>
  </si>
  <si>
    <t>210３歳児</t>
    <rPh sb="4" eb="5">
      <t>サイ</t>
    </rPh>
    <rPh sb="5" eb="6">
      <t>ジ</t>
    </rPh>
    <phoneticPr fontId="2"/>
  </si>
  <si>
    <t>240４歳以上児</t>
    <rPh sb="4" eb="7">
      <t>サイイジョウ</t>
    </rPh>
    <rPh sb="7" eb="8">
      <t>ジ</t>
    </rPh>
    <phoneticPr fontId="2"/>
  </si>
  <si>
    <t>　211人
　　から
　240人
　　まで</t>
    <rPh sb="4" eb="5">
      <t>ニン</t>
    </rPh>
    <rPh sb="15" eb="16">
      <t>ニン</t>
    </rPh>
    <phoneticPr fontId="3"/>
  </si>
  <si>
    <t xml:space="preserve"> 211人～ 240人</t>
    <rPh sb="4" eb="5">
      <t>ニン</t>
    </rPh>
    <rPh sb="10" eb="11">
      <t>ニン</t>
    </rPh>
    <phoneticPr fontId="77"/>
  </si>
  <si>
    <t>240３歳児</t>
    <rPh sb="4" eb="5">
      <t>サイ</t>
    </rPh>
    <rPh sb="5" eb="6">
      <t>ジ</t>
    </rPh>
    <phoneticPr fontId="2"/>
  </si>
  <si>
    <t>270４歳以上児</t>
    <rPh sb="4" eb="7">
      <t>サイイジョウ</t>
    </rPh>
    <rPh sb="7" eb="8">
      <t>ジ</t>
    </rPh>
    <phoneticPr fontId="2"/>
  </si>
  <si>
    <t>　241人
　　から
　270人
　　まで</t>
    <rPh sb="4" eb="5">
      <t>ニン</t>
    </rPh>
    <rPh sb="15" eb="16">
      <t>ニン</t>
    </rPh>
    <phoneticPr fontId="3"/>
  </si>
  <si>
    <t xml:space="preserve"> 241人～ 270人</t>
    <rPh sb="4" eb="5">
      <t>ニン</t>
    </rPh>
    <rPh sb="10" eb="11">
      <t>ニン</t>
    </rPh>
    <phoneticPr fontId="77"/>
  </si>
  <si>
    <t>270３歳児</t>
    <rPh sb="4" eb="5">
      <t>サイ</t>
    </rPh>
    <rPh sb="5" eb="6">
      <t>ジ</t>
    </rPh>
    <phoneticPr fontId="2"/>
  </si>
  <si>
    <t>300４歳以上児</t>
    <rPh sb="4" eb="7">
      <t>サイイジョウ</t>
    </rPh>
    <rPh sb="7" eb="8">
      <t>ジ</t>
    </rPh>
    <phoneticPr fontId="2"/>
  </si>
  <si>
    <t>　271人
　　から
　300人
　　まで</t>
    <rPh sb="4" eb="5">
      <t>ニン</t>
    </rPh>
    <rPh sb="15" eb="16">
      <t>ニン</t>
    </rPh>
    <phoneticPr fontId="3"/>
  </si>
  <si>
    <t xml:space="preserve"> 271人～ 300人</t>
    <rPh sb="4" eb="5">
      <t>ニン</t>
    </rPh>
    <rPh sb="10" eb="11">
      <t>ニン</t>
    </rPh>
    <phoneticPr fontId="77"/>
  </si>
  <si>
    <t>300３歳児</t>
    <rPh sb="4" eb="5">
      <t>サイ</t>
    </rPh>
    <rPh sb="5" eb="6">
      <t>ジ</t>
    </rPh>
    <phoneticPr fontId="2"/>
  </si>
  <si>
    <t>330４歳以上児</t>
    <rPh sb="4" eb="7">
      <t>サイイジョウ</t>
    </rPh>
    <rPh sb="7" eb="8">
      <t>ジ</t>
    </rPh>
    <phoneticPr fontId="2"/>
  </si>
  <si>
    <t>　301人
　　以上</t>
    <phoneticPr fontId="3"/>
  </si>
  <si>
    <t xml:space="preserve"> 301人～</t>
    <rPh sb="4" eb="5">
      <t>ニン</t>
    </rPh>
    <phoneticPr fontId="77"/>
  </si>
  <si>
    <t>106人
～
120人</t>
    <rPh sb="3" eb="4">
      <t>ニン</t>
    </rPh>
    <rPh sb="10" eb="11">
      <t>ニン</t>
    </rPh>
    <phoneticPr fontId="77"/>
  </si>
  <si>
    <t>330３歳児</t>
    <rPh sb="4" eb="5">
      <t>サイ</t>
    </rPh>
    <rPh sb="5" eb="6">
      <t>ジ</t>
    </rPh>
    <phoneticPr fontId="2"/>
  </si>
  <si>
    <t>(⑤～⑳（⑯を除く。）)</t>
    <rPh sb="7" eb="8">
      <t>ノゾ</t>
    </rPh>
    <phoneticPr fontId="77"/>
  </si>
  <si>
    <t>加算部分２</t>
    <rPh sb="0" eb="2">
      <t>カサン</t>
    </rPh>
    <rPh sb="2" eb="4">
      <t>ブブン</t>
    </rPh>
    <phoneticPr fontId="77"/>
  </si>
  <si>
    <t>主幹教諭等専任加算</t>
    <rPh sb="0" eb="2">
      <t>シュカン</t>
    </rPh>
    <rPh sb="2" eb="4">
      <t>キョウユ</t>
    </rPh>
    <rPh sb="4" eb="5">
      <t>トウ</t>
    </rPh>
    <rPh sb="5" eb="7">
      <t>センニン</t>
    </rPh>
    <rPh sb="7" eb="9">
      <t>カサン</t>
    </rPh>
    <phoneticPr fontId="77"/>
  </si>
  <si>
    <t>基本額</t>
    <phoneticPr fontId="3"/>
  </si>
  <si>
    <t>処遇改善等加算</t>
    <rPh sb="0" eb="2">
      <t>ショグウ</t>
    </rPh>
    <rPh sb="2" eb="4">
      <t>カイゼン</t>
    </rPh>
    <rPh sb="4" eb="5">
      <t>トウ</t>
    </rPh>
    <rPh sb="5" eb="7">
      <t>カサン</t>
    </rPh>
    <phoneticPr fontId="3"/>
  </si>
  <si>
    <t>※各月初日の利用子どもの単価に加算</t>
    <phoneticPr fontId="77"/>
  </si>
  <si>
    <t>（</t>
    <phoneticPr fontId="3"/>
  </si>
  <si>
    <t>＋</t>
    <phoneticPr fontId="3"/>
  </si>
  <si>
    <t>）</t>
    <phoneticPr fontId="3"/>
  </si>
  <si>
    <t>÷各月初日の利用子ども数</t>
    <phoneticPr fontId="3"/>
  </si>
  <si>
    <t>㉒</t>
    <phoneticPr fontId="3"/>
  </si>
  <si>
    <t>Ａ</t>
    <phoneticPr fontId="3"/>
  </si>
  <si>
    <t>処遇改善等加算Ⅰ</t>
    <rPh sb="0" eb="2">
      <t>ショグウ</t>
    </rPh>
    <rPh sb="2" eb="4">
      <t>カイゼン</t>
    </rPh>
    <rPh sb="4" eb="5">
      <t>トウ</t>
    </rPh>
    <rPh sb="5" eb="7">
      <t>カサン</t>
    </rPh>
    <phoneticPr fontId="3"/>
  </si>
  <si>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3"/>
  </si>
  <si>
    <t>Ｂ</t>
    <phoneticPr fontId="3"/>
  </si>
  <si>
    <t>事務職員配置加算</t>
    <rPh sb="0" eb="2">
      <t>ジム</t>
    </rPh>
    <rPh sb="2" eb="4">
      <t>ショクイン</t>
    </rPh>
    <rPh sb="4" eb="6">
      <t>ハイチ</t>
    </rPh>
    <rPh sb="6" eb="8">
      <t>カサン</t>
    </rPh>
    <phoneticPr fontId="77"/>
  </si>
  <si>
    <t>㉓</t>
    <phoneticPr fontId="3"/>
  </si>
  <si>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77"/>
  </si>
  <si>
    <t>指導充実加配加算</t>
    <rPh sb="0" eb="2">
      <t>シドウ</t>
    </rPh>
    <rPh sb="2" eb="4">
      <t>ジュウジツ</t>
    </rPh>
    <rPh sb="4" eb="6">
      <t>カハイ</t>
    </rPh>
    <rPh sb="6" eb="8">
      <t>カサン</t>
    </rPh>
    <phoneticPr fontId="77"/>
  </si>
  <si>
    <t>㉔</t>
    <phoneticPr fontId="2"/>
  </si>
  <si>
    <t>事務負担対応加配加算</t>
    <rPh sb="0" eb="2">
      <t>ジム</t>
    </rPh>
    <rPh sb="2" eb="4">
      <t>フタン</t>
    </rPh>
    <rPh sb="4" eb="6">
      <t>タイオウ</t>
    </rPh>
    <rPh sb="6" eb="8">
      <t>カハイ</t>
    </rPh>
    <rPh sb="8" eb="10">
      <t>カサン</t>
    </rPh>
    <phoneticPr fontId="77"/>
  </si>
  <si>
    <t>㉕</t>
    <phoneticPr fontId="2"/>
  </si>
  <si>
    <t>処遇改善等加算Ⅱ</t>
    <phoneticPr fontId="77"/>
  </si>
  <si>
    <t>㉖</t>
    <phoneticPr fontId="2"/>
  </si>
  <si>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77"/>
  </si>
  <si>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77"/>
  </si>
  <si>
    <t>・処遇改善等加算Ⅱ－①</t>
    <phoneticPr fontId="77"/>
  </si>
  <si>
    <t>×</t>
    <phoneticPr fontId="3"/>
  </si>
  <si>
    <t>人数Ａ</t>
    <rPh sb="0" eb="2">
      <t>ニンズウ</t>
    </rPh>
    <phoneticPr fontId="3"/>
  </si>
  <si>
    <t>1/2</t>
    <phoneticPr fontId="2"/>
  </si>
  <si>
    <t>・処遇改善等加算Ⅱ－②</t>
    <phoneticPr fontId="77"/>
  </si>
  <si>
    <t>人数Ｂ</t>
    <rPh sb="0" eb="2">
      <t>ニンズウ</t>
    </rPh>
    <phoneticPr fontId="3"/>
  </si>
  <si>
    <t>冷暖房費加算</t>
    <rPh sb="0" eb="3">
      <t>レイダンボウ</t>
    </rPh>
    <rPh sb="3" eb="4">
      <t>ヒ</t>
    </rPh>
    <rPh sb="4" eb="6">
      <t>カサン</t>
    </rPh>
    <phoneticPr fontId="3"/>
  </si>
  <si>
    <t>㉗</t>
    <phoneticPr fontId="2"/>
  </si>
  <si>
    <t>１級地</t>
    <rPh sb="1" eb="3">
      <t>キュウチ</t>
    </rPh>
    <phoneticPr fontId="3"/>
  </si>
  <si>
    <t>４級地</t>
    <rPh sb="1" eb="3">
      <t>キュウチ</t>
    </rPh>
    <phoneticPr fontId="3"/>
  </si>
  <si>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3"/>
  </si>
  <si>
    <t>２級地</t>
    <rPh sb="1" eb="3">
      <t>キュウチ</t>
    </rPh>
    <phoneticPr fontId="3"/>
  </si>
  <si>
    <t>その他地域</t>
    <rPh sb="2" eb="3">
      <t>タ</t>
    </rPh>
    <rPh sb="3" eb="5">
      <t>チイキ</t>
    </rPh>
    <phoneticPr fontId="3"/>
  </si>
  <si>
    <t>３級地</t>
    <rPh sb="1" eb="3">
      <t>キュウチ</t>
    </rPh>
    <phoneticPr fontId="3"/>
  </si>
  <si>
    <t>施設関係者評価加算</t>
    <rPh sb="0" eb="2">
      <t>シセツ</t>
    </rPh>
    <rPh sb="2" eb="5">
      <t>カンケイシャ</t>
    </rPh>
    <rPh sb="5" eb="7">
      <t>ヒョウカ</t>
    </rPh>
    <rPh sb="7" eb="9">
      <t>カサン</t>
    </rPh>
    <phoneticPr fontId="3"/>
  </si>
  <si>
    <t>㉘</t>
    <phoneticPr fontId="3"/>
  </si>
  <si>
    <t>※３月初日の利用子どもの単価に加算</t>
    <rPh sb="3" eb="5">
      <t>ショニチ</t>
    </rPh>
    <rPh sb="6" eb="8">
      <t>リヨウ</t>
    </rPh>
    <rPh sb="8" eb="9">
      <t>コ</t>
    </rPh>
    <phoneticPr fontId="3"/>
  </si>
  <si>
    <t>除雪費加算</t>
    <rPh sb="0" eb="2">
      <t>ジョセツ</t>
    </rPh>
    <rPh sb="2" eb="3">
      <t>ヒ</t>
    </rPh>
    <rPh sb="3" eb="5">
      <t>カサン</t>
    </rPh>
    <phoneticPr fontId="3"/>
  </si>
  <si>
    <t>㉙</t>
    <phoneticPr fontId="3"/>
  </si>
  <si>
    <t>降灰除去費加算</t>
    <rPh sb="0" eb="2">
      <t>コウカイ</t>
    </rPh>
    <rPh sb="2" eb="4">
      <t>ジョキョ</t>
    </rPh>
    <rPh sb="4" eb="5">
      <t>ヒ</t>
    </rPh>
    <rPh sb="5" eb="7">
      <t>カサン</t>
    </rPh>
    <phoneticPr fontId="3"/>
  </si>
  <si>
    <t>㉚</t>
    <phoneticPr fontId="2"/>
  </si>
  <si>
    <t>入所児童処遇特別加算</t>
    <rPh sb="0" eb="2">
      <t>ニュウショ</t>
    </rPh>
    <rPh sb="2" eb="4">
      <t>ジドウ</t>
    </rPh>
    <rPh sb="4" eb="6">
      <t>ショグウ</t>
    </rPh>
    <rPh sb="6" eb="8">
      <t>トクベツ</t>
    </rPh>
    <rPh sb="8" eb="10">
      <t>カサン</t>
    </rPh>
    <phoneticPr fontId="3"/>
  </si>
  <si>
    <t xml:space="preserve"> 400時間以上 800時間未満</t>
    <rPh sb="4" eb="6">
      <t>ジカン</t>
    </rPh>
    <rPh sb="6" eb="8">
      <t>イジョウ</t>
    </rPh>
    <rPh sb="12" eb="14">
      <t>ジカン</t>
    </rPh>
    <rPh sb="14" eb="16">
      <t>ミマン</t>
    </rPh>
    <phoneticPr fontId="3"/>
  </si>
  <si>
    <t>※加算額は、高齢者者等の年間総雇用時間数を基に区分
※３月初日の利用子どもの単価に加算</t>
    <phoneticPr fontId="3"/>
  </si>
  <si>
    <t>÷３月初日の利用子ども数</t>
    <phoneticPr fontId="77"/>
  </si>
  <si>
    <t xml:space="preserve"> 800時間以上1200時間未満</t>
    <rPh sb="4" eb="6">
      <t>ジカン</t>
    </rPh>
    <rPh sb="6" eb="8">
      <t>イジョウ</t>
    </rPh>
    <rPh sb="12" eb="14">
      <t>ジカン</t>
    </rPh>
    <rPh sb="14" eb="16">
      <t>ミマン</t>
    </rPh>
    <phoneticPr fontId="3"/>
  </si>
  <si>
    <t>1200時間以上　　　　　　</t>
    <rPh sb="4" eb="6">
      <t>ジカン</t>
    </rPh>
    <rPh sb="6" eb="8">
      <t>イジョウ</t>
    </rPh>
    <phoneticPr fontId="3"/>
  </si>
  <si>
    <t>㉗</t>
    <phoneticPr fontId="3"/>
  </si>
  <si>
    <t>施設機能強化推進費加算</t>
    <rPh sb="0" eb="2">
      <t>シセツ</t>
    </rPh>
    <rPh sb="2" eb="4">
      <t>キノウ</t>
    </rPh>
    <rPh sb="4" eb="6">
      <t>キョウカ</t>
    </rPh>
    <rPh sb="6" eb="8">
      <t>スイシン</t>
    </rPh>
    <rPh sb="8" eb="9">
      <t>ヒ</t>
    </rPh>
    <rPh sb="9" eb="11">
      <t>カサン</t>
    </rPh>
    <phoneticPr fontId="3"/>
  </si>
  <si>
    <t>㉛</t>
    <phoneticPr fontId="3"/>
  </si>
  <si>
    <t>小学校接続加算</t>
    <rPh sb="0" eb="3">
      <t>ショウガッコウ</t>
    </rPh>
    <rPh sb="3" eb="5">
      <t>セツゾク</t>
    </rPh>
    <rPh sb="5" eb="7">
      <t>カサン</t>
    </rPh>
    <phoneticPr fontId="3"/>
  </si>
  <si>
    <t>㉜</t>
    <phoneticPr fontId="3"/>
  </si>
  <si>
    <t>　</t>
    <phoneticPr fontId="3"/>
  </si>
  <si>
    <t>栄養管理加算</t>
    <rPh sb="0" eb="2">
      <t>エイヨウ</t>
    </rPh>
    <rPh sb="2" eb="4">
      <t>カンリ</t>
    </rPh>
    <rPh sb="4" eb="6">
      <t>カサン</t>
    </rPh>
    <phoneticPr fontId="3"/>
  </si>
  <si>
    <t>第三者評価受審加算</t>
    <rPh sb="0" eb="3">
      <t>ダイサンシャ</t>
    </rPh>
    <rPh sb="3" eb="5">
      <t>ヒョウカ</t>
    </rPh>
    <rPh sb="5" eb="7">
      <t>ジュシン</t>
    </rPh>
    <rPh sb="7" eb="9">
      <t>カサン</t>
    </rPh>
    <phoneticPr fontId="3"/>
  </si>
  <si>
    <t>㉝</t>
    <phoneticPr fontId="3"/>
  </si>
  <si>
    <t>（ 注 ）年度の初日の前日における満年齢に応じて月額を調整</t>
    <phoneticPr fontId="77"/>
  </si>
  <si>
    <t>保育必要量区分　⑤</t>
    <rPh sb="0" eb="2">
      <t>ホイク</t>
    </rPh>
    <rPh sb="2" eb="5">
      <t>ヒツヨウリョウ</t>
    </rPh>
    <rPh sb="5" eb="7">
      <t>クブン</t>
    </rPh>
    <phoneticPr fontId="77"/>
  </si>
  <si>
    <t>処遇改善等加算Ⅰ</t>
    <phoneticPr fontId="77"/>
  </si>
  <si>
    <t>休日保育加算</t>
    <rPh sb="0" eb="2">
      <t>キュウジツ</t>
    </rPh>
    <rPh sb="2" eb="4">
      <t>ホイク</t>
    </rPh>
    <rPh sb="4" eb="6">
      <t>カサン</t>
    </rPh>
    <phoneticPr fontId="77"/>
  </si>
  <si>
    <t>夜間保育加算</t>
    <rPh sb="0" eb="2">
      <t>ヤカン</t>
    </rPh>
    <rPh sb="2" eb="4">
      <t>ホイク</t>
    </rPh>
    <rPh sb="4" eb="6">
      <t>カサン</t>
    </rPh>
    <phoneticPr fontId="77"/>
  </si>
  <si>
    <t>減価償却費加算</t>
    <rPh sb="0" eb="2">
      <t>ゲンカ</t>
    </rPh>
    <rPh sb="2" eb="5">
      <t>ショウキャクヒ</t>
    </rPh>
    <rPh sb="5" eb="7">
      <t>カサン</t>
    </rPh>
    <phoneticPr fontId="77"/>
  </si>
  <si>
    <t>賃借料加算</t>
    <rPh sb="0" eb="3">
      <t>チンシャクリョウ</t>
    </rPh>
    <rPh sb="3" eb="5">
      <t>カサン</t>
    </rPh>
    <phoneticPr fontId="77"/>
  </si>
  <si>
    <t>外部監査費加算</t>
    <rPh sb="0" eb="2">
      <t>ガイブ</t>
    </rPh>
    <rPh sb="2" eb="4">
      <t>カンサ</t>
    </rPh>
    <rPh sb="4" eb="5">
      <t>ヒ</t>
    </rPh>
    <rPh sb="5" eb="7">
      <t>カサン</t>
    </rPh>
    <phoneticPr fontId="77"/>
  </si>
  <si>
    <t>１号認定こどもの利用定員を設定しない場合</t>
    <rPh sb="1" eb="2">
      <t>ゴウ</t>
    </rPh>
    <rPh sb="2" eb="4">
      <t>ニンテイ</t>
    </rPh>
    <rPh sb="8" eb="10">
      <t>リヨウ</t>
    </rPh>
    <rPh sb="10" eb="12">
      <t>テイイン</t>
    </rPh>
    <rPh sb="13" eb="15">
      <t>セッテイ</t>
    </rPh>
    <rPh sb="18" eb="20">
      <t>バアイ</t>
    </rPh>
    <phoneticPr fontId="77"/>
  </si>
  <si>
    <t>分園の場合</t>
    <rPh sb="0" eb="2">
      <t>ブンエン</t>
    </rPh>
    <rPh sb="3" eb="5">
      <t>バアイ</t>
    </rPh>
    <phoneticPr fontId="77"/>
  </si>
  <si>
    <t>常態的に土曜日に閉所する場合</t>
    <rPh sb="0" eb="3">
      <t>ジョウタイテキ</t>
    </rPh>
    <rPh sb="4" eb="7">
      <t>ドヨウビ</t>
    </rPh>
    <rPh sb="8" eb="10">
      <t>ヘイショ</t>
    </rPh>
    <rPh sb="12" eb="14">
      <t>バアイ</t>
    </rPh>
    <phoneticPr fontId="77"/>
  </si>
  <si>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77"/>
  </si>
  <si>
    <t>年齢別配置基準を下回る場合</t>
    <rPh sb="0" eb="3">
      <t>ネンレイベツ</t>
    </rPh>
    <rPh sb="3" eb="5">
      <t>ハイチ</t>
    </rPh>
    <rPh sb="5" eb="7">
      <t>キジュン</t>
    </rPh>
    <rPh sb="8" eb="10">
      <t>シタマワ</t>
    </rPh>
    <rPh sb="11" eb="13">
      <t>バアイ</t>
    </rPh>
    <phoneticPr fontId="77"/>
  </si>
  <si>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77"/>
  </si>
  <si>
    <t>施設長に係る経過措置が適用される場合</t>
    <rPh sb="0" eb="3">
      <t>シセツチョウ</t>
    </rPh>
    <rPh sb="4" eb="5">
      <t>カカ</t>
    </rPh>
    <rPh sb="6" eb="8">
      <t>ケイカ</t>
    </rPh>
    <rPh sb="8" eb="10">
      <t>ソチ</t>
    </rPh>
    <rPh sb="11" eb="13">
      <t>テキヨウ</t>
    </rPh>
    <rPh sb="16" eb="18">
      <t>バアイ</t>
    </rPh>
    <phoneticPr fontId="77"/>
  </si>
  <si>
    <t>定員を恒常的に
超過する場合</t>
    <rPh sb="0" eb="2">
      <t>テイイン</t>
    </rPh>
    <rPh sb="3" eb="6">
      <t>コウジョウテキ</t>
    </rPh>
    <rPh sb="8" eb="10">
      <t>チョウカ</t>
    </rPh>
    <rPh sb="12" eb="14">
      <t>バアイ</t>
    </rPh>
    <phoneticPr fontId="77"/>
  </si>
  <si>
    <t>保育標準時間認定</t>
    <rPh sb="0" eb="2">
      <t>ホイク</t>
    </rPh>
    <rPh sb="2" eb="4">
      <t>ヒョウジュン</t>
    </rPh>
    <rPh sb="4" eb="6">
      <t>ジカン</t>
    </rPh>
    <rPh sb="6" eb="8">
      <t>ニンテイ</t>
    </rPh>
    <phoneticPr fontId="77"/>
  </si>
  <si>
    <t>保育短時間認定</t>
    <rPh sb="0" eb="2">
      <t>ホイク</t>
    </rPh>
    <rPh sb="2" eb="3">
      <t>タン</t>
    </rPh>
    <rPh sb="3" eb="5">
      <t>ジカン</t>
    </rPh>
    <rPh sb="5" eb="7">
      <t>ニンテイ</t>
    </rPh>
    <phoneticPr fontId="77"/>
  </si>
  <si>
    <t>加算額</t>
    <phoneticPr fontId="77"/>
  </si>
  <si>
    <t>処遇改善等
加算Ⅰ</t>
    <rPh sb="0" eb="2">
      <t>ショグウ</t>
    </rPh>
    <rPh sb="2" eb="4">
      <t>カイゼン</t>
    </rPh>
    <rPh sb="4" eb="5">
      <t>トウ</t>
    </rPh>
    <rPh sb="6" eb="8">
      <t>カサン</t>
    </rPh>
    <phoneticPr fontId="3"/>
  </si>
  <si>
    <t>認可施設</t>
    <rPh sb="0" eb="2">
      <t>ニンカ</t>
    </rPh>
    <rPh sb="2" eb="4">
      <t>シセツ</t>
    </rPh>
    <phoneticPr fontId="77"/>
  </si>
  <si>
    <t>機能部分</t>
    <rPh sb="0" eb="2">
      <t>キノウ</t>
    </rPh>
    <rPh sb="2" eb="4">
      <t>ブブン</t>
    </rPh>
    <phoneticPr fontId="77"/>
  </si>
  <si>
    <t>(注１)</t>
    <rPh sb="1" eb="2">
      <t>チュウ</t>
    </rPh>
    <phoneticPr fontId="3"/>
  </si>
  <si>
    <t>⑳</t>
    <phoneticPr fontId="77"/>
  </si>
  <si>
    <t>㉑</t>
    <phoneticPr fontId="77"/>
  </si>
  <si>
    <t>10４歳以上児</t>
    <rPh sb="3" eb="6">
      <t>サイイジョウ</t>
    </rPh>
    <rPh sb="6" eb="7">
      <t>ジ</t>
    </rPh>
    <phoneticPr fontId="77"/>
  </si>
  <si>
    <t xml:space="preserve">
　10人
　　まで</t>
    <rPh sb="5" eb="6">
      <t>ニン</t>
    </rPh>
    <phoneticPr fontId="3"/>
  </si>
  <si>
    <t>2号</t>
    <rPh sb="1" eb="2">
      <t>ゴウ</t>
    </rPh>
    <phoneticPr fontId="77"/>
  </si>
  <si>
    <t>×加算率</t>
    <rPh sb="1" eb="3">
      <t>カサン</t>
    </rPh>
    <rPh sb="3" eb="4">
      <t>リツ</t>
    </rPh>
    <phoneticPr fontId="77"/>
  </si>
  <si>
    <t>÷</t>
    <phoneticPr fontId="77"/>
  </si>
  <si>
    <t>Ａ地域</t>
    <rPh sb="1" eb="3">
      <t>チイキ</t>
    </rPh>
    <phoneticPr fontId="77"/>
  </si>
  <si>
    <t>ａ地域</t>
    <rPh sb="1" eb="3">
      <t>チイキ</t>
    </rPh>
    <phoneticPr fontId="77"/>
  </si>
  <si>
    <t>(⑥＋⑦
　＋⑧＋⑩)</t>
  </si>
  <si>
    <t>(⑥～⑳)</t>
  </si>
  <si>
    <t>10３歳児</t>
    <rPh sb="3" eb="4">
      <t>サイ</t>
    </rPh>
    <rPh sb="4" eb="5">
      <t>ジ</t>
    </rPh>
    <phoneticPr fontId="77"/>
  </si>
  <si>
    <t>Ｂ地域</t>
    <rPh sb="1" eb="3">
      <t>チイキ</t>
    </rPh>
    <phoneticPr fontId="77"/>
  </si>
  <si>
    <t>ｂ地域</t>
    <rPh sb="1" eb="3">
      <t>チイキ</t>
    </rPh>
    <phoneticPr fontId="77"/>
  </si>
  <si>
    <t>10１，２歳児</t>
    <rPh sb="5" eb="6">
      <t>サイ</t>
    </rPh>
    <rPh sb="6" eb="7">
      <t>ジ</t>
    </rPh>
    <phoneticPr fontId="77"/>
  </si>
  <si>
    <t>3号</t>
    <rPh sb="1" eb="2">
      <t>ゴウ</t>
    </rPh>
    <phoneticPr fontId="77"/>
  </si>
  <si>
    <t>１、２歳児</t>
    <rPh sb="3" eb="5">
      <t>サイジ</t>
    </rPh>
    <phoneticPr fontId="3"/>
  </si>
  <si>
    <t>Ｃ地域</t>
    <rPh sb="1" eb="3">
      <t>チイキ</t>
    </rPh>
    <phoneticPr fontId="77"/>
  </si>
  <si>
    <t>ｃ地域</t>
    <rPh sb="1" eb="3">
      <t>チイキ</t>
    </rPh>
    <phoneticPr fontId="77"/>
  </si>
  <si>
    <t>10乳児</t>
    <rPh sb="2" eb="4">
      <t>ニュウジ</t>
    </rPh>
    <phoneticPr fontId="77"/>
  </si>
  <si>
    <t>Ｄ地域</t>
    <rPh sb="1" eb="3">
      <t>チイキ</t>
    </rPh>
    <phoneticPr fontId="77"/>
  </si>
  <si>
    <t>ｄ地域</t>
    <rPh sb="1" eb="3">
      <t>チイキ</t>
    </rPh>
    <phoneticPr fontId="77"/>
  </si>
  <si>
    <t>×人数</t>
    <phoneticPr fontId="77"/>
  </si>
  <si>
    <t>20４歳以上児</t>
    <rPh sb="3" eb="6">
      <t>サイイジョウ</t>
    </rPh>
    <rPh sb="6" eb="7">
      <t>ジ</t>
    </rPh>
    <phoneticPr fontId="77"/>
  </si>
  <si>
    <t>　11人
　　から
　20人
　　まで</t>
    <rPh sb="3" eb="4">
      <t>ニン</t>
    </rPh>
    <rPh sb="13" eb="14">
      <t>ニン</t>
    </rPh>
    <phoneticPr fontId="3"/>
  </si>
  <si>
    <t>20３歳児</t>
    <rPh sb="3" eb="4">
      <t>サイ</t>
    </rPh>
    <rPh sb="4" eb="5">
      <t>ジ</t>
    </rPh>
    <phoneticPr fontId="77"/>
  </si>
  <si>
    <t>20１，２歳児</t>
    <rPh sb="5" eb="6">
      <t>サイ</t>
    </rPh>
    <rPh sb="6" eb="7">
      <t>ジ</t>
    </rPh>
    <phoneticPr fontId="77"/>
  </si>
  <si>
    <t>20乳児</t>
    <rPh sb="2" eb="4">
      <t>ニュウジ</t>
    </rPh>
    <phoneticPr fontId="77"/>
  </si>
  <si>
    <t>30４歳以上児</t>
    <rPh sb="3" eb="6">
      <t>サイイジョウ</t>
    </rPh>
    <rPh sb="6" eb="7">
      <t>ジ</t>
    </rPh>
    <phoneticPr fontId="77"/>
  </si>
  <si>
    <t>　21人
　　から
　30人
　　まで</t>
    <rPh sb="3" eb="4">
      <t>ニン</t>
    </rPh>
    <rPh sb="13" eb="14">
      <t>ニン</t>
    </rPh>
    <phoneticPr fontId="3"/>
  </si>
  <si>
    <t>30３歳児</t>
    <rPh sb="3" eb="4">
      <t>サイ</t>
    </rPh>
    <rPh sb="4" eb="5">
      <t>ジ</t>
    </rPh>
    <phoneticPr fontId="77"/>
  </si>
  <si>
    <t>認定こども園全体の利用定員</t>
    <rPh sb="0" eb="2">
      <t>ニンテイ</t>
    </rPh>
    <rPh sb="5" eb="6">
      <t>エン</t>
    </rPh>
    <rPh sb="6" eb="8">
      <t>ゼンタイ</t>
    </rPh>
    <rPh sb="9" eb="11">
      <t>リヨウ</t>
    </rPh>
    <rPh sb="11" eb="13">
      <t>テイイン</t>
    </rPh>
    <phoneticPr fontId="77"/>
  </si>
  <si>
    <t>30１，２歳児</t>
    <rPh sb="5" eb="6">
      <t>サイ</t>
    </rPh>
    <rPh sb="6" eb="7">
      <t>ジ</t>
    </rPh>
    <phoneticPr fontId="77"/>
  </si>
  <si>
    <t>30乳児</t>
    <rPh sb="2" eb="4">
      <t>ニュウジ</t>
    </rPh>
    <phoneticPr fontId="77"/>
  </si>
  <si>
    <t>40４歳以上児</t>
    <rPh sb="3" eb="6">
      <t>サイイジョウ</t>
    </rPh>
    <rPh sb="6" eb="7">
      <t>ジ</t>
    </rPh>
    <phoneticPr fontId="77"/>
  </si>
  <si>
    <t>　31人
　　から
　40人
　　まで</t>
    <rPh sb="3" eb="4">
      <t>ニン</t>
    </rPh>
    <rPh sb="13" eb="14">
      <t>ニン</t>
    </rPh>
    <phoneticPr fontId="3"/>
  </si>
  <si>
    <t>休日保育の年間延べ利用子ども数</t>
    <rPh sb="0" eb="2">
      <t>キュウジツ</t>
    </rPh>
    <rPh sb="2" eb="4">
      <t>ホイク</t>
    </rPh>
    <rPh sb="5" eb="7">
      <t>ネンカン</t>
    </rPh>
    <rPh sb="7" eb="8">
      <t>ノ</t>
    </rPh>
    <rPh sb="9" eb="11">
      <t>リヨウ</t>
    </rPh>
    <rPh sb="11" eb="12">
      <t>コ</t>
    </rPh>
    <rPh sb="14" eb="15">
      <t>スウ</t>
    </rPh>
    <phoneticPr fontId="77"/>
  </si>
  <si>
    <t>40３歳児</t>
    <rPh sb="3" eb="4">
      <t>サイ</t>
    </rPh>
    <rPh sb="4" eb="5">
      <t>ジ</t>
    </rPh>
    <phoneticPr fontId="77"/>
  </si>
  <si>
    <t>40１，２歳児</t>
    <rPh sb="5" eb="6">
      <t>サイ</t>
    </rPh>
    <rPh sb="6" eb="7">
      <t>ジ</t>
    </rPh>
    <phoneticPr fontId="77"/>
  </si>
  <si>
    <t>40乳児</t>
    <rPh sb="2" eb="4">
      <t>ニュウジ</t>
    </rPh>
    <phoneticPr fontId="77"/>
  </si>
  <si>
    <t>　 　　 ～　210人</t>
    <rPh sb="10" eb="11">
      <t>ニン</t>
    </rPh>
    <phoneticPr fontId="77"/>
  </si>
  <si>
    <t>50４歳以上児</t>
    <rPh sb="3" eb="6">
      <t>サイイジョウ</t>
    </rPh>
    <rPh sb="6" eb="7">
      <t>ジ</t>
    </rPh>
    <phoneticPr fontId="77"/>
  </si>
  <si>
    <t>　41人
　　から
　50人
　　まで</t>
    <rPh sb="3" eb="4">
      <t>ニン</t>
    </rPh>
    <rPh sb="13" eb="14">
      <t>ニン</t>
    </rPh>
    <phoneticPr fontId="3"/>
  </si>
  <si>
    <t>50３歳児</t>
    <rPh sb="3" eb="4">
      <t>サイ</t>
    </rPh>
    <rPh sb="4" eb="5">
      <t>ジ</t>
    </rPh>
    <phoneticPr fontId="77"/>
  </si>
  <si>
    <t>50１，２歳児</t>
    <rPh sb="5" eb="6">
      <t>サイ</t>
    </rPh>
    <rPh sb="6" eb="7">
      <t>ジ</t>
    </rPh>
    <phoneticPr fontId="77"/>
  </si>
  <si>
    <t>　 211人～　279人</t>
    <rPh sb="5" eb="6">
      <t>ニン</t>
    </rPh>
    <rPh sb="11" eb="12">
      <t>ニン</t>
    </rPh>
    <phoneticPr fontId="77"/>
  </si>
  <si>
    <t>50乳児</t>
    <rPh sb="2" eb="4">
      <t>ニュウジ</t>
    </rPh>
    <phoneticPr fontId="77"/>
  </si>
  <si>
    <t>60４歳以上児</t>
    <rPh sb="3" eb="6">
      <t>サイイジョウ</t>
    </rPh>
    <rPh sb="6" eb="7">
      <t>ジ</t>
    </rPh>
    <phoneticPr fontId="77"/>
  </si>
  <si>
    <t>　51人
　　から
　60人
　　まで</t>
    <rPh sb="3" eb="4">
      <t>ニン</t>
    </rPh>
    <rPh sb="13" eb="14">
      <t>ニン</t>
    </rPh>
    <phoneticPr fontId="3"/>
  </si>
  <si>
    <t>60３歳児</t>
    <rPh sb="3" eb="4">
      <t>サイ</t>
    </rPh>
    <rPh sb="4" eb="5">
      <t>ジ</t>
    </rPh>
    <phoneticPr fontId="77"/>
  </si>
  <si>
    <t>　 280人～　349人</t>
    <rPh sb="5" eb="6">
      <t>ニン</t>
    </rPh>
    <rPh sb="11" eb="12">
      <t>ニン</t>
    </rPh>
    <phoneticPr fontId="77"/>
  </si>
  <si>
    <t>60１，２歳児</t>
    <rPh sb="5" eb="6">
      <t>サイ</t>
    </rPh>
    <rPh sb="6" eb="7">
      <t>ジ</t>
    </rPh>
    <phoneticPr fontId="77"/>
  </si>
  <si>
    <t>60乳児</t>
    <rPh sb="2" eb="4">
      <t>ニュウジ</t>
    </rPh>
    <phoneticPr fontId="77"/>
  </si>
  <si>
    <t>70４歳以上児</t>
    <rPh sb="3" eb="6">
      <t>サイイジョウ</t>
    </rPh>
    <rPh sb="6" eb="7">
      <t>ジ</t>
    </rPh>
    <phoneticPr fontId="77"/>
  </si>
  <si>
    <t>　61人
　　から
　70人
　　まで</t>
    <rPh sb="3" eb="4">
      <t>ニン</t>
    </rPh>
    <rPh sb="13" eb="14">
      <t>ニン</t>
    </rPh>
    <phoneticPr fontId="3"/>
  </si>
  <si>
    <t xml:space="preserve"> 　350人～　419人</t>
    <rPh sb="5" eb="6">
      <t>ニン</t>
    </rPh>
    <rPh sb="11" eb="12">
      <t>ニン</t>
    </rPh>
    <phoneticPr fontId="77"/>
  </si>
  <si>
    <t>70３歳児</t>
    <rPh sb="3" eb="4">
      <t>サイ</t>
    </rPh>
    <rPh sb="4" eb="5">
      <t>ジ</t>
    </rPh>
    <phoneticPr fontId="77"/>
  </si>
  <si>
    <t>70１，２歳児</t>
    <rPh sb="5" eb="6">
      <t>サイ</t>
    </rPh>
    <rPh sb="6" eb="7">
      <t>ジ</t>
    </rPh>
    <phoneticPr fontId="77"/>
  </si>
  <si>
    <t>70乳児</t>
    <rPh sb="2" eb="4">
      <t>ニュウジ</t>
    </rPh>
    <phoneticPr fontId="77"/>
  </si>
  <si>
    <t>　 420人～　489人</t>
    <rPh sb="5" eb="6">
      <t>ニン</t>
    </rPh>
    <rPh sb="11" eb="12">
      <t>ニン</t>
    </rPh>
    <phoneticPr fontId="77"/>
  </si>
  <si>
    <t>80４歳以上児</t>
    <rPh sb="3" eb="6">
      <t>サイイジョウ</t>
    </rPh>
    <rPh sb="6" eb="7">
      <t>ジ</t>
    </rPh>
    <phoneticPr fontId="77"/>
  </si>
  <si>
    <t>　71人
　　から
　80人
　　まで</t>
    <rPh sb="3" eb="4">
      <t>ニン</t>
    </rPh>
    <rPh sb="13" eb="14">
      <t>ニン</t>
    </rPh>
    <phoneticPr fontId="3"/>
  </si>
  <si>
    <t>80３歳児</t>
    <rPh sb="3" eb="4">
      <t>サイ</t>
    </rPh>
    <rPh sb="4" eb="5">
      <t>ジ</t>
    </rPh>
    <phoneticPr fontId="77"/>
  </si>
  <si>
    <t>80１，２歳児</t>
    <rPh sb="5" eb="6">
      <t>サイ</t>
    </rPh>
    <rPh sb="6" eb="7">
      <t>ジ</t>
    </rPh>
    <phoneticPr fontId="77"/>
  </si>
  <si>
    <t xml:space="preserve"> 　490人～　559人</t>
    <rPh sb="5" eb="6">
      <t>ニン</t>
    </rPh>
    <rPh sb="11" eb="12">
      <t>ニン</t>
    </rPh>
    <phoneticPr fontId="77"/>
  </si>
  <si>
    <t>80乳児</t>
    <rPh sb="2" eb="4">
      <t>ニュウジ</t>
    </rPh>
    <phoneticPr fontId="77"/>
  </si>
  <si>
    <t>90４歳以上児</t>
    <rPh sb="3" eb="6">
      <t>サイイジョウ</t>
    </rPh>
    <rPh sb="6" eb="7">
      <t>ジ</t>
    </rPh>
    <phoneticPr fontId="77"/>
  </si>
  <si>
    <t>　81人
　　から
　90人
　　まで</t>
    <rPh sb="3" eb="4">
      <t>ニン</t>
    </rPh>
    <rPh sb="13" eb="14">
      <t>ニン</t>
    </rPh>
    <phoneticPr fontId="3"/>
  </si>
  <si>
    <t>90３歳児</t>
    <rPh sb="3" eb="4">
      <t>サイ</t>
    </rPh>
    <rPh sb="4" eb="5">
      <t>ジ</t>
    </rPh>
    <phoneticPr fontId="77"/>
  </si>
  <si>
    <t>　 560人～　629人</t>
    <rPh sb="5" eb="6">
      <t>ニン</t>
    </rPh>
    <rPh sb="11" eb="12">
      <t>ニン</t>
    </rPh>
    <phoneticPr fontId="77"/>
  </si>
  <si>
    <t>各月初日の</t>
    <rPh sb="0" eb="2">
      <t>カクツキ</t>
    </rPh>
    <rPh sb="2" eb="4">
      <t>ショニチ</t>
    </rPh>
    <phoneticPr fontId="77"/>
  </si>
  <si>
    <t>90１，２歳児</t>
    <rPh sb="5" eb="6">
      <t>サイ</t>
    </rPh>
    <rPh sb="6" eb="7">
      <t>ジ</t>
    </rPh>
    <phoneticPr fontId="77"/>
  </si>
  <si>
    <t>利用子ども数</t>
    <rPh sb="0" eb="2">
      <t>リヨウ</t>
    </rPh>
    <rPh sb="2" eb="3">
      <t>コ</t>
    </rPh>
    <rPh sb="5" eb="6">
      <t>スウ</t>
    </rPh>
    <phoneticPr fontId="77"/>
  </si>
  <si>
    <t>(⑥＋⑦)</t>
    <phoneticPr fontId="77"/>
  </si>
  <si>
    <t>90乳児</t>
    <rPh sb="2" eb="4">
      <t>ニュウジ</t>
    </rPh>
    <phoneticPr fontId="77"/>
  </si>
  <si>
    <t>100４歳以上児</t>
    <rPh sb="4" eb="7">
      <t>サイイジョウ</t>
    </rPh>
    <rPh sb="7" eb="8">
      <t>ジ</t>
    </rPh>
    <phoneticPr fontId="77"/>
  </si>
  <si>
    <t>　91人
　　から
　100人
　　まで</t>
    <rPh sb="3" eb="4">
      <t>ニン</t>
    </rPh>
    <rPh sb="14" eb="15">
      <t>ニン</t>
    </rPh>
    <phoneticPr fontId="3"/>
  </si>
  <si>
    <t>　 630人～　699人</t>
    <rPh sb="5" eb="6">
      <t>ニン</t>
    </rPh>
    <rPh sb="11" eb="12">
      <t>ニン</t>
    </rPh>
    <phoneticPr fontId="77"/>
  </si>
  <si>
    <t>100３歳児</t>
    <rPh sb="4" eb="5">
      <t>サイ</t>
    </rPh>
    <rPh sb="5" eb="6">
      <t>ジ</t>
    </rPh>
    <phoneticPr fontId="77"/>
  </si>
  <si>
    <t>100１，２歳児</t>
    <rPh sb="6" eb="7">
      <t>サイ</t>
    </rPh>
    <rPh sb="7" eb="8">
      <t>ジ</t>
    </rPh>
    <phoneticPr fontId="77"/>
  </si>
  <si>
    <t>100乳児</t>
    <rPh sb="3" eb="5">
      <t>ニュウジ</t>
    </rPh>
    <phoneticPr fontId="77"/>
  </si>
  <si>
    <t xml:space="preserve"> 　700人～　769人</t>
    <rPh sb="5" eb="6">
      <t>ニン</t>
    </rPh>
    <rPh sb="11" eb="12">
      <t>ニン</t>
    </rPh>
    <phoneticPr fontId="77"/>
  </si>
  <si>
    <t>110４歳以上児</t>
    <rPh sb="4" eb="7">
      <t>サイイジョウ</t>
    </rPh>
    <rPh sb="7" eb="8">
      <t>ジ</t>
    </rPh>
    <phoneticPr fontId="77"/>
  </si>
  <si>
    <t>　101人
　　から
　110人
　　まで</t>
    <rPh sb="4" eb="5">
      <t>ニン</t>
    </rPh>
    <rPh sb="15" eb="16">
      <t>ニン</t>
    </rPh>
    <phoneticPr fontId="3"/>
  </si>
  <si>
    <t>110３歳児</t>
    <rPh sb="4" eb="5">
      <t>サイ</t>
    </rPh>
    <rPh sb="5" eb="6">
      <t>ジ</t>
    </rPh>
    <phoneticPr fontId="77"/>
  </si>
  <si>
    <t>110１，２歳児</t>
    <rPh sb="6" eb="7">
      <t>サイ</t>
    </rPh>
    <rPh sb="7" eb="8">
      <t>ジ</t>
    </rPh>
    <phoneticPr fontId="77"/>
  </si>
  <si>
    <t xml:space="preserve"> 　770人～　839人</t>
    <rPh sb="5" eb="6">
      <t>ニン</t>
    </rPh>
    <rPh sb="11" eb="12">
      <t>ニン</t>
    </rPh>
    <phoneticPr fontId="77"/>
  </si>
  <si>
    <t>110乳児</t>
    <rPh sb="3" eb="5">
      <t>ニュウジ</t>
    </rPh>
    <phoneticPr fontId="77"/>
  </si>
  <si>
    <t>120４歳以上児</t>
    <rPh sb="4" eb="7">
      <t>サイイジョウ</t>
    </rPh>
    <rPh sb="7" eb="8">
      <t>ジ</t>
    </rPh>
    <phoneticPr fontId="77"/>
  </si>
  <si>
    <t>　111人
　　から
　120人
　　まで</t>
    <rPh sb="4" eb="5">
      <t>ニン</t>
    </rPh>
    <rPh sb="15" eb="16">
      <t>ニン</t>
    </rPh>
    <phoneticPr fontId="3"/>
  </si>
  <si>
    <t>120３歳児</t>
    <rPh sb="4" eb="5">
      <t>サイ</t>
    </rPh>
    <rPh sb="5" eb="6">
      <t>ジ</t>
    </rPh>
    <phoneticPr fontId="77"/>
  </si>
  <si>
    <t>　 840人～　909人</t>
    <rPh sb="5" eb="6">
      <t>ニン</t>
    </rPh>
    <rPh sb="11" eb="12">
      <t>ニン</t>
    </rPh>
    <phoneticPr fontId="77"/>
  </si>
  <si>
    <t>120１，２歳児</t>
    <rPh sb="6" eb="7">
      <t>サイ</t>
    </rPh>
    <rPh sb="7" eb="8">
      <t>ジ</t>
    </rPh>
    <phoneticPr fontId="77"/>
  </si>
  <si>
    <t>120乳児</t>
    <rPh sb="3" eb="5">
      <t>ニュウジ</t>
    </rPh>
    <phoneticPr fontId="77"/>
  </si>
  <si>
    <t>130４歳以上児</t>
    <rPh sb="4" eb="7">
      <t>サイイジョウ</t>
    </rPh>
    <rPh sb="7" eb="8">
      <t>ジ</t>
    </rPh>
    <phoneticPr fontId="77"/>
  </si>
  <si>
    <t>　121人
　　から
　130人
　　まで</t>
    <rPh sb="4" eb="5">
      <t>ニン</t>
    </rPh>
    <rPh sb="15" eb="16">
      <t>ニン</t>
    </rPh>
    <phoneticPr fontId="3"/>
  </si>
  <si>
    <t xml:space="preserve"> 　910人～　979人</t>
    <rPh sb="5" eb="6">
      <t>ニン</t>
    </rPh>
    <rPh sb="11" eb="12">
      <t>ニン</t>
    </rPh>
    <phoneticPr fontId="77"/>
  </si>
  <si>
    <t>130３歳児</t>
    <rPh sb="4" eb="5">
      <t>サイ</t>
    </rPh>
    <rPh sb="5" eb="6">
      <t>ジ</t>
    </rPh>
    <phoneticPr fontId="77"/>
  </si>
  <si>
    <t>130１，２歳児</t>
    <rPh sb="6" eb="7">
      <t>サイ</t>
    </rPh>
    <rPh sb="7" eb="8">
      <t>ジ</t>
    </rPh>
    <phoneticPr fontId="77"/>
  </si>
  <si>
    <t>130乳児</t>
    <rPh sb="3" eb="5">
      <t>ニュウジ</t>
    </rPh>
    <phoneticPr fontId="77"/>
  </si>
  <si>
    <t>　 980人～1,049人</t>
    <rPh sb="5" eb="6">
      <t>ニン</t>
    </rPh>
    <rPh sb="12" eb="13">
      <t>ニン</t>
    </rPh>
    <phoneticPr fontId="77"/>
  </si>
  <si>
    <t>140４歳以上児</t>
    <rPh sb="4" eb="7">
      <t>サイイジョウ</t>
    </rPh>
    <rPh sb="7" eb="8">
      <t>ジ</t>
    </rPh>
    <phoneticPr fontId="77"/>
  </si>
  <si>
    <t>　131人
　　から
　140人
　　まで</t>
    <rPh sb="4" eb="5">
      <t>ニン</t>
    </rPh>
    <rPh sb="15" eb="16">
      <t>ニン</t>
    </rPh>
    <phoneticPr fontId="3"/>
  </si>
  <si>
    <t>140３歳児</t>
    <rPh sb="4" eb="5">
      <t>サイ</t>
    </rPh>
    <rPh sb="5" eb="6">
      <t>ジ</t>
    </rPh>
    <phoneticPr fontId="77"/>
  </si>
  <si>
    <t>140１，２歳児</t>
    <rPh sb="6" eb="7">
      <t>サイ</t>
    </rPh>
    <rPh sb="7" eb="8">
      <t>ジ</t>
    </rPh>
    <phoneticPr fontId="77"/>
  </si>
  <si>
    <t xml:space="preserve"> 1,050人～</t>
    <rPh sb="6" eb="7">
      <t>ニン</t>
    </rPh>
    <phoneticPr fontId="77"/>
  </si>
  <si>
    <t>140乳児</t>
    <rPh sb="3" eb="5">
      <t>ニュウジ</t>
    </rPh>
    <phoneticPr fontId="77"/>
  </si>
  <si>
    <t>150４歳以上児</t>
    <rPh sb="4" eb="7">
      <t>サイイジョウ</t>
    </rPh>
    <rPh sb="7" eb="8">
      <t>ジ</t>
    </rPh>
    <phoneticPr fontId="77"/>
  </si>
  <si>
    <t>　141人
　　から
　150人
　　まで</t>
    <rPh sb="4" eb="5">
      <t>ニン</t>
    </rPh>
    <rPh sb="15" eb="16">
      <t>ニン</t>
    </rPh>
    <phoneticPr fontId="3"/>
  </si>
  <si>
    <t>150３歳児</t>
    <rPh sb="4" eb="5">
      <t>サイ</t>
    </rPh>
    <rPh sb="5" eb="6">
      <t>ジ</t>
    </rPh>
    <phoneticPr fontId="77"/>
  </si>
  <si>
    <t>150１，２歳児</t>
    <rPh sb="6" eb="7">
      <t>サイ</t>
    </rPh>
    <rPh sb="7" eb="8">
      <t>ジ</t>
    </rPh>
    <phoneticPr fontId="77"/>
  </si>
  <si>
    <t>150乳児</t>
    <rPh sb="3" eb="5">
      <t>ニュウジ</t>
    </rPh>
    <phoneticPr fontId="77"/>
  </si>
  <si>
    <t>160４歳以上児</t>
    <rPh sb="4" eb="7">
      <t>サイイジョウ</t>
    </rPh>
    <rPh sb="7" eb="8">
      <t>ジ</t>
    </rPh>
    <phoneticPr fontId="77"/>
  </si>
  <si>
    <t>　151人
　　から
　160人
　　まで</t>
    <rPh sb="4" eb="5">
      <t>ニン</t>
    </rPh>
    <rPh sb="15" eb="16">
      <t>ニン</t>
    </rPh>
    <phoneticPr fontId="3"/>
  </si>
  <si>
    <t>160３歳児</t>
    <rPh sb="4" eb="5">
      <t>サイ</t>
    </rPh>
    <rPh sb="5" eb="6">
      <t>ジ</t>
    </rPh>
    <phoneticPr fontId="77"/>
  </si>
  <si>
    <t>160１，２歳児</t>
    <rPh sb="6" eb="7">
      <t>サイ</t>
    </rPh>
    <rPh sb="7" eb="8">
      <t>ジ</t>
    </rPh>
    <phoneticPr fontId="77"/>
  </si>
  <si>
    <t>160乳児</t>
    <rPh sb="3" eb="5">
      <t>ニュウジ</t>
    </rPh>
    <phoneticPr fontId="77"/>
  </si>
  <si>
    <t>170４歳以上児</t>
    <rPh sb="4" eb="7">
      <t>サイイジョウ</t>
    </rPh>
    <rPh sb="7" eb="8">
      <t>ジ</t>
    </rPh>
    <phoneticPr fontId="77"/>
  </si>
  <si>
    <t>　161人
　　から
　170人
　　まで</t>
    <rPh sb="4" eb="5">
      <t>ニン</t>
    </rPh>
    <rPh sb="15" eb="16">
      <t>ニン</t>
    </rPh>
    <phoneticPr fontId="3"/>
  </si>
  <si>
    <t>※3月分の単価に加算</t>
    <rPh sb="2" eb="4">
      <t>ガツブン</t>
    </rPh>
    <rPh sb="5" eb="7">
      <t>タンカ</t>
    </rPh>
    <rPh sb="8" eb="10">
      <t>カサン</t>
    </rPh>
    <phoneticPr fontId="77"/>
  </si>
  <si>
    <t>170３歳児</t>
    <rPh sb="4" eb="5">
      <t>サイ</t>
    </rPh>
    <rPh sb="5" eb="6">
      <t>ジ</t>
    </rPh>
    <phoneticPr fontId="77"/>
  </si>
  <si>
    <t>170１，２歳児</t>
    <rPh sb="6" eb="7">
      <t>サイ</t>
    </rPh>
    <rPh sb="7" eb="8">
      <t>ジ</t>
    </rPh>
    <phoneticPr fontId="77"/>
  </si>
  <si>
    <t>170乳児</t>
    <rPh sb="3" eb="5">
      <t>ニュウジ</t>
    </rPh>
    <phoneticPr fontId="77"/>
  </si>
  <si>
    <t>180４歳以上児</t>
    <rPh sb="4" eb="7">
      <t>サイイジョウ</t>
    </rPh>
    <rPh sb="7" eb="8">
      <t>ジ</t>
    </rPh>
    <phoneticPr fontId="77"/>
  </si>
  <si>
    <t>　171人
　　以上</t>
    <rPh sb="4" eb="5">
      <t>ニン</t>
    </rPh>
    <rPh sb="8" eb="10">
      <t>イジョウ</t>
    </rPh>
    <phoneticPr fontId="3"/>
  </si>
  <si>
    <t>180３歳児</t>
    <rPh sb="4" eb="5">
      <t>サイ</t>
    </rPh>
    <rPh sb="5" eb="6">
      <t>ジ</t>
    </rPh>
    <phoneticPr fontId="77"/>
  </si>
  <si>
    <t>180１，２歳児</t>
    <rPh sb="6" eb="7">
      <t>サイ</t>
    </rPh>
    <rPh sb="7" eb="8">
      <t>ジ</t>
    </rPh>
    <phoneticPr fontId="77"/>
  </si>
  <si>
    <t>180乳児</t>
    <rPh sb="3" eb="5">
      <t>ニュウジ</t>
    </rPh>
    <phoneticPr fontId="77"/>
  </si>
  <si>
    <t>(⑥～㉑（⑭を除く。）)</t>
    <rPh sb="7" eb="8">
      <t>ノゾ</t>
    </rPh>
    <phoneticPr fontId="77"/>
  </si>
  <si>
    <r>
      <t>療育支援加算</t>
    </r>
    <r>
      <rPr>
        <vertAlign val="superscript"/>
        <sz val="11"/>
        <rFont val="HGｺﾞｼｯｸM"/>
        <family val="3"/>
        <charset val="128"/>
      </rPr>
      <t>(注２)</t>
    </r>
    <rPh sb="0" eb="2">
      <t>リョウイク</t>
    </rPh>
    <rPh sb="2" eb="4">
      <t>シエン</t>
    </rPh>
    <rPh sb="4" eb="6">
      <t>カサン</t>
    </rPh>
    <rPh sb="7" eb="8">
      <t>チュウ</t>
    </rPh>
    <phoneticPr fontId="3"/>
  </si>
  <si>
    <t>㉓</t>
    <phoneticPr fontId="77"/>
  </si>
  <si>
    <r>
      <t>処遇改善等加算Ⅱ</t>
    </r>
    <r>
      <rPr>
        <vertAlign val="superscript"/>
        <sz val="11"/>
        <rFont val="HGｺﾞｼｯｸM"/>
        <family val="3"/>
        <charset val="128"/>
      </rPr>
      <t>(注２)</t>
    </r>
    <rPh sb="0" eb="2">
      <t>ショグウ</t>
    </rPh>
    <rPh sb="2" eb="4">
      <t>カイゼン</t>
    </rPh>
    <rPh sb="4" eb="5">
      <t>トウ</t>
    </rPh>
    <rPh sb="5" eb="7">
      <t>カサン</t>
    </rPh>
    <rPh sb="9" eb="10">
      <t>チュウ</t>
    </rPh>
    <phoneticPr fontId="3"/>
  </si>
  <si>
    <t>㉔</t>
    <phoneticPr fontId="77"/>
  </si>
  <si>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77"/>
  </si>
  <si>
    <t xml:space="preserve">× 人数Ａ × 1/2 </t>
    <phoneticPr fontId="77"/>
  </si>
  <si>
    <t xml:space="preserve">× 人数Ｂ × 1/2 </t>
    <phoneticPr fontId="77"/>
  </si>
  <si>
    <t>㉕</t>
    <phoneticPr fontId="3"/>
  </si>
  <si>
    <r>
      <t>施設関係者評価加算</t>
    </r>
    <r>
      <rPr>
        <vertAlign val="superscript"/>
        <sz val="11"/>
        <rFont val="HGｺﾞｼｯｸM"/>
        <family val="3"/>
        <charset val="128"/>
      </rPr>
      <t>(注２)</t>
    </r>
    <rPh sb="0" eb="2">
      <t>シセツ</t>
    </rPh>
    <rPh sb="2" eb="5">
      <t>カンケイシャ</t>
    </rPh>
    <rPh sb="5" eb="7">
      <t>ヒョウカ</t>
    </rPh>
    <rPh sb="7" eb="9">
      <t>カサン</t>
    </rPh>
    <rPh sb="10" eb="11">
      <t>チュウ</t>
    </rPh>
    <phoneticPr fontId="3"/>
  </si>
  <si>
    <t>㉖</t>
    <phoneticPr fontId="77"/>
  </si>
  <si>
    <r>
      <t>降灰除去費加算</t>
    </r>
    <r>
      <rPr>
        <vertAlign val="superscript"/>
        <sz val="11"/>
        <rFont val="HGｺﾞｼｯｸM"/>
        <family val="3"/>
        <charset val="128"/>
      </rPr>
      <t>(注２)</t>
    </r>
    <rPh sb="0" eb="2">
      <t>コウカイ</t>
    </rPh>
    <rPh sb="2" eb="4">
      <t>ジョキョ</t>
    </rPh>
    <rPh sb="4" eb="5">
      <t>ヒ</t>
    </rPh>
    <rPh sb="5" eb="7">
      <t>カサン</t>
    </rPh>
    <rPh sb="8" eb="9">
      <t>チュウ</t>
    </rPh>
    <phoneticPr fontId="3"/>
  </si>
  <si>
    <r>
      <t>施設機能強化推進費加算</t>
    </r>
    <r>
      <rPr>
        <vertAlign val="superscript"/>
        <sz val="1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3"/>
  </si>
  <si>
    <t>㉚</t>
    <phoneticPr fontId="3"/>
  </si>
  <si>
    <r>
      <t>小学校接続加算</t>
    </r>
    <r>
      <rPr>
        <vertAlign val="superscript"/>
        <sz val="11"/>
        <rFont val="HGｺﾞｼｯｸM"/>
        <family val="3"/>
        <charset val="128"/>
      </rPr>
      <t>(注２)</t>
    </r>
    <rPh sb="0" eb="3">
      <t>ショウガッコウ</t>
    </rPh>
    <rPh sb="3" eb="5">
      <t>セツゾク</t>
    </rPh>
    <rPh sb="5" eb="7">
      <t>カサン</t>
    </rPh>
    <rPh sb="8" eb="9">
      <t>チュウ</t>
    </rPh>
    <phoneticPr fontId="3"/>
  </si>
  <si>
    <t>㉛</t>
    <phoneticPr fontId="77"/>
  </si>
  <si>
    <t>栄養管理加算</t>
    <rPh sb="0" eb="2">
      <t>エイヨウ</t>
    </rPh>
    <rPh sb="2" eb="4">
      <t>カンリ</t>
    </rPh>
    <rPh sb="4" eb="6">
      <t>カサン</t>
    </rPh>
    <phoneticPr fontId="77"/>
  </si>
  <si>
    <t>※３月初日の利用子どもの単価に加算</t>
    <rPh sb="2" eb="3">
      <t>ガツ</t>
    </rPh>
    <rPh sb="3" eb="5">
      <t>ショニチ</t>
    </rPh>
    <rPh sb="6" eb="8">
      <t>リヨウ</t>
    </rPh>
    <rPh sb="8" eb="9">
      <t>コ</t>
    </rPh>
    <rPh sb="12" eb="14">
      <t>タンカ</t>
    </rPh>
    <rPh sb="15" eb="17">
      <t>カサン</t>
    </rPh>
    <phoneticPr fontId="77"/>
  </si>
  <si>
    <r>
      <t>第三者評価受審加算</t>
    </r>
    <r>
      <rPr>
        <vertAlign val="superscript"/>
        <sz val="11"/>
        <rFont val="HGｺﾞｼｯｸM"/>
        <family val="3"/>
        <charset val="128"/>
      </rPr>
      <t>(注２)</t>
    </r>
    <rPh sb="0" eb="3">
      <t>ダイサンシャ</t>
    </rPh>
    <rPh sb="3" eb="5">
      <t>ヒョウカ</t>
    </rPh>
    <rPh sb="5" eb="7">
      <t>ジュシン</t>
    </rPh>
    <rPh sb="7" eb="9">
      <t>カサン</t>
    </rPh>
    <phoneticPr fontId="3"/>
  </si>
  <si>
    <t>（注２）１号認定子どもの利用定員を設定しない場合、それぞれの額に「２」を乗じて算定</t>
    <phoneticPr fontId="77"/>
  </si>
  <si>
    <t>市町村</t>
    <rPh sb="0" eb="3">
      <t>シチョウソン</t>
    </rPh>
    <phoneticPr fontId="3"/>
  </si>
  <si>
    <t>施設・事業所名称</t>
    <rPh sb="0" eb="2">
      <t>シセツ</t>
    </rPh>
    <rPh sb="3" eb="6">
      <t>ジギョウショ</t>
    </rPh>
    <rPh sb="6" eb="8">
      <t>メイショウ</t>
    </rPh>
    <phoneticPr fontId="42"/>
  </si>
  <si>
    <t>代表者職・氏名</t>
    <rPh sb="0" eb="3">
      <t>ダイヒョウシャ</t>
    </rPh>
    <rPh sb="3" eb="4">
      <t>ショク</t>
    </rPh>
    <rPh sb="5" eb="7">
      <t>シメイ</t>
    </rPh>
    <phoneticPr fontId="42"/>
  </si>
  <si>
    <t>認定こども園教育部分</t>
    <phoneticPr fontId="2"/>
  </si>
  <si>
    <t>認定こども園保育部分</t>
    <phoneticPr fontId="2"/>
  </si>
  <si>
    <r>
      <t>２　平均児童数計算表（令和元年度実績</t>
    </r>
    <r>
      <rPr>
        <vertAlign val="superscript"/>
        <sz val="11"/>
        <rFont val="HGｺﾞｼｯｸM"/>
        <family val="3"/>
        <charset val="128"/>
      </rPr>
      <t>※１</t>
    </r>
    <r>
      <rPr>
        <sz val="11"/>
        <rFont val="HGｺﾞｼｯｸM"/>
        <family val="3"/>
        <charset val="128"/>
      </rPr>
      <t>）</t>
    </r>
    <rPh sb="2" eb="7">
      <t>ヘイキンジドウスウ</t>
    </rPh>
    <rPh sb="7" eb="9">
      <t>ケイサン</t>
    </rPh>
    <rPh sb="9" eb="10">
      <t>ヒョウ</t>
    </rPh>
    <phoneticPr fontId="2"/>
  </si>
  <si>
    <r>
      <t>基礎分</t>
    </r>
    <r>
      <rPr>
        <strike/>
        <sz val="11"/>
        <rFont val="HGPｺﾞｼｯｸM"/>
        <family val="3"/>
        <charset val="128"/>
      </rPr>
      <t>（②+③+④）</t>
    </r>
    <rPh sb="0" eb="2">
      <t>キソ</t>
    </rPh>
    <rPh sb="2" eb="3">
      <t>ブン</t>
    </rPh>
    <phoneticPr fontId="42"/>
  </si>
  <si>
    <r>
      <t>賃金改善要件分</t>
    </r>
    <r>
      <rPr>
        <strike/>
        <sz val="11"/>
        <rFont val="HGPｺﾞｼｯｸM"/>
        <family val="3"/>
        <charset val="128"/>
      </rPr>
      <t>（②+③+④）</t>
    </r>
    <rPh sb="0" eb="2">
      <t>チンギン</t>
    </rPh>
    <rPh sb="2" eb="4">
      <t>カイゼン</t>
    </rPh>
    <rPh sb="4" eb="6">
      <t>ヨウケン</t>
    </rPh>
    <rPh sb="6" eb="7">
      <t>ブン</t>
    </rPh>
    <phoneticPr fontId="42"/>
  </si>
  <si>
    <t>認定こども園</t>
  </si>
  <si>
    <t>⑳　　　　「人件費の改定状況部分⑤」
　　　　　　　　　　　　　＋
　　「⑤に係る法定福利費等の事業主負担額」</t>
    <rPh sb="6" eb="9">
      <t>ジンケンヒ</t>
    </rPh>
    <rPh sb="10" eb="12">
      <t>カイテイ</t>
    </rPh>
    <rPh sb="12" eb="14">
      <t>ジョウキョウ</t>
    </rPh>
    <rPh sb="14" eb="16">
      <t>ブブン</t>
    </rPh>
    <rPh sb="39" eb="40">
      <t>カカ</t>
    </rPh>
    <rPh sb="41" eb="43">
      <t>ホウテイ</t>
    </rPh>
    <rPh sb="43" eb="45">
      <t>フクリ</t>
    </rPh>
    <rPh sb="45" eb="46">
      <t>ヒ</t>
    </rPh>
    <rPh sb="46" eb="47">
      <t>トウ</t>
    </rPh>
    <rPh sb="48" eb="51">
      <t>ジギョウヌシ</t>
    </rPh>
    <rPh sb="51" eb="53">
      <t>フタン</t>
    </rPh>
    <rPh sb="53" eb="54">
      <t>ガク</t>
    </rPh>
    <phoneticPr fontId="2"/>
  </si>
  <si>
    <t>３　処遇改善等加算Ⅰ（令和元年度上半期）</t>
    <rPh sb="2" eb="4">
      <t>ショグウ</t>
    </rPh>
    <rPh sb="4" eb="6">
      <t>カイゼン</t>
    </rPh>
    <rPh sb="6" eb="7">
      <t>トウ</t>
    </rPh>
    <rPh sb="7" eb="9">
      <t>カサン</t>
    </rPh>
    <rPh sb="11" eb="13">
      <t>レイワ</t>
    </rPh>
    <rPh sb="13" eb="15">
      <t>ガンネン</t>
    </rPh>
    <rPh sb="15" eb="16">
      <t>ド</t>
    </rPh>
    <rPh sb="16" eb="19">
      <t>カミハンキ</t>
    </rPh>
    <phoneticPr fontId="2"/>
  </si>
  <si>
    <t>※４　処遇改善等加算Ⅱによる賃金改善額及び法定福利費等の事業主負担額を除く。基準年度については、旧処遇改善等加算通知Ⅵ１（２）ア（ア）によるもの</t>
    <rPh sb="3" eb="5">
      <t>ショグウ</t>
    </rPh>
    <rPh sb="5" eb="7">
      <t>カイゼン</t>
    </rPh>
    <rPh sb="7" eb="8">
      <t>トウ</t>
    </rPh>
    <rPh sb="8" eb="10">
      <t>カサン</t>
    </rPh>
    <rPh sb="14" eb="16">
      <t>チンギン</t>
    </rPh>
    <rPh sb="16" eb="18">
      <t>カイゼン</t>
    </rPh>
    <rPh sb="18" eb="19">
      <t>ガク</t>
    </rPh>
    <rPh sb="19" eb="20">
      <t>オヨ</t>
    </rPh>
    <rPh sb="33" eb="34">
      <t>ガク</t>
    </rPh>
    <rPh sb="35" eb="36">
      <t>ノゾ</t>
    </rPh>
    <phoneticPr fontId="3"/>
  </si>
  <si>
    <t>　　　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</si>
</sst>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176" formatCode="#,###"/>
    <numFmt numFmtId="177" formatCode="0.0_ "/>
    <numFmt numFmtId="178" formatCode="#,##0;&quot;▲ &quot;#,##0"/>
    <numFmt numFmtId="179" formatCode="###,###&quot;円&quot;"/>
    <numFmt numFmtId="180" formatCode="0_);[Red]\(0\)"/>
    <numFmt numFmtId="181" formatCode="yyyy&quot;年&quot;m&quot;月&quot;;@"/>
    <numFmt numFmtId="182" formatCode="0;\-0;;@"/>
    <numFmt numFmtId="183" formatCode="[$-411]ggge&quot;年&quot;m&quot;月&quot;d&quot;日&quot;;@"/>
    <numFmt numFmtId="184" formatCode="####&quot;人&quot;"/>
    <numFmt numFmtId="185" formatCode="####.0&quot;人&quot;"/>
    <numFmt numFmtId="186" formatCode="#,##0_ "/>
    <numFmt numFmtId="187" formatCode="###,###&quot;区&quot;"/>
    <numFmt numFmtId="188" formatCode="0_ "/>
    <numFmt numFmtId="189" formatCode="0.0_);[Red]\(0.0\)"/>
    <numFmt numFmtId="190" formatCode="0&quot; 年&quot;"/>
    <numFmt numFmtId="191" formatCode="0&quot;人&quot;"/>
    <numFmt numFmtId="192" formatCode="0&quot; 月&quot;"/>
    <numFmt numFmtId="193" formatCode="##&quot;％&quot;"/>
    <numFmt numFmtId="194" formatCode="##.0&quot;％&quot;"/>
    <numFmt numFmtId="195" formatCode="##&quot;月&quot;"/>
    <numFmt numFmtId="196" formatCode="0.0"/>
    <numFmt numFmtId="197" formatCode="#,##0;[Red]#,##0"/>
    <numFmt numFmtId="198" formatCode="0;;;@"/>
    <numFmt numFmtId="199" formatCode="##.#&quot;％&quot;"/>
    <numFmt numFmtId="200" formatCode="#,##0_);[Red]\(#,##0\)"/>
    <numFmt numFmtId="201" formatCode="\(#,##0\)"/>
    <numFmt numFmtId="202" formatCode="#,##0\×&quot;加&quot;&quot;算&quot;&quot;率&quot;"/>
    <numFmt numFmtId="203" formatCode="\(#,##0\×&quot;加&quot;&quot;算&quot;&quot;率&quot;\)"/>
    <numFmt numFmtId="204" formatCode="##,###&quot;×加配人数&quot;"/>
    <numFmt numFmtId="205" formatCode="#,##0&quot;×加算率×加配人数&quot;"/>
    <numFmt numFmtId="206" formatCode="#,##0&quot;×週当たり実施日数&quot;"/>
    <numFmt numFmtId="207" formatCode="#,##0\×&quot;週&quot;&quot;当&quot;&quot;た&quot;&quot;り&quot;&quot;実&quot;&quot;施&quot;&quot;日&quot;&quot;数&quot;\×&quot;加&quot;&quot;算&quot;&quot;率&quot;"/>
    <numFmt numFmtId="208" formatCode="&quot;（&quot;#,##0"/>
    <numFmt numFmtId="209" formatCode="#,##0&quot;×加算率&quot;"/>
    <numFmt numFmtId="210" formatCode="&quot;＋&quot;#,##0\×&quot;加&quot;&quot;算&quot;&quot;率&quot;\)"/>
    <numFmt numFmtId="211" formatCode="&quot;＋&quot;#,##0\×&quot;加&quot;&quot;算&quot;&quot;率&quot;\)&quot;×人数&quot;"/>
    <numFmt numFmtId="212" formatCode="&quot;×&quot;#\ ?/100"/>
    <numFmt numFmtId="213" formatCode="#,##0&quot;÷３月初日の利用子ども数&quot;"/>
    <numFmt numFmtId="214" formatCode="#,##0&quot;（限度額）÷３月初日の利用子ども数&quot;"/>
    <numFmt numFmtId="215" formatCode="#,##0\×&quot;加&quot;&quot;算&quot;&quot;数&quot;"/>
  </numFmts>
  <fonts count="114">
    <font>
      <sz val="11"/>
      <color theme="1"/>
      <name val="游ゴシック"/>
      <family val="2"/>
      <charset val="128"/>
      <scheme val="minor"/>
    </font>
    <font>
      <sz val="16"/>
      <name val="HGｺﾞｼｯｸE"/>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name val="ＭＳ Ｐ明朝"/>
      <family val="1"/>
      <charset val="128"/>
    </font>
    <font>
      <sz val="11"/>
      <color indexed="8"/>
      <name val="ＭＳ Ｐゴシック"/>
      <family val="3"/>
      <charset val="128"/>
    </font>
    <font>
      <sz val="14"/>
      <name val="ＭＳ Ｐゴシック"/>
      <family val="3"/>
      <charset val="128"/>
    </font>
    <font>
      <sz val="14"/>
      <name val="ＭＳ Ｐ明朝"/>
      <family val="1"/>
      <charset val="128"/>
    </font>
    <font>
      <sz val="18"/>
      <name val="HGSｺﾞｼｯｸM"/>
      <family val="3"/>
      <charset val="128"/>
    </font>
    <font>
      <sz val="22"/>
      <name val="ＭＳ Ｐゴシック"/>
      <family val="3"/>
      <charset val="128"/>
    </font>
    <font>
      <sz val="16"/>
      <name val="ＭＳ Ｐゴシック"/>
      <family val="3"/>
      <charset val="128"/>
    </font>
    <font>
      <sz val="14"/>
      <name val="ＭＳ ゴシック"/>
      <family val="3"/>
      <charset val="128"/>
    </font>
    <font>
      <sz val="11"/>
      <name val="ＭＳ Ｐゴシック"/>
      <family val="3"/>
      <charset val="128"/>
    </font>
    <font>
      <b/>
      <sz val="14"/>
      <name val="ＭＳ ゴシック"/>
      <family val="3"/>
      <charset val="128"/>
    </font>
    <font>
      <sz val="11"/>
      <color theme="1"/>
      <name val="游ゴシック"/>
      <family val="3"/>
      <charset val="128"/>
      <scheme val="minor"/>
    </font>
    <font>
      <b/>
      <sz val="14"/>
      <name val="ＭＳ Ｐゴシック"/>
      <family val="3"/>
      <charset val="128"/>
    </font>
    <font>
      <b/>
      <sz val="18"/>
      <name val="ＭＳ Ｐゴシック"/>
      <family val="3"/>
      <charset val="128"/>
    </font>
    <font>
      <b/>
      <sz val="16"/>
      <name val="ＭＳ ゴシック"/>
      <family val="3"/>
      <charset val="128"/>
    </font>
    <font>
      <b/>
      <sz val="16"/>
      <name val="ＭＳ Ｐゴシック"/>
      <family val="3"/>
      <charset val="128"/>
    </font>
    <font>
      <sz val="16"/>
      <color theme="1"/>
      <name val="游ゴシック"/>
      <family val="2"/>
      <charset val="128"/>
      <scheme val="minor"/>
    </font>
    <font>
      <b/>
      <sz val="20"/>
      <name val="HGｺﾞｼｯｸE"/>
      <family val="3"/>
      <charset val="128"/>
    </font>
    <font>
      <sz val="16"/>
      <color theme="1"/>
      <name val="游ゴシック"/>
      <family val="3"/>
      <charset val="128"/>
      <scheme val="minor"/>
    </font>
    <font>
      <sz val="18"/>
      <color theme="1"/>
      <name val="游ゴシック"/>
      <family val="2"/>
      <charset val="128"/>
      <scheme val="minor"/>
    </font>
    <font>
      <b/>
      <sz val="18"/>
      <color theme="1"/>
      <name val="游ゴシック"/>
      <family val="3"/>
      <charset val="128"/>
      <scheme val="minor"/>
    </font>
    <font>
      <sz val="11"/>
      <name val="游ゴシック"/>
      <family val="2"/>
      <charset val="128"/>
      <scheme val="minor"/>
    </font>
    <font>
      <sz val="16"/>
      <name val="游ゴシック"/>
      <family val="3"/>
      <charset val="128"/>
    </font>
    <font>
      <sz val="16"/>
      <color theme="1"/>
      <name val="游ゴシック"/>
      <family val="3"/>
      <charset val="128"/>
    </font>
    <font>
      <b/>
      <sz val="16"/>
      <color theme="1"/>
      <name val="游ゴシック"/>
      <family val="3"/>
      <charset val="128"/>
      <scheme val="minor"/>
    </font>
    <font>
      <b/>
      <sz val="20"/>
      <color theme="1"/>
      <name val="游ゴシック"/>
      <family val="3"/>
      <charset val="128"/>
      <scheme val="minor"/>
    </font>
    <font>
      <sz val="14"/>
      <name val="游ゴシック"/>
      <family val="3"/>
      <charset val="128"/>
      <scheme val="minor"/>
    </font>
    <font>
      <sz val="18"/>
      <name val="游ゴシック"/>
      <family val="3"/>
      <charset val="128"/>
      <scheme val="minor"/>
    </font>
    <font>
      <sz val="24"/>
      <color theme="1"/>
      <name val="游ゴシック"/>
      <family val="3"/>
      <charset val="128"/>
      <scheme val="minor"/>
    </font>
    <font>
      <sz val="16"/>
      <name val="ＭＳ ゴシック"/>
      <family val="3"/>
      <charset val="128"/>
    </font>
    <font>
      <sz val="14"/>
      <name val="游ゴシック Light"/>
      <family val="3"/>
      <charset val="128"/>
      <scheme val="major"/>
    </font>
    <font>
      <sz val="11"/>
      <color theme="1"/>
      <name val="游ゴシック"/>
      <family val="2"/>
      <charset val="128"/>
      <scheme val="minor"/>
    </font>
    <font>
      <sz val="11"/>
      <name val="ＭＳ Ｐ明朝"/>
      <family val="1"/>
      <charset val="128"/>
    </font>
    <font>
      <sz val="20"/>
      <name val="ＭＳ Ｐ明朝"/>
      <family val="1"/>
      <charset val="128"/>
    </font>
    <font>
      <sz val="11"/>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name val="游ゴシック"/>
      <family val="3"/>
      <charset val="128"/>
      <scheme val="minor"/>
    </font>
    <font>
      <sz val="18"/>
      <name val="ＭＳ Ｐ明朝"/>
      <family val="1"/>
      <charset val="128"/>
    </font>
    <font>
      <sz val="12"/>
      <name val="HGｺﾞｼｯｸM"/>
      <family val="3"/>
      <charset val="128"/>
    </font>
    <font>
      <b/>
      <sz val="14"/>
      <color rgb="FFFF0000"/>
      <name val="HGｺﾞｼｯｸM"/>
      <family val="3"/>
      <charset val="128"/>
    </font>
    <font>
      <u/>
      <sz val="12"/>
      <name val="HGｺﾞｼｯｸM"/>
      <family val="3"/>
      <charset val="128"/>
    </font>
    <font>
      <b/>
      <u val="double"/>
      <sz val="14"/>
      <name val="HGｺﾞｼｯｸM"/>
      <family val="3"/>
      <charset val="128"/>
    </font>
    <font>
      <b/>
      <sz val="11"/>
      <color theme="1"/>
      <name val="游ゴシック"/>
      <family val="3"/>
      <charset val="128"/>
      <scheme val="minor"/>
    </font>
    <font>
      <sz val="11"/>
      <color theme="1"/>
      <name val="メイリオ"/>
      <family val="3"/>
      <charset val="128"/>
    </font>
    <font>
      <b/>
      <sz val="11"/>
      <color theme="1"/>
      <name val="メイリオ"/>
      <family val="3"/>
      <charset val="128"/>
    </font>
    <font>
      <sz val="30"/>
      <name val="ＭＳ Ｐゴシック"/>
      <family val="3"/>
      <charset val="128"/>
    </font>
    <font>
      <b/>
      <u/>
      <sz val="18"/>
      <color theme="1"/>
      <name val="游ゴシック"/>
      <family val="3"/>
      <charset val="128"/>
      <scheme val="minor"/>
    </font>
    <font>
      <sz val="10"/>
      <color theme="1"/>
      <name val="游ゴシック"/>
      <family val="2"/>
      <charset val="128"/>
      <scheme val="minor"/>
    </font>
    <font>
      <sz val="24"/>
      <color theme="1"/>
      <name val="游ゴシック"/>
      <family val="2"/>
      <charset val="128"/>
      <scheme val="minor"/>
    </font>
    <font>
      <sz val="11"/>
      <name val="游ゴシック"/>
      <family val="3"/>
      <charset val="128"/>
      <scheme val="minor"/>
    </font>
    <font>
      <sz val="22"/>
      <name val="游ゴシック"/>
      <family val="3"/>
      <charset val="128"/>
      <scheme val="minor"/>
    </font>
    <font>
      <strike/>
      <sz val="11"/>
      <name val="ＭＳ Ｐ明朝"/>
      <family val="1"/>
      <charset val="128"/>
    </font>
    <font>
      <b/>
      <sz val="22"/>
      <color indexed="81"/>
      <name val="MS P ゴシック"/>
      <family val="3"/>
      <charset val="128"/>
    </font>
    <font>
      <sz val="22"/>
      <color indexed="81"/>
      <name val="MS P ゴシック"/>
      <family val="3"/>
      <charset val="128"/>
    </font>
    <font>
      <b/>
      <sz val="16"/>
      <name val="游ゴシック"/>
      <family val="3"/>
      <charset val="128"/>
      <scheme val="minor"/>
    </font>
    <font>
      <b/>
      <sz val="20"/>
      <name val="游ゴシック"/>
      <family val="3"/>
      <charset val="128"/>
      <scheme val="minor"/>
    </font>
    <font>
      <sz val="16"/>
      <name val="游ゴシック"/>
      <family val="3"/>
      <charset val="128"/>
      <scheme val="minor"/>
    </font>
    <font>
      <b/>
      <sz val="22"/>
      <name val="游ゴシック"/>
      <family val="3"/>
      <charset val="128"/>
      <scheme val="minor"/>
    </font>
    <font>
      <b/>
      <sz val="18"/>
      <name val="游ゴシック"/>
      <family val="3"/>
      <charset val="128"/>
      <scheme val="minor"/>
    </font>
    <font>
      <sz val="26"/>
      <name val="游ゴシック"/>
      <family val="3"/>
      <charset val="128"/>
      <scheme val="minor"/>
    </font>
    <font>
      <sz val="20"/>
      <name val="游ゴシック"/>
      <family val="3"/>
      <charset val="128"/>
      <scheme val="minor"/>
    </font>
    <font>
      <b/>
      <sz val="12"/>
      <name val="游ゴシック"/>
      <family val="3"/>
      <charset val="128"/>
      <scheme val="minor"/>
    </font>
    <font>
      <sz val="16"/>
      <name val="游ゴシック"/>
      <family val="2"/>
      <charset val="128"/>
      <scheme val="minor"/>
    </font>
    <font>
      <b/>
      <sz val="24"/>
      <name val="游ゴシック"/>
      <family val="3"/>
      <charset val="128"/>
      <scheme val="minor"/>
    </font>
    <font>
      <sz val="24"/>
      <name val="游ゴシック"/>
      <family val="3"/>
      <charset val="128"/>
      <scheme val="minor"/>
    </font>
    <font>
      <sz val="12"/>
      <name val="游ゴシック"/>
      <family val="3"/>
      <charset val="128"/>
      <scheme val="minor"/>
    </font>
    <font>
      <sz val="24"/>
      <name val="ＭＳ Ｐゴシック"/>
      <family val="3"/>
      <charset val="128"/>
    </font>
    <font>
      <sz val="18"/>
      <name val="ＭＳ Ｐゴシック"/>
      <family val="3"/>
      <charset val="128"/>
    </font>
    <font>
      <b/>
      <sz val="14"/>
      <name val="ＭＳ Ｐ明朝"/>
      <family val="1"/>
      <charset val="128"/>
    </font>
    <font>
      <b/>
      <sz val="12"/>
      <name val="ＭＳ Ｐ明朝"/>
      <family val="1"/>
      <charset val="128"/>
    </font>
    <font>
      <sz val="11"/>
      <name val="HGｺﾞｼｯｸM"/>
      <family val="3"/>
      <charset val="128"/>
    </font>
    <font>
      <sz val="6"/>
      <name val="明朝"/>
      <family val="3"/>
      <charset val="128"/>
    </font>
    <font>
      <b/>
      <sz val="28"/>
      <name val="HGPｺﾞｼｯｸM"/>
      <family val="3"/>
      <charset val="128"/>
    </font>
    <font>
      <sz val="12"/>
      <name val="HGPｺﾞｼｯｸM"/>
      <family val="3"/>
      <charset val="128"/>
    </font>
    <font>
      <sz val="12"/>
      <name val="HGP創英角ﾎﾟｯﾌﾟ体"/>
      <family val="3"/>
      <charset val="128"/>
    </font>
    <font>
      <sz val="11"/>
      <name val="HGPｺﾞｼｯｸM"/>
      <family val="3"/>
      <charset val="128"/>
    </font>
    <font>
      <b/>
      <sz val="18"/>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0"/>
      <name val="HGP創英角ﾎﾟｯﾌﾟ体"/>
      <family val="3"/>
      <charset val="128"/>
    </font>
    <font>
      <sz val="14"/>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6"/>
      <name val="HGPｺﾞｼｯｸM"/>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0"/>
      <name val="HGｺﾞｼｯｸM"/>
      <family val="3"/>
      <charset val="128"/>
    </font>
    <font>
      <sz val="8"/>
      <name val="HGｺﾞｼｯｸM"/>
      <family val="3"/>
      <charset val="128"/>
    </font>
    <font>
      <sz val="7"/>
      <name val="HGｺﾞｼｯｸM"/>
      <family val="3"/>
      <charset val="128"/>
    </font>
    <font>
      <sz val="6"/>
      <name val="HGｺﾞｼｯｸM"/>
      <family val="3"/>
      <charset val="128"/>
    </font>
    <font>
      <sz val="9"/>
      <name val="HGｺﾞｼｯｸM"/>
      <family val="3"/>
      <charset val="128"/>
    </font>
    <font>
      <sz val="8"/>
      <color rgb="FFFF0000"/>
      <name val="HGｺﾞｼｯｸM"/>
      <family val="3"/>
      <charset val="128"/>
    </font>
    <font>
      <sz val="11"/>
      <name val="明朝"/>
      <family val="3"/>
      <charset val="128"/>
    </font>
    <font>
      <b/>
      <sz val="16"/>
      <color theme="1"/>
      <name val="HGｺﾞｼｯｸM"/>
      <family val="3"/>
      <charset val="128"/>
    </font>
    <font>
      <sz val="11"/>
      <color theme="1"/>
      <name val="HGｺﾞｼｯｸM"/>
      <family val="3"/>
      <charset val="128"/>
    </font>
    <font>
      <b/>
      <sz val="16"/>
      <name val="HGｺﾞｼｯｸM"/>
      <family val="3"/>
      <charset val="128"/>
    </font>
    <font>
      <vertAlign val="superscript"/>
      <sz val="11"/>
      <name val="HGｺﾞｼｯｸM"/>
      <family val="3"/>
      <charset val="128"/>
    </font>
    <font>
      <sz val="10"/>
      <name val="ＭＳ 明朝"/>
      <family val="1"/>
      <charset val="128"/>
    </font>
    <font>
      <sz val="10"/>
      <name val="游ゴシック"/>
      <family val="3"/>
      <charset val="128"/>
      <scheme val="minor"/>
    </font>
    <font>
      <strike/>
      <sz val="9"/>
      <name val="HGｺﾞｼｯｸM"/>
      <family val="3"/>
      <charset val="128"/>
    </font>
    <font>
      <b/>
      <sz val="36"/>
      <name val="HGｺﾞｼｯｸM"/>
      <family val="3"/>
      <charset val="128"/>
    </font>
    <font>
      <strike/>
      <sz val="11"/>
      <name val="HGPｺﾞｼｯｸM"/>
      <family val="3"/>
      <charset val="128"/>
    </font>
    <font>
      <sz val="16"/>
      <name val="HGｺﾞｼｯｸM"/>
      <family val="3"/>
      <charset val="128"/>
    </font>
    <font>
      <sz val="26"/>
      <color theme="1"/>
      <name val="游ゴシック"/>
      <family val="2"/>
      <charset val="128"/>
      <scheme val="minor"/>
    </font>
  </fonts>
  <fills count="20">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99CCFF"/>
        <bgColor indexed="64"/>
      </patternFill>
    </fill>
    <fill>
      <patternFill patternType="solid">
        <fgColor rgb="FFFF99FF"/>
        <bgColor indexed="64"/>
      </patternFill>
    </fill>
    <fill>
      <patternFill patternType="solid">
        <fgColor rgb="FFA2D08E"/>
        <bgColor indexed="64"/>
      </patternFill>
    </fill>
    <fill>
      <patternFill patternType="solid">
        <fgColor rgb="FF66FF99"/>
        <bgColor indexed="64"/>
      </patternFill>
    </fill>
    <fill>
      <patternFill patternType="solid">
        <fgColor theme="0" tint="-0.14999847407452621"/>
        <bgColor indexed="64"/>
      </patternFill>
    </fill>
    <fill>
      <patternFill patternType="solid">
        <fgColor rgb="FF99FF99"/>
        <bgColor indexed="64"/>
      </patternFill>
    </fill>
    <fill>
      <patternFill patternType="solid">
        <fgColor theme="1" tint="0.499984740745262"/>
        <bgColor indexed="64"/>
      </patternFill>
    </fill>
    <fill>
      <patternFill patternType="solid">
        <fgColor rgb="FFB4DE86"/>
        <bgColor indexed="64"/>
      </patternFill>
    </fill>
  </fills>
  <borders count="2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right/>
      <top style="thin">
        <color auto="1"/>
      </top>
      <bottom/>
      <diagonal/>
    </border>
    <border>
      <left/>
      <right style="thin">
        <color auto="1"/>
      </right>
      <top style="thin">
        <color auto="1"/>
      </top>
      <bottom/>
      <diagonal/>
    </border>
    <border>
      <left style="thin">
        <color indexed="64"/>
      </left>
      <right/>
      <top style="thick">
        <color indexed="64"/>
      </top>
      <bottom style="thin">
        <color indexed="64"/>
      </bottom>
      <diagonal/>
    </border>
    <border>
      <left/>
      <right style="thin">
        <color theme="1"/>
      </right>
      <top style="thin">
        <color theme="1"/>
      </top>
      <bottom/>
      <diagonal/>
    </border>
    <border>
      <left/>
      <right style="thin">
        <color theme="1"/>
      </right>
      <top/>
      <bottom style="thin">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right style="thick">
        <color indexed="64"/>
      </right>
      <top/>
      <bottom/>
      <diagonal/>
    </border>
    <border>
      <left/>
      <right style="thin">
        <color indexed="64"/>
      </right>
      <top style="thin">
        <color indexed="64"/>
      </top>
      <bottom style="thick">
        <color indexed="64"/>
      </bottom>
      <diagonal/>
    </border>
    <border>
      <left style="thick">
        <color theme="5"/>
      </left>
      <right style="thin">
        <color indexed="64"/>
      </right>
      <top style="thin">
        <color indexed="64"/>
      </top>
      <bottom style="thin">
        <color indexed="64"/>
      </bottom>
      <diagonal/>
    </border>
    <border>
      <left style="thin">
        <color indexed="64"/>
      </left>
      <right style="thick">
        <color theme="5"/>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style="thin">
        <color indexed="64"/>
      </right>
      <top style="thin">
        <color indexed="64"/>
      </top>
      <bottom style="thick">
        <color theme="5"/>
      </bottom>
      <diagonal/>
    </border>
    <border>
      <left style="thin">
        <color indexed="64"/>
      </left>
      <right style="thick">
        <color theme="5"/>
      </right>
      <top style="thin">
        <color indexed="64"/>
      </top>
      <bottom style="thick">
        <color theme="5"/>
      </bottom>
      <diagonal/>
    </border>
    <border>
      <left style="thick">
        <color theme="5"/>
      </left>
      <right style="thin">
        <color indexed="64"/>
      </right>
      <top/>
      <bottom style="thin">
        <color indexed="64"/>
      </bottom>
      <diagonal/>
    </border>
    <border>
      <left style="thin">
        <color indexed="64"/>
      </left>
      <right style="thick">
        <color theme="5"/>
      </right>
      <top/>
      <bottom style="thin">
        <color indexed="64"/>
      </bottom>
      <diagonal/>
    </border>
    <border>
      <left style="thick">
        <color theme="5"/>
      </left>
      <right/>
      <top style="thick">
        <color indexed="64"/>
      </top>
      <bottom/>
      <diagonal/>
    </border>
    <border>
      <left style="thick">
        <color theme="5"/>
      </left>
      <right style="thin">
        <color indexed="64"/>
      </right>
      <top style="thin">
        <color indexed="64"/>
      </top>
      <bottom style="thick">
        <color indexed="64"/>
      </bottom>
      <diagonal/>
    </border>
    <border>
      <left style="thin">
        <color indexed="64"/>
      </left>
      <right style="thick">
        <color theme="5"/>
      </right>
      <top style="thin">
        <color indexed="64"/>
      </top>
      <bottom style="thick">
        <color indexed="64"/>
      </bottom>
      <diagonal/>
    </border>
    <border>
      <left/>
      <right style="thick">
        <color theme="5"/>
      </right>
      <top style="thin">
        <color indexed="64"/>
      </top>
      <bottom style="thin">
        <color indexed="64"/>
      </bottom>
      <diagonal/>
    </border>
    <border>
      <left/>
      <right style="thick">
        <color indexed="64"/>
      </right>
      <top/>
      <bottom style="thin">
        <color indexed="64"/>
      </bottom>
      <diagonal/>
    </border>
    <border>
      <left/>
      <right style="thick">
        <color indexed="64"/>
      </right>
      <top style="thin">
        <color auto="1"/>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auto="1"/>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ck">
        <color indexed="64"/>
      </top>
      <bottom style="thin">
        <color indexed="64"/>
      </bottom>
      <diagonal/>
    </border>
    <border>
      <left style="thick">
        <color theme="5"/>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ck">
        <color theme="5"/>
      </right>
      <top style="thick">
        <color indexed="64"/>
      </top>
      <bottom/>
      <diagonal/>
    </border>
    <border>
      <left style="thin">
        <color indexed="64"/>
      </left>
      <right style="thick">
        <color theme="5"/>
      </right>
      <top/>
      <bottom/>
      <diagonal/>
    </border>
    <border>
      <left style="thin">
        <color indexed="64"/>
      </left>
      <right style="thick">
        <color theme="5"/>
      </right>
      <top/>
      <bottom style="thick">
        <color indexed="64"/>
      </bottom>
      <diagonal/>
    </border>
    <border>
      <left style="thick">
        <color theme="5"/>
      </left>
      <right style="thin">
        <color indexed="64"/>
      </right>
      <top style="thick">
        <color indexed="64"/>
      </top>
      <bottom style="thin">
        <color indexed="64"/>
      </bottom>
      <diagonal/>
    </border>
    <border>
      <left style="thin">
        <color indexed="64"/>
      </left>
      <right style="thick">
        <color theme="5"/>
      </right>
      <top style="thick">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indexed="64"/>
      </bottom>
      <diagonal/>
    </border>
    <border>
      <left style="medium">
        <color auto="1"/>
      </left>
      <right/>
      <top style="medium">
        <color auto="1"/>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auto="1"/>
      </right>
      <top style="thin">
        <color indexed="64"/>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hair">
        <color indexed="64"/>
      </left>
      <right/>
      <top style="hair">
        <color indexed="64"/>
      </top>
      <bottom style="hair">
        <color indexed="64"/>
      </bottom>
      <diagonal/>
    </border>
    <border>
      <left style="hair">
        <color auto="1"/>
      </left>
      <right/>
      <top style="hair">
        <color auto="1"/>
      </top>
      <bottom style="thin">
        <color auto="1"/>
      </bottom>
      <diagonal/>
    </border>
    <border>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auto="1"/>
      </left>
      <right style="thin">
        <color auto="1"/>
      </right>
      <top style="thin">
        <color auto="1"/>
      </top>
      <bottom style="thin">
        <color auto="1"/>
      </bottom>
      <diagonal/>
    </border>
    <border>
      <left/>
      <right style="slantDashDot">
        <color auto="1"/>
      </right>
      <top/>
      <bottom style="slantDashDot">
        <color auto="1"/>
      </bottom>
      <diagonal/>
    </border>
    <border>
      <left/>
      <right/>
      <top/>
      <bottom style="slantDashDot">
        <color auto="1"/>
      </bottom>
      <diagonal/>
    </border>
    <border>
      <left/>
      <right style="thin">
        <color indexed="64"/>
      </right>
      <top/>
      <bottom style="slantDashDot">
        <color indexed="64"/>
      </bottom>
      <diagonal/>
    </border>
    <border>
      <left style="slantDashDot">
        <color auto="1"/>
      </left>
      <right/>
      <top/>
      <bottom style="slantDashDot">
        <color auto="1"/>
      </bottom>
      <diagonal/>
    </border>
    <border>
      <left/>
      <right style="slantDashDot">
        <color indexed="64"/>
      </right>
      <top style="slantDashDot">
        <color indexed="64"/>
      </top>
      <bottom style="dotted">
        <color indexed="64"/>
      </bottom>
      <diagonal/>
    </border>
    <border>
      <left/>
      <right/>
      <top style="slantDashDot">
        <color indexed="64"/>
      </top>
      <bottom style="dotted">
        <color indexed="64"/>
      </bottom>
      <diagonal/>
    </border>
    <border>
      <left/>
      <right style="thin">
        <color indexed="64"/>
      </right>
      <top style="slantDashDot">
        <color indexed="64"/>
      </top>
      <bottom style="dotted">
        <color indexed="64"/>
      </bottom>
      <diagonal/>
    </border>
    <border>
      <left style="slantDashDot">
        <color indexed="64"/>
      </left>
      <right/>
      <top style="slantDashDot">
        <color indexed="64"/>
      </top>
      <bottom style="dotted">
        <color indexed="64"/>
      </bottom>
      <diagonal/>
    </border>
    <border>
      <left/>
      <right style="slantDashDot">
        <color indexed="64"/>
      </right>
      <top style="slantDashDot">
        <color indexed="64"/>
      </top>
      <bottom style="slantDashDot">
        <color indexed="64"/>
      </bottom>
      <diagonal/>
    </border>
    <border>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style="slantDashDot">
        <color indexed="64"/>
      </left>
      <right/>
      <top style="slantDashDot">
        <color indexed="64"/>
      </top>
      <bottom style="slantDashDot">
        <color indexed="64"/>
      </bottom>
      <diagonal/>
    </border>
    <border>
      <left style="medium">
        <color indexed="64"/>
      </left>
      <right style="thin">
        <color indexed="64"/>
      </right>
      <top/>
      <bottom style="medium">
        <color auto="1"/>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medium">
        <color indexed="64"/>
      </left>
      <right style="thin">
        <color indexed="64"/>
      </right>
      <top/>
      <bottom style="thin">
        <color indexed="64"/>
      </bottom>
      <diagonal/>
    </border>
    <border>
      <left/>
      <right style="medium">
        <color auto="1"/>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diagonal/>
    </border>
    <border>
      <left/>
      <right/>
      <top/>
      <bottom style="dotted">
        <color indexed="64"/>
      </bottom>
      <diagonal/>
    </border>
    <border>
      <left style="thin">
        <color auto="1"/>
      </left>
      <right/>
      <top/>
      <bottom style="dotted">
        <color indexed="64"/>
      </bottom>
      <diagonal/>
    </border>
    <border>
      <left/>
      <right style="thin">
        <color indexed="64"/>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style="dotted">
        <color indexed="64"/>
      </right>
      <top/>
      <bottom style="thin">
        <color indexed="64"/>
      </bottom>
      <diagonal/>
    </border>
    <border>
      <left style="thin">
        <color auto="1"/>
      </left>
      <right/>
      <top style="thin">
        <color auto="1"/>
      </top>
      <bottom style="dotted">
        <color indexed="64"/>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style="thin">
        <color auto="1"/>
      </top>
      <bottom/>
      <diagonal/>
    </border>
    <border>
      <left style="thin">
        <color theme="1"/>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auto="1"/>
      </left>
      <right/>
      <top/>
      <bottom style="thin">
        <color indexed="64"/>
      </bottom>
      <diagonal/>
    </border>
    <border>
      <left/>
      <right style="medium">
        <color indexed="64"/>
      </right>
      <top/>
      <bottom style="thin">
        <color indexed="64"/>
      </bottom>
      <diagonal/>
    </border>
    <border diagonalDown="1">
      <left style="medium">
        <color auto="1"/>
      </left>
      <right/>
      <top style="medium">
        <color auto="1"/>
      </top>
      <bottom style="medium">
        <color auto="1"/>
      </bottom>
      <diagonal style="medium">
        <color auto="1"/>
      </diagonal>
    </border>
    <border diagonalDown="1">
      <left/>
      <right/>
      <top style="medium">
        <color auto="1"/>
      </top>
      <bottom style="medium">
        <color auto="1"/>
      </bottom>
      <diagonal style="medium">
        <color auto="1"/>
      </diagonal>
    </border>
    <border diagonalDown="1">
      <left/>
      <right style="medium">
        <color auto="1"/>
      </right>
      <top style="medium">
        <color auto="1"/>
      </top>
      <bottom style="medium">
        <color auto="1"/>
      </bottom>
      <diagonal style="medium">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style="medium">
        <color auto="1"/>
      </right>
      <top style="hair">
        <color indexed="64"/>
      </top>
      <bottom style="hair">
        <color indexed="64"/>
      </bottom>
      <diagonal/>
    </border>
    <border>
      <left style="medium">
        <color auto="1"/>
      </left>
      <right/>
      <top style="hair">
        <color auto="1"/>
      </top>
      <bottom style="hair">
        <color auto="1"/>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auto="1"/>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auto="1"/>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medium">
        <color indexed="64"/>
      </bottom>
      <diagonal/>
    </border>
    <border>
      <left style="hair">
        <color indexed="64"/>
      </left>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auto="1"/>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hair">
        <color indexed="64"/>
      </right>
      <top/>
      <bottom/>
      <diagonal/>
    </border>
  </borders>
  <cellStyleXfs count="16">
    <xf numFmtId="0" fontId="0" fillId="0" borderId="0">
      <alignment vertical="center"/>
    </xf>
    <xf numFmtId="0" fontId="4" fillId="0" borderId="0"/>
    <xf numFmtId="0" fontId="6" fillId="0" borderId="0">
      <alignment vertical="center"/>
    </xf>
    <xf numFmtId="0" fontId="13" fillId="0" borderId="0"/>
    <xf numFmtId="0" fontId="15" fillId="0" borderId="0">
      <alignment vertical="center"/>
    </xf>
    <xf numFmtId="38" fontId="35"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3" fillId="0" borderId="0"/>
    <xf numFmtId="0" fontId="15" fillId="0" borderId="0">
      <alignment vertical="center"/>
    </xf>
    <xf numFmtId="9" fontId="13" fillId="0" borderId="0" applyFont="0" applyFill="0" applyBorder="0" applyAlignment="0" applyProtection="0"/>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3" fillId="0" borderId="0"/>
    <xf numFmtId="0" fontId="13" fillId="0" borderId="0">
      <alignment vertical="center"/>
    </xf>
    <xf numFmtId="0" fontId="102" fillId="0" borderId="0"/>
  </cellStyleXfs>
  <cellXfs count="2144">
    <xf numFmtId="0" fontId="0" fillId="0" borderId="0" xfId="0">
      <alignment vertical="center"/>
    </xf>
    <xf numFmtId="0" fontId="36" fillId="5" borderId="0" xfId="0" applyFont="1" applyFill="1" applyProtection="1">
      <alignment vertical="center"/>
    </xf>
    <xf numFmtId="0" fontId="37" fillId="5" borderId="0" xfId="0" applyFont="1" applyFill="1" applyAlignment="1" applyProtection="1">
      <alignment horizontal="center" vertical="center"/>
    </xf>
    <xf numFmtId="0" fontId="36" fillId="5" borderId="2" xfId="0" applyFont="1" applyFill="1" applyBorder="1" applyAlignment="1" applyProtection="1">
      <alignment vertical="center" shrinkToFit="1"/>
    </xf>
    <xf numFmtId="0" fontId="36" fillId="5" borderId="3" xfId="0" applyFont="1" applyFill="1" applyBorder="1" applyAlignment="1" applyProtection="1">
      <alignment vertical="center" shrinkToFit="1"/>
    </xf>
    <xf numFmtId="0" fontId="36" fillId="5" borderId="11" xfId="0" applyFont="1" applyFill="1" applyBorder="1" applyAlignment="1" applyProtection="1">
      <alignment vertical="center"/>
    </xf>
    <xf numFmtId="0" fontId="36" fillId="5" borderId="8" xfId="0" applyFont="1" applyFill="1" applyBorder="1" applyAlignment="1" applyProtection="1">
      <alignment vertical="center"/>
    </xf>
    <xf numFmtId="0" fontId="36" fillId="5" borderId="74" xfId="0" applyFont="1" applyFill="1" applyBorder="1" applyAlignment="1" applyProtection="1">
      <alignment horizontal="left" vertical="center"/>
    </xf>
    <xf numFmtId="0" fontId="36" fillId="5" borderId="75" xfId="0" applyFont="1" applyFill="1" applyBorder="1" applyAlignment="1" applyProtection="1">
      <alignment vertical="center"/>
    </xf>
    <xf numFmtId="0" fontId="36" fillId="5" borderId="11" xfId="0" applyFont="1" applyFill="1" applyBorder="1" applyProtection="1">
      <alignment vertical="center"/>
    </xf>
    <xf numFmtId="0" fontId="36" fillId="5" borderId="0" xfId="0" applyFont="1" applyFill="1" applyBorder="1" applyAlignment="1" applyProtection="1">
      <alignment vertical="center" wrapText="1"/>
    </xf>
    <xf numFmtId="0" fontId="36" fillId="5" borderId="8" xfId="0" applyFont="1" applyFill="1" applyBorder="1" applyProtection="1">
      <alignment vertical="center"/>
    </xf>
    <xf numFmtId="0" fontId="36" fillId="5" borderId="7" xfId="0" applyFont="1" applyFill="1" applyBorder="1" applyAlignment="1" applyProtection="1">
      <alignment vertical="center" wrapText="1"/>
    </xf>
    <xf numFmtId="0" fontId="36" fillId="5" borderId="25" xfId="0" applyFont="1" applyFill="1" applyBorder="1" applyProtection="1">
      <alignment vertical="center"/>
    </xf>
    <xf numFmtId="0" fontId="36" fillId="5" borderId="26" xfId="0" applyFont="1" applyFill="1" applyBorder="1" applyProtection="1">
      <alignment vertical="center"/>
    </xf>
    <xf numFmtId="0" fontId="36" fillId="5" borderId="0" xfId="0" applyFont="1" applyFill="1" applyBorder="1" applyProtection="1">
      <alignment vertical="center"/>
    </xf>
    <xf numFmtId="0" fontId="36" fillId="5" borderId="12" xfId="0" applyFont="1" applyFill="1" applyBorder="1" applyProtection="1">
      <alignment vertical="center"/>
    </xf>
    <xf numFmtId="0" fontId="36" fillId="5" borderId="25" xfId="0" applyFont="1" applyFill="1" applyBorder="1" applyAlignment="1" applyProtection="1">
      <alignment vertical="center"/>
    </xf>
    <xf numFmtId="0" fontId="36" fillId="5" borderId="7" xfId="0" applyFont="1" applyFill="1" applyBorder="1" applyProtection="1">
      <alignment vertical="center"/>
    </xf>
    <xf numFmtId="0" fontId="0" fillId="0" borderId="5" xfId="0" applyBorder="1" applyProtection="1">
      <alignment vertical="center"/>
      <protection hidden="1"/>
    </xf>
    <xf numFmtId="0" fontId="0" fillId="3" borderId="5" xfId="0" applyFill="1" applyBorder="1" applyAlignment="1">
      <alignment vertical="center" wrapText="1"/>
    </xf>
    <xf numFmtId="0" fontId="49" fillId="12" borderId="5" xfId="4" applyFont="1" applyFill="1" applyBorder="1" applyAlignment="1" applyProtection="1">
      <alignment vertical="center" wrapText="1"/>
    </xf>
    <xf numFmtId="0" fontId="49" fillId="13" borderId="5" xfId="4" applyFont="1" applyFill="1" applyBorder="1" applyAlignment="1" applyProtection="1">
      <alignment vertical="center" wrapText="1"/>
    </xf>
    <xf numFmtId="0" fontId="49" fillId="3" borderId="5" xfId="4" applyFont="1" applyFill="1" applyBorder="1" applyAlignment="1" applyProtection="1">
      <alignment vertical="center" wrapText="1"/>
    </xf>
    <xf numFmtId="0" fontId="49" fillId="14" borderId="5" xfId="4" applyFont="1" applyFill="1" applyBorder="1" applyAlignment="1" applyProtection="1">
      <alignment vertical="center" wrapText="1"/>
    </xf>
    <xf numFmtId="0" fontId="49" fillId="15" borderId="5" xfId="4" applyFont="1" applyFill="1" applyBorder="1" applyAlignment="1" applyProtection="1">
      <alignment vertical="center" wrapText="1"/>
    </xf>
    <xf numFmtId="0" fontId="49" fillId="11" borderId="5" xfId="4" applyFont="1" applyFill="1" applyBorder="1" applyAlignment="1" applyProtection="1">
      <alignment vertical="center" wrapText="1"/>
    </xf>
    <xf numFmtId="0" fontId="49" fillId="16" borderId="5" xfId="4" applyFont="1" applyFill="1" applyBorder="1" applyAlignment="1" applyProtection="1">
      <alignment vertical="center"/>
    </xf>
    <xf numFmtId="49" fontId="0" fillId="0" borderId="7" xfId="0" applyNumberFormat="1" applyBorder="1" applyAlignment="1">
      <alignment vertical="center" wrapText="1"/>
    </xf>
    <xf numFmtId="0" fontId="0" fillId="0" borderId="7" xfId="0" applyNumberFormat="1" applyBorder="1" applyAlignment="1">
      <alignment horizontal="center" vertical="center" wrapText="1"/>
    </xf>
    <xf numFmtId="0" fontId="0" fillId="0" borderId="7" xfId="0" applyNumberFormat="1" applyBorder="1" applyAlignment="1">
      <alignment horizontal="right" vertical="center" wrapText="1"/>
    </xf>
    <xf numFmtId="179" fontId="36" fillId="5" borderId="25" xfId="0" applyNumberFormat="1" applyFont="1" applyFill="1" applyBorder="1" applyAlignment="1" applyProtection="1">
      <alignment horizontal="right" vertical="center" indent="2"/>
    </xf>
    <xf numFmtId="179" fontId="36" fillId="5" borderId="26" xfId="0" applyNumberFormat="1" applyFont="1" applyFill="1" applyBorder="1" applyAlignment="1" applyProtection="1">
      <alignment horizontal="right" vertical="center" indent="2"/>
    </xf>
    <xf numFmtId="0" fontId="36" fillId="5" borderId="8" xfId="0" applyFont="1" applyFill="1" applyBorder="1" applyAlignment="1" applyProtection="1">
      <alignment horizontal="left" vertical="center"/>
    </xf>
    <xf numFmtId="0" fontId="36" fillId="5" borderId="7"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179" fontId="36" fillId="5" borderId="10" xfId="0" applyNumberFormat="1" applyFont="1" applyFill="1" applyBorder="1" applyAlignment="1" applyProtection="1">
      <alignment horizontal="right" vertical="center" indent="2"/>
    </xf>
    <xf numFmtId="0" fontId="36" fillId="5" borderId="0" xfId="0" applyFont="1" applyFill="1" applyBorder="1" applyAlignment="1" applyProtection="1">
      <alignment horizontal="left" vertical="center"/>
    </xf>
    <xf numFmtId="0" fontId="36" fillId="5" borderId="11"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0" fontId="36" fillId="5" borderId="12" xfId="0" applyFont="1" applyFill="1" applyBorder="1" applyAlignment="1" applyProtection="1">
      <alignment vertical="center"/>
    </xf>
    <xf numFmtId="0" fontId="36" fillId="5" borderId="136" xfId="0" applyFont="1" applyFill="1" applyBorder="1" applyAlignment="1" applyProtection="1">
      <alignment vertical="center"/>
    </xf>
    <xf numFmtId="0" fontId="36" fillId="5" borderId="137" xfId="0" applyFont="1" applyFill="1" applyBorder="1" applyAlignment="1" applyProtection="1">
      <alignment vertical="center"/>
    </xf>
    <xf numFmtId="0" fontId="36" fillId="5" borderId="0" xfId="0" applyFont="1" applyFill="1" applyBorder="1" applyAlignment="1" applyProtection="1">
      <alignment vertical="center"/>
    </xf>
    <xf numFmtId="0" fontId="36" fillId="5" borderId="138" xfId="0" applyFont="1" applyFill="1" applyBorder="1" applyAlignment="1" applyProtection="1">
      <alignment vertical="center"/>
    </xf>
    <xf numFmtId="0" fontId="36" fillId="5" borderId="139" xfId="0" applyFont="1" applyFill="1" applyBorder="1" applyAlignment="1" applyProtection="1">
      <alignment vertical="center"/>
    </xf>
    <xf numFmtId="0" fontId="36" fillId="5" borderId="140" xfId="0" applyFont="1" applyFill="1" applyBorder="1" applyAlignment="1" applyProtection="1">
      <alignment vertical="center"/>
    </xf>
    <xf numFmtId="0" fontId="36" fillId="5" borderId="141" xfId="0" applyFont="1" applyFill="1" applyBorder="1" applyAlignment="1" applyProtection="1">
      <alignment vertical="center"/>
    </xf>
    <xf numFmtId="0" fontId="36" fillId="5" borderId="145" xfId="0" applyFont="1" applyFill="1" applyBorder="1" applyAlignment="1" applyProtection="1">
      <alignment vertical="center"/>
    </xf>
    <xf numFmtId="0" fontId="36" fillId="5" borderId="146" xfId="0" applyFont="1" applyFill="1" applyBorder="1" applyAlignment="1" applyProtection="1">
      <alignment vertical="center"/>
    </xf>
    <xf numFmtId="0" fontId="36" fillId="5" borderId="147" xfId="0" applyFont="1" applyFill="1" applyBorder="1" applyAlignment="1" applyProtection="1">
      <alignment vertical="center"/>
    </xf>
    <xf numFmtId="0" fontId="36" fillId="5" borderId="7" xfId="0" applyFont="1" applyFill="1" applyBorder="1" applyAlignment="1" applyProtection="1">
      <alignment vertical="center"/>
    </xf>
    <xf numFmtId="0" fontId="36" fillId="5" borderId="148" xfId="0" applyFont="1" applyFill="1" applyBorder="1" applyAlignment="1" applyProtection="1">
      <alignment vertical="center"/>
    </xf>
    <xf numFmtId="0" fontId="36" fillId="5" borderId="6" xfId="0" applyFont="1" applyFill="1" applyBorder="1" applyAlignment="1" applyProtection="1">
      <alignment vertical="center"/>
    </xf>
    <xf numFmtId="0" fontId="36" fillId="5" borderId="138" xfId="0" applyFont="1" applyFill="1" applyBorder="1" applyAlignment="1" applyProtection="1">
      <alignment horizontal="left" vertical="center"/>
    </xf>
    <xf numFmtId="0" fontId="36" fillId="5" borderId="139" xfId="0" applyFont="1" applyFill="1" applyBorder="1" applyAlignment="1" applyProtection="1">
      <alignment horizontal="left" vertical="center"/>
    </xf>
    <xf numFmtId="0" fontId="36" fillId="5" borderId="141" xfId="0" applyFont="1" applyFill="1" applyBorder="1" applyAlignment="1" applyProtection="1">
      <alignment horizontal="left" vertical="center"/>
    </xf>
    <xf numFmtId="0" fontId="36" fillId="5" borderId="1" xfId="0" applyFont="1" applyFill="1" applyBorder="1" applyProtection="1">
      <alignment vertical="center"/>
    </xf>
    <xf numFmtId="0" fontId="36" fillId="5" borderId="10" xfId="0" applyFont="1" applyFill="1" applyBorder="1" applyAlignment="1" applyProtection="1">
      <alignment vertical="center"/>
    </xf>
    <xf numFmtId="179" fontId="36" fillId="5" borderId="2" xfId="0" applyNumberFormat="1" applyFont="1" applyFill="1" applyBorder="1" applyAlignment="1" applyProtection="1">
      <alignment vertical="center"/>
    </xf>
    <xf numFmtId="179" fontId="36" fillId="5" borderId="3" xfId="0" applyNumberFormat="1" applyFont="1" applyFill="1" applyBorder="1" applyAlignment="1" applyProtection="1">
      <alignment vertical="center"/>
    </xf>
    <xf numFmtId="0" fontId="36" fillId="5" borderId="2" xfId="0" applyFont="1" applyFill="1" applyBorder="1" applyProtection="1">
      <alignment vertical="center"/>
    </xf>
    <xf numFmtId="0" fontId="36" fillId="5" borderId="3" xfId="0" applyFont="1" applyFill="1" applyBorder="1" applyProtection="1">
      <alignment vertical="center"/>
    </xf>
    <xf numFmtId="0" fontId="36" fillId="5" borderId="6" xfId="0" applyFont="1" applyFill="1" applyBorder="1" applyProtection="1">
      <alignment vertical="center"/>
    </xf>
    <xf numFmtId="0" fontId="36" fillId="5" borderId="10" xfId="0" applyFont="1" applyFill="1" applyBorder="1" applyProtection="1">
      <alignment vertical="center"/>
    </xf>
    <xf numFmtId="0" fontId="36" fillId="5" borderId="26" xfId="0" applyFont="1" applyFill="1" applyBorder="1" applyAlignment="1" applyProtection="1">
      <alignment vertical="center"/>
    </xf>
    <xf numFmtId="0" fontId="5" fillId="5" borderId="11" xfId="0" applyFont="1" applyFill="1" applyBorder="1" applyAlignment="1" applyProtection="1">
      <alignment horizontal="left" vertical="center" wrapText="1"/>
    </xf>
    <xf numFmtId="0" fontId="5" fillId="5" borderId="138"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5" fillId="5" borderId="148" xfId="0" applyFont="1" applyFill="1" applyBorder="1" applyAlignment="1" applyProtection="1">
      <alignment horizontal="left" vertical="center" wrapText="1"/>
    </xf>
    <xf numFmtId="0" fontId="36" fillId="5" borderId="1" xfId="0" applyFont="1" applyFill="1" applyBorder="1" applyAlignment="1" applyProtection="1">
      <alignment vertical="center" shrinkToFit="1"/>
    </xf>
    <xf numFmtId="0" fontId="36" fillId="5" borderId="136" xfId="0" applyFont="1" applyFill="1" applyBorder="1" applyProtection="1">
      <alignment vertical="center"/>
    </xf>
    <xf numFmtId="0" fontId="36" fillId="5" borderId="137" xfId="0" applyFont="1" applyFill="1" applyBorder="1" applyProtection="1">
      <alignment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0" fontId="36" fillId="5" borderId="138" xfId="0" applyFont="1" applyFill="1" applyBorder="1" applyProtection="1">
      <alignment vertical="center"/>
    </xf>
    <xf numFmtId="0" fontId="36" fillId="5" borderId="0" xfId="0" applyFont="1" applyFill="1" applyBorder="1" applyAlignment="1" applyProtection="1">
      <alignment vertical="top"/>
    </xf>
    <xf numFmtId="0" fontId="36" fillId="5" borderId="150" xfId="0" applyFont="1" applyFill="1" applyBorder="1" applyAlignment="1" applyProtection="1">
      <alignment horizontal="left" vertical="center"/>
    </xf>
    <xf numFmtId="0" fontId="36" fillId="5" borderId="148" xfId="0" applyFont="1" applyFill="1" applyBorder="1" applyProtection="1">
      <alignment vertical="center"/>
    </xf>
    <xf numFmtId="0" fontId="15" fillId="0" borderId="0" xfId="9" applyAlignment="1">
      <alignment horizontal="center" vertical="center" wrapText="1"/>
    </xf>
    <xf numFmtId="0" fontId="15" fillId="0" borderId="0" xfId="9">
      <alignment vertical="center"/>
    </xf>
    <xf numFmtId="0" fontId="93" fillId="0" borderId="0" xfId="9" applyFont="1" applyBorder="1" applyAlignment="1">
      <alignment horizontal="center" vertical="center" wrapText="1"/>
    </xf>
    <xf numFmtId="0" fontId="93" fillId="0" borderId="5" xfId="9" applyFont="1" applyBorder="1" applyAlignment="1">
      <alignment horizontal="center" vertical="center" wrapText="1"/>
    </xf>
    <xf numFmtId="0" fontId="93" fillId="0" borderId="5" xfId="9" applyFont="1" applyFill="1" applyBorder="1" applyAlignment="1">
      <alignment horizontal="center" vertical="center" wrapText="1"/>
    </xf>
    <xf numFmtId="0" fontId="93" fillId="0" borderId="0" xfId="9" applyFont="1" applyBorder="1" applyAlignment="1">
      <alignment horizontal="center" vertical="center"/>
    </xf>
    <xf numFmtId="0" fontId="93" fillId="0" borderId="5" xfId="9" applyFont="1" applyBorder="1" applyAlignment="1">
      <alignment horizontal="center" vertical="center"/>
    </xf>
    <xf numFmtId="0" fontId="94" fillId="0" borderId="5" xfId="9" applyFont="1" applyBorder="1" applyAlignment="1">
      <alignment horizontal="center" vertical="center"/>
    </xf>
    <xf numFmtId="38" fontId="95" fillId="0" borderId="5" xfId="9" applyNumberFormat="1" applyFont="1" applyBorder="1">
      <alignment vertical="center"/>
    </xf>
    <xf numFmtId="193" fontId="15" fillId="0" borderId="5" xfId="9" applyNumberFormat="1" applyBorder="1">
      <alignment vertical="center"/>
    </xf>
    <xf numFmtId="3" fontId="96" fillId="0" borderId="0" xfId="14" applyNumberFormat="1" applyFont="1" applyFill="1" applyAlignment="1">
      <alignment horizontal="left" vertical="center"/>
    </xf>
    <xf numFmtId="3" fontId="97" fillId="0" borderId="62" xfId="14" applyNumberFormat="1" applyFont="1" applyFill="1" applyBorder="1" applyAlignment="1">
      <alignment horizontal="center" vertical="center" wrapText="1"/>
    </xf>
    <xf numFmtId="3" fontId="97" fillId="0" borderId="0" xfId="14" applyNumberFormat="1" applyFont="1" applyFill="1" applyBorder="1" applyAlignment="1">
      <alignment horizontal="center" vertical="center"/>
    </xf>
    <xf numFmtId="3" fontId="97" fillId="0" borderId="0" xfId="14" applyNumberFormat="1" applyFont="1" applyFill="1" applyBorder="1" applyAlignment="1">
      <alignment horizontal="center" vertical="center" wrapText="1"/>
    </xf>
    <xf numFmtId="201" fontId="97" fillId="0" borderId="0" xfId="14" applyNumberFormat="1" applyFont="1" applyFill="1" applyBorder="1" applyAlignment="1">
      <alignment horizontal="center" vertical="center"/>
    </xf>
    <xf numFmtId="0" fontId="96" fillId="0" borderId="0" xfId="14" applyFont="1" applyFill="1">
      <alignment vertical="center"/>
    </xf>
    <xf numFmtId="3" fontId="97" fillId="0" borderId="11" xfId="14" applyNumberFormat="1" applyFont="1" applyFill="1" applyBorder="1" applyAlignment="1">
      <alignment horizontal="center" vertical="center" wrapText="1"/>
    </xf>
    <xf numFmtId="178" fontId="97" fillId="0" borderId="11" xfId="14" applyNumberFormat="1" applyFont="1" applyFill="1" applyBorder="1" applyAlignment="1">
      <alignment vertical="center" wrapText="1"/>
    </xf>
    <xf numFmtId="201" fontId="97" fillId="0" borderId="0" xfId="14" applyNumberFormat="1" applyFont="1" applyFill="1" applyBorder="1" applyAlignment="1">
      <alignment vertical="center" wrapText="1"/>
    </xf>
    <xf numFmtId="201" fontId="97" fillId="0" borderId="12" xfId="14" applyNumberFormat="1" applyFont="1" applyFill="1" applyBorder="1" applyAlignment="1">
      <alignment horizontal="center" vertical="center" wrapText="1"/>
    </xf>
    <xf numFmtId="201" fontId="97" fillId="0" borderId="0" xfId="14" applyNumberFormat="1" applyFont="1" applyFill="1" applyBorder="1" applyAlignment="1">
      <alignment horizontal="center" vertical="center" wrapText="1"/>
    </xf>
    <xf numFmtId="178" fontId="97" fillId="0" borderId="11" xfId="14" applyNumberFormat="1" applyFont="1" applyFill="1" applyBorder="1" applyAlignment="1">
      <alignment horizontal="center" vertical="center" wrapText="1"/>
    </xf>
    <xf numFmtId="3" fontId="97" fillId="0" borderId="12" xfId="14" applyNumberFormat="1" applyFont="1" applyFill="1" applyBorder="1" applyAlignment="1">
      <alignment horizontal="center" vertical="center" wrapText="1"/>
    </xf>
    <xf numFmtId="178" fontId="97" fillId="0" borderId="62" xfId="14" applyNumberFormat="1" applyFont="1" applyFill="1" applyBorder="1" applyAlignment="1">
      <alignment vertical="center" wrapText="1"/>
    </xf>
    <xf numFmtId="178" fontId="97" fillId="0" borderId="0" xfId="14" applyNumberFormat="1" applyFont="1" applyFill="1" applyBorder="1" applyAlignment="1">
      <alignment vertical="center" wrapText="1"/>
    </xf>
    <xf numFmtId="178" fontId="97" fillId="0" borderId="0" xfId="14" applyNumberFormat="1" applyFont="1" applyFill="1" applyBorder="1" applyAlignment="1">
      <alignment horizontal="center" vertical="center" wrapText="1"/>
    </xf>
    <xf numFmtId="178" fontId="97" fillId="0" borderId="12" xfId="14" applyNumberFormat="1" applyFont="1" applyFill="1" applyBorder="1" applyAlignment="1">
      <alignment horizontal="center" vertical="center" wrapText="1"/>
    </xf>
    <xf numFmtId="178" fontId="97" fillId="0" borderId="62" xfId="14" applyNumberFormat="1" applyFont="1" applyFill="1" applyBorder="1" applyAlignment="1">
      <alignment horizontal="center" vertical="center" wrapText="1"/>
    </xf>
    <xf numFmtId="0" fontId="76" fillId="0" borderId="0" xfId="14" applyFont="1" applyFill="1">
      <alignment vertical="center"/>
    </xf>
    <xf numFmtId="178" fontId="97" fillId="11" borderId="11" xfId="14" applyNumberFormat="1" applyFont="1" applyFill="1" applyBorder="1" applyAlignment="1">
      <alignment horizontal="center" vertical="center" wrapText="1"/>
    </xf>
    <xf numFmtId="3" fontId="97" fillId="11" borderId="12" xfId="14" applyNumberFormat="1" applyFont="1" applyFill="1" applyBorder="1" applyAlignment="1">
      <alignment horizontal="center" vertical="center" wrapText="1"/>
    </xf>
    <xf numFmtId="201" fontId="97" fillId="0" borderId="247" xfId="14" applyNumberFormat="1" applyFont="1" applyFill="1" applyBorder="1" applyAlignment="1">
      <alignment horizontal="center" vertical="center"/>
    </xf>
    <xf numFmtId="201" fontId="97" fillId="0" borderId="12" xfId="14" applyNumberFormat="1" applyFont="1" applyFill="1" applyBorder="1" applyAlignment="1">
      <alignment horizontal="center" vertical="center"/>
    </xf>
    <xf numFmtId="201" fontId="97" fillId="0" borderId="248" xfId="14" applyNumberFormat="1" applyFont="1" applyFill="1" applyBorder="1" applyAlignment="1">
      <alignment horizontal="center" vertical="center" wrapText="1"/>
    </xf>
    <xf numFmtId="178" fontId="97" fillId="0" borderId="8" xfId="14" applyNumberFormat="1" applyFont="1" applyFill="1" applyBorder="1" applyAlignment="1">
      <alignment vertical="center" wrapText="1"/>
    </xf>
    <xf numFmtId="178" fontId="97" fillId="0" borderId="12" xfId="14" applyNumberFormat="1" applyFont="1" applyFill="1" applyBorder="1" applyAlignment="1">
      <alignment vertical="center" wrapText="1"/>
    </xf>
    <xf numFmtId="178" fontId="97" fillId="0" borderId="4" xfId="14" applyNumberFormat="1" applyFont="1" applyFill="1" applyBorder="1" applyAlignment="1">
      <alignment vertical="center" wrapText="1"/>
    </xf>
    <xf numFmtId="178" fontId="97" fillId="11" borderId="11" xfId="14" applyNumberFormat="1" applyFont="1" applyFill="1" applyBorder="1" applyAlignment="1">
      <alignment vertical="center" wrapText="1"/>
    </xf>
    <xf numFmtId="201" fontId="97" fillId="11" borderId="12" xfId="14" applyNumberFormat="1" applyFont="1" applyFill="1" applyBorder="1" applyAlignment="1">
      <alignment horizontal="center" vertical="center"/>
    </xf>
    <xf numFmtId="3" fontId="97" fillId="0" borderId="4" xfId="14" applyNumberFormat="1" applyFont="1" applyFill="1" applyBorder="1" applyAlignment="1">
      <alignment horizontal="center" vertical="center" wrapText="1"/>
    </xf>
    <xf numFmtId="178" fontId="97" fillId="0" borderId="4" xfId="14" applyNumberFormat="1" applyFont="1" applyFill="1" applyBorder="1" applyAlignment="1">
      <alignment horizontal="center" vertical="center" wrapText="1"/>
    </xf>
    <xf numFmtId="178" fontId="97" fillId="0" borderId="7" xfId="14" applyNumberFormat="1" applyFont="1" applyFill="1" applyBorder="1" applyAlignment="1">
      <alignment vertical="center" wrapText="1"/>
    </xf>
    <xf numFmtId="0" fontId="96" fillId="0" borderId="0" xfId="14" applyFont="1" applyFill="1" applyBorder="1">
      <alignment vertical="center"/>
    </xf>
    <xf numFmtId="3" fontId="97" fillId="0" borderId="7" xfId="14" applyNumberFormat="1" applyFont="1" applyFill="1" applyBorder="1" applyAlignment="1">
      <alignment vertical="center" wrapText="1"/>
    </xf>
    <xf numFmtId="0" fontId="76" fillId="0" borderId="0" xfId="14" applyFont="1" applyFill="1" applyBorder="1">
      <alignment vertical="center"/>
    </xf>
    <xf numFmtId="178" fontId="76" fillId="11" borderId="2" xfId="14" applyNumberFormat="1" applyFont="1" applyFill="1" applyBorder="1" applyAlignment="1">
      <alignment vertical="center"/>
    </xf>
    <xf numFmtId="201" fontId="97" fillId="11" borderId="0" xfId="14" applyNumberFormat="1" applyFont="1" applyFill="1" applyBorder="1" applyAlignment="1">
      <alignment horizontal="center" vertical="center"/>
    </xf>
    <xf numFmtId="178" fontId="97" fillId="11" borderId="2" xfId="14" applyNumberFormat="1" applyFont="1" applyFill="1" applyBorder="1" applyAlignment="1">
      <alignment vertical="center" wrapText="1"/>
    </xf>
    <xf numFmtId="0" fontId="96" fillId="11" borderId="0" xfId="14" applyFont="1" applyFill="1">
      <alignment vertical="center"/>
    </xf>
    <xf numFmtId="3" fontId="97" fillId="11" borderId="249" xfId="14" applyNumberFormat="1" applyFont="1" applyFill="1" applyBorder="1" applyAlignment="1">
      <alignment horizontal="distributed" vertical="center"/>
    </xf>
    <xf numFmtId="3" fontId="97" fillId="11" borderId="11" xfId="14" applyNumberFormat="1" applyFont="1" applyFill="1" applyBorder="1" applyAlignment="1">
      <alignment horizontal="distributed" vertical="center"/>
    </xf>
    <xf numFmtId="178" fontId="97" fillId="0" borderId="189" xfId="14" applyNumberFormat="1" applyFont="1" applyFill="1" applyBorder="1" applyAlignment="1">
      <alignment horizontal="right" vertical="center"/>
    </xf>
    <xf numFmtId="201" fontId="97" fillId="0" borderId="250" xfId="14" applyNumberFormat="1" applyFont="1" applyFill="1" applyBorder="1" applyAlignment="1">
      <alignment horizontal="right" vertical="center"/>
    </xf>
    <xf numFmtId="178" fontId="97" fillId="0" borderId="189" xfId="14" applyNumberFormat="1" applyFont="1" applyFill="1" applyBorder="1" applyAlignment="1">
      <alignment horizontal="right" vertical="center" wrapText="1"/>
    </xf>
    <xf numFmtId="201" fontId="97" fillId="0" borderId="251" xfId="14" applyNumberFormat="1" applyFont="1" applyFill="1" applyBorder="1" applyAlignment="1">
      <alignment horizontal="right" vertical="center" wrapText="1"/>
    </xf>
    <xf numFmtId="201" fontId="97" fillId="0" borderId="211" xfId="14" applyNumberFormat="1" applyFont="1" applyFill="1" applyBorder="1" applyAlignment="1">
      <alignment horizontal="center" vertical="center" wrapText="1"/>
    </xf>
    <xf numFmtId="201" fontId="97" fillId="0" borderId="189" xfId="14" applyNumberFormat="1" applyFont="1" applyFill="1" applyBorder="1" applyAlignment="1">
      <alignment horizontal="right" vertical="center" wrapText="1"/>
    </xf>
    <xf numFmtId="203" fontId="97" fillId="0" borderId="249" xfId="14" applyNumberFormat="1" applyFont="1" applyFill="1" applyBorder="1" applyAlignment="1">
      <alignment vertical="center" shrinkToFit="1"/>
    </xf>
    <xf numFmtId="201" fontId="97" fillId="0" borderId="11" xfId="14" applyNumberFormat="1" applyFont="1" applyFill="1" applyBorder="1" applyAlignment="1">
      <alignment vertical="center"/>
    </xf>
    <xf numFmtId="178" fontId="97" fillId="0" borderId="0" xfId="14" applyNumberFormat="1" applyFont="1" applyFill="1" applyBorder="1" applyAlignment="1">
      <alignment vertical="center"/>
    </xf>
    <xf numFmtId="201" fontId="97" fillId="0" borderId="0" xfId="14" applyNumberFormat="1" applyFont="1" applyFill="1" applyBorder="1" applyAlignment="1">
      <alignment vertical="center"/>
    </xf>
    <xf numFmtId="202" fontId="97" fillId="0" borderId="0" xfId="14" applyNumberFormat="1" applyFont="1" applyFill="1" applyBorder="1" applyAlignment="1">
      <alignment vertical="center" shrinkToFit="1"/>
    </xf>
    <xf numFmtId="202" fontId="97" fillId="0" borderId="7" xfId="14" applyNumberFormat="1" applyFont="1" applyFill="1" applyBorder="1" applyAlignment="1">
      <alignment vertical="center" shrinkToFit="1"/>
    </xf>
    <xf numFmtId="178" fontId="97" fillId="0" borderId="9" xfId="14" applyNumberFormat="1" applyFont="1" applyFill="1" applyBorder="1" applyAlignment="1">
      <alignment vertical="center"/>
    </xf>
    <xf numFmtId="3" fontId="100" fillId="0" borderId="249" xfId="14" applyNumberFormat="1" applyFont="1" applyBorder="1" applyAlignment="1">
      <alignment horizontal="center" vertical="center" wrapText="1"/>
    </xf>
    <xf numFmtId="3" fontId="97" fillId="0" borderId="0" xfId="14" applyNumberFormat="1" applyFont="1" applyBorder="1" applyAlignment="1">
      <alignment horizontal="center" vertical="center"/>
    </xf>
    <xf numFmtId="207" fontId="97" fillId="0" borderId="0" xfId="14" applyNumberFormat="1" applyFont="1" applyBorder="1" applyAlignment="1">
      <alignment horizontal="center" vertical="center"/>
    </xf>
    <xf numFmtId="208" fontId="97" fillId="0" borderId="9" xfId="14" applyNumberFormat="1" applyFont="1" applyFill="1" applyBorder="1" applyAlignment="1">
      <alignment horizontal="left" vertical="center" wrapText="1"/>
    </xf>
    <xf numFmtId="178" fontId="97" fillId="0" borderId="9" xfId="14" applyNumberFormat="1" applyFont="1" applyFill="1" applyBorder="1" applyAlignment="1">
      <alignment wrapText="1"/>
    </xf>
    <xf numFmtId="3" fontId="97" fillId="11" borderId="253" xfId="14" applyNumberFormat="1" applyFont="1" applyFill="1" applyBorder="1" applyAlignment="1">
      <alignment horizontal="distributed" vertical="center"/>
    </xf>
    <xf numFmtId="178" fontId="97" fillId="0" borderId="254" xfId="14" applyNumberFormat="1" applyFont="1" applyFill="1" applyBorder="1" applyAlignment="1">
      <alignment horizontal="right" vertical="center"/>
    </xf>
    <xf numFmtId="201" fontId="97" fillId="0" borderId="109" xfId="14" applyNumberFormat="1" applyFont="1" applyFill="1" applyBorder="1" applyAlignment="1">
      <alignment horizontal="right" vertical="center"/>
    </xf>
    <xf numFmtId="178" fontId="97" fillId="0" borderId="254" xfId="14" applyNumberFormat="1" applyFont="1" applyFill="1" applyBorder="1" applyAlignment="1">
      <alignment horizontal="right" vertical="center" wrapText="1"/>
    </xf>
    <xf numFmtId="201" fontId="97" fillId="0" borderId="108" xfId="14" applyNumberFormat="1" applyFont="1" applyFill="1" applyBorder="1" applyAlignment="1">
      <alignment horizontal="right" vertical="center" wrapText="1"/>
    </xf>
    <xf numFmtId="201" fontId="97" fillId="0" borderId="109" xfId="14" applyNumberFormat="1" applyFont="1" applyFill="1" applyBorder="1" applyAlignment="1">
      <alignment horizontal="center" vertical="center" wrapText="1"/>
    </xf>
    <xf numFmtId="202" fontId="97" fillId="0" borderId="253" xfId="14" applyNumberFormat="1" applyFont="1" applyFill="1" applyBorder="1" applyAlignment="1">
      <alignment vertical="center" shrinkToFit="1"/>
    </xf>
    <xf numFmtId="201" fontId="97" fillId="0" borderId="62" xfId="14" applyNumberFormat="1" applyFont="1" applyFill="1" applyBorder="1" applyAlignment="1">
      <alignment vertical="center"/>
    </xf>
    <xf numFmtId="178" fontId="97" fillId="0" borderId="5" xfId="14" applyNumberFormat="1" applyFont="1" applyFill="1" applyBorder="1" applyAlignment="1">
      <alignment vertical="center"/>
    </xf>
    <xf numFmtId="202" fontId="97" fillId="0" borderId="5" xfId="14" applyNumberFormat="1" applyFont="1" applyFill="1" applyBorder="1" applyAlignment="1">
      <alignment vertical="center" shrinkToFit="1"/>
    </xf>
    <xf numFmtId="201" fontId="97" fillId="0" borderId="12" xfId="14" applyNumberFormat="1" applyFont="1" applyFill="1" applyBorder="1" applyAlignment="1">
      <alignment vertical="center"/>
    </xf>
    <xf numFmtId="178" fontId="97" fillId="0" borderId="62" xfId="14" applyNumberFormat="1" applyFont="1" applyFill="1" applyBorder="1" applyAlignment="1">
      <alignment vertical="center"/>
    </xf>
    <xf numFmtId="3" fontId="100" fillId="0" borderId="252" xfId="14" applyNumberFormat="1" applyFont="1" applyBorder="1" applyAlignment="1">
      <alignment horizontal="center" vertical="center" wrapText="1"/>
    </xf>
    <xf numFmtId="210" fontId="97" fillId="0" borderId="4" xfId="14" applyNumberFormat="1" applyFont="1" applyFill="1" applyBorder="1" applyAlignment="1">
      <alignment vertical="center" wrapText="1"/>
    </xf>
    <xf numFmtId="211" fontId="97" fillId="0" borderId="4" xfId="14" applyNumberFormat="1" applyFont="1" applyFill="1" applyBorder="1" applyAlignment="1">
      <alignment vertical="center" wrapText="1"/>
    </xf>
    <xf numFmtId="212" fontId="97" fillId="0" borderId="62" xfId="14" applyNumberFormat="1" applyFont="1" applyFill="1" applyBorder="1" applyAlignment="1">
      <alignment vertical="top" wrapText="1"/>
    </xf>
    <xf numFmtId="0" fontId="96" fillId="5" borderId="0" xfId="14" applyFont="1" applyFill="1">
      <alignment vertical="center"/>
    </xf>
    <xf numFmtId="3" fontId="97" fillId="0" borderId="249" xfId="14" applyNumberFormat="1" applyFont="1" applyFill="1" applyBorder="1" applyAlignment="1">
      <alignment horizontal="distributed" vertical="center"/>
    </xf>
    <xf numFmtId="3" fontId="97" fillId="0" borderId="11" xfId="14" applyNumberFormat="1" applyFont="1" applyFill="1" applyBorder="1" applyAlignment="1">
      <alignment horizontal="distributed" vertical="center"/>
    </xf>
    <xf numFmtId="3" fontId="97" fillId="0" borderId="253" xfId="14" applyNumberFormat="1" applyFont="1" applyFill="1" applyBorder="1" applyAlignment="1">
      <alignment horizontal="distributed" vertical="center"/>
    </xf>
    <xf numFmtId="3" fontId="100" fillId="0" borderId="253" xfId="14" applyNumberFormat="1" applyFont="1" applyBorder="1" applyAlignment="1">
      <alignment horizontal="center" vertical="center" wrapText="1"/>
    </xf>
    <xf numFmtId="3" fontId="76" fillId="11" borderId="0" xfId="14" applyNumberFormat="1" applyFont="1" applyFill="1" applyBorder="1" applyAlignment="1">
      <alignment vertical="center"/>
    </xf>
    <xf numFmtId="3" fontId="76" fillId="5" borderId="0" xfId="14" applyNumberFormat="1" applyFont="1" applyFill="1" applyBorder="1" applyAlignment="1">
      <alignment vertical="center"/>
    </xf>
    <xf numFmtId="3" fontId="76" fillId="0" borderId="0" xfId="14" applyNumberFormat="1" applyFont="1" applyFill="1" applyBorder="1" applyAlignment="1">
      <alignment vertical="center"/>
    </xf>
    <xf numFmtId="3" fontId="100" fillId="0" borderId="9" xfId="14" applyNumberFormat="1" applyFont="1" applyBorder="1" applyAlignment="1">
      <alignment horizontal="center" vertical="center" wrapText="1"/>
    </xf>
    <xf numFmtId="178" fontId="97" fillId="0" borderId="4" xfId="14" applyNumberFormat="1" applyFont="1" applyFill="1" applyBorder="1" applyAlignment="1">
      <alignment vertical="center"/>
    </xf>
    <xf numFmtId="3" fontId="100" fillId="0" borderId="62" xfId="14" applyNumberFormat="1" applyFont="1" applyBorder="1" applyAlignment="1">
      <alignment horizontal="center" vertical="center" wrapText="1"/>
    </xf>
    <xf numFmtId="212" fontId="97" fillId="0" borderId="4" xfId="14" applyNumberFormat="1" applyFont="1" applyFill="1" applyBorder="1" applyAlignment="1">
      <alignment vertical="top" wrapText="1"/>
    </xf>
    <xf numFmtId="3" fontId="76" fillId="0" borderId="0" xfId="14" applyNumberFormat="1" applyFont="1" applyFill="1" applyAlignment="1">
      <alignment vertical="center"/>
    </xf>
    <xf numFmtId="3" fontId="97" fillId="0" borderId="0" xfId="14" applyNumberFormat="1" applyFont="1" applyFill="1" applyAlignment="1">
      <alignment vertical="center"/>
    </xf>
    <xf numFmtId="3" fontId="97" fillId="0" borderId="0" xfId="14" applyNumberFormat="1" applyFont="1" applyFill="1" applyBorder="1" applyAlignment="1">
      <alignment vertical="center"/>
    </xf>
    <xf numFmtId="178" fontId="97" fillId="0" borderId="0" xfId="14" applyNumberFormat="1" applyFont="1" applyFill="1" applyAlignment="1">
      <alignment vertical="center"/>
    </xf>
    <xf numFmtId="201" fontId="97" fillId="0" borderId="0" xfId="14" applyNumberFormat="1" applyFont="1" applyFill="1" applyAlignment="1">
      <alignment vertical="center"/>
    </xf>
    <xf numFmtId="201" fontId="97" fillId="0" borderId="0" xfId="14" applyNumberFormat="1" applyFont="1" applyFill="1" applyAlignment="1">
      <alignment horizontal="center" vertical="center"/>
    </xf>
    <xf numFmtId="178" fontId="76" fillId="0" borderId="0" xfId="14" applyNumberFormat="1" applyFont="1" applyFill="1" applyAlignment="1">
      <alignment vertical="center"/>
    </xf>
    <xf numFmtId="178" fontId="97" fillId="0" borderId="0" xfId="14" applyNumberFormat="1" applyFont="1" applyFill="1" applyAlignment="1">
      <alignment vertical="center" shrinkToFit="1"/>
    </xf>
    <xf numFmtId="202" fontId="97" fillId="0" borderId="0" xfId="14" applyNumberFormat="1" applyFont="1" applyFill="1" applyAlignment="1">
      <alignment vertical="center" shrinkToFit="1"/>
    </xf>
    <xf numFmtId="178" fontId="101" fillId="0" borderId="0" xfId="14" applyNumberFormat="1" applyFont="1" applyFill="1" applyAlignment="1">
      <alignment vertical="center"/>
    </xf>
    <xf numFmtId="178" fontId="103" fillId="0" borderId="0" xfId="15" applyNumberFormat="1" applyFont="1" applyFill="1" applyBorder="1" applyAlignment="1">
      <alignment vertical="center"/>
    </xf>
    <xf numFmtId="178" fontId="104" fillId="0" borderId="0" xfId="15" applyNumberFormat="1" applyFont="1" applyFill="1" applyBorder="1" applyAlignment="1">
      <alignment vertical="center"/>
    </xf>
    <xf numFmtId="178" fontId="104" fillId="0" borderId="0" xfId="15" applyNumberFormat="1" applyFont="1" applyFill="1" applyAlignment="1">
      <alignment vertical="center"/>
    </xf>
    <xf numFmtId="0" fontId="104" fillId="0" borderId="25" xfId="15" applyFont="1" applyFill="1" applyBorder="1" applyAlignment="1">
      <alignment vertical="center" wrapText="1"/>
    </xf>
    <xf numFmtId="0" fontId="104" fillId="0" borderId="25" xfId="15" applyFont="1" applyFill="1" applyBorder="1" applyAlignment="1">
      <alignment vertical="center"/>
    </xf>
    <xf numFmtId="0" fontId="104" fillId="0" borderId="26" xfId="15" applyFont="1" applyFill="1" applyBorder="1" applyAlignment="1">
      <alignment vertical="center"/>
    </xf>
    <xf numFmtId="0" fontId="104" fillId="0" borderId="0" xfId="15" applyFont="1" applyFill="1" applyBorder="1" applyAlignment="1">
      <alignment horizontal="left" vertical="center" wrapText="1"/>
    </xf>
    <xf numFmtId="0" fontId="104" fillId="0" borderId="0" xfId="15" applyFont="1" applyFill="1" applyBorder="1" applyAlignment="1">
      <alignment vertical="center"/>
    </xf>
    <xf numFmtId="0" fontId="104" fillId="0" borderId="0" xfId="15" applyFont="1" applyFill="1" applyBorder="1" applyAlignment="1">
      <alignment horizontal="left" vertical="center"/>
    </xf>
    <xf numFmtId="0" fontId="104" fillId="0" borderId="12" xfId="15" applyFont="1" applyFill="1" applyBorder="1" applyAlignment="1">
      <alignment vertical="center"/>
    </xf>
    <xf numFmtId="0" fontId="104" fillId="0" borderId="7" xfId="15" applyFont="1" applyFill="1" applyBorder="1" applyAlignment="1">
      <alignment vertical="center" wrapText="1"/>
    </xf>
    <xf numFmtId="0" fontId="104" fillId="0" borderId="7" xfId="15" quotePrefix="1" applyFont="1" applyFill="1" applyBorder="1" applyAlignment="1">
      <alignment vertical="center" wrapText="1"/>
    </xf>
    <xf numFmtId="0" fontId="104" fillId="0" borderId="0" xfId="15" applyFont="1" applyFill="1" applyAlignment="1">
      <alignment horizontal="center" vertical="center"/>
    </xf>
    <xf numFmtId="0" fontId="104" fillId="0" borderId="0" xfId="15" applyFont="1" applyFill="1" applyAlignment="1">
      <alignment horizontal="distributed" vertical="center"/>
    </xf>
    <xf numFmtId="0" fontId="104" fillId="0" borderId="0" xfId="15" applyFont="1" applyFill="1" applyAlignment="1">
      <alignment horizontal="right" vertical="center"/>
    </xf>
    <xf numFmtId="0" fontId="104" fillId="0" borderId="0" xfId="15" applyFont="1" applyFill="1" applyAlignment="1">
      <alignment vertical="center"/>
    </xf>
    <xf numFmtId="0" fontId="93" fillId="0" borderId="0" xfId="15" applyFont="1" applyFill="1" applyAlignment="1">
      <alignment vertical="center"/>
    </xf>
    <xf numFmtId="0" fontId="76" fillId="0" borderId="25" xfId="15" applyFont="1" applyFill="1" applyBorder="1" applyAlignment="1">
      <alignment vertical="center" wrapText="1"/>
    </xf>
    <xf numFmtId="0" fontId="76" fillId="0" borderId="25" xfId="15" applyFont="1" applyFill="1" applyBorder="1" applyAlignment="1">
      <alignment vertical="center"/>
    </xf>
    <xf numFmtId="0" fontId="76" fillId="0" borderId="26" xfId="15" applyFont="1" applyFill="1" applyBorder="1" applyAlignment="1">
      <alignment vertical="center"/>
    </xf>
    <xf numFmtId="0" fontId="76" fillId="0" borderId="0" xfId="15" applyFont="1" applyFill="1" applyBorder="1" applyAlignment="1">
      <alignment horizontal="left" vertical="center" wrapText="1"/>
    </xf>
    <xf numFmtId="0" fontId="76" fillId="0" borderId="0" xfId="15" applyFont="1" applyFill="1" applyBorder="1" applyAlignment="1">
      <alignment vertical="center"/>
    </xf>
    <xf numFmtId="0" fontId="76" fillId="0" borderId="0" xfId="15" applyFont="1" applyFill="1" applyBorder="1" applyAlignment="1">
      <alignment horizontal="left" vertical="center"/>
    </xf>
    <xf numFmtId="0" fontId="76" fillId="0" borderId="12" xfId="15" applyFont="1" applyFill="1" applyBorder="1" applyAlignment="1">
      <alignment vertical="center"/>
    </xf>
    <xf numFmtId="0" fontId="76" fillId="0" borderId="7" xfId="15" applyFont="1" applyFill="1" applyBorder="1" applyAlignment="1">
      <alignment vertical="center" wrapText="1"/>
    </xf>
    <xf numFmtId="0" fontId="76" fillId="0" borderId="7" xfId="15" quotePrefix="1" applyFont="1" applyFill="1" applyBorder="1" applyAlignment="1">
      <alignment vertical="center" wrapText="1"/>
    </xf>
    <xf numFmtId="0" fontId="76" fillId="0" borderId="0" xfId="15" applyFont="1" applyFill="1" applyAlignment="1">
      <alignment horizontal="center" vertical="center"/>
    </xf>
    <xf numFmtId="0" fontId="76" fillId="0" borderId="0" xfId="15" applyFont="1" applyFill="1" applyAlignment="1">
      <alignment horizontal="distributed" vertical="center"/>
    </xf>
    <xf numFmtId="0" fontId="76" fillId="0" borderId="0" xfId="15" applyFont="1" applyFill="1" applyAlignment="1">
      <alignment horizontal="right" vertical="center"/>
    </xf>
    <xf numFmtId="0" fontId="76" fillId="0" borderId="0" xfId="15" applyFont="1" applyFill="1" applyAlignment="1">
      <alignment vertical="center"/>
    </xf>
    <xf numFmtId="0" fontId="96" fillId="0" borderId="0" xfId="15" applyFont="1" applyFill="1" applyAlignment="1">
      <alignment vertical="center"/>
    </xf>
    <xf numFmtId="178" fontId="76" fillId="0" borderId="0" xfId="0" applyNumberFormat="1" applyFont="1" applyFill="1" applyAlignment="1">
      <alignment vertical="center"/>
    </xf>
    <xf numFmtId="0" fontId="76" fillId="0" borderId="7" xfId="15" applyFont="1" applyFill="1" applyBorder="1" applyAlignment="1">
      <alignment vertical="center"/>
    </xf>
    <xf numFmtId="0" fontId="102" fillId="0" borderId="0" xfId="0" applyFont="1" applyFill="1" applyBorder="1" applyAlignment="1">
      <alignment vertical="center" wrapText="1"/>
    </xf>
    <xf numFmtId="0" fontId="76" fillId="0" borderId="0" xfId="0" applyFont="1" applyFill="1" applyBorder="1" applyAlignment="1">
      <alignment horizontal="center" vertical="center"/>
    </xf>
    <xf numFmtId="0" fontId="102" fillId="0" borderId="0" xfId="0" applyFont="1" applyFill="1" applyBorder="1" applyAlignment="1"/>
    <xf numFmtId="0" fontId="76" fillId="0" borderId="1" xfId="15" applyFont="1" applyFill="1" applyBorder="1" applyAlignment="1">
      <alignment vertical="center" wrapText="1"/>
    </xf>
    <xf numFmtId="0" fontId="76" fillId="0" borderId="3" xfId="0" applyFont="1" applyFill="1" applyBorder="1" applyAlignment="1">
      <alignment vertical="center" wrapText="1"/>
    </xf>
    <xf numFmtId="0" fontId="96" fillId="0" borderId="5" xfId="15" applyFont="1" applyFill="1" applyBorder="1" applyAlignment="1">
      <alignment vertical="center"/>
    </xf>
    <xf numFmtId="0" fontId="96" fillId="0" borderId="0" xfId="15" applyFont="1" applyFill="1" applyAlignment="1">
      <alignment horizontal="center" vertical="center"/>
    </xf>
    <xf numFmtId="0" fontId="76" fillId="0" borderId="3" xfId="15" applyFont="1" applyFill="1" applyBorder="1" applyAlignment="1">
      <alignment vertical="center" wrapText="1"/>
    </xf>
    <xf numFmtId="0" fontId="76" fillId="0" borderId="0" xfId="15" applyFont="1" applyFill="1" applyBorder="1" applyAlignment="1">
      <alignment vertical="center" wrapText="1"/>
    </xf>
    <xf numFmtId="0" fontId="76" fillId="0" borderId="2" xfId="15" applyFont="1" applyFill="1" applyBorder="1" applyAlignment="1">
      <alignment horizontal="center" vertical="center"/>
    </xf>
    <xf numFmtId="0" fontId="76" fillId="0" borderId="12" xfId="15" applyFont="1" applyFill="1" applyBorder="1" applyAlignment="1">
      <alignment vertical="center" wrapText="1"/>
    </xf>
    <xf numFmtId="3" fontId="76" fillId="0" borderId="25" xfId="15" applyNumberFormat="1" applyFont="1" applyFill="1" applyBorder="1" applyAlignment="1">
      <alignment vertical="center" wrapText="1"/>
    </xf>
    <xf numFmtId="3" fontId="76" fillId="0" borderId="26" xfId="15" applyNumberFormat="1" applyFont="1" applyFill="1" applyBorder="1" applyAlignment="1">
      <alignment vertical="center" wrapText="1"/>
    </xf>
    <xf numFmtId="0" fontId="76" fillId="0" borderId="6" xfId="15" applyFont="1" applyFill="1" applyBorder="1" applyAlignment="1">
      <alignment vertical="center" wrapText="1"/>
    </xf>
    <xf numFmtId="0" fontId="96" fillId="0" borderId="0" xfId="15" applyFont="1" applyFill="1" applyBorder="1" applyAlignment="1">
      <alignment vertical="center"/>
    </xf>
    <xf numFmtId="178" fontId="93" fillId="0" borderId="0" xfId="15" applyNumberFormat="1" applyFont="1" applyFill="1" applyAlignment="1">
      <alignment vertical="center"/>
    </xf>
    <xf numFmtId="3" fontId="97" fillId="0" borderId="25" xfId="14" applyNumberFormat="1" applyFont="1" applyFill="1" applyBorder="1" applyAlignment="1">
      <alignment vertical="center"/>
    </xf>
    <xf numFmtId="3" fontId="97" fillId="0" borderId="26" xfId="14" applyNumberFormat="1" applyFont="1" applyFill="1" applyBorder="1" applyAlignment="1">
      <alignment vertical="center"/>
    </xf>
    <xf numFmtId="3" fontId="97" fillId="0" borderId="12" xfId="14" applyNumberFormat="1" applyFont="1" applyFill="1" applyBorder="1" applyAlignment="1">
      <alignment vertical="center"/>
    </xf>
    <xf numFmtId="3" fontId="97" fillId="0" borderId="11" xfId="14" applyNumberFormat="1" applyFont="1" applyFill="1" applyBorder="1" applyAlignment="1">
      <alignment vertical="center"/>
    </xf>
    <xf numFmtId="202" fontId="97" fillId="0" borderId="0" xfId="14" applyNumberFormat="1" applyFont="1" applyFill="1" applyBorder="1" applyAlignment="1">
      <alignment horizontal="center" vertical="center" wrapText="1"/>
    </xf>
    <xf numFmtId="178" fontId="97" fillId="0" borderId="11" xfId="14" applyNumberFormat="1" applyFont="1" applyFill="1" applyBorder="1" applyAlignment="1">
      <alignment vertical="center"/>
    </xf>
    <xf numFmtId="178" fontId="97" fillId="0" borderId="248" xfId="14" applyNumberFormat="1" applyFont="1" applyFill="1" applyBorder="1" applyAlignment="1">
      <alignment horizontal="center" vertical="center" wrapText="1"/>
    </xf>
    <xf numFmtId="178" fontId="97" fillId="0" borderId="247" xfId="14" applyNumberFormat="1" applyFont="1" applyFill="1" applyBorder="1" applyAlignment="1">
      <alignment horizontal="center" vertical="center" wrapText="1"/>
    </xf>
    <xf numFmtId="3" fontId="97" fillId="0" borderId="2" xfId="14" applyNumberFormat="1" applyFont="1" applyFill="1" applyBorder="1" applyAlignment="1">
      <alignment vertical="center" wrapText="1"/>
    </xf>
    <xf numFmtId="178" fontId="97" fillId="0" borderId="0" xfId="14" applyNumberFormat="1" applyFont="1" applyFill="1" applyBorder="1" applyAlignment="1">
      <alignment horizontal="right" vertical="center" wrapText="1"/>
    </xf>
    <xf numFmtId="203" fontId="97" fillId="0" borderId="249" xfId="14" applyNumberFormat="1" applyFont="1" applyFill="1" applyBorder="1" applyAlignment="1">
      <alignment vertical="center" wrapText="1"/>
    </xf>
    <xf numFmtId="202" fontId="97" fillId="0" borderId="9" xfId="14" applyNumberFormat="1" applyFont="1" applyFill="1" applyBorder="1" applyAlignment="1">
      <alignment vertical="center"/>
    </xf>
    <xf numFmtId="202" fontId="97" fillId="0" borderId="11" xfId="14" applyNumberFormat="1" applyFont="1" applyFill="1" applyBorder="1" applyAlignment="1">
      <alignment vertical="center"/>
    </xf>
    <xf numFmtId="178" fontId="97" fillId="0" borderId="211" xfId="14" applyNumberFormat="1" applyFont="1" applyFill="1" applyBorder="1" applyAlignment="1">
      <alignment vertical="center"/>
    </xf>
    <xf numFmtId="178" fontId="97" fillId="0" borderId="10" xfId="14" applyNumberFormat="1" applyFont="1" applyFill="1" applyBorder="1" applyAlignment="1">
      <alignment horizontal="center" vertical="center" wrapText="1"/>
    </xf>
    <xf numFmtId="178" fontId="97" fillId="0" borderId="257" xfId="14" applyNumberFormat="1" applyFont="1" applyFill="1" applyBorder="1">
      <alignment vertical="center"/>
    </xf>
    <xf numFmtId="178" fontId="97" fillId="0" borderId="258" xfId="14" applyNumberFormat="1" applyFont="1" applyFill="1" applyBorder="1">
      <alignment vertical="center"/>
    </xf>
    <xf numFmtId="178" fontId="97" fillId="0" borderId="10" xfId="14" applyNumberFormat="1" applyFont="1" applyFill="1" applyBorder="1">
      <alignment vertical="center"/>
    </xf>
    <xf numFmtId="178" fontId="97" fillId="0" borderId="259" xfId="14" applyNumberFormat="1" applyFont="1" applyFill="1" applyBorder="1">
      <alignment vertical="center"/>
    </xf>
    <xf numFmtId="178" fontId="97" fillId="0" borderId="26" xfId="14" applyNumberFormat="1" applyFont="1" applyFill="1" applyBorder="1">
      <alignment vertical="center"/>
    </xf>
    <xf numFmtId="178" fontId="97" fillId="11" borderId="0" xfId="14" applyNumberFormat="1" applyFont="1" applyFill="1" applyBorder="1" applyAlignment="1">
      <alignment horizontal="right" vertical="center" wrapText="1"/>
    </xf>
    <xf numFmtId="201" fontId="97" fillId="11" borderId="0" xfId="14" applyNumberFormat="1" applyFont="1" applyFill="1" applyBorder="1" applyAlignment="1">
      <alignment horizontal="center" vertical="center" wrapText="1"/>
    </xf>
    <xf numFmtId="0" fontId="76" fillId="11" borderId="0" xfId="14" applyFont="1" applyFill="1">
      <alignment vertical="center"/>
    </xf>
    <xf numFmtId="3" fontId="97" fillId="11" borderId="252" xfId="14" applyNumberFormat="1" applyFont="1" applyFill="1" applyBorder="1" applyAlignment="1">
      <alignment horizontal="distributed" vertical="center"/>
    </xf>
    <xf numFmtId="178" fontId="97" fillId="0" borderId="74" xfId="14" applyNumberFormat="1" applyFont="1" applyFill="1" applyBorder="1" applyAlignment="1">
      <alignment horizontal="right" vertical="center"/>
    </xf>
    <xf numFmtId="201" fontId="97" fillId="0" borderId="225" xfId="14" applyNumberFormat="1" applyFont="1" applyFill="1" applyBorder="1" applyAlignment="1">
      <alignment horizontal="right" vertical="center"/>
    </xf>
    <xf numFmtId="178" fontId="97" fillId="0" borderId="74" xfId="14" applyNumberFormat="1" applyFont="1" applyFill="1" applyBorder="1" applyAlignment="1">
      <alignment horizontal="right" vertical="center" wrapText="1"/>
    </xf>
    <xf numFmtId="201" fontId="97" fillId="0" borderId="224" xfId="14" applyNumberFormat="1" applyFont="1" applyFill="1" applyBorder="1" applyAlignment="1">
      <alignment horizontal="right" vertical="center" wrapText="1"/>
    </xf>
    <xf numFmtId="201" fontId="97" fillId="0" borderId="102" xfId="14" applyNumberFormat="1" applyFont="1" applyFill="1" applyBorder="1" applyAlignment="1">
      <alignment horizontal="center" vertical="center" wrapText="1"/>
    </xf>
    <xf numFmtId="202" fontId="97" fillId="0" borderId="253" xfId="14" applyNumberFormat="1" applyFont="1" applyFill="1" applyBorder="1" applyAlignment="1">
      <alignment vertical="center" wrapText="1"/>
    </xf>
    <xf numFmtId="202" fontId="97" fillId="0" borderId="62" xfId="14" applyNumberFormat="1" applyFont="1" applyFill="1" applyBorder="1" applyAlignment="1">
      <alignment vertical="center"/>
    </xf>
    <xf numFmtId="178" fontId="97" fillId="0" borderId="225" xfId="14" applyNumberFormat="1" applyFont="1" applyFill="1" applyBorder="1" applyAlignment="1">
      <alignment vertical="center"/>
    </xf>
    <xf numFmtId="178" fontId="97" fillId="0" borderId="260" xfId="14" applyNumberFormat="1" applyFont="1" applyFill="1" applyBorder="1">
      <alignment vertical="center"/>
    </xf>
    <xf numFmtId="178" fontId="97" fillId="0" borderId="261" xfId="14" applyNumberFormat="1" applyFont="1" applyFill="1" applyBorder="1">
      <alignment vertical="center"/>
    </xf>
    <xf numFmtId="178" fontId="97" fillId="0" borderId="11" xfId="14" applyNumberFormat="1" applyFont="1" applyFill="1" applyBorder="1">
      <alignment vertical="center"/>
    </xf>
    <xf numFmtId="178" fontId="97" fillId="0" borderId="262" xfId="14" applyNumberFormat="1" applyFont="1" applyFill="1" applyBorder="1">
      <alignment vertical="center"/>
    </xf>
    <xf numFmtId="178" fontId="97" fillId="0" borderId="12" xfId="14" applyNumberFormat="1" applyFont="1" applyFill="1" applyBorder="1">
      <alignment vertical="center"/>
    </xf>
    <xf numFmtId="208" fontId="97" fillId="0" borderId="62" xfId="14" applyNumberFormat="1" applyFont="1" applyFill="1" applyBorder="1" applyAlignment="1">
      <alignment horizontal="left" vertical="center" wrapText="1"/>
    </xf>
    <xf numFmtId="202" fontId="97" fillId="0" borderId="25" xfId="14" applyNumberFormat="1" applyFont="1" applyFill="1" applyBorder="1" applyAlignment="1">
      <alignment vertical="center"/>
    </xf>
    <xf numFmtId="178" fontId="97" fillId="0" borderId="105" xfId="14" applyNumberFormat="1" applyFont="1" applyFill="1" applyBorder="1" applyAlignment="1">
      <alignment vertical="center"/>
    </xf>
    <xf numFmtId="210" fontId="97" fillId="0" borderId="62" xfId="14" applyNumberFormat="1" applyFont="1" applyFill="1" applyBorder="1" applyAlignment="1">
      <alignment vertical="center" wrapText="1"/>
    </xf>
    <xf numFmtId="202" fontId="97" fillId="0" borderId="7" xfId="14" applyNumberFormat="1" applyFont="1" applyFill="1" applyBorder="1" applyAlignment="1">
      <alignment vertical="center"/>
    </xf>
    <xf numFmtId="178" fontId="97" fillId="0" borderId="6" xfId="14" applyNumberFormat="1" applyFont="1" applyFill="1" applyBorder="1" applyAlignment="1">
      <alignment vertical="center"/>
    </xf>
    <xf numFmtId="178" fontId="97" fillId="0" borderId="8" xfId="14" applyNumberFormat="1" applyFont="1" applyFill="1" applyBorder="1" applyAlignment="1">
      <alignment horizontal="center" vertical="center" wrapText="1"/>
    </xf>
    <xf numFmtId="178" fontId="97" fillId="0" borderId="232" xfId="14" applyNumberFormat="1" applyFont="1" applyFill="1" applyBorder="1">
      <alignment vertical="center"/>
    </xf>
    <xf numFmtId="178" fontId="97" fillId="0" borderId="234" xfId="14" applyNumberFormat="1" applyFont="1" applyFill="1" applyBorder="1">
      <alignment vertical="center"/>
    </xf>
    <xf numFmtId="178" fontId="97" fillId="0" borderId="8" xfId="14" applyNumberFormat="1" applyFont="1" applyFill="1" applyBorder="1">
      <alignment vertical="center"/>
    </xf>
    <xf numFmtId="178" fontId="97" fillId="0" borderId="231" xfId="14" applyNumberFormat="1" applyFont="1" applyFill="1" applyBorder="1">
      <alignment vertical="center"/>
    </xf>
    <xf numFmtId="178" fontId="97" fillId="0" borderId="6" xfId="14" applyNumberFormat="1" applyFont="1" applyFill="1" applyBorder="1">
      <alignment vertical="center"/>
    </xf>
    <xf numFmtId="178" fontId="97" fillId="0" borderId="4" xfId="14" applyNumberFormat="1" applyFont="1" applyFill="1" applyBorder="1" applyAlignment="1">
      <alignment horizontal="right" vertical="center" wrapText="1"/>
    </xf>
    <xf numFmtId="178" fontId="97" fillId="0" borderId="0" xfId="14" applyNumberFormat="1" applyFont="1" applyFill="1" applyBorder="1">
      <alignment vertical="center"/>
    </xf>
    <xf numFmtId="178" fontId="97" fillId="0" borderId="263" xfId="14" applyNumberFormat="1" applyFont="1" applyFill="1" applyBorder="1">
      <alignment vertical="center"/>
    </xf>
    <xf numFmtId="3" fontId="97" fillId="0" borderId="252" xfId="14" applyNumberFormat="1" applyFont="1" applyFill="1" applyBorder="1" applyAlignment="1">
      <alignment horizontal="distributed" vertical="center"/>
    </xf>
    <xf numFmtId="0" fontId="96" fillId="0" borderId="62" xfId="14" applyFont="1" applyFill="1" applyBorder="1">
      <alignment vertical="center"/>
    </xf>
    <xf numFmtId="3" fontId="76" fillId="0" borderId="62" xfId="14" applyNumberFormat="1" applyFont="1" applyFill="1" applyBorder="1" applyAlignment="1">
      <alignment vertical="center"/>
    </xf>
    <xf numFmtId="202" fontId="76" fillId="0" borderId="62" xfId="14" applyNumberFormat="1" applyFont="1" applyFill="1" applyBorder="1" applyAlignment="1">
      <alignment vertical="center"/>
    </xf>
    <xf numFmtId="3" fontId="76" fillId="0" borderId="11" xfId="14" applyNumberFormat="1" applyFont="1" applyFill="1" applyBorder="1" applyAlignment="1">
      <alignment vertical="center"/>
    </xf>
    <xf numFmtId="202" fontId="97" fillId="0" borderId="62" xfId="14" applyNumberFormat="1" applyFont="1" applyFill="1" applyBorder="1" applyAlignment="1">
      <alignment horizontal="right" vertical="center"/>
    </xf>
    <xf numFmtId="215" fontId="97" fillId="0" borderId="25" xfId="14" applyNumberFormat="1" applyFont="1" applyFill="1" applyBorder="1" applyAlignment="1">
      <alignment vertical="center"/>
    </xf>
    <xf numFmtId="215" fontId="97" fillId="0" borderId="0" xfId="14" applyNumberFormat="1" applyFont="1" applyFill="1" applyBorder="1" applyAlignment="1">
      <alignment vertical="center"/>
    </xf>
    <xf numFmtId="202" fontId="76" fillId="0" borderId="0" xfId="14" applyNumberFormat="1" applyFont="1" applyFill="1" applyBorder="1" applyAlignment="1">
      <alignment vertical="center"/>
    </xf>
    <xf numFmtId="202" fontId="97" fillId="0" borderId="0" xfId="14" applyNumberFormat="1" applyFont="1" applyFill="1" applyBorder="1" applyAlignment="1">
      <alignment vertical="center"/>
    </xf>
    <xf numFmtId="202" fontId="97" fillId="0" borderId="4" xfId="14" applyNumberFormat="1" applyFont="1" applyFill="1" applyBorder="1" applyAlignment="1">
      <alignment vertical="center"/>
    </xf>
    <xf numFmtId="202" fontId="97" fillId="0" borderId="0" xfId="14" applyNumberFormat="1" applyFont="1" applyFill="1" applyAlignment="1">
      <alignment vertical="center"/>
    </xf>
    <xf numFmtId="202" fontId="76" fillId="0" borderId="0" xfId="14" applyNumberFormat="1" applyFont="1" applyFill="1" applyAlignment="1">
      <alignment vertical="center"/>
    </xf>
    <xf numFmtId="178" fontId="97" fillId="0" borderId="0" xfId="14" applyNumberFormat="1" applyFont="1" applyFill="1" applyAlignment="1">
      <alignment horizontal="center" vertical="center"/>
    </xf>
    <xf numFmtId="178" fontId="105" fillId="0" borderId="0" xfId="15" applyNumberFormat="1" applyFont="1" applyFill="1" applyBorder="1" applyAlignment="1">
      <alignment vertical="center"/>
    </xf>
    <xf numFmtId="178" fontId="76" fillId="0" borderId="0" xfId="15" applyNumberFormat="1" applyFont="1" applyFill="1" applyBorder="1" applyAlignment="1">
      <alignment vertical="center"/>
    </xf>
    <xf numFmtId="178" fontId="76" fillId="0" borderId="0" xfId="15" applyNumberFormat="1" applyFont="1" applyFill="1" applyAlignment="1">
      <alignment vertical="center"/>
    </xf>
    <xf numFmtId="0" fontId="76" fillId="0" borderId="25" xfId="0" applyFont="1" applyFill="1" applyBorder="1" applyAlignment="1">
      <alignment vertical="center" wrapText="1"/>
    </xf>
    <xf numFmtId="0" fontId="76" fillId="0" borderId="25" xfId="0" applyFont="1" applyFill="1" applyBorder="1" applyAlignment="1">
      <alignment vertical="center"/>
    </xf>
    <xf numFmtId="0" fontId="76" fillId="0" borderId="26" xfId="0" applyFont="1" applyFill="1" applyBorder="1" applyAlignment="1">
      <alignment vertical="center"/>
    </xf>
    <xf numFmtId="0" fontId="76" fillId="0" borderId="0" xfId="0" applyFont="1" applyFill="1" applyBorder="1" applyAlignment="1">
      <alignment horizontal="left" vertical="center" wrapText="1"/>
    </xf>
    <xf numFmtId="0" fontId="76" fillId="0" borderId="0" xfId="0" applyFont="1" applyFill="1" applyBorder="1" applyAlignment="1">
      <alignment vertical="center"/>
    </xf>
    <xf numFmtId="0" fontId="76" fillId="0" borderId="0" xfId="0" applyFont="1" applyFill="1" applyBorder="1" applyAlignment="1">
      <alignment horizontal="left" vertical="center"/>
    </xf>
    <xf numFmtId="0" fontId="76" fillId="0" borderId="12" xfId="0" applyFont="1" applyFill="1" applyBorder="1" applyAlignment="1">
      <alignment vertical="center"/>
    </xf>
    <xf numFmtId="0" fontId="76" fillId="0" borderId="7" xfId="0" applyFont="1" applyFill="1" applyBorder="1" applyAlignment="1">
      <alignment vertical="center" wrapText="1"/>
    </xf>
    <xf numFmtId="0" fontId="76" fillId="0" borderId="7" xfId="0" quotePrefix="1" applyFont="1" applyFill="1" applyBorder="1" applyAlignment="1">
      <alignment vertical="center" wrapText="1"/>
    </xf>
    <xf numFmtId="0" fontId="76" fillId="0" borderId="0" xfId="0" applyFont="1" applyFill="1" applyBorder="1" applyAlignment="1">
      <alignment vertical="center" wrapText="1"/>
    </xf>
    <xf numFmtId="0" fontId="76" fillId="0" borderId="0" xfId="0" quotePrefix="1" applyFont="1" applyFill="1" applyBorder="1" applyAlignment="1">
      <alignment vertical="center" wrapText="1"/>
    </xf>
    <xf numFmtId="0" fontId="76" fillId="0" borderId="0" xfId="0" applyFont="1" applyFill="1" applyBorder="1" applyAlignment="1">
      <alignment horizontal="left" vertical="top" wrapText="1"/>
    </xf>
    <xf numFmtId="0" fontId="96" fillId="0" borderId="0" xfId="0" applyFont="1" applyFill="1" applyBorder="1" applyAlignment="1">
      <alignment vertical="center" wrapText="1"/>
    </xf>
    <xf numFmtId="0" fontId="76" fillId="0" borderId="0" xfId="0" applyFont="1" applyFill="1" applyAlignment="1">
      <alignment horizontal="center" vertical="center"/>
    </xf>
    <xf numFmtId="0" fontId="76" fillId="0" borderId="0" xfId="0" applyFont="1" applyFill="1" applyAlignment="1">
      <alignment horizontal="distributed" vertical="center"/>
    </xf>
    <xf numFmtId="0" fontId="76" fillId="0" borderId="0" xfId="0" applyFont="1" applyFill="1" applyAlignment="1">
      <alignment horizontal="right" vertical="center"/>
    </xf>
    <xf numFmtId="0" fontId="76" fillId="0" borderId="0" xfId="0" applyFont="1" applyFill="1" applyAlignment="1">
      <alignment vertical="center"/>
    </xf>
    <xf numFmtId="0" fontId="96" fillId="0" borderId="0" xfId="0" applyFont="1" applyFill="1" applyAlignment="1">
      <alignment vertical="center"/>
    </xf>
    <xf numFmtId="0" fontId="76" fillId="0" borderId="1" xfId="0" applyFont="1" applyFill="1" applyBorder="1" applyAlignment="1">
      <alignment vertical="center" wrapText="1"/>
    </xf>
    <xf numFmtId="0" fontId="96" fillId="0" borderId="5" xfId="0" applyFont="1" applyFill="1" applyBorder="1" applyAlignment="1">
      <alignment vertical="center"/>
    </xf>
    <xf numFmtId="0" fontId="96" fillId="0" borderId="0" xfId="0" applyFont="1" applyFill="1" applyAlignment="1">
      <alignment horizontal="center" vertical="center"/>
    </xf>
    <xf numFmtId="3" fontId="76" fillId="0" borderId="25" xfId="0" applyNumberFormat="1" applyFont="1" applyFill="1" applyBorder="1" applyAlignment="1">
      <alignment vertical="center" wrapText="1"/>
    </xf>
    <xf numFmtId="3" fontId="76" fillId="0" borderId="26" xfId="0" applyNumberFormat="1" applyFont="1" applyFill="1" applyBorder="1" applyAlignment="1">
      <alignment vertical="center" wrapText="1"/>
    </xf>
    <xf numFmtId="0" fontId="96" fillId="0" borderId="0" xfId="0" applyFont="1" applyFill="1" applyBorder="1" applyAlignment="1">
      <alignment vertical="center"/>
    </xf>
    <xf numFmtId="0" fontId="96" fillId="0" borderId="5" xfId="0" applyFont="1" applyFill="1" applyBorder="1" applyAlignment="1">
      <alignment vertical="center" wrapText="1"/>
    </xf>
    <xf numFmtId="178" fontId="96" fillId="0" borderId="0" xfId="0" applyNumberFormat="1" applyFont="1" applyFill="1" applyAlignment="1">
      <alignment vertical="center"/>
    </xf>
    <xf numFmtId="178" fontId="96" fillId="0" borderId="0" xfId="15" applyNumberFormat="1" applyFont="1" applyFill="1" applyAlignment="1">
      <alignment vertical="center"/>
    </xf>
    <xf numFmtId="0" fontId="44" fillId="5" borderId="0" xfId="6" applyFont="1" applyFill="1" applyProtection="1">
      <alignment vertical="center"/>
      <protection hidden="1"/>
    </xf>
    <xf numFmtId="187" fontId="44" fillId="5" borderId="0" xfId="6" applyNumberFormat="1" applyFont="1" applyFill="1" applyAlignment="1" applyProtection="1">
      <alignment horizontal="center" vertical="center" shrinkToFit="1"/>
      <protection hidden="1"/>
    </xf>
    <xf numFmtId="0" fontId="44" fillId="0" borderId="0" xfId="6" applyFont="1" applyProtection="1">
      <alignment vertical="center"/>
      <protection hidden="1"/>
    </xf>
    <xf numFmtId="183" fontId="38" fillId="5" borderId="0" xfId="4" applyNumberFormat="1" applyFont="1" applyFill="1" applyBorder="1" applyAlignment="1" applyProtection="1">
      <alignment vertical="center"/>
      <protection hidden="1"/>
    </xf>
    <xf numFmtId="183" fontId="38" fillId="5" borderId="0" xfId="4" applyNumberFormat="1" applyFont="1" applyFill="1" applyBorder="1" applyAlignment="1" applyProtection="1">
      <alignment horizontal="right" vertical="center"/>
      <protection hidden="1"/>
    </xf>
    <xf numFmtId="0" fontId="47" fillId="0" borderId="0" xfId="6" applyFont="1" applyProtection="1">
      <alignment vertical="center"/>
      <protection hidden="1"/>
    </xf>
    <xf numFmtId="0" fontId="46" fillId="5" borderId="0" xfId="6" applyFont="1" applyFill="1" applyAlignment="1" applyProtection="1">
      <alignment horizontal="center" vertical="center"/>
      <protection hidden="1"/>
    </xf>
    <xf numFmtId="0" fontId="44" fillId="5" borderId="135"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wrapText="1"/>
      <protection hidden="1"/>
    </xf>
    <xf numFmtId="0" fontId="44" fillId="11" borderId="133" xfId="6" applyFont="1" applyFill="1" applyBorder="1" applyProtection="1">
      <alignment vertical="center"/>
      <protection hidden="1"/>
    </xf>
    <xf numFmtId="0" fontId="44" fillId="11" borderId="132" xfId="6" applyFont="1" applyFill="1" applyBorder="1" applyAlignment="1" applyProtection="1">
      <alignment horizontal="center" vertical="center"/>
      <protection hidden="1"/>
    </xf>
    <xf numFmtId="0" fontId="44" fillId="11" borderId="131" xfId="6" applyFont="1" applyFill="1" applyBorder="1" applyAlignment="1" applyProtection="1">
      <alignment horizontal="center" vertical="center"/>
      <protection hidden="1"/>
    </xf>
    <xf numFmtId="0" fontId="44" fillId="5" borderId="130"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shrinkToFit="1"/>
      <protection hidden="1"/>
    </xf>
    <xf numFmtId="179" fontId="44" fillId="5" borderId="4" xfId="7" applyNumberFormat="1" applyFont="1" applyFill="1" applyBorder="1" applyAlignment="1" applyProtection="1">
      <alignment horizontal="center" vertical="center"/>
      <protection locked="0" hidden="1"/>
    </xf>
    <xf numFmtId="0" fontId="45" fillId="5" borderId="74" xfId="6" applyFont="1" applyFill="1" applyBorder="1" applyAlignment="1" applyProtection="1">
      <alignment horizontal="center" vertical="center"/>
      <protection hidden="1"/>
    </xf>
    <xf numFmtId="0" fontId="44" fillId="5" borderId="76" xfId="6" applyFont="1" applyFill="1" applyBorder="1" applyProtection="1">
      <alignment vertical="center"/>
      <protection hidden="1"/>
    </xf>
    <xf numFmtId="179" fontId="44" fillId="5" borderId="0" xfId="6" applyNumberFormat="1" applyFont="1" applyFill="1" applyAlignment="1" applyProtection="1">
      <alignment horizontal="center" vertical="center"/>
      <protection hidden="1"/>
    </xf>
    <xf numFmtId="0" fontId="44" fillId="11" borderId="129" xfId="6" applyFont="1" applyFill="1" applyBorder="1" applyProtection="1">
      <alignment vertical="center"/>
      <protection hidden="1"/>
    </xf>
    <xf numFmtId="186" fontId="44" fillId="11" borderId="128" xfId="6" applyNumberFormat="1" applyFont="1" applyFill="1" applyBorder="1" applyProtection="1">
      <alignment vertical="center"/>
      <protection hidden="1"/>
    </xf>
    <xf numFmtId="0" fontId="44" fillId="5" borderId="114" xfId="6" applyFont="1" applyFill="1" applyBorder="1" applyAlignment="1" applyProtection="1">
      <alignment horizontal="center" vertical="center"/>
      <protection hidden="1"/>
    </xf>
    <xf numFmtId="0" fontId="44" fillId="5" borderId="5" xfId="6" applyFont="1" applyFill="1" applyBorder="1" applyAlignment="1" applyProtection="1">
      <alignment horizontal="center" vertical="center" shrinkToFit="1"/>
      <protection locked="0" hidden="1"/>
    </xf>
    <xf numFmtId="179" fontId="44" fillId="5" borderId="5" xfId="6" applyNumberFormat="1" applyFont="1" applyFill="1" applyBorder="1" applyAlignment="1" applyProtection="1">
      <alignment horizontal="center" vertical="center"/>
      <protection locked="0" hidden="1"/>
    </xf>
    <xf numFmtId="0" fontId="44" fillId="5" borderId="74" xfId="6" applyFont="1" applyFill="1" applyBorder="1" applyProtection="1">
      <alignment vertical="center"/>
      <protection hidden="1"/>
    </xf>
    <xf numFmtId="0" fontId="44" fillId="11" borderId="127" xfId="6" applyFont="1" applyFill="1" applyBorder="1" applyProtection="1">
      <alignment vertical="center"/>
      <protection hidden="1"/>
    </xf>
    <xf numFmtId="186" fontId="44" fillId="11" borderId="110" xfId="6" applyNumberFormat="1" applyFont="1" applyFill="1" applyBorder="1" applyProtection="1">
      <alignment vertical="center"/>
      <protection hidden="1"/>
    </xf>
    <xf numFmtId="186" fontId="44" fillId="11" borderId="80" xfId="6" applyNumberFormat="1" applyFont="1" applyFill="1" applyBorder="1" applyProtection="1">
      <alignment vertical="center"/>
      <protection hidden="1"/>
    </xf>
    <xf numFmtId="0" fontId="44" fillId="5" borderId="76" xfId="6" applyFont="1" applyFill="1" applyBorder="1" applyAlignment="1" applyProtection="1">
      <alignment horizontal="center" vertical="center"/>
      <protection hidden="1"/>
    </xf>
    <xf numFmtId="0" fontId="44" fillId="11" borderId="124" xfId="6" applyFont="1" applyFill="1" applyBorder="1" applyProtection="1">
      <alignment vertical="center"/>
      <protection hidden="1"/>
    </xf>
    <xf numFmtId="0" fontId="44" fillId="11" borderId="123" xfId="6" applyFont="1" applyFill="1" applyBorder="1" applyProtection="1">
      <alignment vertical="center"/>
      <protection hidden="1"/>
    </xf>
    <xf numFmtId="0" fontId="44" fillId="5" borderId="113" xfId="6" applyFont="1" applyFill="1" applyBorder="1" applyAlignment="1" applyProtection="1">
      <alignment horizontal="center" vertical="center"/>
      <protection hidden="1"/>
    </xf>
    <xf numFmtId="0" fontId="44" fillId="5" borderId="112" xfId="6" applyFont="1" applyFill="1" applyBorder="1" applyAlignment="1" applyProtection="1">
      <alignment horizontal="center" vertical="center" shrinkToFit="1"/>
      <protection locked="0" hidden="1"/>
    </xf>
    <xf numFmtId="179" fontId="44" fillId="5" borderId="112" xfId="6" applyNumberFormat="1" applyFont="1" applyFill="1" applyBorder="1" applyAlignment="1" applyProtection="1">
      <alignment horizontal="center" vertical="center"/>
      <protection locked="0" hidden="1"/>
    </xf>
    <xf numFmtId="179" fontId="44" fillId="5" borderId="110" xfId="6" applyNumberFormat="1" applyFont="1" applyFill="1" applyBorder="1" applyAlignment="1" applyProtection="1">
      <alignment horizontal="center" vertical="center"/>
      <protection hidden="1"/>
    </xf>
    <xf numFmtId="0" fontId="36" fillId="5" borderId="0" xfId="0" applyFont="1" applyFill="1" applyProtection="1">
      <alignment vertical="center"/>
      <protection hidden="1"/>
    </xf>
    <xf numFmtId="182" fontId="36" fillId="5" borderId="0" xfId="0" applyNumberFormat="1" applyFont="1" applyFill="1" applyAlignment="1" applyProtection="1">
      <alignment vertical="center"/>
      <protection hidden="1"/>
    </xf>
    <xf numFmtId="0" fontId="36" fillId="5" borderId="0" xfId="0" applyFont="1" applyFill="1" applyAlignment="1" applyProtection="1">
      <alignment horizontal="center" vertical="center"/>
      <protection hidden="1"/>
    </xf>
    <xf numFmtId="0" fontId="37" fillId="5" borderId="0" xfId="0" applyFont="1" applyFill="1" applyAlignment="1" applyProtection="1">
      <alignment horizontal="center" vertical="center"/>
      <protection hidden="1"/>
    </xf>
    <xf numFmtId="183" fontId="36" fillId="5" borderId="0" xfId="4" applyNumberFormat="1" applyFont="1" applyFill="1" applyBorder="1" applyAlignment="1" applyProtection="1">
      <alignment vertical="center"/>
      <protection hidden="1"/>
    </xf>
    <xf numFmtId="0" fontId="36" fillId="5" borderId="0" xfId="0" applyFont="1" applyFill="1" applyAlignment="1" applyProtection="1">
      <alignment vertical="center"/>
      <protection hidden="1"/>
    </xf>
    <xf numFmtId="0" fontId="36" fillId="5" borderId="5" xfId="0" applyFont="1" applyFill="1" applyBorder="1" applyAlignment="1" applyProtection="1">
      <alignment horizontal="center" vertical="center"/>
      <protection hidden="1"/>
    </xf>
    <xf numFmtId="0" fontId="36" fillId="5" borderId="2" xfId="0" applyFont="1" applyFill="1" applyBorder="1" applyAlignment="1" applyProtection="1">
      <alignment vertical="center" shrinkToFit="1"/>
      <protection hidden="1"/>
    </xf>
    <xf numFmtId="0" fontId="36" fillId="5" borderId="3" xfId="0" applyFont="1" applyFill="1" applyBorder="1" applyAlignment="1" applyProtection="1">
      <alignment vertical="center" shrinkToFit="1"/>
      <protection hidden="1"/>
    </xf>
    <xf numFmtId="38" fontId="36" fillId="5" borderId="5" xfId="0" applyNumberFormat="1" applyFont="1" applyFill="1" applyBorder="1" applyProtection="1">
      <alignment vertical="center"/>
      <protection hidden="1"/>
    </xf>
    <xf numFmtId="38" fontId="36" fillId="5" borderId="5" xfId="0" applyNumberFormat="1" applyFont="1" applyFill="1" applyBorder="1" applyAlignment="1" applyProtection="1">
      <alignment horizontal="center" vertical="center"/>
      <protection hidden="1"/>
    </xf>
    <xf numFmtId="0" fontId="36" fillId="5" borderId="72" xfId="0" applyFont="1" applyFill="1" applyBorder="1" applyAlignment="1" applyProtection="1">
      <alignment vertical="center" shrinkToFit="1"/>
      <protection hidden="1"/>
    </xf>
    <xf numFmtId="0" fontId="36" fillId="5" borderId="71" xfId="0" applyFont="1" applyFill="1" applyBorder="1" applyAlignment="1" applyProtection="1">
      <alignment vertical="center" shrinkToFit="1"/>
      <protection hidden="1"/>
    </xf>
    <xf numFmtId="38" fontId="36" fillId="5" borderId="69" xfId="0" applyNumberFormat="1" applyFont="1" applyFill="1" applyBorder="1" applyProtection="1">
      <alignment vertical="center"/>
      <protection hidden="1"/>
    </xf>
    <xf numFmtId="0" fontId="36" fillId="5" borderId="7" xfId="0" applyFont="1" applyFill="1" applyBorder="1" applyAlignment="1" applyProtection="1">
      <alignment vertical="center" shrinkToFit="1"/>
      <protection hidden="1"/>
    </xf>
    <xf numFmtId="0" fontId="36" fillId="5" borderId="6" xfId="0" applyFont="1" applyFill="1" applyBorder="1" applyAlignment="1" applyProtection="1">
      <alignment vertical="center" shrinkToFit="1"/>
      <protection hidden="1"/>
    </xf>
    <xf numFmtId="178" fontId="36" fillId="5" borderId="4" xfId="0" applyNumberFormat="1" applyFont="1" applyFill="1" applyBorder="1" applyAlignment="1" applyProtection="1">
      <alignment vertical="center" shrinkToFit="1"/>
      <protection hidden="1"/>
    </xf>
    <xf numFmtId="0" fontId="36" fillId="5" borderId="73" xfId="0" applyFont="1" applyFill="1" applyBorder="1" applyAlignment="1" applyProtection="1">
      <alignment horizontal="left" vertical="center" shrinkToFit="1"/>
      <protection locked="0" hidden="1"/>
    </xf>
    <xf numFmtId="178" fontId="36" fillId="5" borderId="5" xfId="0" applyNumberFormat="1" applyFont="1" applyFill="1" applyBorder="1" applyAlignment="1" applyProtection="1">
      <alignment vertical="center" shrinkToFit="1"/>
      <protection hidden="1"/>
    </xf>
    <xf numFmtId="178" fontId="36" fillId="5" borderId="0" xfId="0" applyNumberFormat="1" applyFont="1" applyFill="1" applyBorder="1" applyProtection="1">
      <alignment vertical="center"/>
      <protection hidden="1"/>
    </xf>
    <xf numFmtId="0" fontId="36" fillId="5" borderId="0" xfId="0" applyFont="1" applyFill="1" applyBorder="1" applyAlignment="1" applyProtection="1">
      <alignment horizontal="left" vertical="center" shrinkToFit="1"/>
      <protection hidden="1"/>
    </xf>
    <xf numFmtId="0" fontId="57" fillId="5" borderId="0" xfId="0" applyFont="1" applyFill="1" applyProtection="1">
      <alignment vertical="center"/>
      <protection hidden="1"/>
    </xf>
    <xf numFmtId="0" fontId="36" fillId="5" borderId="0" xfId="0" applyFont="1" applyFill="1" applyAlignment="1" applyProtection="1">
      <alignment vertical="top"/>
      <protection hidden="1"/>
    </xf>
    <xf numFmtId="182" fontId="36" fillId="5" borderId="0" xfId="0" applyNumberFormat="1" applyFont="1" applyFill="1" applyAlignment="1" applyProtection="1">
      <alignment vertical="center" shrinkToFit="1"/>
      <protection hidden="1"/>
    </xf>
    <xf numFmtId="182" fontId="36" fillId="5" borderId="0" xfId="0" applyNumberFormat="1" applyFont="1" applyFill="1" applyAlignment="1" applyProtection="1">
      <alignment horizontal="center" vertical="center" shrinkToFit="1"/>
      <protection hidden="1"/>
    </xf>
    <xf numFmtId="0" fontId="36" fillId="5" borderId="0" xfId="0" applyFont="1" applyFill="1" applyAlignment="1" applyProtection="1">
      <alignment vertical="center" wrapText="1"/>
      <protection hidden="1"/>
    </xf>
    <xf numFmtId="0" fontId="60" fillId="5" borderId="0" xfId="0" applyFont="1" applyFill="1" applyProtection="1">
      <alignment vertical="center"/>
      <protection hidden="1"/>
    </xf>
    <xf numFmtId="0" fontId="31" fillId="5" borderId="0" xfId="0" applyFont="1" applyFill="1" applyProtection="1">
      <alignment vertical="center"/>
      <protection hidden="1"/>
    </xf>
    <xf numFmtId="0" fontId="55" fillId="5" borderId="0" xfId="0" applyFont="1" applyFill="1" applyProtection="1">
      <alignment vertical="center"/>
      <protection hidden="1"/>
    </xf>
    <xf numFmtId="55" fontId="55" fillId="0" borderId="0" xfId="0" applyNumberFormat="1" applyFont="1" applyProtection="1">
      <alignment vertical="center"/>
      <protection hidden="1"/>
    </xf>
    <xf numFmtId="0" fontId="55" fillId="0" borderId="0" xfId="0" applyFont="1" applyProtection="1">
      <alignment vertical="center"/>
      <protection hidden="1"/>
    </xf>
    <xf numFmtId="55" fontId="55" fillId="0" borderId="0" xfId="0" applyNumberFormat="1" applyFont="1" applyAlignment="1" applyProtection="1">
      <alignment horizontal="left" vertical="center"/>
      <protection hidden="1"/>
    </xf>
    <xf numFmtId="0" fontId="55" fillId="9" borderId="0" xfId="0" applyFont="1" applyFill="1" applyProtection="1">
      <alignment vertical="center"/>
      <protection hidden="1"/>
    </xf>
    <xf numFmtId="0" fontId="55" fillId="0" borderId="0" xfId="0" applyFont="1" applyAlignment="1" applyProtection="1">
      <alignment horizontal="center" vertical="center"/>
      <protection hidden="1"/>
    </xf>
    <xf numFmtId="0" fontId="63" fillId="5" borderId="0" xfId="0" applyFont="1" applyFill="1" applyAlignment="1" applyProtection="1">
      <alignment horizontal="left" vertical="center"/>
      <protection hidden="1"/>
    </xf>
    <xf numFmtId="0" fontId="55" fillId="5" borderId="5" xfId="0" applyFont="1" applyFill="1" applyBorder="1" applyAlignment="1" applyProtection="1">
      <alignment horizontal="center" vertical="center"/>
      <protection locked="0" hidden="1"/>
    </xf>
    <xf numFmtId="0" fontId="55" fillId="5" borderId="0" xfId="0" applyFont="1" applyFill="1" applyBorder="1" applyAlignment="1" applyProtection="1">
      <alignment horizontal="center" vertical="center"/>
      <protection hidden="1"/>
    </xf>
    <xf numFmtId="0" fontId="55" fillId="5" borderId="0" xfId="0" applyFont="1" applyFill="1" applyBorder="1" applyProtection="1">
      <alignment vertical="center"/>
      <protection hidden="1"/>
    </xf>
    <xf numFmtId="0" fontId="62" fillId="5" borderId="0" xfId="0" applyFont="1" applyFill="1" applyBorder="1" applyAlignment="1" applyProtection="1">
      <alignment vertical="center"/>
      <protection hidden="1"/>
    </xf>
    <xf numFmtId="0" fontId="28" fillId="5" borderId="0" xfId="0" applyFont="1" applyFill="1" applyProtection="1">
      <alignment vertical="center"/>
      <protection hidden="1"/>
    </xf>
    <xf numFmtId="0" fontId="23" fillId="5" borderId="0" xfId="0" applyFont="1" applyFill="1" applyProtection="1">
      <alignment vertical="center"/>
      <protection hidden="1"/>
    </xf>
    <xf numFmtId="0" fontId="0" fillId="5" borderId="0" xfId="0" applyFill="1" applyProtection="1">
      <alignment vertical="center"/>
      <protection hidden="1"/>
    </xf>
    <xf numFmtId="0" fontId="0" fillId="0" borderId="0" xfId="0" applyProtection="1">
      <alignment vertical="center"/>
      <protection hidden="1"/>
    </xf>
    <xf numFmtId="55" fontId="0" fillId="0" borderId="0" xfId="0" applyNumberFormat="1" applyProtection="1">
      <alignment vertical="center"/>
      <protection hidden="1"/>
    </xf>
    <xf numFmtId="55" fontId="0" fillId="0" borderId="0" xfId="0" applyNumberFormat="1" applyAlignment="1" applyProtection="1">
      <alignment horizontal="left" vertical="center"/>
      <protection hidden="1"/>
    </xf>
    <xf numFmtId="0" fontId="0" fillId="9" borderId="0" xfId="0" applyFill="1" applyProtection="1">
      <alignment vertical="center"/>
      <protection hidden="1"/>
    </xf>
    <xf numFmtId="0" fontId="0" fillId="0" borderId="0" xfId="0" applyAlignment="1" applyProtection="1">
      <alignment horizontal="center" vertical="center"/>
      <protection hidden="1"/>
    </xf>
    <xf numFmtId="38" fontId="22" fillId="5" borderId="0" xfId="5" applyFont="1" applyFill="1" applyBorder="1" applyAlignment="1" applyProtection="1">
      <alignment horizontal="center" vertical="center"/>
      <protection hidden="1"/>
    </xf>
    <xf numFmtId="0" fontId="0" fillId="5" borderId="25" xfId="0" applyFill="1" applyBorder="1" applyAlignment="1" applyProtection="1">
      <alignment horizontal="left" vertical="center"/>
      <protection hidden="1"/>
    </xf>
    <xf numFmtId="0" fontId="0" fillId="5" borderId="5" xfId="0" applyFill="1" applyBorder="1" applyAlignment="1" applyProtection="1">
      <alignment horizontal="center" vertical="center"/>
      <protection locked="0" hidden="1"/>
    </xf>
    <xf numFmtId="0" fontId="0" fillId="5" borderId="0" xfId="0" applyFill="1" applyBorder="1" applyProtection="1">
      <alignment vertical="center"/>
      <protection hidden="1"/>
    </xf>
    <xf numFmtId="0" fontId="20" fillId="5" borderId="25" xfId="0" applyFont="1" applyFill="1" applyBorder="1" applyAlignment="1" applyProtection="1">
      <alignment horizontal="center" vertical="center"/>
      <protection hidden="1"/>
    </xf>
    <xf numFmtId="0" fontId="25" fillId="5" borderId="0" xfId="0" applyFont="1" applyFill="1" applyProtection="1">
      <alignment vertical="center"/>
      <protection hidden="1"/>
    </xf>
    <xf numFmtId="0" fontId="13" fillId="5" borderId="0" xfId="8" applyFont="1" applyFill="1" applyProtection="1">
      <protection hidden="1"/>
    </xf>
    <xf numFmtId="0" fontId="13" fillId="5" borderId="81" xfId="8" applyFont="1" applyFill="1" applyBorder="1" applyAlignment="1" applyProtection="1">
      <protection hidden="1"/>
    </xf>
    <xf numFmtId="0" fontId="76" fillId="5" borderId="0" xfId="8" applyFont="1" applyFill="1" applyProtection="1">
      <protection hidden="1"/>
    </xf>
    <xf numFmtId="0" fontId="25" fillId="0" borderId="0" xfId="0" applyFont="1" applyProtection="1">
      <alignment vertical="center"/>
      <protection hidden="1"/>
    </xf>
    <xf numFmtId="0" fontId="13" fillId="0" borderId="0" xfId="8" applyFont="1" applyProtection="1">
      <protection hidden="1"/>
    </xf>
    <xf numFmtId="0" fontId="76" fillId="0" borderId="0" xfId="8" applyFont="1" applyProtection="1">
      <protection hidden="1"/>
    </xf>
    <xf numFmtId="0" fontId="55" fillId="0" borderId="0" xfId="9" applyFont="1" applyProtection="1">
      <alignment vertical="center"/>
      <protection hidden="1"/>
    </xf>
    <xf numFmtId="189" fontId="107" fillId="0" borderId="0" xfId="9" applyNumberFormat="1" applyFont="1" applyFill="1" applyBorder="1" applyAlignment="1" applyProtection="1">
      <alignment horizontal="distributed" vertical="center" shrinkToFit="1"/>
      <protection hidden="1"/>
    </xf>
    <xf numFmtId="0" fontId="108" fillId="0" borderId="0" xfId="9" applyFont="1" applyFill="1" applyBorder="1" applyAlignment="1" applyProtection="1">
      <alignment horizontal="distributed" vertical="center"/>
      <protection hidden="1"/>
    </xf>
    <xf numFmtId="0" fontId="25" fillId="17" borderId="0" xfId="0" applyFont="1" applyFill="1" applyProtection="1">
      <alignment vertical="center"/>
      <protection hidden="1"/>
    </xf>
    <xf numFmtId="9" fontId="81" fillId="17" borderId="25" xfId="10" applyFont="1" applyFill="1" applyBorder="1" applyAlignment="1" applyProtection="1">
      <alignment vertical="center"/>
      <protection hidden="1"/>
    </xf>
    <xf numFmtId="9" fontId="84" fillId="17" borderId="25" xfId="10" applyFont="1" applyFill="1" applyBorder="1" applyAlignment="1" applyProtection="1">
      <alignment vertical="center" wrapText="1"/>
      <protection hidden="1"/>
    </xf>
    <xf numFmtId="9" fontId="84" fillId="17" borderId="2" xfId="10" applyFont="1" applyFill="1" applyBorder="1" applyAlignment="1" applyProtection="1">
      <alignment vertical="center" wrapText="1"/>
      <protection hidden="1"/>
    </xf>
    <xf numFmtId="9" fontId="84" fillId="17" borderId="3" xfId="10" applyFont="1" applyFill="1" applyBorder="1" applyAlignment="1" applyProtection="1">
      <alignment vertical="center" wrapText="1"/>
      <protection hidden="1"/>
    </xf>
    <xf numFmtId="192" fontId="83" fillId="5" borderId="0" xfId="8" applyNumberFormat="1" applyFont="1" applyFill="1" applyBorder="1" applyAlignment="1" applyProtection="1">
      <alignment horizontal="center" vertical="center"/>
      <protection hidden="1"/>
    </xf>
    <xf numFmtId="193" fontId="83" fillId="5" borderId="0" xfId="11" applyNumberFormat="1" applyFont="1" applyFill="1" applyBorder="1" applyAlignment="1" applyProtection="1">
      <alignment horizontal="center" vertical="center"/>
      <protection hidden="1"/>
    </xf>
    <xf numFmtId="9" fontId="85" fillId="5" borderId="0" xfId="10" applyFont="1" applyFill="1" applyBorder="1" applyAlignment="1" applyProtection="1">
      <alignment horizontal="center" vertical="center"/>
      <protection hidden="1"/>
    </xf>
    <xf numFmtId="38" fontId="110" fillId="11" borderId="178" xfId="5" applyFont="1" applyFill="1" applyBorder="1" applyAlignment="1" applyProtection="1">
      <alignment vertical="center"/>
      <protection hidden="1"/>
    </xf>
    <xf numFmtId="0" fontId="76" fillId="0" borderId="0" xfId="8" applyFont="1" applyBorder="1" applyProtection="1">
      <protection hidden="1"/>
    </xf>
    <xf numFmtId="0" fontId="81" fillId="17" borderId="11" xfId="8" applyFont="1" applyFill="1" applyBorder="1" applyAlignment="1" applyProtection="1">
      <alignment horizontal="left" vertical="center"/>
      <protection hidden="1"/>
    </xf>
    <xf numFmtId="0" fontId="81" fillId="17" borderId="4" xfId="8" applyFont="1" applyFill="1" applyBorder="1" applyAlignment="1" applyProtection="1">
      <alignment horizontal="left" vertical="center"/>
      <protection hidden="1"/>
    </xf>
    <xf numFmtId="0" fontId="55" fillId="0" borderId="0" xfId="9" applyFont="1" applyFill="1" applyProtection="1">
      <alignment vertical="center"/>
      <protection hidden="1"/>
    </xf>
    <xf numFmtId="0" fontId="76" fillId="5" borderId="0" xfId="8" applyFont="1" applyFill="1" applyBorder="1" applyAlignment="1" applyProtection="1">
      <alignment horizontal="right"/>
      <protection hidden="1"/>
    </xf>
    <xf numFmtId="0" fontId="76" fillId="5" borderId="0" xfId="8" applyFont="1" applyFill="1" applyBorder="1" applyProtection="1">
      <protection hidden="1"/>
    </xf>
    <xf numFmtId="0" fontId="76" fillId="5" borderId="0" xfId="8" applyFont="1" applyFill="1" applyAlignment="1" applyProtection="1">
      <protection hidden="1"/>
    </xf>
    <xf numFmtId="0" fontId="81" fillId="17" borderId="10" xfId="8" applyFont="1" applyFill="1" applyBorder="1" applyAlignment="1" applyProtection="1">
      <alignment horizontal="left" vertical="center"/>
      <protection hidden="1"/>
    </xf>
    <xf numFmtId="0" fontId="81" fillId="17" borderId="25" xfId="8" applyFont="1" applyFill="1" applyBorder="1" applyAlignment="1" applyProtection="1">
      <alignment horizontal="left" vertical="center"/>
      <protection hidden="1"/>
    </xf>
    <xf numFmtId="0" fontId="81" fillId="17" borderId="25" xfId="8" applyFont="1" applyFill="1" applyBorder="1" applyAlignment="1" applyProtection="1">
      <alignment horizontal="right" vertical="center"/>
      <protection hidden="1"/>
    </xf>
    <xf numFmtId="0" fontId="81" fillId="17" borderId="25" xfId="8" applyFont="1" applyFill="1" applyBorder="1" applyAlignment="1" applyProtection="1">
      <alignment horizontal="center" vertical="center"/>
      <protection hidden="1"/>
    </xf>
    <xf numFmtId="0" fontId="81" fillId="17" borderId="8" xfId="8" applyFont="1" applyFill="1" applyBorder="1" applyAlignment="1" applyProtection="1">
      <alignment horizontal="left" vertical="center"/>
      <protection hidden="1"/>
    </xf>
    <xf numFmtId="0" fontId="81" fillId="19" borderId="11" xfId="8" applyFont="1" applyFill="1" applyBorder="1" applyAlignment="1" applyProtection="1">
      <alignment horizontal="left" vertical="center"/>
      <protection hidden="1"/>
    </xf>
    <xf numFmtId="0" fontId="81" fillId="19" borderId="4" xfId="8" applyFont="1" applyFill="1" applyBorder="1" applyAlignment="1" applyProtection="1">
      <alignment horizontal="left" vertical="center"/>
      <protection hidden="1"/>
    </xf>
    <xf numFmtId="0" fontId="81" fillId="5" borderId="0" xfId="8" applyFont="1" applyFill="1" applyBorder="1" applyAlignment="1" applyProtection="1">
      <alignment horizontal="left" vertical="center"/>
      <protection hidden="1"/>
    </xf>
    <xf numFmtId="197" fontId="91" fillId="5" borderId="0" xfId="8" applyNumberFormat="1" applyFont="1" applyFill="1" applyBorder="1" applyAlignment="1" applyProtection="1">
      <alignment horizontal="center" vertical="center" shrinkToFit="1"/>
      <protection hidden="1"/>
    </xf>
    <xf numFmtId="0" fontId="89" fillId="5" borderId="0" xfId="8" applyFont="1" applyFill="1" applyProtection="1">
      <protection hidden="1"/>
    </xf>
    <xf numFmtId="0" fontId="1" fillId="5" borderId="0" xfId="0" applyFont="1" applyFill="1" applyProtection="1">
      <alignment vertical="center"/>
      <protection hidden="1"/>
    </xf>
    <xf numFmtId="0" fontId="5" fillId="5" borderId="0" xfId="1" applyFont="1" applyFill="1" applyProtection="1">
      <protection hidden="1"/>
    </xf>
    <xf numFmtId="0" fontId="7" fillId="5" borderId="0" xfId="2" applyFont="1" applyFill="1" applyBorder="1" applyAlignment="1" applyProtection="1">
      <alignment vertical="center"/>
      <protection hidden="1"/>
    </xf>
    <xf numFmtId="0" fontId="8" fillId="5" borderId="0" xfId="1" applyFont="1" applyFill="1" applyBorder="1" applyAlignment="1" applyProtection="1">
      <alignment vertical="center"/>
      <protection hidden="1"/>
    </xf>
    <xf numFmtId="0" fontId="9" fillId="5" borderId="0" xfId="1" applyFont="1" applyFill="1" applyAlignment="1" applyProtection="1">
      <alignment vertical="top"/>
      <protection hidden="1"/>
    </xf>
    <xf numFmtId="0" fontId="21" fillId="5" borderId="0" xfId="1" applyFont="1" applyFill="1" applyProtection="1">
      <protection hidden="1"/>
    </xf>
    <xf numFmtId="0" fontId="62" fillId="5" borderId="3" xfId="0" applyFont="1" applyFill="1" applyBorder="1" applyAlignment="1" applyProtection="1">
      <alignment vertical="center"/>
      <protection hidden="1"/>
    </xf>
    <xf numFmtId="0" fontId="25" fillId="5" borderId="0" xfId="0" applyFont="1" applyFill="1" applyBorder="1" applyAlignment="1" applyProtection="1">
      <alignment vertical="center" shrinkToFit="1"/>
      <protection hidden="1"/>
    </xf>
    <xf numFmtId="180" fontId="25" fillId="5" borderId="0" xfId="0" applyNumberFormat="1" applyFont="1" applyFill="1" applyBorder="1" applyAlignment="1" applyProtection="1">
      <alignment vertical="center" shrinkToFit="1"/>
      <protection hidden="1"/>
    </xf>
    <xf numFmtId="0" fontId="10" fillId="5" borderId="0" xfId="2" applyFont="1" applyFill="1" applyBorder="1" applyAlignment="1" applyProtection="1">
      <alignment vertical="center"/>
      <protection hidden="1"/>
    </xf>
    <xf numFmtId="0" fontId="11" fillId="5" borderId="0" xfId="2" applyFont="1" applyFill="1" applyBorder="1" applyAlignment="1" applyProtection="1">
      <alignment horizontal="left" vertical="center"/>
      <protection hidden="1"/>
    </xf>
    <xf numFmtId="0" fontId="5" fillId="5" borderId="0" xfId="1" applyFont="1" applyFill="1" applyBorder="1" applyAlignment="1" applyProtection="1">
      <alignment horizontal="center" vertical="center"/>
      <protection hidden="1"/>
    </xf>
    <xf numFmtId="0" fontId="10" fillId="5" borderId="0" xfId="2" applyFont="1" applyFill="1" applyBorder="1" applyAlignment="1" applyProtection="1">
      <alignment horizontal="left" vertical="center"/>
      <protection hidden="1"/>
    </xf>
    <xf numFmtId="0" fontId="12" fillId="5" borderId="0" xfId="2" applyFont="1" applyFill="1" applyBorder="1" applyAlignment="1" applyProtection="1">
      <alignment horizontal="center" vertical="center"/>
      <protection hidden="1"/>
    </xf>
    <xf numFmtId="0" fontId="18" fillId="5" borderId="0" xfId="1" applyFont="1" applyFill="1" applyBorder="1" applyAlignment="1" applyProtection="1">
      <protection hidden="1"/>
    </xf>
    <xf numFmtId="0" fontId="14" fillId="5" borderId="0" xfId="1" applyFont="1" applyFill="1" applyBorder="1" applyAlignment="1" applyProtection="1">
      <protection hidden="1"/>
    </xf>
    <xf numFmtId="0" fontId="25" fillId="5" borderId="0" xfId="2" applyFont="1" applyFill="1" applyBorder="1" applyAlignment="1" applyProtection="1">
      <alignment horizontal="left" vertical="center"/>
      <protection hidden="1"/>
    </xf>
    <xf numFmtId="0" fontId="18" fillId="5" borderId="0" xfId="1" applyFont="1" applyFill="1" applyBorder="1" applyAlignment="1" applyProtection="1">
      <alignment horizontal="right"/>
      <protection hidden="1"/>
    </xf>
    <xf numFmtId="0" fontId="14" fillId="5" borderId="0" xfId="1" applyFont="1" applyFill="1" applyBorder="1" applyAlignment="1" applyProtection="1">
      <alignment horizontal="right"/>
      <protection hidden="1"/>
    </xf>
    <xf numFmtId="0" fontId="25" fillId="5" borderId="0" xfId="2" applyFont="1" applyFill="1" applyBorder="1" applyAlignment="1" applyProtection="1">
      <alignment vertical="center"/>
      <protection hidden="1"/>
    </xf>
    <xf numFmtId="0" fontId="25" fillId="5" borderId="0" xfId="2" applyFont="1" applyFill="1" applyBorder="1" applyAlignment="1" applyProtection="1">
      <alignment horizontal="center" vertical="center"/>
      <protection hidden="1"/>
    </xf>
    <xf numFmtId="0" fontId="5" fillId="5" borderId="0" xfId="1" applyFont="1" applyFill="1" applyBorder="1" applyAlignment="1" applyProtection="1">
      <alignment horizontal="center"/>
      <protection hidden="1"/>
    </xf>
    <xf numFmtId="0" fontId="25" fillId="0" borderId="0" xfId="0" applyFont="1" applyBorder="1" applyAlignment="1" applyProtection="1">
      <alignment vertical="center"/>
      <protection hidden="1"/>
    </xf>
    <xf numFmtId="0" fontId="25" fillId="0" borderId="0" xfId="0" applyFont="1" applyAlignment="1" applyProtection="1">
      <alignment vertical="center"/>
      <protection hidden="1"/>
    </xf>
    <xf numFmtId="176" fontId="33" fillId="0" borderId="42"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33"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5" fillId="0" borderId="5" xfId="0" applyFont="1" applyBorder="1" applyAlignment="1" applyProtection="1">
      <alignment vertical="center" wrapText="1"/>
      <protection hidden="1"/>
    </xf>
    <xf numFmtId="0" fontId="25" fillId="0" borderId="1" xfId="0" applyFont="1" applyBorder="1" applyAlignment="1" applyProtection="1">
      <alignment horizontal="center" vertical="center" wrapText="1"/>
      <protection hidden="1"/>
    </xf>
    <xf numFmtId="0" fontId="25" fillId="0" borderId="159" xfId="0" applyFont="1" applyBorder="1" applyAlignment="1" applyProtection="1">
      <alignment horizontal="center" vertical="center" wrapText="1"/>
      <protection hidden="1"/>
    </xf>
    <xf numFmtId="0" fontId="25" fillId="0" borderId="2" xfId="0" applyFont="1" applyBorder="1" applyAlignment="1" applyProtection="1">
      <alignment horizontal="center" vertical="center" wrapText="1"/>
      <protection hidden="1"/>
    </xf>
    <xf numFmtId="0" fontId="25" fillId="0" borderId="163"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12" fillId="0" borderId="4" xfId="2" applyFont="1" applyBorder="1" applyAlignment="1" applyProtection="1">
      <alignment horizontal="center" vertical="center" shrinkToFit="1"/>
      <protection hidden="1"/>
    </xf>
    <xf numFmtId="0" fontId="12" fillId="0" borderId="4" xfId="2" applyFont="1" applyFill="1" applyBorder="1" applyAlignment="1" applyProtection="1">
      <alignment horizontal="center" vertical="center" shrinkToFit="1"/>
      <protection locked="0" hidden="1"/>
    </xf>
    <xf numFmtId="0" fontId="12" fillId="0" borderId="4" xfId="2" applyFont="1" applyFill="1" applyBorder="1" applyAlignment="1" applyProtection="1">
      <alignment horizontal="center" vertical="center" shrinkToFit="1"/>
      <protection hidden="1"/>
    </xf>
    <xf numFmtId="177" fontId="12" fillId="5" borderId="4" xfId="2" applyNumberFormat="1" applyFont="1" applyFill="1" applyBorder="1" applyAlignment="1" applyProtection="1">
      <alignment horizontal="center" vertical="center" shrinkToFit="1"/>
      <protection hidden="1"/>
    </xf>
    <xf numFmtId="188" fontId="12" fillId="0" borderId="8" xfId="2" applyNumberFormat="1" applyFont="1" applyFill="1" applyBorder="1" applyAlignment="1" applyProtection="1">
      <alignment horizontal="center" vertical="center" shrinkToFit="1"/>
      <protection locked="0" hidden="1"/>
    </xf>
    <xf numFmtId="177" fontId="12" fillId="0" borderId="8" xfId="2" applyNumberFormat="1" applyFont="1" applyFill="1" applyBorder="1" applyAlignment="1" applyProtection="1">
      <alignment horizontal="center" vertical="center" shrinkToFit="1"/>
      <protection hidden="1"/>
    </xf>
    <xf numFmtId="0" fontId="12" fillId="0" borderId="8" xfId="2" applyFont="1" applyFill="1" applyBorder="1" applyAlignment="1" applyProtection="1">
      <alignment horizontal="center" vertical="center" shrinkToFit="1"/>
      <protection locked="0" hidden="1"/>
    </xf>
    <xf numFmtId="38" fontId="12" fillId="0" borderId="39" xfId="2" applyNumberFormat="1" applyFont="1" applyFill="1" applyBorder="1" applyAlignment="1" applyProtection="1">
      <alignment vertical="center" shrinkToFit="1"/>
      <protection locked="0" hidden="1"/>
    </xf>
    <xf numFmtId="38" fontId="12" fillId="0" borderId="4" xfId="2" applyNumberFormat="1" applyFont="1" applyFill="1" applyBorder="1" applyAlignment="1" applyProtection="1">
      <alignment vertical="center" shrinkToFit="1"/>
      <protection locked="0" hidden="1"/>
    </xf>
    <xf numFmtId="38" fontId="12" fillId="4" borderId="4" xfId="2" applyNumberFormat="1" applyFont="1" applyFill="1" applyBorder="1" applyAlignment="1" applyProtection="1">
      <alignment vertical="center" shrinkToFit="1"/>
      <protection hidden="1"/>
    </xf>
    <xf numFmtId="38" fontId="12" fillId="0" borderId="4" xfId="2" applyNumberFormat="1" applyFont="1" applyFill="1" applyBorder="1" applyAlignment="1" applyProtection="1">
      <alignment vertical="center" shrinkToFit="1"/>
      <protection hidden="1"/>
    </xf>
    <xf numFmtId="38" fontId="14" fillId="2" borderId="40" xfId="2" applyNumberFormat="1" applyFont="1" applyFill="1" applyBorder="1" applyAlignment="1" applyProtection="1">
      <alignment vertical="center" shrinkToFit="1"/>
      <protection hidden="1"/>
    </xf>
    <xf numFmtId="38" fontId="14" fillId="4" borderId="4" xfId="2" applyNumberFormat="1" applyFont="1" applyFill="1" applyBorder="1" applyAlignment="1" applyProtection="1">
      <alignment vertical="center" shrinkToFit="1"/>
      <protection hidden="1"/>
    </xf>
    <xf numFmtId="38" fontId="12" fillId="0" borderId="6" xfId="2" applyNumberFormat="1" applyFont="1" applyFill="1" applyBorder="1" applyAlignment="1" applyProtection="1">
      <alignment vertical="center" shrinkToFit="1"/>
      <protection locked="0" hidden="1"/>
    </xf>
    <xf numFmtId="38" fontId="14" fillId="2" borderId="4" xfId="2" applyNumberFormat="1" applyFont="1" applyFill="1" applyBorder="1" applyAlignment="1" applyProtection="1">
      <alignment vertical="center" shrinkToFit="1"/>
      <protection hidden="1"/>
    </xf>
    <xf numFmtId="38" fontId="14" fillId="3" borderId="4" xfId="2" applyNumberFormat="1" applyFont="1" applyFill="1" applyBorder="1" applyAlignment="1" applyProtection="1">
      <alignment vertical="center" shrinkToFit="1"/>
      <protection hidden="1"/>
    </xf>
    <xf numFmtId="0" fontId="25" fillId="5" borderId="0" xfId="0" applyFont="1" applyFill="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62" xfId="0" applyFont="1" applyBorder="1" applyAlignment="1" applyProtection="1">
      <alignment horizontal="center" vertical="center"/>
      <protection hidden="1"/>
    </xf>
    <xf numFmtId="0" fontId="25" fillId="0" borderId="16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11" borderId="160" xfId="0" applyFont="1" applyFill="1" applyBorder="1" applyAlignment="1" applyProtection="1">
      <alignment horizontal="center" vertical="center"/>
      <protection hidden="1"/>
    </xf>
    <xf numFmtId="0" fontId="25" fillId="0" borderId="160"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12" fillId="0" borderId="5" xfId="2" applyFont="1" applyBorder="1" applyAlignment="1" applyProtection="1">
      <alignment horizontal="center" vertical="center" shrinkToFit="1"/>
      <protection hidden="1"/>
    </xf>
    <xf numFmtId="0" fontId="12" fillId="0" borderId="5" xfId="2" applyFont="1" applyFill="1" applyBorder="1" applyAlignment="1" applyProtection="1">
      <alignment horizontal="center" vertical="center" shrinkToFit="1"/>
      <protection locked="0" hidden="1"/>
    </xf>
    <xf numFmtId="0" fontId="12" fillId="0" borderId="5" xfId="2" applyFont="1" applyFill="1" applyBorder="1" applyAlignment="1" applyProtection="1">
      <alignment horizontal="center" vertical="center" shrinkToFit="1"/>
      <protection hidden="1"/>
    </xf>
    <xf numFmtId="0" fontId="12" fillId="0" borderId="1" xfId="2" applyFont="1" applyFill="1" applyBorder="1" applyAlignment="1" applyProtection="1">
      <alignment horizontal="center" vertical="center" shrinkToFit="1"/>
      <protection locked="0" hidden="1"/>
    </xf>
    <xf numFmtId="38" fontId="12" fillId="0" borderId="34" xfId="2" applyNumberFormat="1" applyFont="1" applyFill="1" applyBorder="1" applyAlignment="1" applyProtection="1">
      <alignment vertical="center" shrinkToFit="1"/>
      <protection locked="0" hidden="1"/>
    </xf>
    <xf numFmtId="38" fontId="12" fillId="0" borderId="5" xfId="2" applyNumberFormat="1" applyFont="1" applyFill="1" applyBorder="1" applyAlignment="1" applyProtection="1">
      <alignment vertical="center" shrinkToFit="1"/>
      <protection locked="0" hidden="1"/>
    </xf>
    <xf numFmtId="38" fontId="12" fillId="4" borderId="5" xfId="2" applyNumberFormat="1" applyFont="1" applyFill="1" applyBorder="1" applyAlignment="1" applyProtection="1">
      <alignment vertical="center" shrinkToFit="1"/>
      <protection hidden="1"/>
    </xf>
    <xf numFmtId="38" fontId="14" fillId="2" borderId="35" xfId="2" applyNumberFormat="1" applyFont="1" applyFill="1" applyBorder="1" applyAlignment="1" applyProtection="1">
      <alignment vertical="center" shrinkToFit="1"/>
      <protection hidden="1"/>
    </xf>
    <xf numFmtId="38" fontId="12" fillId="0" borderId="3" xfId="2" applyNumberFormat="1" applyFont="1" applyFill="1" applyBorder="1" applyAlignment="1" applyProtection="1">
      <alignment vertical="center" shrinkToFit="1"/>
      <protection locked="0" hidden="1"/>
    </xf>
    <xf numFmtId="38" fontId="14" fillId="2" borderId="5" xfId="2" applyNumberFormat="1" applyFont="1" applyFill="1" applyBorder="1" applyAlignment="1" applyProtection="1">
      <alignment vertical="center" shrinkToFit="1"/>
      <protection hidden="1"/>
    </xf>
    <xf numFmtId="0" fontId="69" fillId="5" borderId="0" xfId="0" applyFont="1" applyFill="1" applyAlignment="1" applyProtection="1">
      <alignment horizontal="left" vertical="center"/>
      <protection hidden="1"/>
    </xf>
    <xf numFmtId="0" fontId="61" fillId="5" borderId="0" xfId="0" applyFont="1" applyFill="1" applyAlignment="1" applyProtection="1">
      <alignment horizontal="left" vertical="center"/>
      <protection hidden="1"/>
    </xf>
    <xf numFmtId="0" fontId="7" fillId="5" borderId="0" xfId="2" applyFont="1" applyFill="1" applyBorder="1" applyAlignment="1" applyProtection="1">
      <alignment horizontal="left" vertical="top" wrapText="1" shrinkToFit="1"/>
      <protection hidden="1"/>
    </xf>
    <xf numFmtId="0" fontId="30" fillId="5" borderId="0" xfId="2" applyFont="1" applyFill="1" applyBorder="1" applyAlignment="1" applyProtection="1">
      <alignment horizontal="left" vertical="top" shrinkToFit="1"/>
      <protection hidden="1"/>
    </xf>
    <xf numFmtId="0" fontId="30" fillId="5" borderId="0" xfId="2" applyFont="1" applyFill="1" applyBorder="1" applyAlignment="1" applyProtection="1">
      <alignment horizontal="center" vertical="top" wrapText="1" shrinkToFit="1"/>
      <protection hidden="1"/>
    </xf>
    <xf numFmtId="0" fontId="31" fillId="5" borderId="0" xfId="4" applyFont="1" applyFill="1" applyBorder="1" applyAlignment="1" applyProtection="1">
      <alignment horizontal="center" vertical="center"/>
      <protection hidden="1"/>
    </xf>
    <xf numFmtId="0" fontId="31" fillId="5" borderId="0" xfId="4" applyFont="1" applyFill="1" applyBorder="1" applyAlignment="1" applyProtection="1">
      <alignment horizontal="left" vertical="center" shrinkToFit="1"/>
      <protection hidden="1"/>
    </xf>
    <xf numFmtId="179" fontId="70" fillId="5" borderId="0" xfId="4" applyNumberFormat="1" applyFont="1" applyFill="1" applyBorder="1" applyAlignment="1" applyProtection="1">
      <alignment horizontal="center" vertical="center" shrinkToFit="1"/>
      <protection hidden="1"/>
    </xf>
    <xf numFmtId="55" fontId="70" fillId="5" borderId="0" xfId="4" applyNumberFormat="1" applyFont="1" applyFill="1" applyBorder="1" applyAlignment="1" applyProtection="1">
      <alignment horizontal="center" vertical="center"/>
      <protection hidden="1"/>
    </xf>
    <xf numFmtId="55" fontId="70" fillId="5" borderId="0" xfId="4" applyNumberFormat="1" applyFont="1" applyFill="1" applyBorder="1" applyAlignment="1" applyProtection="1">
      <alignment horizontal="left" vertical="center" wrapText="1"/>
      <protection hidden="1"/>
    </xf>
    <xf numFmtId="55" fontId="70" fillId="5" borderId="0" xfId="4" applyNumberFormat="1" applyFont="1" applyFill="1" applyBorder="1" applyAlignment="1" applyProtection="1">
      <alignment horizontal="center" vertical="center" wrapText="1"/>
      <protection hidden="1"/>
    </xf>
    <xf numFmtId="38" fontId="14" fillId="0" borderId="36" xfId="2" applyNumberFormat="1" applyFont="1" applyFill="1" applyBorder="1" applyAlignment="1" applyProtection="1">
      <alignment vertical="center" shrinkToFit="1"/>
      <protection hidden="1"/>
    </xf>
    <xf numFmtId="38" fontId="14" fillId="0" borderId="37" xfId="2" applyNumberFormat="1" applyFont="1" applyFill="1" applyBorder="1" applyAlignment="1" applyProtection="1">
      <alignment vertical="center" shrinkToFit="1"/>
      <protection hidden="1"/>
    </xf>
    <xf numFmtId="38" fontId="14" fillId="4" borderId="37" xfId="2" applyNumberFormat="1" applyFont="1" applyFill="1" applyBorder="1" applyAlignment="1" applyProtection="1">
      <alignment vertical="center" shrinkToFit="1"/>
      <protection hidden="1"/>
    </xf>
    <xf numFmtId="38" fontId="14" fillId="2" borderId="38" xfId="2" applyNumberFormat="1" applyFont="1" applyFill="1" applyBorder="1" applyAlignment="1" applyProtection="1">
      <alignment vertical="center" shrinkToFit="1"/>
      <protection hidden="1"/>
    </xf>
    <xf numFmtId="38" fontId="14" fillId="0" borderId="3" xfId="2" applyNumberFormat="1" applyFont="1" applyFill="1" applyBorder="1" applyAlignment="1" applyProtection="1">
      <alignment vertical="center" shrinkToFit="1"/>
      <protection hidden="1"/>
    </xf>
    <xf numFmtId="38" fontId="14" fillId="0" borderId="5" xfId="2" applyNumberFormat="1" applyFont="1" applyFill="1" applyBorder="1" applyAlignment="1" applyProtection="1">
      <alignment vertical="center" shrinkToFit="1"/>
      <protection hidden="1"/>
    </xf>
    <xf numFmtId="38" fontId="14" fillId="3" borderId="5" xfId="2" applyNumberFormat="1" applyFont="1" applyFill="1" applyBorder="1" applyAlignment="1" applyProtection="1">
      <alignment vertical="center" shrinkToFit="1"/>
      <protection hidden="1"/>
    </xf>
    <xf numFmtId="179" fontId="72" fillId="5" borderId="0" xfId="4" applyNumberFormat="1" applyFont="1" applyFill="1" applyBorder="1" applyAlignment="1" applyProtection="1">
      <alignment horizontal="center" vertical="center" shrinkToFit="1"/>
      <protection hidden="1"/>
    </xf>
    <xf numFmtId="0" fontId="73" fillId="5" borderId="0" xfId="4" applyFont="1" applyFill="1" applyBorder="1" applyAlignment="1" applyProtection="1">
      <alignment horizontal="center" vertical="center"/>
      <protection hidden="1"/>
    </xf>
    <xf numFmtId="0" fontId="73" fillId="5" borderId="0" xfId="4" applyFont="1" applyFill="1" applyBorder="1" applyAlignment="1" applyProtection="1">
      <alignment horizontal="left" vertical="center" shrinkToFit="1"/>
      <protection hidden="1"/>
    </xf>
    <xf numFmtId="55" fontId="72" fillId="5" borderId="0" xfId="4" applyNumberFormat="1" applyFont="1" applyFill="1" applyBorder="1" applyAlignment="1" applyProtection="1">
      <alignment horizontal="center" vertical="center" wrapText="1"/>
      <protection hidden="1"/>
    </xf>
    <xf numFmtId="55" fontId="72" fillId="5" borderId="0" xfId="4" applyNumberFormat="1" applyFont="1" applyFill="1" applyBorder="1" applyAlignment="1" applyProtection="1">
      <alignment horizontal="left" vertical="center" wrapText="1"/>
      <protection hidden="1"/>
    </xf>
    <xf numFmtId="0" fontId="25" fillId="0" borderId="161"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11" borderId="161" xfId="0" applyFont="1" applyFill="1" applyBorder="1" applyAlignment="1" applyProtection="1">
      <alignment horizontal="center" vertical="center"/>
      <protection hidden="1"/>
    </xf>
    <xf numFmtId="0" fontId="7" fillId="5" borderId="0" xfId="2" applyFont="1" applyFill="1" applyBorder="1" applyAlignment="1" applyProtection="1">
      <alignment horizontal="left" vertical="top" shrinkToFit="1"/>
      <protection hidden="1"/>
    </xf>
    <xf numFmtId="38" fontId="16"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top" shrinkToFit="1"/>
      <protection hidden="1"/>
    </xf>
    <xf numFmtId="0" fontId="7" fillId="5" borderId="0" xfId="2" applyFont="1" applyFill="1" applyBorder="1" applyAlignment="1" applyProtection="1">
      <alignment vertical="top" wrapText="1" shrinkToFit="1"/>
      <protection hidden="1"/>
    </xf>
    <xf numFmtId="0" fontId="7" fillId="5" borderId="0" xfId="2" applyFont="1" applyFill="1" applyBorder="1" applyAlignment="1" applyProtection="1">
      <alignment vertical="top" shrinkToFit="1"/>
      <protection hidden="1"/>
    </xf>
    <xf numFmtId="0" fontId="7" fillId="5" borderId="0" xfId="1" applyFont="1" applyFill="1" applyBorder="1" applyAlignment="1" applyProtection="1">
      <alignment vertical="top" wrapText="1"/>
      <protection hidden="1"/>
    </xf>
    <xf numFmtId="0" fontId="25" fillId="5" borderId="0" xfId="0" applyFont="1" applyFill="1" applyBorder="1" applyProtection="1">
      <alignment vertical="center"/>
      <protection hidden="1"/>
    </xf>
    <xf numFmtId="0" fontId="7" fillId="5" borderId="0" xfId="1" applyFont="1" applyFill="1" applyBorder="1" applyAlignment="1" applyProtection="1">
      <alignment vertical="top"/>
      <protection hidden="1"/>
    </xf>
    <xf numFmtId="0" fontId="7" fillId="5" borderId="0" xfId="1" applyFont="1" applyFill="1" applyBorder="1" applyAlignment="1" applyProtection="1">
      <alignment horizontal="left" vertical="top"/>
      <protection hidden="1"/>
    </xf>
    <xf numFmtId="0" fontId="7" fillId="5" borderId="0" xfId="1" applyFont="1" applyFill="1" applyBorder="1" applyAlignment="1" applyProtection="1">
      <alignment horizontal="left" vertical="top" wrapText="1"/>
      <protection hidden="1"/>
    </xf>
    <xf numFmtId="0" fontId="7" fillId="5" borderId="0" xfId="1" applyFont="1" applyFill="1" applyAlignment="1" applyProtection="1">
      <alignment vertical="top"/>
      <protection hidden="1"/>
    </xf>
    <xf numFmtId="0" fontId="13" fillId="5" borderId="0" xfId="0" applyFont="1" applyFill="1" applyProtection="1">
      <alignment vertical="center"/>
      <protection hidden="1"/>
    </xf>
    <xf numFmtId="0" fontId="19" fillId="5" borderId="0" xfId="2" applyFont="1" applyFill="1" applyBorder="1" applyAlignment="1" applyProtection="1">
      <alignment vertical="top" wrapText="1" shrinkToFit="1"/>
      <protection hidden="1"/>
    </xf>
    <xf numFmtId="0" fontId="19" fillId="5" borderId="0" xfId="2" applyFont="1" applyFill="1" applyBorder="1" applyAlignment="1" applyProtection="1">
      <alignment horizontal="left" vertical="top" shrinkToFit="1"/>
      <protection hidden="1"/>
    </xf>
    <xf numFmtId="38" fontId="19" fillId="5" borderId="0" xfId="2" applyNumberFormat="1" applyFont="1" applyFill="1" applyBorder="1" applyAlignment="1" applyProtection="1">
      <alignment horizontal="right" vertical="center" shrinkToFit="1"/>
      <protection hidden="1"/>
    </xf>
    <xf numFmtId="178" fontId="19" fillId="5" borderId="0" xfId="2" applyNumberFormat="1" applyFont="1" applyFill="1" applyBorder="1" applyAlignment="1" applyProtection="1">
      <alignment vertical="center" shrinkToFit="1"/>
      <protection hidden="1"/>
    </xf>
    <xf numFmtId="178" fontId="17" fillId="5" borderId="0" xfId="2" applyNumberFormat="1" applyFont="1" applyFill="1" applyBorder="1" applyAlignment="1" applyProtection="1">
      <alignment vertical="top" shrinkToFit="1"/>
      <protection hidden="1"/>
    </xf>
    <xf numFmtId="0" fontId="19" fillId="5" borderId="0" xfId="1" applyFont="1" applyFill="1" applyAlignment="1" applyProtection="1">
      <alignment vertical="top" wrapText="1"/>
      <protection hidden="1"/>
    </xf>
    <xf numFmtId="0" fontId="34" fillId="5" borderId="0" xfId="1" applyFont="1" applyFill="1" applyAlignment="1" applyProtection="1">
      <alignment vertical="top"/>
      <protection hidden="1"/>
    </xf>
    <xf numFmtId="0" fontId="34" fillId="5" borderId="0" xfId="1" applyFont="1" applyFill="1" applyAlignment="1" applyProtection="1">
      <alignment vertical="top" wrapText="1"/>
      <protection hidden="1"/>
    </xf>
    <xf numFmtId="0" fontId="44" fillId="5" borderId="0" xfId="6" applyFont="1" applyFill="1" applyAlignment="1" applyProtection="1">
      <alignment horizontal="center" vertical="center" shrinkToFit="1"/>
      <protection hidden="1"/>
    </xf>
    <xf numFmtId="0" fontId="44" fillId="5" borderId="0" xfId="6" applyFont="1" applyFill="1" applyAlignment="1" applyProtection="1">
      <alignment horizontal="center" vertical="center"/>
      <protection hidden="1"/>
    </xf>
    <xf numFmtId="0" fontId="44" fillId="5" borderId="97" xfId="6" applyFont="1" applyFill="1" applyBorder="1" applyAlignment="1" applyProtection="1">
      <alignment horizontal="center" vertical="center"/>
      <protection hidden="1"/>
    </xf>
    <xf numFmtId="0" fontId="44" fillId="5" borderId="81" xfId="6" applyFont="1" applyFill="1" applyBorder="1" applyAlignment="1" applyProtection="1">
      <alignment horizontal="center" vertical="center"/>
      <protection hidden="1"/>
    </xf>
    <xf numFmtId="0" fontId="44" fillId="5" borderId="111" xfId="6" applyFont="1" applyFill="1" applyBorder="1" applyAlignment="1" applyProtection="1">
      <alignment horizontal="center" vertical="center"/>
      <protection hidden="1"/>
    </xf>
    <xf numFmtId="0" fontId="44" fillId="11" borderId="126" xfId="6" applyFont="1" applyFill="1" applyBorder="1" applyAlignment="1" applyProtection="1">
      <alignment horizontal="center" vertical="center"/>
      <protection hidden="1"/>
    </xf>
    <xf numFmtId="0" fontId="44" fillId="11" borderId="124" xfId="6" applyFont="1" applyFill="1" applyBorder="1" applyAlignment="1" applyProtection="1">
      <alignment horizontal="center" vertical="center"/>
      <protection hidden="1"/>
    </xf>
    <xf numFmtId="0" fontId="44" fillId="11" borderId="125" xfId="6" applyFont="1" applyFill="1" applyBorder="1" applyAlignment="1" applyProtection="1">
      <alignment horizontal="center" vertical="center"/>
      <protection hidden="1"/>
    </xf>
    <xf numFmtId="0" fontId="44" fillId="11" borderId="122" xfId="6" applyFont="1" applyFill="1" applyBorder="1" applyAlignment="1" applyProtection="1">
      <alignment horizontal="center" vertical="center"/>
      <protection hidden="1"/>
    </xf>
    <xf numFmtId="0" fontId="44" fillId="11" borderId="120" xfId="6" applyFont="1" applyFill="1" applyBorder="1" applyAlignment="1" applyProtection="1">
      <alignment horizontal="center" vertical="center"/>
      <protection hidden="1"/>
    </xf>
    <xf numFmtId="0" fontId="44" fillId="11" borderId="121" xfId="6" applyFont="1" applyFill="1" applyBorder="1" applyAlignment="1" applyProtection="1">
      <alignment horizontal="center" vertical="center"/>
      <protection hidden="1"/>
    </xf>
    <xf numFmtId="179" fontId="44" fillId="11" borderId="120" xfId="6" applyNumberFormat="1" applyFont="1" applyFill="1" applyBorder="1" applyAlignment="1" applyProtection="1">
      <alignment horizontal="center" vertical="center"/>
      <protection hidden="1"/>
    </xf>
    <xf numFmtId="179" fontId="44" fillId="11" borderId="119" xfId="6" applyNumberFormat="1" applyFont="1" applyFill="1" applyBorder="1" applyAlignment="1" applyProtection="1">
      <alignment horizontal="center" vertical="center"/>
      <protection hidden="1"/>
    </xf>
    <xf numFmtId="0" fontId="44" fillId="11" borderId="118" xfId="6" applyFont="1" applyFill="1" applyBorder="1" applyAlignment="1" applyProtection="1">
      <alignment horizontal="center" vertical="center"/>
      <protection hidden="1"/>
    </xf>
    <xf numFmtId="0" fontId="44" fillId="11" borderId="116" xfId="6" applyFont="1" applyFill="1" applyBorder="1" applyAlignment="1" applyProtection="1">
      <alignment horizontal="center" vertical="center"/>
      <protection hidden="1"/>
    </xf>
    <xf numFmtId="0" fontId="44" fillId="11" borderId="117" xfId="6" applyFont="1" applyFill="1" applyBorder="1" applyAlignment="1" applyProtection="1">
      <alignment horizontal="center" vertical="center"/>
      <protection hidden="1"/>
    </xf>
    <xf numFmtId="179" fontId="44" fillId="11" borderId="116" xfId="6" applyNumberFormat="1" applyFont="1" applyFill="1" applyBorder="1" applyAlignment="1" applyProtection="1">
      <alignment horizontal="center" vertical="center"/>
      <protection hidden="1"/>
    </xf>
    <xf numFmtId="179" fontId="44" fillId="11" borderId="115" xfId="6" applyNumberFormat="1" applyFont="1" applyFill="1" applyBorder="1" applyAlignment="1" applyProtection="1">
      <alignment horizontal="center" vertical="center"/>
      <protection hidden="1"/>
    </xf>
    <xf numFmtId="0" fontId="36" fillId="5" borderId="2" xfId="0" applyFont="1" applyFill="1" applyBorder="1" applyAlignment="1" applyProtection="1">
      <alignment horizontal="center" vertical="center" shrinkToFit="1"/>
      <protection locked="0" hidden="1"/>
    </xf>
    <xf numFmtId="178" fontId="36" fillId="5" borderId="7" xfId="5" applyNumberFormat="1" applyFont="1" applyFill="1" applyBorder="1" applyAlignment="1" applyProtection="1">
      <alignment horizontal="right" vertical="center" shrinkToFit="1"/>
      <protection hidden="1"/>
    </xf>
    <xf numFmtId="0" fontId="36" fillId="5" borderId="1" xfId="0" applyFont="1" applyFill="1" applyBorder="1" applyAlignment="1" applyProtection="1">
      <alignment horizontal="center" vertical="center"/>
      <protection locked="0" hidden="1"/>
    </xf>
    <xf numFmtId="0" fontId="36" fillId="5" borderId="3" xfId="0" applyFont="1" applyFill="1" applyBorder="1" applyAlignment="1" applyProtection="1">
      <alignment horizontal="center" vertical="center"/>
      <protection locked="0" hidden="1"/>
    </xf>
    <xf numFmtId="0" fontId="36" fillId="5" borderId="5" xfId="0" applyFont="1" applyFill="1" applyBorder="1" applyAlignment="1" applyProtection="1">
      <alignment horizontal="center" vertical="center" shrinkToFit="1"/>
      <protection hidden="1"/>
    </xf>
    <xf numFmtId="0" fontId="36" fillId="5" borderId="5" xfId="0" applyFont="1" applyFill="1" applyBorder="1" applyAlignment="1" applyProtection="1">
      <alignment horizontal="center" vertical="center" shrinkToFit="1"/>
      <protection locked="0" hidden="1"/>
    </xf>
    <xf numFmtId="0" fontId="36" fillId="5" borderId="4" xfId="0" applyFont="1" applyFill="1" applyBorder="1" applyAlignment="1" applyProtection="1">
      <alignment horizontal="center" vertical="center" shrinkToFit="1"/>
      <protection locked="0" hidden="1"/>
    </xf>
    <xf numFmtId="178" fontId="36" fillId="5" borderId="1" xfId="5" applyNumberFormat="1" applyFont="1" applyFill="1" applyBorder="1" applyAlignment="1" applyProtection="1">
      <alignment horizontal="right" vertical="center" shrinkToFit="1"/>
      <protection locked="0" hidden="1"/>
    </xf>
    <xf numFmtId="178" fontId="36" fillId="5" borderId="2" xfId="5" applyNumberFormat="1" applyFont="1" applyFill="1" applyBorder="1" applyAlignment="1" applyProtection="1">
      <alignment horizontal="right" vertical="center" shrinkToFit="1"/>
      <protection locked="0" hidden="1"/>
    </xf>
    <xf numFmtId="0" fontId="36" fillId="5" borderId="5" xfId="0" applyFont="1" applyFill="1" applyBorder="1" applyAlignment="1" applyProtection="1">
      <alignment horizontal="left" vertical="center" shrinkToFit="1"/>
      <protection hidden="1"/>
    </xf>
    <xf numFmtId="179" fontId="36" fillId="5" borderId="5" xfId="0" applyNumberFormat="1" applyFont="1" applyFill="1" applyBorder="1" applyAlignment="1" applyProtection="1">
      <alignment horizontal="right" vertical="center" shrinkToFit="1"/>
      <protection hidden="1"/>
    </xf>
    <xf numFmtId="0" fontId="36" fillId="5" borderId="69" xfId="0" applyFont="1" applyFill="1" applyBorder="1" applyAlignment="1" applyProtection="1">
      <alignment horizontal="center" vertical="center" shrinkToFit="1"/>
      <protection hidden="1"/>
    </xf>
    <xf numFmtId="38" fontId="36" fillId="5" borderId="70" xfId="5" applyFont="1" applyFill="1" applyBorder="1" applyAlignment="1" applyProtection="1">
      <alignment horizontal="right" vertical="center" shrinkToFit="1"/>
      <protection hidden="1"/>
    </xf>
    <xf numFmtId="38" fontId="36" fillId="5" borderId="72" xfId="5" applyFont="1" applyFill="1" applyBorder="1" applyAlignment="1" applyProtection="1">
      <alignment horizontal="right" vertical="center" shrinkToFit="1"/>
      <protection hidden="1"/>
    </xf>
    <xf numFmtId="0" fontId="36" fillId="5" borderId="72" xfId="0" applyFont="1" applyFill="1" applyBorder="1" applyAlignment="1" applyProtection="1">
      <alignment horizontal="center" vertical="center" shrinkToFit="1"/>
      <protection hidden="1"/>
    </xf>
    <xf numFmtId="0" fontId="36" fillId="5" borderId="70" xfId="0" applyFont="1" applyFill="1" applyBorder="1" applyAlignment="1" applyProtection="1">
      <alignment horizontal="center" vertical="center"/>
      <protection hidden="1"/>
    </xf>
    <xf numFmtId="0" fontId="36" fillId="5" borderId="71" xfId="0" applyFont="1" applyFill="1" applyBorder="1" applyAlignment="1" applyProtection="1">
      <alignment horizontal="center" vertical="center"/>
      <protection hidden="1"/>
    </xf>
    <xf numFmtId="0" fontId="36" fillId="5" borderId="8" xfId="0" applyFont="1" applyFill="1" applyBorder="1" applyAlignment="1" applyProtection="1">
      <alignment horizontal="center" vertical="center"/>
      <protection locked="0" hidden="1"/>
    </xf>
    <xf numFmtId="0" fontId="36" fillId="5" borderId="6" xfId="0" applyFont="1" applyFill="1" applyBorder="1" applyAlignment="1" applyProtection="1">
      <alignment horizontal="center" vertical="center"/>
      <protection locked="0" hidden="1"/>
    </xf>
    <xf numFmtId="0" fontId="36" fillId="5" borderId="2" xfId="0" applyFont="1" applyFill="1" applyBorder="1" applyAlignment="1" applyProtection="1">
      <alignment horizontal="center" vertical="center" shrinkToFit="1"/>
      <protection hidden="1"/>
    </xf>
    <xf numFmtId="0" fontId="36" fillId="5" borderId="1" xfId="0" applyFont="1" applyFill="1" applyBorder="1" applyAlignment="1" applyProtection="1">
      <alignment horizontal="center" vertical="center"/>
      <protection hidden="1"/>
    </xf>
    <xf numFmtId="0" fontId="36" fillId="5" borderId="3" xfId="0" applyFont="1" applyFill="1" applyBorder="1" applyAlignment="1" applyProtection="1">
      <alignment horizontal="center" vertical="center"/>
      <protection hidden="1"/>
    </xf>
    <xf numFmtId="38" fontId="36" fillId="5" borderId="2" xfId="5" applyFont="1" applyFill="1" applyBorder="1" applyAlignment="1" applyProtection="1">
      <alignment horizontal="right" vertical="center" shrinkToFit="1"/>
      <protection hidden="1"/>
    </xf>
    <xf numFmtId="0" fontId="36" fillId="5" borderId="4" xfId="0" applyFont="1" applyFill="1" applyBorder="1" applyAlignment="1" applyProtection="1">
      <alignment horizontal="center" vertical="center" shrinkToFit="1"/>
      <protection hidden="1"/>
    </xf>
    <xf numFmtId="178" fontId="36" fillId="5" borderId="8" xfId="5" applyNumberFormat="1" applyFont="1" applyFill="1" applyBorder="1" applyAlignment="1" applyProtection="1">
      <alignment horizontal="right" vertical="center" shrinkToFit="1"/>
      <protection locked="0" hidden="1"/>
    </xf>
    <xf numFmtId="178" fontId="36" fillId="5" borderId="7" xfId="5" applyNumberFormat="1" applyFont="1" applyFill="1" applyBorder="1" applyAlignment="1" applyProtection="1">
      <alignment horizontal="right" vertical="center" shrinkToFit="1"/>
      <protection locked="0" hidden="1"/>
    </xf>
    <xf numFmtId="0" fontId="36" fillId="5" borderId="7" xfId="0" applyFont="1" applyFill="1" applyBorder="1" applyAlignment="1" applyProtection="1">
      <alignment horizontal="center" vertical="center" shrinkToFit="1"/>
      <protection locked="0" hidden="1"/>
    </xf>
    <xf numFmtId="38" fontId="36" fillId="5" borderId="1" xfId="5" applyFont="1" applyFill="1" applyBorder="1" applyAlignment="1" applyProtection="1">
      <alignment horizontal="right" vertical="center" shrinkToFit="1"/>
      <protection hidden="1"/>
    </xf>
    <xf numFmtId="0" fontId="36" fillId="5" borderId="1" xfId="0" applyFont="1" applyFill="1" applyBorder="1" applyAlignment="1" applyProtection="1">
      <alignment horizontal="center" vertical="center" shrinkToFit="1"/>
      <protection locked="0" hidden="1"/>
    </xf>
    <xf numFmtId="0" fontId="36" fillId="5" borderId="3" xfId="0" applyFont="1" applyFill="1" applyBorder="1" applyAlignment="1" applyProtection="1">
      <alignment horizontal="center" vertical="center" shrinkToFit="1"/>
      <protection locked="0" hidden="1"/>
    </xf>
    <xf numFmtId="0" fontId="36" fillId="5" borderId="5" xfId="0" applyFont="1" applyFill="1" applyBorder="1" applyAlignment="1" applyProtection="1">
      <alignment horizontal="center" vertical="center"/>
      <protection hidden="1"/>
    </xf>
    <xf numFmtId="0" fontId="39" fillId="5" borderId="5" xfId="0" applyFont="1" applyFill="1" applyBorder="1" applyAlignment="1" applyProtection="1">
      <alignment horizontal="center" vertical="center" wrapText="1"/>
      <protection hidden="1"/>
    </xf>
    <xf numFmtId="0" fontId="39" fillId="5" borderId="5" xfId="0" applyFont="1" applyFill="1" applyBorder="1" applyAlignment="1" applyProtection="1">
      <alignment horizontal="center" vertical="center"/>
      <protection hidden="1"/>
    </xf>
    <xf numFmtId="0" fontId="39" fillId="5" borderId="1" xfId="0" applyFont="1" applyFill="1" applyBorder="1" applyAlignment="1" applyProtection="1">
      <alignment horizontal="center" vertical="center" wrapText="1"/>
      <protection hidden="1"/>
    </xf>
    <xf numFmtId="0" fontId="39" fillId="5" borderId="3" xfId="0" applyFont="1" applyFill="1" applyBorder="1" applyAlignment="1" applyProtection="1">
      <alignment horizontal="center" vertical="center" wrapText="1"/>
      <protection hidden="1"/>
    </xf>
    <xf numFmtId="179" fontId="36" fillId="5" borderId="5" xfId="0" applyNumberFormat="1" applyFont="1" applyFill="1" applyBorder="1" applyAlignment="1" applyProtection="1">
      <alignment horizontal="right" vertical="center"/>
      <protection hidden="1"/>
    </xf>
    <xf numFmtId="0" fontId="36" fillId="5" borderId="5" xfId="0" applyFont="1" applyFill="1" applyBorder="1" applyAlignment="1" applyProtection="1">
      <alignment horizontal="left" vertical="center"/>
      <protection hidden="1"/>
    </xf>
    <xf numFmtId="182" fontId="36" fillId="5" borderId="0" xfId="0" applyNumberFormat="1" applyFont="1" applyFill="1" applyAlignment="1" applyProtection="1">
      <alignment horizontal="center" vertical="center" shrinkToFit="1"/>
      <protection hidden="1"/>
    </xf>
    <xf numFmtId="178" fontId="36" fillId="5" borderId="88" xfId="5" applyNumberFormat="1" applyFont="1" applyFill="1" applyBorder="1" applyAlignment="1" applyProtection="1">
      <alignment horizontal="right" vertical="center" shrinkToFit="1"/>
      <protection hidden="1"/>
    </xf>
    <xf numFmtId="0" fontId="36" fillId="5" borderId="5" xfId="0" applyFont="1" applyFill="1" applyBorder="1" applyAlignment="1" applyProtection="1">
      <alignment horizontal="center" vertical="center" wrapText="1"/>
      <protection hidden="1"/>
    </xf>
    <xf numFmtId="183" fontId="36" fillId="5" borderId="0" xfId="4" applyNumberFormat="1" applyFont="1" applyFill="1" applyBorder="1" applyAlignment="1" applyProtection="1">
      <alignment horizontal="right" vertical="center"/>
      <protection hidden="1"/>
    </xf>
    <xf numFmtId="178" fontId="36" fillId="5" borderId="2" xfId="5" applyNumberFormat="1" applyFont="1" applyFill="1" applyBorder="1" applyAlignment="1" applyProtection="1">
      <alignment horizontal="right" vertical="center" shrinkToFit="1"/>
      <protection hidden="1"/>
    </xf>
    <xf numFmtId="0" fontId="36" fillId="5" borderId="8" xfId="0" applyFont="1" applyFill="1" applyBorder="1" applyAlignment="1" applyProtection="1">
      <alignment horizontal="center" vertical="center" shrinkToFit="1"/>
      <protection locked="0" hidden="1"/>
    </xf>
    <xf numFmtId="0" fontId="36" fillId="5" borderId="6" xfId="0" applyFont="1" applyFill="1" applyBorder="1" applyAlignment="1" applyProtection="1">
      <alignment horizontal="center" vertical="center" shrinkToFit="1"/>
      <protection locked="0" hidden="1"/>
    </xf>
    <xf numFmtId="0" fontId="36" fillId="5" borderId="74" xfId="0" applyFont="1" applyFill="1" applyBorder="1" applyAlignment="1" applyProtection="1">
      <alignment horizontal="left" vertical="center" shrinkToFit="1"/>
      <protection locked="0" hidden="1"/>
    </xf>
    <xf numFmtId="0" fontId="36" fillId="5" borderId="75" xfId="0" applyFont="1" applyFill="1" applyBorder="1" applyAlignment="1" applyProtection="1">
      <alignment horizontal="left" vertical="center" shrinkToFit="1"/>
      <protection locked="0" hidden="1"/>
    </xf>
    <xf numFmtId="0" fontId="36" fillId="5" borderId="76" xfId="0" applyFont="1" applyFill="1" applyBorder="1" applyAlignment="1" applyProtection="1">
      <alignment horizontal="left" vertical="center" shrinkToFit="1"/>
      <protection locked="0" hidden="1"/>
    </xf>
    <xf numFmtId="0" fontId="36" fillId="5" borderId="1" xfId="0" applyFont="1" applyFill="1" applyBorder="1" applyAlignment="1" applyProtection="1">
      <alignment horizontal="center" vertical="center" shrinkToFit="1"/>
      <protection hidden="1"/>
    </xf>
    <xf numFmtId="0" fontId="36" fillId="5" borderId="3" xfId="0" applyFont="1" applyFill="1" applyBorder="1" applyAlignment="1" applyProtection="1">
      <alignment horizontal="center" vertical="center" shrinkToFit="1"/>
      <protection hidden="1"/>
    </xf>
    <xf numFmtId="0" fontId="36" fillId="5" borderId="70" xfId="0" applyFont="1" applyFill="1" applyBorder="1" applyAlignment="1" applyProtection="1">
      <alignment horizontal="center" vertical="center" shrinkToFit="1"/>
      <protection hidden="1"/>
    </xf>
    <xf numFmtId="0" fontId="36" fillId="5" borderId="71" xfId="0" applyFont="1" applyFill="1" applyBorder="1" applyAlignment="1" applyProtection="1">
      <alignment horizontal="center" vertical="center" shrinkToFit="1"/>
      <protection hidden="1"/>
    </xf>
    <xf numFmtId="0" fontId="36" fillId="5" borderId="0" xfId="0" applyFont="1" applyFill="1" applyAlignment="1" applyProtection="1">
      <alignment horizontal="center" vertical="center"/>
      <protection hidden="1"/>
    </xf>
    <xf numFmtId="0" fontId="31" fillId="5" borderId="12"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38" fontId="62" fillId="5" borderId="1" xfId="5" applyFont="1" applyFill="1" applyBorder="1" applyAlignment="1" applyProtection="1">
      <alignment horizontal="center" vertical="center" shrinkToFit="1"/>
      <protection locked="0" hidden="1"/>
    </xf>
    <xf numFmtId="38" fontId="62" fillId="5" borderId="3" xfId="5" applyFont="1" applyFill="1" applyBorder="1" applyAlignment="1" applyProtection="1">
      <alignment horizontal="center" vertical="center" shrinkToFit="1"/>
      <protection locked="0" hidden="1"/>
    </xf>
    <xf numFmtId="0" fontId="31" fillId="5" borderId="25"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62" fillId="5" borderId="1" xfId="0" applyFont="1" applyFill="1" applyBorder="1" applyAlignment="1" applyProtection="1">
      <alignment horizontal="center" vertical="center"/>
      <protection hidden="1"/>
    </xf>
    <xf numFmtId="0" fontId="62" fillId="5" borderId="2" xfId="0" applyFont="1" applyFill="1" applyBorder="1" applyAlignment="1" applyProtection="1">
      <alignment horizontal="center" vertical="center"/>
      <protection hidden="1"/>
    </xf>
    <xf numFmtId="0" fontId="62" fillId="5" borderId="3" xfId="0" applyFont="1" applyFill="1" applyBorder="1" applyAlignment="1" applyProtection="1">
      <alignment horizontal="center" vertical="center"/>
      <protection hidden="1"/>
    </xf>
    <xf numFmtId="0" fontId="55" fillId="5" borderId="1" xfId="0" applyFont="1" applyFill="1" applyBorder="1" applyAlignment="1" applyProtection="1">
      <alignment horizontal="left" vertical="center" wrapText="1"/>
      <protection locked="0" hidden="1"/>
    </xf>
    <xf numFmtId="0" fontId="55" fillId="5" borderId="2" xfId="0" applyFont="1" applyFill="1" applyBorder="1" applyAlignment="1" applyProtection="1">
      <alignment horizontal="left" vertical="center" wrapText="1"/>
      <protection locked="0" hidden="1"/>
    </xf>
    <xf numFmtId="0" fontId="55" fillId="5" borderId="3" xfId="0" applyFont="1" applyFill="1" applyBorder="1" applyAlignment="1" applyProtection="1">
      <alignment horizontal="left" vertical="center" wrapText="1"/>
      <protection locked="0" hidden="1"/>
    </xf>
    <xf numFmtId="0" fontId="62" fillId="5" borderId="10" xfId="0" applyFont="1" applyFill="1" applyBorder="1" applyAlignment="1" applyProtection="1">
      <alignment horizontal="center" vertical="center" wrapText="1"/>
      <protection hidden="1"/>
    </xf>
    <xf numFmtId="0" fontId="62" fillId="5" borderId="25" xfId="0" applyFont="1" applyFill="1" applyBorder="1" applyAlignment="1" applyProtection="1">
      <alignment horizontal="center" vertical="center" wrapText="1"/>
      <protection hidden="1"/>
    </xf>
    <xf numFmtId="0" fontId="62" fillId="5" borderId="26" xfId="0" applyFont="1" applyFill="1" applyBorder="1" applyAlignment="1" applyProtection="1">
      <alignment horizontal="center" vertical="center" wrapText="1"/>
      <protection hidden="1"/>
    </xf>
    <xf numFmtId="0" fontId="62" fillId="5" borderId="8" xfId="0" applyFont="1" applyFill="1" applyBorder="1" applyAlignment="1" applyProtection="1">
      <alignment horizontal="center" vertical="center" wrapText="1"/>
      <protection hidden="1"/>
    </xf>
    <xf numFmtId="0" fontId="62" fillId="5" borderId="7" xfId="0" applyFont="1" applyFill="1" applyBorder="1" applyAlignment="1" applyProtection="1">
      <alignment horizontal="center" vertical="center" wrapText="1"/>
      <protection hidden="1"/>
    </xf>
    <xf numFmtId="0" fontId="62" fillId="5" borderId="6" xfId="0" applyFont="1" applyFill="1" applyBorder="1" applyAlignment="1" applyProtection="1">
      <alignment horizontal="center" vertical="center" wrapText="1"/>
      <protection hidden="1"/>
    </xf>
    <xf numFmtId="0" fontId="62" fillId="5" borderId="11" xfId="0" applyFont="1" applyFill="1" applyBorder="1" applyAlignment="1" applyProtection="1">
      <alignment horizontal="center" vertical="center" wrapText="1"/>
      <protection hidden="1"/>
    </xf>
    <xf numFmtId="0" fontId="62" fillId="5" borderId="12" xfId="0" applyFont="1" applyFill="1" applyBorder="1" applyAlignment="1" applyProtection="1">
      <alignment horizontal="center" vertical="center" wrapText="1"/>
      <protection hidden="1"/>
    </xf>
    <xf numFmtId="0" fontId="62" fillId="5" borderId="0" xfId="0" applyFont="1" applyFill="1" applyBorder="1" applyAlignment="1" applyProtection="1">
      <alignment horizontal="center" vertical="center" wrapText="1"/>
      <protection hidden="1"/>
    </xf>
    <xf numFmtId="0" fontId="62" fillId="5" borderId="5" xfId="0" applyFont="1" applyFill="1" applyBorder="1" applyAlignment="1" applyProtection="1">
      <alignment horizontal="center" vertical="center"/>
      <protection hidden="1"/>
    </xf>
    <xf numFmtId="0" fontId="62" fillId="5" borderId="2" xfId="0" applyFont="1" applyFill="1" applyBorder="1" applyAlignment="1" applyProtection="1">
      <alignment horizontal="center" vertical="center" shrinkToFit="1"/>
      <protection locked="0" hidden="1"/>
    </xf>
    <xf numFmtId="0" fontId="62" fillId="5" borderId="3" xfId="0" applyFont="1" applyFill="1" applyBorder="1" applyAlignment="1" applyProtection="1">
      <alignment horizontal="center" vertical="center" shrinkToFit="1"/>
      <protection locked="0" hidden="1"/>
    </xf>
    <xf numFmtId="0" fontId="62" fillId="5" borderId="5" xfId="0" applyFont="1" applyFill="1" applyBorder="1" applyAlignment="1" applyProtection="1">
      <alignment horizontal="center" vertical="center" wrapText="1"/>
      <protection hidden="1"/>
    </xf>
    <xf numFmtId="0" fontId="62" fillId="5" borderId="4" xfId="0" applyFont="1" applyFill="1" applyBorder="1" applyAlignment="1" applyProtection="1">
      <alignment horizontal="center" vertical="center"/>
      <protection hidden="1"/>
    </xf>
    <xf numFmtId="38" fontId="62" fillId="5" borderId="5" xfId="5" applyFont="1" applyFill="1" applyBorder="1" applyAlignment="1" applyProtection="1">
      <alignment horizontal="center" vertical="center"/>
      <protection locked="0" hidden="1"/>
    </xf>
    <xf numFmtId="0" fontId="55" fillId="5" borderId="11" xfId="0" applyFont="1" applyFill="1" applyBorder="1" applyAlignment="1" applyProtection="1">
      <alignment horizontal="left" vertical="center"/>
      <protection hidden="1"/>
    </xf>
    <xf numFmtId="0" fontId="55" fillId="5" borderId="0" xfId="0" applyFont="1" applyFill="1" applyAlignment="1" applyProtection="1">
      <alignment horizontal="left" vertical="center"/>
      <protection hidden="1"/>
    </xf>
    <xf numFmtId="0" fontId="55" fillId="5" borderId="0" xfId="0" applyFont="1" applyFill="1" applyBorder="1" applyAlignment="1" applyProtection="1">
      <alignment horizontal="left" vertical="center"/>
      <protection hidden="1"/>
    </xf>
    <xf numFmtId="0" fontId="55" fillId="0" borderId="2" xfId="0" applyFont="1" applyBorder="1" applyAlignment="1" applyProtection="1">
      <alignment horizontal="center" vertical="center" shrinkToFit="1"/>
      <protection locked="0" hidden="1"/>
    </xf>
    <xf numFmtId="0" fontId="55" fillId="0" borderId="3" xfId="0" applyFont="1" applyBorder="1" applyAlignment="1" applyProtection="1">
      <alignment horizontal="center" vertical="center" shrinkToFit="1"/>
      <protection locked="0" hidden="1"/>
    </xf>
    <xf numFmtId="181" fontId="31" fillId="5" borderId="10" xfId="0" applyNumberFormat="1" applyFont="1" applyFill="1" applyBorder="1" applyAlignment="1" applyProtection="1">
      <alignment horizontal="center" vertical="center"/>
      <protection hidden="1"/>
    </xf>
    <xf numFmtId="181" fontId="31" fillId="5" borderId="11" xfId="0" applyNumberFormat="1" applyFont="1" applyFill="1" applyBorder="1" applyAlignment="1" applyProtection="1">
      <alignment horizontal="center" vertical="center"/>
      <protection hidden="1"/>
    </xf>
    <xf numFmtId="0" fontId="31" fillId="5" borderId="25" xfId="0"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protection locked="0" hidden="1"/>
    </xf>
    <xf numFmtId="181" fontId="31" fillId="5" borderId="25" xfId="0" applyNumberFormat="1" applyFont="1" applyFill="1" applyBorder="1" applyAlignment="1" applyProtection="1">
      <alignment horizontal="center" vertical="center"/>
      <protection hidden="1"/>
    </xf>
    <xf numFmtId="181" fontId="31" fillId="5" borderId="0" xfId="0" applyNumberFormat="1" applyFont="1" applyFill="1" applyBorder="1" applyAlignment="1" applyProtection="1">
      <alignment horizontal="center" vertical="center"/>
      <protection hidden="1"/>
    </xf>
    <xf numFmtId="0" fontId="31" fillId="5" borderId="26" xfId="0" applyFont="1" applyFill="1" applyBorder="1" applyAlignment="1" applyProtection="1">
      <alignment horizontal="center" vertical="center" wrapText="1"/>
      <protection hidden="1"/>
    </xf>
    <xf numFmtId="181" fontId="65" fillId="5" borderId="11" xfId="0" applyNumberFormat="1" applyFont="1" applyFill="1" applyBorder="1" applyAlignment="1" applyProtection="1">
      <alignment horizontal="center" vertical="center"/>
      <protection hidden="1"/>
    </xf>
    <xf numFmtId="181" fontId="65" fillId="5" borderId="8" xfId="0" applyNumberFormat="1" applyFont="1" applyFill="1" applyBorder="1" applyAlignment="1" applyProtection="1">
      <alignment horizontal="center" vertical="center"/>
      <protection hidden="1"/>
    </xf>
    <xf numFmtId="0" fontId="31" fillId="5" borderId="0" xfId="0" applyFont="1" applyFill="1" applyBorder="1" applyAlignment="1" applyProtection="1">
      <alignment horizontal="center" vertical="center"/>
      <protection hidden="1"/>
    </xf>
    <xf numFmtId="0" fontId="31" fillId="5" borderId="7" xfId="0" applyFont="1" applyFill="1" applyBorder="1" applyAlignment="1" applyProtection="1">
      <alignment horizontal="center" vertical="center"/>
      <protection hidden="1"/>
    </xf>
    <xf numFmtId="0" fontId="31" fillId="5" borderId="0" xfId="0" applyNumberFormat="1" applyFont="1" applyFill="1" applyBorder="1" applyAlignment="1" applyProtection="1">
      <alignment horizontal="center" vertical="center"/>
      <protection locked="0" hidden="1"/>
    </xf>
    <xf numFmtId="0" fontId="31" fillId="5" borderId="7" xfId="0" applyNumberFormat="1"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wrapText="1"/>
      <protection locked="0" hidden="1"/>
    </xf>
    <xf numFmtId="0" fontId="31" fillId="5" borderId="7" xfId="0" applyFont="1" applyFill="1" applyBorder="1" applyAlignment="1" applyProtection="1">
      <alignment horizontal="center" vertical="center" wrapText="1"/>
      <protection locked="0" hidden="1"/>
    </xf>
    <xf numFmtId="0" fontId="55" fillId="5" borderId="5" xfId="0" applyFont="1" applyFill="1" applyBorder="1" applyAlignment="1" applyProtection="1">
      <alignment horizontal="left" vertical="center" wrapText="1"/>
      <protection locked="0" hidden="1"/>
    </xf>
    <xf numFmtId="181" fontId="62" fillId="5" borderId="5" xfId="0" applyNumberFormat="1" applyFont="1" applyFill="1" applyBorder="1" applyAlignment="1" applyProtection="1">
      <alignment horizontal="center" vertical="center"/>
      <protection locked="0" hidden="1"/>
    </xf>
    <xf numFmtId="0" fontId="62" fillId="5" borderId="1" xfId="0" applyFont="1" applyFill="1" applyBorder="1" applyAlignment="1" applyProtection="1">
      <alignment horizontal="center" vertical="center" shrinkToFit="1"/>
      <protection hidden="1"/>
    </xf>
    <xf numFmtId="0" fontId="62" fillId="5" borderId="2" xfId="0" applyFont="1" applyFill="1" applyBorder="1" applyAlignment="1" applyProtection="1">
      <alignment horizontal="center" vertical="center" shrinkToFit="1"/>
      <protection hidden="1"/>
    </xf>
    <xf numFmtId="38" fontId="62" fillId="5" borderId="5" xfId="5" applyFont="1" applyFill="1" applyBorder="1" applyAlignment="1" applyProtection="1">
      <alignment horizontal="center" vertical="center"/>
      <protection hidden="1"/>
    </xf>
    <xf numFmtId="38" fontId="62" fillId="5" borderId="9" xfId="5" applyFont="1" applyFill="1" applyBorder="1" applyAlignment="1" applyProtection="1">
      <alignment horizontal="center" vertical="center"/>
      <protection hidden="1"/>
    </xf>
    <xf numFmtId="0" fontId="64" fillId="5" borderId="0" xfId="0" applyFont="1" applyFill="1" applyAlignment="1" applyProtection="1">
      <alignment horizontal="left" vertical="center"/>
      <protection hidden="1"/>
    </xf>
    <xf numFmtId="0" fontId="26" fillId="5" borderId="10" xfId="0" applyFont="1" applyFill="1" applyBorder="1" applyAlignment="1" applyProtection="1">
      <alignment horizontal="center" vertical="center" wrapText="1"/>
      <protection hidden="1"/>
    </xf>
    <xf numFmtId="0" fontId="26" fillId="5" borderId="25" xfId="0" applyFont="1" applyFill="1" applyBorder="1" applyAlignment="1" applyProtection="1">
      <alignment horizontal="center" vertical="center" wrapText="1"/>
      <protection hidden="1"/>
    </xf>
    <xf numFmtId="0" fontId="26" fillId="5" borderId="26" xfId="0" applyFont="1" applyFill="1" applyBorder="1" applyAlignment="1" applyProtection="1">
      <alignment horizontal="center" vertical="center" wrapText="1"/>
      <protection hidden="1"/>
    </xf>
    <xf numFmtId="0" fontId="26" fillId="5" borderId="11" xfId="0" applyFont="1" applyFill="1" applyBorder="1" applyAlignment="1" applyProtection="1">
      <alignment horizontal="center" vertical="center" wrapText="1"/>
      <protection hidden="1"/>
    </xf>
    <xf numFmtId="0" fontId="26" fillId="5" borderId="0" xfId="0" applyFont="1" applyFill="1" applyBorder="1" applyAlignment="1" applyProtection="1">
      <alignment horizontal="center" vertical="center" wrapText="1"/>
      <protection hidden="1"/>
    </xf>
    <xf numFmtId="0" fontId="26" fillId="5" borderId="12"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26" fillId="5" borderId="7" xfId="0" applyFont="1" applyFill="1" applyBorder="1" applyAlignment="1" applyProtection="1">
      <alignment horizontal="center" vertical="center" wrapText="1"/>
      <protection hidden="1"/>
    </xf>
    <xf numFmtId="0" fontId="26" fillId="5" borderId="6" xfId="0" applyFont="1" applyFill="1" applyBorder="1" applyAlignment="1" applyProtection="1">
      <alignment horizontal="center" vertical="center" wrapText="1"/>
      <protection hidden="1"/>
    </xf>
    <xf numFmtId="38" fontId="66" fillId="5" borderId="10" xfId="5" applyFont="1" applyFill="1" applyBorder="1" applyAlignment="1" applyProtection="1">
      <alignment horizontal="center" vertical="center" shrinkToFit="1"/>
      <protection hidden="1"/>
    </xf>
    <xf numFmtId="38" fontId="66" fillId="5" borderId="25" xfId="5" applyFont="1" applyFill="1" applyBorder="1" applyAlignment="1" applyProtection="1">
      <alignment horizontal="center" vertical="center" shrinkToFit="1"/>
      <protection hidden="1"/>
    </xf>
    <xf numFmtId="38" fontId="66" fillId="5" borderId="26" xfId="5" applyFont="1" applyFill="1" applyBorder="1" applyAlignment="1" applyProtection="1">
      <alignment horizontal="center" vertical="center" shrinkToFit="1"/>
      <protection hidden="1"/>
    </xf>
    <xf numFmtId="38" fontId="66" fillId="5" borderId="11" xfId="5" applyFont="1" applyFill="1" applyBorder="1" applyAlignment="1" applyProtection="1">
      <alignment horizontal="center" vertical="center" shrinkToFit="1"/>
      <protection hidden="1"/>
    </xf>
    <xf numFmtId="38" fontId="66" fillId="5" borderId="0" xfId="5" applyFont="1" applyFill="1" applyBorder="1" applyAlignment="1" applyProtection="1">
      <alignment horizontal="center" vertical="center" shrinkToFit="1"/>
      <protection hidden="1"/>
    </xf>
    <xf numFmtId="38" fontId="66" fillId="5" borderId="12" xfId="5" applyFont="1" applyFill="1" applyBorder="1" applyAlignment="1" applyProtection="1">
      <alignment horizontal="center" vertical="center" shrinkToFit="1"/>
      <protection hidden="1"/>
    </xf>
    <xf numFmtId="38" fontId="66" fillId="5" borderId="8" xfId="5" applyFont="1" applyFill="1" applyBorder="1" applyAlignment="1" applyProtection="1">
      <alignment horizontal="center" vertical="center" shrinkToFit="1"/>
      <protection hidden="1"/>
    </xf>
    <xf numFmtId="38" fontId="66" fillId="5" borderId="7" xfId="5" applyFont="1" applyFill="1" applyBorder="1" applyAlignment="1" applyProtection="1">
      <alignment horizontal="center" vertical="center" shrinkToFit="1"/>
      <protection hidden="1"/>
    </xf>
    <xf numFmtId="38" fontId="66" fillId="5" borderId="6" xfId="5" applyFont="1" applyFill="1" applyBorder="1" applyAlignment="1" applyProtection="1">
      <alignment horizontal="center" vertical="center" shrinkToFit="1"/>
      <protection hidden="1"/>
    </xf>
    <xf numFmtId="0" fontId="62" fillId="9" borderId="5" xfId="0" applyFont="1" applyFill="1" applyBorder="1" applyAlignment="1" applyProtection="1">
      <alignment horizontal="center" vertical="center"/>
      <protection locked="0" hidden="1"/>
    </xf>
    <xf numFmtId="0" fontId="62" fillId="9" borderId="1" xfId="0" applyFont="1" applyFill="1" applyBorder="1" applyAlignment="1" applyProtection="1">
      <alignment horizontal="center" vertical="center"/>
      <protection locked="0" hidden="1"/>
    </xf>
    <xf numFmtId="0" fontId="62" fillId="9" borderId="10" xfId="0" applyFont="1" applyFill="1" applyBorder="1" applyAlignment="1" applyProtection="1">
      <alignment horizontal="center" vertical="center"/>
      <protection locked="0" hidden="1"/>
    </xf>
    <xf numFmtId="0" fontId="62" fillId="9" borderId="25" xfId="0" applyFont="1" applyFill="1" applyBorder="1" applyAlignment="1" applyProtection="1">
      <alignment horizontal="center" vertical="center"/>
      <protection locked="0" hidden="1"/>
    </xf>
    <xf numFmtId="0" fontId="62" fillId="9" borderId="11" xfId="0" applyFont="1" applyFill="1" applyBorder="1" applyAlignment="1" applyProtection="1">
      <alignment horizontal="center" vertical="center"/>
      <protection locked="0" hidden="1"/>
    </xf>
    <xf numFmtId="0" fontId="62" fillId="9" borderId="0" xfId="0" applyFont="1" applyFill="1" applyBorder="1" applyAlignment="1" applyProtection="1">
      <alignment horizontal="center" vertical="center"/>
      <protection locked="0" hidden="1"/>
    </xf>
    <xf numFmtId="38" fontId="65" fillId="9" borderId="10" xfId="5" applyFont="1" applyFill="1" applyBorder="1" applyAlignment="1" applyProtection="1">
      <alignment horizontal="center" vertical="center" shrinkToFit="1"/>
      <protection locked="0" hidden="1"/>
    </xf>
    <xf numFmtId="38" fontId="65" fillId="9" borderId="25" xfId="5" applyFont="1" applyFill="1" applyBorder="1" applyAlignment="1" applyProtection="1">
      <alignment horizontal="center" vertical="center" shrinkToFit="1"/>
      <protection locked="0" hidden="1"/>
    </xf>
    <xf numFmtId="38" fontId="65" fillId="9" borderId="26" xfId="5" applyFont="1" applyFill="1" applyBorder="1" applyAlignment="1" applyProtection="1">
      <alignment horizontal="center" vertical="center" shrinkToFit="1"/>
      <protection locked="0" hidden="1"/>
    </xf>
    <xf numFmtId="38" fontId="65" fillId="9" borderId="11" xfId="5" applyFont="1" applyFill="1" applyBorder="1" applyAlignment="1" applyProtection="1">
      <alignment horizontal="center" vertical="center" shrinkToFit="1"/>
      <protection locked="0" hidden="1"/>
    </xf>
    <xf numFmtId="38" fontId="65" fillId="9" borderId="0" xfId="5" applyFont="1" applyFill="1" applyBorder="1" applyAlignment="1" applyProtection="1">
      <alignment horizontal="center" vertical="center" shrinkToFit="1"/>
      <protection locked="0" hidden="1"/>
    </xf>
    <xf numFmtId="38" fontId="65" fillId="9" borderId="12" xfId="5" applyFont="1" applyFill="1" applyBorder="1" applyAlignment="1" applyProtection="1">
      <alignment horizontal="center" vertical="center" shrinkToFit="1"/>
      <protection locked="0" hidden="1"/>
    </xf>
    <xf numFmtId="38" fontId="65" fillId="9" borderId="8" xfId="5" applyFont="1" applyFill="1" applyBorder="1" applyAlignment="1" applyProtection="1">
      <alignment horizontal="center" vertical="center" shrinkToFit="1"/>
      <protection locked="0" hidden="1"/>
    </xf>
    <xf numFmtId="38" fontId="65" fillId="9" borderId="7" xfId="5" applyFont="1" applyFill="1" applyBorder="1" applyAlignment="1" applyProtection="1">
      <alignment horizontal="center" vertical="center" shrinkToFit="1"/>
      <protection locked="0" hidden="1"/>
    </xf>
    <xf numFmtId="38" fontId="65" fillId="9" borderId="6" xfId="5" applyFont="1" applyFill="1" applyBorder="1" applyAlignment="1" applyProtection="1">
      <alignment horizontal="center" vertical="center" shrinkToFit="1"/>
      <protection locked="0" hidden="1"/>
    </xf>
    <xf numFmtId="0" fontId="55" fillId="5" borderId="25" xfId="0" applyFont="1" applyFill="1" applyBorder="1" applyAlignment="1" applyProtection="1">
      <alignment horizontal="left" vertical="center" wrapText="1"/>
      <protection hidden="1"/>
    </xf>
    <xf numFmtId="0" fontId="62" fillId="9" borderId="10" xfId="0" applyFont="1" applyFill="1" applyBorder="1" applyAlignment="1" applyProtection="1">
      <alignment horizontal="center" vertical="center" shrinkToFit="1"/>
      <protection locked="0" hidden="1"/>
    </xf>
    <xf numFmtId="0" fontId="62" fillId="9" borderId="25" xfId="0" applyFont="1" applyFill="1" applyBorder="1" applyAlignment="1" applyProtection="1">
      <alignment horizontal="center" vertical="center" shrinkToFit="1"/>
      <protection locked="0" hidden="1"/>
    </xf>
    <xf numFmtId="0" fontId="62" fillId="9" borderId="26" xfId="0" applyFont="1" applyFill="1" applyBorder="1" applyAlignment="1" applyProtection="1">
      <alignment horizontal="center" vertical="center" shrinkToFit="1"/>
      <protection locked="0" hidden="1"/>
    </xf>
    <xf numFmtId="0" fontId="62" fillId="9" borderId="11" xfId="0" applyFont="1" applyFill="1" applyBorder="1" applyAlignment="1" applyProtection="1">
      <alignment horizontal="center" vertical="center" shrinkToFit="1"/>
      <protection locked="0" hidden="1"/>
    </xf>
    <xf numFmtId="0" fontId="62" fillId="9" borderId="0" xfId="0" applyFont="1" applyFill="1" applyBorder="1" applyAlignment="1" applyProtection="1">
      <alignment horizontal="center" vertical="center" shrinkToFit="1"/>
      <protection locked="0" hidden="1"/>
    </xf>
    <xf numFmtId="0" fontId="62" fillId="9" borderId="12" xfId="0" applyFont="1" applyFill="1" applyBorder="1" applyAlignment="1" applyProtection="1">
      <alignment horizontal="center" vertical="center" shrinkToFit="1"/>
      <protection locked="0" hidden="1"/>
    </xf>
    <xf numFmtId="0" fontId="62" fillId="9" borderId="8" xfId="0" applyFont="1" applyFill="1" applyBorder="1" applyAlignment="1" applyProtection="1">
      <alignment horizontal="center" vertical="center" shrinkToFit="1"/>
      <protection locked="0" hidden="1"/>
    </xf>
    <xf numFmtId="0" fontId="62" fillId="9" borderId="7" xfId="0" applyFont="1" applyFill="1" applyBorder="1" applyAlignment="1" applyProtection="1">
      <alignment horizontal="center" vertical="center" shrinkToFit="1"/>
      <protection locked="0" hidden="1"/>
    </xf>
    <xf numFmtId="0" fontId="62" fillId="9" borderId="6" xfId="0" applyFont="1" applyFill="1" applyBorder="1" applyAlignment="1" applyProtection="1">
      <alignment horizontal="center" vertical="center" shrinkToFit="1"/>
      <protection locked="0" hidden="1"/>
    </xf>
    <xf numFmtId="0" fontId="67" fillId="5" borderId="25" xfId="0" applyFont="1" applyFill="1" applyBorder="1" applyAlignment="1" applyProtection="1">
      <alignment horizontal="left" vertical="center" wrapText="1"/>
      <protection hidden="1"/>
    </xf>
    <xf numFmtId="0" fontId="60" fillId="5" borderId="0" xfId="0" applyFont="1" applyFill="1" applyAlignment="1" applyProtection="1">
      <alignment horizontal="center" vertical="center"/>
      <protection hidden="1"/>
    </xf>
    <xf numFmtId="0" fontId="61" fillId="5" borderId="0" xfId="0" applyFont="1" applyFill="1" applyAlignment="1" applyProtection="1">
      <alignment horizontal="left" vertical="center"/>
      <protection hidden="1"/>
    </xf>
    <xf numFmtId="49" fontId="26" fillId="5" borderId="0" xfId="4" applyNumberFormat="1" applyFont="1" applyFill="1" applyBorder="1" applyAlignment="1" applyProtection="1">
      <alignment horizontal="center" vertical="center" shrinkToFit="1"/>
      <protection hidden="1"/>
    </xf>
    <xf numFmtId="0" fontId="26" fillId="5" borderId="5" xfId="0" applyFont="1" applyFill="1" applyBorder="1" applyAlignment="1" applyProtection="1">
      <alignment horizontal="left" vertical="center" wrapText="1"/>
      <protection hidden="1"/>
    </xf>
    <xf numFmtId="0" fontId="62" fillId="5" borderId="0" xfId="0" applyFont="1" applyFill="1" applyBorder="1" applyAlignment="1" applyProtection="1">
      <alignment horizontal="center" vertical="center" shrinkToFit="1"/>
      <protection hidden="1"/>
    </xf>
    <xf numFmtId="180" fontId="62" fillId="5" borderId="0" xfId="0" applyNumberFormat="1" applyFont="1" applyFill="1" applyBorder="1" applyAlignment="1" applyProtection="1">
      <alignment horizontal="center" vertical="center" shrinkToFit="1"/>
      <protection hidden="1"/>
    </xf>
    <xf numFmtId="38" fontId="62" fillId="9" borderId="5" xfId="5" applyFont="1" applyFill="1" applyBorder="1" applyAlignment="1" applyProtection="1">
      <alignment horizontal="center" vertical="center"/>
      <protection locked="0" hidden="1"/>
    </xf>
    <xf numFmtId="38" fontId="62" fillId="9" borderId="9" xfId="5" applyFont="1" applyFill="1" applyBorder="1" applyAlignment="1" applyProtection="1">
      <alignment horizontal="center" vertical="center"/>
      <protection locked="0" hidden="1"/>
    </xf>
    <xf numFmtId="38" fontId="56" fillId="9" borderId="5" xfId="5" applyFont="1" applyFill="1" applyBorder="1" applyAlignment="1" applyProtection="1">
      <alignment horizontal="center" vertical="center"/>
      <protection locked="0" hidden="1"/>
    </xf>
    <xf numFmtId="0" fontId="63" fillId="5" borderId="0" xfId="0" applyFont="1" applyFill="1" applyAlignment="1" applyProtection="1">
      <alignment horizontal="left" vertical="center"/>
      <protection hidden="1"/>
    </xf>
    <xf numFmtId="0" fontId="62" fillId="5" borderId="10" xfId="0" applyFont="1" applyFill="1" applyBorder="1" applyAlignment="1" applyProtection="1">
      <alignment horizontal="center" vertical="center"/>
      <protection hidden="1"/>
    </xf>
    <xf numFmtId="0" fontId="62" fillId="5" borderId="25" xfId="0" applyFont="1" applyFill="1" applyBorder="1" applyAlignment="1" applyProtection="1">
      <alignment horizontal="center" vertical="center"/>
      <protection hidden="1"/>
    </xf>
    <xf numFmtId="0" fontId="62" fillId="5" borderId="26" xfId="0" applyFont="1" applyFill="1" applyBorder="1" applyAlignment="1" applyProtection="1">
      <alignment horizontal="center" vertical="center"/>
      <protection hidden="1"/>
    </xf>
    <xf numFmtId="0" fontId="62" fillId="5" borderId="8" xfId="0" applyFont="1" applyFill="1" applyBorder="1" applyAlignment="1" applyProtection="1">
      <alignment horizontal="center" vertical="center"/>
      <protection hidden="1"/>
    </xf>
    <xf numFmtId="0" fontId="62" fillId="5" borderId="7" xfId="0" applyFont="1" applyFill="1" applyBorder="1" applyAlignment="1" applyProtection="1">
      <alignment horizontal="center" vertical="center"/>
      <protection hidden="1"/>
    </xf>
    <xf numFmtId="0" fontId="62" fillId="5" borderId="6" xfId="0" applyFont="1" applyFill="1" applyBorder="1" applyAlignment="1" applyProtection="1">
      <alignment horizontal="center" vertical="center"/>
      <protection hidden="1"/>
    </xf>
    <xf numFmtId="0" fontId="26" fillId="5" borderId="5" xfId="4" applyNumberFormat="1" applyFont="1" applyFill="1" applyBorder="1" applyAlignment="1" applyProtection="1">
      <alignment horizontal="center" vertical="center" shrinkToFit="1"/>
      <protection hidden="1"/>
    </xf>
    <xf numFmtId="0" fontId="61" fillId="5" borderId="0" xfId="0" applyFont="1" applyFill="1" applyAlignment="1" applyProtection="1">
      <alignment vertical="center"/>
      <protection hidden="1"/>
    </xf>
    <xf numFmtId="38" fontId="66" fillId="5" borderId="5" xfId="5" applyFont="1" applyFill="1" applyBorder="1" applyAlignment="1" applyProtection="1">
      <alignment horizontal="center" vertical="center" shrinkToFit="1"/>
      <protection hidden="1"/>
    </xf>
    <xf numFmtId="38" fontId="66" fillId="5" borderId="9" xfId="5" applyFont="1" applyFill="1" applyBorder="1" applyAlignment="1" applyProtection="1">
      <alignment horizontal="center" vertical="center" shrinkToFit="1"/>
      <protection hidden="1"/>
    </xf>
    <xf numFmtId="0" fontId="36" fillId="5" borderId="10" xfId="0" applyFont="1" applyFill="1" applyBorder="1" applyAlignment="1" applyProtection="1">
      <alignment horizontal="center" vertical="center" shrinkToFit="1"/>
      <protection locked="0" hidden="1"/>
    </xf>
    <xf numFmtId="0" fontId="36" fillId="5" borderId="25" xfId="0" applyFont="1" applyFill="1" applyBorder="1" applyAlignment="1" applyProtection="1">
      <alignment horizontal="center" vertical="center" shrinkToFit="1"/>
      <protection locked="0" hidden="1"/>
    </xf>
    <xf numFmtId="0" fontId="36" fillId="5" borderId="26" xfId="0" applyFont="1" applyFill="1" applyBorder="1" applyAlignment="1" applyProtection="1">
      <alignment horizontal="center" vertical="center" shrinkToFit="1"/>
      <protection locked="0" hidden="1"/>
    </xf>
    <xf numFmtId="179" fontId="36" fillId="5" borderId="25" xfId="0" applyNumberFormat="1" applyFont="1" applyFill="1" applyBorder="1" applyAlignment="1" applyProtection="1">
      <alignment horizontal="right" vertical="center" shrinkToFit="1"/>
      <protection locked="0" hidden="1"/>
    </xf>
    <xf numFmtId="179" fontId="36" fillId="5" borderId="26" xfId="0" applyNumberFormat="1" applyFont="1" applyFill="1" applyBorder="1" applyAlignment="1" applyProtection="1">
      <alignment horizontal="right" vertical="center" shrinkToFit="1"/>
      <protection locked="0" hidden="1"/>
    </xf>
    <xf numFmtId="179" fontId="36" fillId="5" borderId="7" xfId="0" applyNumberFormat="1" applyFont="1" applyFill="1" applyBorder="1" applyAlignment="1" applyProtection="1">
      <alignment horizontal="right" vertical="center" shrinkToFit="1"/>
      <protection locked="0" hidden="1"/>
    </xf>
    <xf numFmtId="179" fontId="36" fillId="5" borderId="6" xfId="0" applyNumberFormat="1" applyFont="1" applyFill="1" applyBorder="1" applyAlignment="1" applyProtection="1">
      <alignment horizontal="right" vertical="center" shrinkToFit="1"/>
      <protection locked="0" hidden="1"/>
    </xf>
    <xf numFmtId="179" fontId="36" fillId="5" borderId="25" xfId="0" applyNumberFormat="1" applyFont="1" applyFill="1" applyBorder="1" applyAlignment="1" applyProtection="1">
      <alignment horizontal="right" vertical="center" shrinkToFit="1"/>
      <protection hidden="1"/>
    </xf>
    <xf numFmtId="179" fontId="36" fillId="5" borderId="26" xfId="0" applyNumberFormat="1" applyFont="1" applyFill="1" applyBorder="1" applyAlignment="1" applyProtection="1">
      <alignment horizontal="right" vertical="center" shrinkToFit="1"/>
      <protection hidden="1"/>
    </xf>
    <xf numFmtId="179" fontId="36" fillId="5" borderId="0" xfId="0" applyNumberFormat="1" applyFont="1" applyFill="1" applyBorder="1" applyAlignment="1" applyProtection="1">
      <alignment horizontal="right" vertical="center" shrinkToFit="1"/>
      <protection hidden="1"/>
    </xf>
    <xf numFmtId="179" fontId="36" fillId="5" borderId="12" xfId="0" applyNumberFormat="1" applyFont="1" applyFill="1" applyBorder="1" applyAlignment="1" applyProtection="1">
      <alignment horizontal="right" vertical="center" shrinkToFit="1"/>
      <protection hidden="1"/>
    </xf>
    <xf numFmtId="0" fontId="36" fillId="5" borderId="10" xfId="0" applyFont="1" applyFill="1" applyBorder="1" applyAlignment="1" applyProtection="1">
      <alignment horizontal="center" vertical="center"/>
      <protection hidden="1"/>
    </xf>
    <xf numFmtId="0" fontId="36" fillId="5" borderId="25" xfId="0" applyFont="1" applyFill="1" applyBorder="1" applyAlignment="1" applyProtection="1">
      <alignment horizontal="center" vertical="center"/>
      <protection hidden="1"/>
    </xf>
    <xf numFmtId="0" fontId="36" fillId="5" borderId="11" xfId="0" applyFont="1" applyFill="1" applyBorder="1" applyAlignment="1" applyProtection="1">
      <alignment horizontal="center" vertical="center"/>
      <protection hidden="1"/>
    </xf>
    <xf numFmtId="0" fontId="36" fillId="5" borderId="0" xfId="0" applyFont="1" applyFill="1" applyBorder="1" applyAlignment="1" applyProtection="1">
      <alignment horizontal="center" vertical="center"/>
      <protection hidden="1"/>
    </xf>
    <xf numFmtId="0" fontId="36" fillId="5" borderId="0" xfId="0" applyFont="1" applyFill="1" applyAlignment="1" applyProtection="1">
      <alignment horizontal="left" vertical="center" wrapText="1"/>
      <protection hidden="1"/>
    </xf>
    <xf numFmtId="0" fontId="36" fillId="5" borderId="26" xfId="0" applyFont="1" applyFill="1" applyBorder="1" applyAlignment="1" applyProtection="1">
      <alignment horizontal="center" vertical="center"/>
      <protection hidden="1"/>
    </xf>
    <xf numFmtId="0" fontId="36" fillId="5" borderId="8" xfId="0" applyFont="1" applyFill="1" applyBorder="1" applyAlignment="1" applyProtection="1">
      <alignment horizontal="center" vertical="center"/>
      <protection hidden="1"/>
    </xf>
    <xf numFmtId="0" fontId="36" fillId="5" borderId="7" xfId="0" applyFont="1" applyFill="1" applyBorder="1" applyAlignment="1" applyProtection="1">
      <alignment horizontal="center" vertical="center"/>
      <protection hidden="1"/>
    </xf>
    <xf numFmtId="0" fontId="36" fillId="5" borderId="6" xfId="0" applyFont="1" applyFill="1" applyBorder="1" applyAlignment="1" applyProtection="1">
      <alignment horizontal="center" vertical="center"/>
      <protection hidden="1"/>
    </xf>
    <xf numFmtId="0" fontId="36" fillId="5" borderId="10" xfId="0" applyFont="1" applyFill="1" applyBorder="1" applyAlignment="1" applyProtection="1">
      <alignment horizontal="center" vertical="center" shrinkToFit="1"/>
      <protection hidden="1"/>
    </xf>
    <xf numFmtId="0" fontId="36" fillId="5" borderId="25" xfId="0" applyFont="1" applyFill="1" applyBorder="1" applyAlignment="1" applyProtection="1">
      <alignment horizontal="center" vertical="center" shrinkToFit="1"/>
      <protection hidden="1"/>
    </xf>
    <xf numFmtId="0" fontId="36" fillId="5" borderId="8" xfId="0" applyFont="1" applyFill="1" applyBorder="1" applyAlignment="1" applyProtection="1">
      <alignment horizontal="center" vertical="center" shrinkToFit="1"/>
      <protection hidden="1"/>
    </xf>
    <xf numFmtId="0" fontId="36" fillId="5" borderId="7" xfId="0" applyFont="1" applyFill="1" applyBorder="1" applyAlignment="1" applyProtection="1">
      <alignment horizontal="center" vertical="center" shrinkToFit="1"/>
      <protection hidden="1"/>
    </xf>
    <xf numFmtId="179" fontId="36" fillId="5" borderId="7" xfId="0" applyNumberFormat="1" applyFont="1" applyFill="1" applyBorder="1" applyAlignment="1" applyProtection="1">
      <alignment horizontal="right" vertical="center" shrinkToFit="1"/>
      <protection hidden="1"/>
    </xf>
    <xf numFmtId="179" fontId="36" fillId="5" borderId="6" xfId="0" applyNumberFormat="1" applyFont="1" applyFill="1" applyBorder="1" applyAlignment="1" applyProtection="1">
      <alignment horizontal="right" vertical="center" shrinkToFit="1"/>
      <protection hidden="1"/>
    </xf>
    <xf numFmtId="0" fontId="36" fillId="5" borderId="10" xfId="0" applyFont="1" applyFill="1" applyBorder="1" applyAlignment="1" applyProtection="1">
      <alignment horizontal="center" vertical="center"/>
      <protection locked="0" hidden="1"/>
    </xf>
    <xf numFmtId="0" fontId="36" fillId="5" borderId="25"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protection locked="0" hidden="1"/>
    </xf>
    <xf numFmtId="0" fontId="36" fillId="5" borderId="0"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shrinkToFit="1"/>
      <protection locked="0" hidden="1"/>
    </xf>
    <xf numFmtId="0" fontId="36" fillId="5" borderId="0" xfId="0" applyFont="1" applyFill="1" applyBorder="1" applyAlignment="1" applyProtection="1">
      <alignment horizontal="center" vertical="center" shrinkToFit="1"/>
      <protection locked="0" hidden="1"/>
    </xf>
    <xf numFmtId="0" fontId="36" fillId="5" borderId="12" xfId="0" applyFont="1" applyFill="1" applyBorder="1" applyAlignment="1" applyProtection="1">
      <alignment horizontal="center" vertical="center" shrinkToFit="1"/>
      <protection locked="0" hidden="1"/>
    </xf>
    <xf numFmtId="179" fontId="36" fillId="5" borderId="0" xfId="0" applyNumberFormat="1" applyFont="1" applyFill="1" applyBorder="1" applyAlignment="1" applyProtection="1">
      <alignment horizontal="right" vertical="center" shrinkToFit="1"/>
      <protection locked="0" hidden="1"/>
    </xf>
    <xf numFmtId="179" fontId="36" fillId="5" borderId="12" xfId="0" applyNumberFormat="1" applyFont="1" applyFill="1" applyBorder="1" applyAlignment="1" applyProtection="1">
      <alignment horizontal="right" vertical="center" shrinkToFit="1"/>
      <protection locked="0" hidden="1"/>
    </xf>
    <xf numFmtId="179" fontId="36" fillId="5" borderId="10" xfId="0" applyNumberFormat="1" applyFont="1" applyFill="1" applyBorder="1" applyAlignment="1" applyProtection="1">
      <alignment horizontal="right" vertical="center" shrinkToFit="1"/>
      <protection hidden="1"/>
    </xf>
    <xf numFmtId="179" fontId="36" fillId="5" borderId="8" xfId="0" applyNumberFormat="1" applyFont="1" applyFill="1" applyBorder="1" applyAlignment="1" applyProtection="1">
      <alignment horizontal="right" vertical="center" shrinkToFit="1"/>
      <protection hidden="1"/>
    </xf>
    <xf numFmtId="0" fontId="36" fillId="5" borderId="7" xfId="0" applyFont="1" applyFill="1" applyBorder="1" applyAlignment="1" applyProtection="1">
      <alignment horizontal="center" vertical="center"/>
      <protection locked="0" hidden="1"/>
    </xf>
    <xf numFmtId="0" fontId="36" fillId="5" borderId="26"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shrinkToFit="1"/>
      <protection hidden="1"/>
    </xf>
    <xf numFmtId="0" fontId="36" fillId="5" borderId="0" xfId="0" applyFont="1" applyFill="1" applyBorder="1" applyAlignment="1" applyProtection="1">
      <alignment horizontal="center" vertical="center" shrinkToFit="1"/>
      <protection hidden="1"/>
    </xf>
    <xf numFmtId="0" fontId="36" fillId="5" borderId="26" xfId="0" applyFont="1" applyFill="1" applyBorder="1" applyAlignment="1" applyProtection="1">
      <alignment horizontal="center" vertical="center" shrinkToFit="1"/>
      <protection hidden="1"/>
    </xf>
    <xf numFmtId="0" fontId="36" fillId="5" borderId="6" xfId="0" applyFont="1" applyFill="1" applyBorder="1" applyAlignment="1" applyProtection="1">
      <alignment horizontal="center" vertical="center" shrinkToFit="1"/>
      <protection hidden="1"/>
    </xf>
    <xf numFmtId="0" fontId="41" fillId="5" borderId="81" xfId="4" applyFont="1" applyFill="1" applyBorder="1" applyAlignment="1" applyProtection="1">
      <alignment horizontal="center" vertical="center" shrinkToFit="1"/>
      <protection hidden="1"/>
    </xf>
    <xf numFmtId="0" fontId="41" fillId="5" borderId="80" xfId="4" applyFont="1" applyFill="1" applyBorder="1" applyAlignment="1" applyProtection="1">
      <alignment horizontal="center" vertical="center" shrinkToFit="1"/>
      <protection hidden="1"/>
    </xf>
    <xf numFmtId="0" fontId="36" fillId="5" borderId="83" xfId="0" applyFont="1" applyFill="1" applyBorder="1" applyAlignment="1" applyProtection="1">
      <alignment horizontal="center" vertical="center" shrinkToFit="1"/>
      <protection hidden="1"/>
    </xf>
    <xf numFmtId="0" fontId="36" fillId="5" borderId="82" xfId="0" applyNumberFormat="1" applyFont="1" applyFill="1" applyBorder="1" applyAlignment="1" applyProtection="1">
      <alignment horizontal="center" vertical="center" shrinkToFit="1"/>
      <protection hidden="1"/>
    </xf>
    <xf numFmtId="0" fontId="36" fillId="5" borderId="81" xfId="0" applyNumberFormat="1" applyFont="1" applyFill="1" applyBorder="1" applyAlignment="1" applyProtection="1">
      <alignment horizontal="center" vertical="center" shrinkToFit="1"/>
      <protection hidden="1"/>
    </xf>
    <xf numFmtId="0" fontId="36" fillId="5" borderId="12" xfId="0" applyFont="1" applyFill="1" applyBorder="1" applyAlignment="1" applyProtection="1">
      <alignment horizontal="center" vertical="center" shrinkToFit="1"/>
      <protection hidden="1"/>
    </xf>
    <xf numFmtId="0" fontId="40" fillId="5" borderId="25" xfId="0" applyFont="1" applyFill="1" applyBorder="1" applyAlignment="1" applyProtection="1">
      <alignment horizontal="center" vertical="center" wrapText="1"/>
      <protection hidden="1"/>
    </xf>
    <xf numFmtId="0" fontId="40" fillId="5" borderId="26" xfId="0" applyFont="1" applyFill="1" applyBorder="1" applyAlignment="1" applyProtection="1">
      <alignment horizontal="center" vertical="center" wrapText="1"/>
      <protection hidden="1"/>
    </xf>
    <xf numFmtId="0" fontId="40" fillId="5" borderId="0" xfId="0" applyFont="1" applyFill="1" applyBorder="1" applyAlignment="1" applyProtection="1">
      <alignment horizontal="center" vertical="center" wrapText="1"/>
      <protection hidden="1"/>
    </xf>
    <xf numFmtId="0" fontId="40" fillId="5" borderId="12" xfId="0" applyFont="1" applyFill="1" applyBorder="1" applyAlignment="1" applyProtection="1">
      <alignment horizontal="center" vertical="center" wrapText="1"/>
      <protection hidden="1"/>
    </xf>
    <xf numFmtId="0" fontId="39" fillId="5" borderId="25" xfId="0" applyFont="1" applyFill="1" applyBorder="1" applyAlignment="1" applyProtection="1">
      <alignment horizontal="center" vertical="center" wrapText="1"/>
      <protection hidden="1"/>
    </xf>
    <xf numFmtId="0" fontId="39" fillId="5" borderId="26" xfId="0" applyFont="1" applyFill="1" applyBorder="1" applyAlignment="1" applyProtection="1">
      <alignment horizontal="center" vertical="center" wrapText="1"/>
      <protection hidden="1"/>
    </xf>
    <xf numFmtId="0" fontId="39" fillId="5" borderId="0" xfId="0" applyFont="1" applyFill="1" applyBorder="1" applyAlignment="1" applyProtection="1">
      <alignment horizontal="center" vertical="center" wrapText="1"/>
      <protection hidden="1"/>
    </xf>
    <xf numFmtId="0" fontId="39" fillId="5" borderId="12" xfId="0" applyFont="1" applyFill="1" applyBorder="1" applyAlignment="1" applyProtection="1">
      <alignment horizontal="center" vertical="center" wrapText="1"/>
      <protection hidden="1"/>
    </xf>
    <xf numFmtId="0" fontId="36" fillId="5" borderId="25" xfId="0" applyFont="1" applyFill="1" applyBorder="1" applyAlignment="1" applyProtection="1">
      <alignment horizontal="center" vertical="center" wrapText="1" shrinkToFit="1"/>
      <protection hidden="1"/>
    </xf>
    <xf numFmtId="0" fontId="36" fillId="5" borderId="79" xfId="0" applyFont="1" applyFill="1" applyBorder="1" applyAlignment="1" applyProtection="1">
      <alignment horizontal="center" vertical="center"/>
      <protection hidden="1"/>
    </xf>
    <xf numFmtId="0" fontId="36" fillId="5" borderId="78" xfId="0" applyFont="1" applyFill="1" applyBorder="1" applyAlignment="1" applyProtection="1">
      <alignment horizontal="center" vertical="center"/>
      <protection hidden="1"/>
    </xf>
    <xf numFmtId="0" fontId="36" fillId="5" borderId="77" xfId="0" applyFont="1" applyFill="1" applyBorder="1" applyAlignment="1" applyProtection="1">
      <alignment horizontal="center" vertical="center"/>
      <protection hidden="1"/>
    </xf>
    <xf numFmtId="0" fontId="37" fillId="5" borderId="0" xfId="0" applyFont="1" applyFill="1" applyAlignment="1" applyProtection="1">
      <alignment horizontal="center" vertical="center" shrinkToFit="1"/>
      <protection hidden="1"/>
    </xf>
    <xf numFmtId="0" fontId="36" fillId="5" borderId="88" xfId="4" applyFont="1" applyFill="1" applyBorder="1" applyAlignment="1" applyProtection="1">
      <alignment horizontal="center" vertical="center" shrinkToFit="1"/>
      <protection hidden="1"/>
    </xf>
    <xf numFmtId="0" fontId="36" fillId="5" borderId="87" xfId="4" applyFont="1" applyFill="1" applyBorder="1" applyAlignment="1" applyProtection="1">
      <alignment horizontal="center" vertical="center" shrinkToFit="1"/>
      <protection hidden="1"/>
    </xf>
    <xf numFmtId="0" fontId="36" fillId="5" borderId="91" xfId="0" applyFont="1" applyFill="1" applyBorder="1" applyAlignment="1" applyProtection="1">
      <alignment horizontal="center" vertical="center" shrinkToFit="1"/>
      <protection hidden="1"/>
    </xf>
    <xf numFmtId="0" fontId="36" fillId="5" borderId="88" xfId="0" applyFont="1" applyFill="1" applyBorder="1" applyAlignment="1" applyProtection="1">
      <alignment horizontal="center" vertical="center" shrinkToFit="1"/>
      <protection hidden="1"/>
    </xf>
    <xf numFmtId="0" fontId="36" fillId="5" borderId="90" xfId="0" applyFont="1" applyFill="1" applyBorder="1" applyAlignment="1" applyProtection="1">
      <alignment horizontal="center" vertical="center" shrinkToFit="1"/>
      <protection hidden="1"/>
    </xf>
    <xf numFmtId="0" fontId="36" fillId="5" borderId="85" xfId="0" applyFont="1" applyFill="1" applyBorder="1" applyAlignment="1" applyProtection="1">
      <alignment horizontal="center" vertical="center" shrinkToFit="1"/>
      <protection hidden="1"/>
    </xf>
    <xf numFmtId="0" fontId="36" fillId="5" borderId="89" xfId="4" applyFont="1" applyFill="1" applyBorder="1" applyAlignment="1" applyProtection="1">
      <alignment horizontal="center" vertical="center" shrinkToFit="1"/>
      <protection hidden="1"/>
    </xf>
    <xf numFmtId="0" fontId="36" fillId="5" borderId="10" xfId="0" applyNumberFormat="1" applyFont="1" applyFill="1" applyBorder="1" applyAlignment="1" applyProtection="1">
      <alignment horizontal="center" vertical="center" shrinkToFit="1"/>
      <protection hidden="1"/>
    </xf>
    <xf numFmtId="0" fontId="36" fillId="5" borderId="25" xfId="0" applyNumberFormat="1" applyFont="1" applyFill="1" applyBorder="1" applyAlignment="1" applyProtection="1">
      <alignment horizontal="center" vertical="center" shrinkToFit="1"/>
      <protection hidden="1"/>
    </xf>
    <xf numFmtId="0" fontId="36" fillId="5" borderId="86" xfId="0" applyNumberFormat="1" applyFont="1" applyFill="1" applyBorder="1" applyAlignment="1" applyProtection="1">
      <alignment horizontal="center" vertical="center" shrinkToFit="1"/>
      <protection hidden="1"/>
    </xf>
    <xf numFmtId="180" fontId="36" fillId="5" borderId="10" xfId="0" applyNumberFormat="1" applyFont="1" applyFill="1" applyBorder="1" applyAlignment="1" applyProtection="1">
      <alignment horizontal="center" vertical="center" shrinkToFit="1"/>
      <protection hidden="1"/>
    </xf>
    <xf numFmtId="180" fontId="36" fillId="5" borderId="25" xfId="0" applyNumberFormat="1" applyFont="1" applyFill="1" applyBorder="1" applyAlignment="1" applyProtection="1">
      <alignment horizontal="center" vertical="center" shrinkToFit="1"/>
      <protection hidden="1"/>
    </xf>
    <xf numFmtId="180" fontId="36" fillId="5" borderId="86" xfId="0" applyNumberFormat="1" applyFont="1" applyFill="1" applyBorder="1" applyAlignment="1" applyProtection="1">
      <alignment horizontal="center" vertical="center" shrinkToFit="1"/>
      <protection hidden="1"/>
    </xf>
    <xf numFmtId="0" fontId="36" fillId="5" borderId="1" xfId="0" applyNumberFormat="1" applyFont="1" applyFill="1" applyBorder="1" applyAlignment="1" applyProtection="1">
      <alignment horizontal="center" vertical="center" shrinkToFit="1"/>
      <protection hidden="1"/>
    </xf>
    <xf numFmtId="0" fontId="36" fillId="5" borderId="2" xfId="0" applyNumberFormat="1" applyFont="1" applyFill="1" applyBorder="1" applyAlignment="1" applyProtection="1">
      <alignment horizontal="center" vertical="center" shrinkToFit="1"/>
      <protection hidden="1"/>
    </xf>
    <xf numFmtId="0" fontId="36" fillId="5" borderId="84" xfId="0" applyNumberFormat="1" applyFont="1" applyFill="1" applyBorder="1" applyAlignment="1" applyProtection="1">
      <alignment horizontal="center" vertical="center" shrinkToFit="1"/>
      <protection hidden="1"/>
    </xf>
    <xf numFmtId="0" fontId="36" fillId="5" borderId="88" xfId="4" applyNumberFormat="1" applyFont="1" applyFill="1" applyBorder="1" applyAlignment="1" applyProtection="1">
      <alignment horizontal="center" vertical="center" shrinkToFit="1"/>
      <protection hidden="1"/>
    </xf>
    <xf numFmtId="0" fontId="20" fillId="5" borderId="1" xfId="0" applyFont="1" applyFill="1" applyBorder="1" applyAlignment="1" applyProtection="1">
      <alignment horizontal="center" vertical="center" wrapText="1"/>
      <protection hidden="1"/>
    </xf>
    <xf numFmtId="0" fontId="20" fillId="5" borderId="2"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wrapText="1"/>
      <protection hidden="1"/>
    </xf>
    <xf numFmtId="0" fontId="0" fillId="5" borderId="1" xfId="0" applyFill="1" applyBorder="1" applyAlignment="1" applyProtection="1">
      <alignment horizontal="left" vertical="center" wrapText="1"/>
      <protection locked="0" hidden="1"/>
    </xf>
    <xf numFmtId="0" fontId="0" fillId="5" borderId="2" xfId="0" applyFill="1" applyBorder="1" applyAlignment="1" applyProtection="1">
      <alignment horizontal="left" vertical="center" wrapText="1"/>
      <protection locked="0" hidden="1"/>
    </xf>
    <xf numFmtId="0" fontId="0" fillId="5" borderId="3" xfId="0" applyFill="1" applyBorder="1" applyAlignment="1" applyProtection="1">
      <alignment horizontal="left" vertical="center" wrapText="1"/>
      <protection locked="0" hidden="1"/>
    </xf>
    <xf numFmtId="0" fontId="20" fillId="5" borderId="10" xfId="0" applyFont="1" applyFill="1" applyBorder="1" applyAlignment="1" applyProtection="1">
      <alignment horizontal="center" vertical="center" wrapText="1"/>
      <protection hidden="1"/>
    </xf>
    <xf numFmtId="0" fontId="20" fillId="5" borderId="25" xfId="0" applyFont="1" applyFill="1" applyBorder="1" applyAlignment="1" applyProtection="1">
      <alignment horizontal="center" vertical="center" wrapText="1"/>
      <protection hidden="1"/>
    </xf>
    <xf numFmtId="0" fontId="20" fillId="5" borderId="26" xfId="0" applyFont="1" applyFill="1" applyBorder="1" applyAlignment="1" applyProtection="1">
      <alignment horizontal="center" vertical="center" wrapText="1"/>
      <protection hidden="1"/>
    </xf>
    <xf numFmtId="0" fontId="20" fillId="5" borderId="8" xfId="0" applyFont="1" applyFill="1" applyBorder="1" applyAlignment="1" applyProtection="1">
      <alignment horizontal="center" vertical="center" wrapText="1"/>
      <protection hidden="1"/>
    </xf>
    <xf numFmtId="0" fontId="20" fillId="5" borderId="7" xfId="0" applyFont="1" applyFill="1" applyBorder="1" applyAlignment="1" applyProtection="1">
      <alignment horizontal="center" vertical="center" wrapText="1"/>
      <protection hidden="1"/>
    </xf>
    <xf numFmtId="0" fontId="20" fillId="5" borderId="6" xfId="0" applyFont="1" applyFill="1" applyBorder="1" applyAlignment="1" applyProtection="1">
      <alignment horizontal="center" vertical="center" wrapText="1"/>
      <protection hidden="1"/>
    </xf>
    <xf numFmtId="0" fontId="20" fillId="5" borderId="11" xfId="0" applyFont="1" applyFill="1" applyBorder="1" applyAlignment="1" applyProtection="1">
      <alignment horizontal="center" vertical="center"/>
      <protection hidden="1"/>
    </xf>
    <xf numFmtId="0" fontId="20" fillId="5" borderId="0" xfId="0" applyFont="1" applyFill="1" applyBorder="1" applyAlignment="1" applyProtection="1">
      <alignment horizontal="center" vertical="center"/>
      <protection hidden="1"/>
    </xf>
    <xf numFmtId="0" fontId="20" fillId="5" borderId="12" xfId="0" applyFont="1" applyFill="1" applyBorder="1" applyAlignment="1" applyProtection="1">
      <alignment horizontal="center" vertical="center"/>
      <protection hidden="1"/>
    </xf>
    <xf numFmtId="0" fontId="20" fillId="5" borderId="8"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hidden="1"/>
    </xf>
    <xf numFmtId="0" fontId="20" fillId="5" borderId="6" xfId="0" applyFont="1" applyFill="1" applyBorder="1" applyAlignment="1" applyProtection="1">
      <alignment horizontal="center" vertical="center"/>
      <protection hidden="1"/>
    </xf>
    <xf numFmtId="0" fontId="20" fillId="5" borderId="10"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protection locked="0" hidden="1"/>
    </xf>
    <xf numFmtId="0" fontId="20" fillId="5" borderId="0" xfId="0" applyFont="1" applyFill="1" applyBorder="1" applyAlignment="1" applyProtection="1">
      <alignment horizontal="center" vertical="center"/>
      <protection locked="0" hidden="1"/>
    </xf>
    <xf numFmtId="0" fontId="20" fillId="5" borderId="25" xfId="0" applyFont="1" applyFill="1" applyBorder="1" applyAlignment="1" applyProtection="1">
      <alignment horizontal="center" vertical="center"/>
      <protection hidden="1"/>
    </xf>
    <xf numFmtId="0" fontId="20" fillId="5" borderId="26" xfId="0" applyFont="1" applyFill="1" applyBorder="1" applyAlignment="1" applyProtection="1">
      <alignment horizontal="center" vertical="center"/>
      <protection hidden="1"/>
    </xf>
    <xf numFmtId="0" fontId="54" fillId="5" borderId="11" xfId="0" applyFont="1" applyFill="1" applyBorder="1" applyAlignment="1" applyProtection="1">
      <alignment horizontal="center" vertical="center"/>
      <protection hidden="1"/>
    </xf>
    <xf numFmtId="0" fontId="32" fillId="5" borderId="11" xfId="0" applyFont="1" applyFill="1" applyBorder="1" applyAlignment="1" applyProtection="1">
      <alignment horizontal="center" vertical="center"/>
      <protection hidden="1"/>
    </xf>
    <xf numFmtId="0" fontId="32" fillId="5" borderId="8"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locked="0" hidden="1"/>
    </xf>
    <xf numFmtId="0" fontId="20" fillId="5" borderId="5" xfId="0" applyFont="1" applyFill="1" applyBorder="1" applyAlignment="1" applyProtection="1">
      <alignment horizontal="center" vertical="center"/>
      <protection hidden="1"/>
    </xf>
    <xf numFmtId="0" fontId="22" fillId="5" borderId="5" xfId="0" applyFont="1" applyFill="1" applyBorder="1" applyAlignment="1" applyProtection="1">
      <alignment horizontal="center" vertical="center"/>
      <protection hidden="1"/>
    </xf>
    <xf numFmtId="0" fontId="0" fillId="0" borderId="2" xfId="0" applyBorder="1" applyAlignment="1" applyProtection="1">
      <alignment horizontal="center" vertical="center" shrinkToFit="1"/>
      <protection locked="0" hidden="1"/>
    </xf>
    <xf numFmtId="0" fontId="0" fillId="0" borderId="3" xfId="0" applyBorder="1" applyAlignment="1" applyProtection="1">
      <alignment horizontal="center" vertical="center" shrinkToFit="1"/>
      <protection locked="0" hidden="1"/>
    </xf>
    <xf numFmtId="0" fontId="20" fillId="5" borderId="5" xfId="0" applyFont="1" applyFill="1" applyBorder="1" applyAlignment="1" applyProtection="1">
      <alignment horizontal="center" vertical="center" wrapText="1"/>
      <protection hidden="1"/>
    </xf>
    <xf numFmtId="0" fontId="0" fillId="5" borderId="5" xfId="0" applyFill="1" applyBorder="1" applyAlignment="1" applyProtection="1">
      <alignment horizontal="left" vertical="center" wrapText="1"/>
      <protection locked="0" hidden="1"/>
    </xf>
    <xf numFmtId="0" fontId="0" fillId="5" borderId="5" xfId="0" applyFill="1" applyBorder="1" applyAlignment="1" applyProtection="1">
      <alignment horizontal="center" vertical="center"/>
      <protection locked="0" hidden="1"/>
    </xf>
    <xf numFmtId="0" fontId="22" fillId="5" borderId="1" xfId="0" applyFont="1" applyFill="1" applyBorder="1" applyAlignment="1" applyProtection="1">
      <alignment horizontal="center" vertical="center" shrinkToFit="1"/>
      <protection hidden="1"/>
    </xf>
    <xf numFmtId="0" fontId="22" fillId="5" borderId="2" xfId="0" applyFont="1" applyFill="1" applyBorder="1" applyAlignment="1" applyProtection="1">
      <alignment horizontal="center" vertical="center" shrinkToFit="1"/>
      <protection hidden="1"/>
    </xf>
    <xf numFmtId="38" fontId="113" fillId="5" borderId="5" xfId="5" applyFont="1" applyFill="1" applyBorder="1" applyAlignment="1" applyProtection="1">
      <alignment horizontal="center" vertical="center"/>
      <protection hidden="1"/>
    </xf>
    <xf numFmtId="38" fontId="113" fillId="5" borderId="5" xfId="5" applyFont="1" applyFill="1" applyBorder="1" applyAlignment="1" applyProtection="1">
      <alignment horizontal="center" vertical="center"/>
      <protection locked="0" hidden="1"/>
    </xf>
    <xf numFmtId="181" fontId="20" fillId="5" borderId="5" xfId="0" applyNumberFormat="1" applyFont="1" applyFill="1" applyBorder="1" applyAlignment="1" applyProtection="1">
      <alignment horizontal="center" vertical="center"/>
      <protection locked="0" hidden="1"/>
    </xf>
    <xf numFmtId="38" fontId="20" fillId="5" borderId="5" xfId="5" applyFont="1" applyFill="1" applyBorder="1" applyAlignment="1" applyProtection="1">
      <alignment horizontal="center" vertical="center"/>
      <protection locked="0" hidden="1"/>
    </xf>
    <xf numFmtId="0" fontId="27" fillId="5" borderId="10" xfId="0" applyFont="1" applyFill="1" applyBorder="1" applyAlignment="1" applyProtection="1">
      <alignment horizontal="center" vertical="center" wrapText="1"/>
      <protection hidden="1"/>
    </xf>
    <xf numFmtId="0" fontId="27" fillId="5" borderId="25" xfId="0" applyFont="1" applyFill="1" applyBorder="1" applyAlignment="1" applyProtection="1">
      <alignment horizontal="center" vertical="center" wrapText="1"/>
      <protection hidden="1"/>
    </xf>
    <xf numFmtId="0" fontId="27" fillId="5" borderId="26" xfId="0" applyFont="1" applyFill="1" applyBorder="1" applyAlignment="1" applyProtection="1">
      <alignment horizontal="center" vertical="center" wrapText="1"/>
      <protection hidden="1"/>
    </xf>
    <xf numFmtId="0" fontId="27" fillId="5" borderId="11" xfId="0" applyFont="1" applyFill="1" applyBorder="1" applyAlignment="1" applyProtection="1">
      <alignment horizontal="center" vertical="center" wrapText="1"/>
      <protection hidden="1"/>
    </xf>
    <xf numFmtId="0" fontId="27" fillId="5" borderId="0" xfId="0" applyFont="1" applyFill="1" applyBorder="1" applyAlignment="1" applyProtection="1">
      <alignment horizontal="center" vertical="center" wrapText="1"/>
      <protection hidden="1"/>
    </xf>
    <xf numFmtId="0" fontId="27" fillId="5" borderId="12"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27" fillId="5" borderId="7" xfId="0" applyFont="1" applyFill="1" applyBorder="1" applyAlignment="1" applyProtection="1">
      <alignment horizontal="center" vertical="center" wrapText="1"/>
      <protection hidden="1"/>
    </xf>
    <xf numFmtId="0" fontId="27" fillId="5" borderId="6" xfId="0" applyFont="1" applyFill="1" applyBorder="1" applyAlignment="1" applyProtection="1">
      <alignment horizontal="center" vertical="center" wrapText="1"/>
      <protection hidden="1"/>
    </xf>
    <xf numFmtId="38" fontId="20" fillId="5" borderId="9" xfId="5" applyFont="1" applyFill="1" applyBorder="1" applyAlignment="1" applyProtection="1">
      <alignment horizontal="center" vertical="center"/>
      <protection locked="0" hidden="1"/>
    </xf>
    <xf numFmtId="0" fontId="29" fillId="5" borderId="0" xfId="0" applyFont="1" applyFill="1" applyAlignment="1" applyProtection="1">
      <alignment horizontal="left" vertical="center"/>
      <protection hidden="1"/>
    </xf>
    <xf numFmtId="0" fontId="20" fillId="5" borderId="5" xfId="0" applyFont="1" applyFill="1" applyBorder="1" applyAlignment="1" applyProtection="1">
      <alignment horizontal="center" vertical="center"/>
      <protection locked="0" hidden="1"/>
    </xf>
    <xf numFmtId="0" fontId="27" fillId="5" borderId="5" xfId="0" applyFont="1" applyFill="1" applyBorder="1" applyAlignment="1" applyProtection="1">
      <alignment horizontal="center" vertical="center" wrapText="1"/>
      <protection hidden="1"/>
    </xf>
    <xf numFmtId="49" fontId="26" fillId="5" borderId="5" xfId="4" applyNumberFormat="1" applyFont="1" applyFill="1" applyBorder="1" applyAlignment="1" applyProtection="1">
      <alignment horizontal="center" vertical="center" shrinkToFit="1"/>
      <protection hidden="1"/>
    </xf>
    <xf numFmtId="0" fontId="27" fillId="5" borderId="10" xfId="0" applyFont="1" applyFill="1" applyBorder="1" applyAlignment="1" applyProtection="1">
      <alignment horizontal="center" vertical="center"/>
      <protection hidden="1"/>
    </xf>
    <xf numFmtId="0" fontId="27" fillId="5" borderId="25" xfId="0" applyFont="1" applyFill="1" applyBorder="1" applyAlignment="1" applyProtection="1">
      <alignment horizontal="center" vertical="center"/>
      <protection hidden="1"/>
    </xf>
    <xf numFmtId="0" fontId="27" fillId="5" borderId="26" xfId="0" applyFont="1" applyFill="1" applyBorder="1" applyAlignment="1" applyProtection="1">
      <alignment horizontal="center" vertical="center"/>
      <protection hidden="1"/>
    </xf>
    <xf numFmtId="0" fontId="27" fillId="5" borderId="11" xfId="0" applyFont="1" applyFill="1" applyBorder="1" applyAlignment="1" applyProtection="1">
      <alignment horizontal="center" vertical="center"/>
      <protection hidden="1"/>
    </xf>
    <xf numFmtId="0" fontId="27" fillId="5" borderId="0" xfId="0" applyFont="1" applyFill="1" applyBorder="1" applyAlignment="1" applyProtection="1">
      <alignment horizontal="center" vertical="center"/>
      <protection hidden="1"/>
    </xf>
    <xf numFmtId="0" fontId="27" fillId="5" borderId="12" xfId="0" applyFont="1" applyFill="1" applyBorder="1" applyAlignment="1" applyProtection="1">
      <alignment horizontal="center" vertical="center"/>
      <protection hidden="1"/>
    </xf>
    <xf numFmtId="0" fontId="27" fillId="5" borderId="8" xfId="0" applyFont="1" applyFill="1" applyBorder="1" applyAlignment="1" applyProtection="1">
      <alignment horizontal="center" vertical="center"/>
      <protection hidden="1"/>
    </xf>
    <xf numFmtId="0" fontId="27" fillId="5" borderId="7" xfId="0" applyFont="1" applyFill="1" applyBorder="1" applyAlignment="1" applyProtection="1">
      <alignment horizontal="center" vertical="center"/>
      <protection hidden="1"/>
    </xf>
    <xf numFmtId="0" fontId="27" fillId="5" borderId="6" xfId="0" applyFont="1" applyFill="1" applyBorder="1" applyAlignment="1" applyProtection="1">
      <alignment horizontal="center" vertical="center"/>
      <protection hidden="1"/>
    </xf>
    <xf numFmtId="0" fontId="27" fillId="5" borderId="10" xfId="0" applyFont="1" applyFill="1" applyBorder="1" applyAlignment="1" applyProtection="1">
      <alignment horizontal="left" vertical="center" wrapText="1"/>
      <protection hidden="1"/>
    </xf>
    <xf numFmtId="0" fontId="27" fillId="5" borderId="25" xfId="0" applyFont="1" applyFill="1" applyBorder="1" applyAlignment="1" applyProtection="1">
      <alignment horizontal="left" vertical="center" wrapText="1"/>
      <protection hidden="1"/>
    </xf>
    <xf numFmtId="0" fontId="27" fillId="5" borderId="26" xfId="0" applyFont="1" applyFill="1" applyBorder="1" applyAlignment="1" applyProtection="1">
      <alignment horizontal="left" vertical="center" wrapText="1"/>
      <protection hidden="1"/>
    </xf>
    <xf numFmtId="0" fontId="27" fillId="5" borderId="11" xfId="0" applyFont="1" applyFill="1" applyBorder="1" applyAlignment="1" applyProtection="1">
      <alignment horizontal="left" vertical="center" wrapText="1"/>
      <protection hidden="1"/>
    </xf>
    <xf numFmtId="0" fontId="27" fillId="5" borderId="0" xfId="0" applyFont="1" applyFill="1" applyBorder="1" applyAlignment="1" applyProtection="1">
      <alignment horizontal="left" vertical="center" wrapText="1"/>
      <protection hidden="1"/>
    </xf>
    <xf numFmtId="0" fontId="27" fillId="5" borderId="12" xfId="0" applyFont="1" applyFill="1" applyBorder="1" applyAlignment="1" applyProtection="1">
      <alignment horizontal="left" vertical="center" wrapText="1"/>
      <protection hidden="1"/>
    </xf>
    <xf numFmtId="0" fontId="27" fillId="5" borderId="8" xfId="0" applyFont="1" applyFill="1" applyBorder="1" applyAlignment="1" applyProtection="1">
      <alignment horizontal="left" vertical="center" wrapText="1"/>
      <protection hidden="1"/>
    </xf>
    <xf numFmtId="0" fontId="27" fillId="5" borderId="7" xfId="0" applyFont="1" applyFill="1" applyBorder="1" applyAlignment="1" applyProtection="1">
      <alignment horizontal="left" vertical="center" wrapText="1"/>
      <protection hidden="1"/>
    </xf>
    <xf numFmtId="0" fontId="27" fillId="5" borderId="6" xfId="0" applyFont="1" applyFill="1" applyBorder="1" applyAlignment="1" applyProtection="1">
      <alignment horizontal="left" vertical="center" wrapText="1"/>
      <protection hidden="1"/>
    </xf>
    <xf numFmtId="0" fontId="24" fillId="5" borderId="0" xfId="0" applyFont="1" applyFill="1" applyAlignment="1" applyProtection="1">
      <alignment horizontal="left" vertical="center"/>
      <protection hidden="1"/>
    </xf>
    <xf numFmtId="0" fontId="48" fillId="5" borderId="25" xfId="0" applyFont="1" applyFill="1" applyBorder="1" applyAlignment="1" applyProtection="1">
      <alignment horizontal="left" vertical="center" wrapText="1"/>
      <protection hidden="1"/>
    </xf>
    <xf numFmtId="0" fontId="0" fillId="5" borderId="25" xfId="0" applyFill="1" applyBorder="1" applyAlignment="1" applyProtection="1">
      <alignment horizontal="left" vertical="center" wrapText="1"/>
      <protection hidden="1"/>
    </xf>
    <xf numFmtId="0" fontId="0" fillId="5" borderId="11" xfId="0" applyFill="1" applyBorder="1" applyAlignment="1" applyProtection="1">
      <alignment horizontal="left" vertical="center"/>
      <protection hidden="1"/>
    </xf>
    <xf numFmtId="0" fontId="0" fillId="5" borderId="0" xfId="0" applyFill="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29" fillId="5" borderId="0" xfId="0" applyFont="1" applyFill="1" applyAlignment="1" applyProtection="1">
      <alignment vertical="center"/>
      <protection hidden="1"/>
    </xf>
    <xf numFmtId="0" fontId="20" fillId="5" borderId="5" xfId="0" applyFont="1" applyFill="1" applyBorder="1" applyAlignment="1" applyProtection="1">
      <alignment horizontal="center" vertical="center" shrinkToFit="1"/>
      <protection hidden="1"/>
    </xf>
    <xf numFmtId="38" fontId="22" fillId="5" borderId="5" xfId="5"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shrinkToFit="1"/>
      <protection locked="0" hidden="1"/>
    </xf>
    <xf numFmtId="0" fontId="22" fillId="5" borderId="2" xfId="0" applyFont="1" applyFill="1" applyBorder="1" applyAlignment="1" applyProtection="1">
      <alignment horizontal="center" vertical="center" shrinkToFit="1"/>
      <protection locked="0" hidden="1"/>
    </xf>
    <xf numFmtId="0" fontId="22" fillId="5" borderId="3" xfId="0" applyFont="1" applyFill="1" applyBorder="1" applyAlignment="1" applyProtection="1">
      <alignment horizontal="center" vertical="center" shrinkToFit="1"/>
      <protection locked="0" hidden="1"/>
    </xf>
    <xf numFmtId="0" fontId="22" fillId="5" borderId="25"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shrinkToFit="1"/>
      <protection locked="0" hidden="1"/>
    </xf>
    <xf numFmtId="0" fontId="22" fillId="5" borderId="25" xfId="0" applyFont="1" applyFill="1" applyBorder="1" applyAlignment="1" applyProtection="1">
      <alignment horizontal="center" vertical="center" shrinkToFit="1"/>
      <protection locked="0" hidden="1"/>
    </xf>
    <xf numFmtId="0" fontId="22" fillId="5" borderId="26" xfId="0" applyFont="1" applyFill="1" applyBorder="1" applyAlignment="1" applyProtection="1">
      <alignment horizontal="center" vertical="center"/>
      <protection hidden="1"/>
    </xf>
    <xf numFmtId="180" fontId="22" fillId="5" borderId="5" xfId="0" applyNumberFormat="1" applyFont="1" applyFill="1" applyBorder="1" applyAlignment="1" applyProtection="1">
      <alignment horizontal="center" vertical="center" shrinkToFit="1"/>
      <protection locked="0" hidden="1"/>
    </xf>
    <xf numFmtId="0" fontId="20" fillId="5" borderId="5" xfId="0" applyFont="1" applyFill="1" applyBorder="1" applyAlignment="1" applyProtection="1">
      <alignment horizontal="center" vertical="center" shrinkToFit="1"/>
      <protection locked="0" hidden="1"/>
    </xf>
    <xf numFmtId="38" fontId="54" fillId="5" borderId="10" xfId="5" applyFont="1" applyFill="1" applyBorder="1" applyAlignment="1" applyProtection="1">
      <alignment horizontal="center" vertical="center"/>
      <protection locked="0" hidden="1"/>
    </xf>
    <xf numFmtId="38" fontId="54" fillId="5" borderId="25"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locked="0" hidden="1"/>
    </xf>
    <xf numFmtId="38" fontId="54" fillId="5" borderId="0"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hidden="1"/>
    </xf>
    <xf numFmtId="38" fontId="54" fillId="5" borderId="0" xfId="5" applyFont="1" applyFill="1" applyBorder="1" applyAlignment="1" applyProtection="1">
      <alignment horizontal="center" vertical="center"/>
      <protection hidden="1"/>
    </xf>
    <xf numFmtId="38" fontId="54" fillId="5" borderId="8" xfId="5" applyFont="1" applyFill="1" applyBorder="1" applyAlignment="1" applyProtection="1">
      <alignment horizontal="center" vertical="center"/>
      <protection hidden="1"/>
    </xf>
    <xf numFmtId="38" fontId="54" fillId="5" borderId="7" xfId="5" applyFont="1" applyFill="1" applyBorder="1" applyAlignment="1" applyProtection="1">
      <alignment horizontal="center" vertical="center"/>
      <protection hidden="1"/>
    </xf>
    <xf numFmtId="38" fontId="54" fillId="5" borderId="26"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hidden="1"/>
    </xf>
    <xf numFmtId="38" fontId="54" fillId="5" borderId="6" xfId="5" applyFont="1" applyFill="1" applyBorder="1" applyAlignment="1" applyProtection="1">
      <alignment horizontal="center" vertical="center"/>
      <protection hidden="1"/>
    </xf>
    <xf numFmtId="0" fontId="22" fillId="5" borderId="5" xfId="0" applyNumberFormat="1" applyFont="1" applyFill="1" applyBorder="1" applyAlignment="1" applyProtection="1">
      <alignment horizontal="center" vertical="center"/>
      <protection hidden="1"/>
    </xf>
    <xf numFmtId="0" fontId="22" fillId="5" borderId="9" xfId="0" applyNumberFormat="1" applyFont="1" applyFill="1" applyBorder="1" applyAlignment="1" applyProtection="1">
      <alignment horizontal="center" vertical="center"/>
      <protection hidden="1"/>
    </xf>
    <xf numFmtId="0" fontId="20" fillId="5" borderId="11" xfId="0" applyFont="1" applyFill="1" applyBorder="1" applyAlignment="1" applyProtection="1">
      <alignment horizontal="center" vertical="center" wrapText="1"/>
      <protection hidden="1"/>
    </xf>
    <xf numFmtId="0" fontId="20" fillId="5" borderId="0" xfId="0" applyFont="1" applyFill="1" applyBorder="1" applyAlignment="1" applyProtection="1">
      <alignment horizontal="center" vertical="center" wrapText="1"/>
      <protection hidden="1"/>
    </xf>
    <xf numFmtId="0" fontId="20" fillId="5" borderId="12" xfId="0" applyFont="1" applyFill="1" applyBorder="1" applyAlignment="1" applyProtection="1">
      <alignment horizontal="center" vertical="center" wrapText="1"/>
      <protection hidden="1"/>
    </xf>
    <xf numFmtId="0" fontId="28" fillId="5" borderId="0" xfId="0" applyFont="1" applyFill="1" applyBorder="1" applyAlignment="1" applyProtection="1">
      <alignment horizontal="left" vertical="center" wrapText="1"/>
      <protection hidden="1"/>
    </xf>
    <xf numFmtId="38" fontId="20" fillId="5" borderId="5" xfId="5" applyFont="1" applyFill="1" applyBorder="1" applyAlignment="1" applyProtection="1">
      <alignment horizontal="center" vertical="center"/>
      <protection hidden="1"/>
    </xf>
    <xf numFmtId="38" fontId="20" fillId="5" borderId="9" xfId="5" applyFont="1" applyFill="1" applyBorder="1" applyAlignment="1" applyProtection="1">
      <alignment horizontal="center" vertical="center"/>
      <protection hidden="1"/>
    </xf>
    <xf numFmtId="0" fontId="53" fillId="5" borderId="5" xfId="0" applyFont="1" applyFill="1" applyBorder="1" applyAlignment="1" applyProtection="1">
      <alignment horizontal="left" vertical="center" wrapText="1"/>
      <protection locked="0" hidden="1"/>
    </xf>
    <xf numFmtId="0" fontId="20" fillId="5" borderId="9" xfId="0" applyFont="1" applyFill="1" applyBorder="1" applyAlignment="1" applyProtection="1">
      <alignment horizontal="center" vertical="center"/>
      <protection hidden="1"/>
    </xf>
    <xf numFmtId="0" fontId="28" fillId="5" borderId="0" xfId="0" applyFont="1" applyFill="1" applyAlignment="1" applyProtection="1">
      <alignment horizontal="center" vertical="center"/>
      <protection hidden="1"/>
    </xf>
    <xf numFmtId="0" fontId="0" fillId="5" borderId="9"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25" fillId="0" borderId="5" xfId="0" applyFont="1" applyBorder="1" applyAlignment="1" applyProtection="1">
      <alignment horizontal="center" vertical="center"/>
      <protection hidden="1"/>
    </xf>
    <xf numFmtId="38" fontId="25" fillId="0" borderId="5" xfId="5" applyFont="1" applyBorder="1" applyAlignment="1" applyProtection="1">
      <alignment horizontal="center" vertical="center"/>
      <protection hidden="1"/>
    </xf>
    <xf numFmtId="0" fontId="79" fillId="5" borderId="85" xfId="8" applyFont="1" applyFill="1" applyBorder="1" applyAlignment="1" applyProtection="1">
      <alignment horizontal="center" vertical="center" shrinkToFit="1"/>
      <protection hidden="1"/>
    </xf>
    <xf numFmtId="0" fontId="79" fillId="5" borderId="2" xfId="8" applyFont="1" applyFill="1" applyBorder="1" applyAlignment="1" applyProtection="1">
      <alignment horizontal="center" vertical="center" shrinkToFit="1"/>
      <protection hidden="1"/>
    </xf>
    <xf numFmtId="0" fontId="79" fillId="5" borderId="3" xfId="8" applyFont="1" applyFill="1" applyBorder="1" applyAlignment="1" applyProtection="1">
      <alignment horizontal="center" vertical="center" shrinkToFit="1"/>
      <protection hidden="1"/>
    </xf>
    <xf numFmtId="0" fontId="81" fillId="5" borderId="96" xfId="8" applyFont="1" applyFill="1" applyBorder="1" applyAlignment="1" applyProtection="1">
      <alignment horizontal="center" vertical="center" shrinkToFit="1"/>
      <protection hidden="1"/>
    </xf>
    <xf numFmtId="0" fontId="81" fillId="5" borderId="0" xfId="8" applyFont="1" applyFill="1" applyBorder="1" applyAlignment="1" applyProtection="1">
      <alignment horizontal="center" vertical="center" shrinkToFit="1"/>
      <protection hidden="1"/>
    </xf>
    <xf numFmtId="0" fontId="81" fillId="5" borderId="12" xfId="8" applyFont="1" applyFill="1" applyBorder="1" applyAlignment="1" applyProtection="1">
      <alignment horizontal="center" vertical="center" shrinkToFit="1"/>
      <protection hidden="1"/>
    </xf>
    <xf numFmtId="0" fontId="81" fillId="5" borderId="165" xfId="8" applyFont="1" applyFill="1" applyBorder="1" applyAlignment="1" applyProtection="1">
      <alignment horizontal="center" vertical="center" shrinkToFit="1"/>
      <protection hidden="1"/>
    </xf>
    <xf numFmtId="0" fontId="81" fillId="5" borderId="7" xfId="8" applyFont="1" applyFill="1" applyBorder="1" applyAlignment="1" applyProtection="1">
      <alignment horizontal="center" vertical="center" shrinkToFit="1"/>
      <protection hidden="1"/>
    </xf>
    <xf numFmtId="0" fontId="81" fillId="5" borderId="6" xfId="8" applyFont="1" applyFill="1" applyBorder="1" applyAlignment="1" applyProtection="1">
      <alignment horizontal="center" vertical="center" shrinkToFit="1"/>
      <protection hidden="1"/>
    </xf>
    <xf numFmtId="0" fontId="80" fillId="5" borderId="89" xfId="8" applyNumberFormat="1" applyFont="1" applyFill="1" applyBorder="1" applyAlignment="1" applyProtection="1">
      <alignment horizontal="center" vertical="center" shrinkToFit="1"/>
      <protection hidden="1"/>
    </xf>
    <xf numFmtId="0" fontId="80" fillId="5" borderId="88" xfId="8" applyNumberFormat="1" applyFont="1" applyFill="1" applyBorder="1" applyAlignment="1" applyProtection="1">
      <alignment horizontal="center" vertical="center" shrinkToFit="1"/>
      <protection hidden="1"/>
    </xf>
    <xf numFmtId="0" fontId="80" fillId="5" borderId="87" xfId="8" applyNumberFormat="1" applyFont="1" applyFill="1" applyBorder="1" applyAlignment="1" applyProtection="1">
      <alignment horizontal="center" vertical="center" shrinkToFit="1"/>
      <protection hidden="1"/>
    </xf>
    <xf numFmtId="180" fontId="80" fillId="5" borderId="10" xfId="8" applyNumberFormat="1" applyFont="1" applyFill="1" applyBorder="1" applyAlignment="1" applyProtection="1">
      <alignment horizontal="center" vertical="center" shrinkToFit="1"/>
      <protection hidden="1"/>
    </xf>
    <xf numFmtId="180" fontId="80" fillId="5" borderId="25" xfId="8" applyNumberFormat="1" applyFont="1" applyFill="1" applyBorder="1" applyAlignment="1" applyProtection="1">
      <alignment horizontal="center" vertical="center" shrinkToFit="1"/>
      <protection hidden="1"/>
    </xf>
    <xf numFmtId="180" fontId="80" fillId="5" borderId="86" xfId="8" applyNumberFormat="1" applyFont="1" applyFill="1" applyBorder="1" applyAlignment="1" applyProtection="1">
      <alignment horizontal="center" vertical="center" shrinkToFit="1"/>
      <protection hidden="1"/>
    </xf>
    <xf numFmtId="0" fontId="80" fillId="5" borderId="10" xfId="8" applyNumberFormat="1" applyFont="1" applyFill="1" applyBorder="1" applyAlignment="1" applyProtection="1">
      <alignment horizontal="center" vertical="center" shrinkToFit="1"/>
      <protection hidden="1"/>
    </xf>
    <xf numFmtId="0" fontId="80" fillId="5" borderId="25" xfId="8" applyNumberFormat="1" applyFont="1" applyFill="1" applyBorder="1" applyAlignment="1" applyProtection="1">
      <alignment horizontal="center" vertical="center" shrinkToFit="1"/>
      <protection hidden="1"/>
    </xf>
    <xf numFmtId="0" fontId="80" fillId="5" borderId="86" xfId="8" applyNumberFormat="1" applyFont="1" applyFill="1" applyBorder="1" applyAlignment="1" applyProtection="1">
      <alignment horizontal="center" vertical="center" shrinkToFit="1"/>
      <protection hidden="1"/>
    </xf>
    <xf numFmtId="0" fontId="80" fillId="5" borderId="8" xfId="8" applyNumberFormat="1" applyFont="1" applyFill="1" applyBorder="1" applyAlignment="1" applyProtection="1">
      <alignment horizontal="center" vertical="center" shrinkToFit="1"/>
      <protection hidden="1"/>
    </xf>
    <xf numFmtId="0" fontId="80" fillId="5" borderId="7" xfId="8" applyNumberFormat="1" applyFont="1" applyFill="1" applyBorder="1" applyAlignment="1" applyProtection="1">
      <alignment horizontal="center" vertical="center" shrinkToFit="1"/>
      <protection hidden="1"/>
    </xf>
    <xf numFmtId="0" fontId="80" fillId="5" borderId="166" xfId="8" applyNumberFormat="1" applyFont="1" applyFill="1" applyBorder="1" applyAlignment="1" applyProtection="1">
      <alignment horizontal="center" vertical="center" shrinkToFit="1"/>
      <protection hidden="1"/>
    </xf>
    <xf numFmtId="0" fontId="81" fillId="17" borderId="10" xfId="8" applyFont="1" applyFill="1" applyBorder="1" applyAlignment="1" applyProtection="1">
      <alignment horizontal="left" vertical="center"/>
      <protection hidden="1"/>
    </xf>
    <xf numFmtId="0" fontId="81" fillId="17" borderId="25" xfId="8" applyFont="1" applyFill="1" applyBorder="1" applyAlignment="1" applyProtection="1">
      <alignment horizontal="left" vertical="center"/>
      <protection hidden="1"/>
    </xf>
    <xf numFmtId="0" fontId="81" fillId="17" borderId="26" xfId="8" applyFont="1" applyFill="1" applyBorder="1" applyAlignment="1" applyProtection="1">
      <alignment horizontal="left" vertical="center"/>
      <protection hidden="1"/>
    </xf>
    <xf numFmtId="197" fontId="91" fillId="17" borderId="1" xfId="8" applyNumberFormat="1" applyFont="1" applyFill="1" applyBorder="1" applyAlignment="1" applyProtection="1">
      <alignment horizontal="center" vertical="center" shrinkToFit="1"/>
      <protection hidden="1"/>
    </xf>
    <xf numFmtId="197" fontId="91" fillId="17" borderId="2" xfId="8" applyNumberFormat="1" applyFont="1" applyFill="1" applyBorder="1" applyAlignment="1" applyProtection="1">
      <alignment horizontal="center" vertical="center" shrinkToFit="1"/>
      <protection hidden="1"/>
    </xf>
    <xf numFmtId="197" fontId="91" fillId="17" borderId="3" xfId="8" applyNumberFormat="1" applyFont="1" applyFill="1" applyBorder="1" applyAlignment="1" applyProtection="1">
      <alignment horizontal="center" vertical="center" shrinkToFit="1"/>
      <protection hidden="1"/>
    </xf>
    <xf numFmtId="0" fontId="81" fillId="17" borderId="1" xfId="8" applyFont="1" applyFill="1" applyBorder="1" applyAlignment="1" applyProtection="1">
      <alignment horizontal="left" vertical="center"/>
      <protection hidden="1"/>
    </xf>
    <xf numFmtId="0" fontId="81" fillId="17" borderId="2" xfId="8" applyFont="1" applyFill="1" applyBorder="1" applyAlignment="1" applyProtection="1">
      <alignment horizontal="left" vertical="center"/>
      <protection hidden="1"/>
    </xf>
    <xf numFmtId="0" fontId="81" fillId="17" borderId="3" xfId="8" applyFont="1" applyFill="1" applyBorder="1" applyAlignment="1" applyProtection="1">
      <alignment horizontal="left" vertical="center"/>
      <protection hidden="1"/>
    </xf>
    <xf numFmtId="38" fontId="91" fillId="0" borderId="1" xfId="12" applyFont="1" applyFill="1" applyBorder="1" applyAlignment="1" applyProtection="1">
      <alignment horizontal="center" vertical="center" shrinkToFit="1"/>
      <protection hidden="1"/>
    </xf>
    <xf numFmtId="38" fontId="91" fillId="0" borderId="2" xfId="12" applyFont="1" applyFill="1" applyBorder="1" applyAlignment="1" applyProtection="1">
      <alignment horizontal="center" vertical="center" shrinkToFit="1"/>
      <protection hidden="1"/>
    </xf>
    <xf numFmtId="38" fontId="91" fillId="0" borderId="3" xfId="12" applyFont="1" applyFill="1" applyBorder="1" applyAlignment="1" applyProtection="1">
      <alignment horizontal="center" vertical="center" shrinkToFit="1"/>
      <protection hidden="1"/>
    </xf>
    <xf numFmtId="38" fontId="91" fillId="17" borderId="1" xfId="12" applyFont="1" applyFill="1" applyBorder="1" applyAlignment="1" applyProtection="1">
      <alignment horizontal="center" vertical="center" shrinkToFit="1"/>
      <protection hidden="1"/>
    </xf>
    <xf numFmtId="38" fontId="91" fillId="17" borderId="2" xfId="12" applyFont="1" applyFill="1" applyBorder="1" applyAlignment="1" applyProtection="1">
      <alignment horizontal="center" vertical="center" shrinkToFit="1"/>
      <protection hidden="1"/>
    </xf>
    <xf numFmtId="38" fontId="91" fillId="17" borderId="3" xfId="12" applyFont="1" applyFill="1" applyBorder="1" applyAlignment="1" applyProtection="1">
      <alignment horizontal="center" vertical="center" shrinkToFit="1"/>
      <protection hidden="1"/>
    </xf>
    <xf numFmtId="0" fontId="81" fillId="0" borderId="199" xfId="8" applyFont="1" applyFill="1" applyBorder="1" applyAlignment="1" applyProtection="1">
      <alignment horizontal="left" vertical="center"/>
      <protection hidden="1"/>
    </xf>
    <xf numFmtId="0" fontId="81" fillId="0" borderId="200" xfId="8" applyFont="1" applyFill="1" applyBorder="1" applyAlignment="1" applyProtection="1">
      <alignment horizontal="left" vertical="center"/>
      <protection hidden="1"/>
    </xf>
    <xf numFmtId="0" fontId="81" fillId="0" borderId="201" xfId="8" applyFont="1" applyFill="1" applyBorder="1" applyAlignment="1" applyProtection="1">
      <alignment horizontal="left" vertical="center"/>
      <protection hidden="1"/>
    </xf>
    <xf numFmtId="0" fontId="88" fillId="0" borderId="204" xfId="8" applyFont="1" applyFill="1" applyBorder="1" applyAlignment="1" applyProtection="1">
      <alignment horizontal="center" vertical="center" shrinkToFit="1"/>
      <protection hidden="1"/>
    </xf>
    <xf numFmtId="0" fontId="88" fillId="0" borderId="201" xfId="8" applyFont="1" applyFill="1" applyBorder="1" applyAlignment="1" applyProtection="1">
      <alignment horizontal="center" vertical="center" shrinkToFit="1"/>
      <protection hidden="1"/>
    </xf>
    <xf numFmtId="0" fontId="81" fillId="0" borderId="8" xfId="8" applyFont="1" applyFill="1" applyBorder="1" applyAlignment="1" applyProtection="1">
      <alignment horizontal="center" vertical="center" shrinkToFit="1"/>
      <protection hidden="1"/>
    </xf>
    <xf numFmtId="0" fontId="81" fillId="0" borderId="7" xfId="8" applyFont="1" applyFill="1" applyBorder="1" applyAlignment="1" applyProtection="1">
      <alignment horizontal="center" vertical="center" shrinkToFit="1"/>
      <protection hidden="1"/>
    </xf>
    <xf numFmtId="0" fontId="81" fillId="0" borderId="6" xfId="8" applyFont="1" applyFill="1" applyBorder="1" applyAlignment="1" applyProtection="1">
      <alignment horizontal="center" vertical="center" shrinkToFit="1"/>
      <protection hidden="1"/>
    </xf>
    <xf numFmtId="3" fontId="89" fillId="0" borderId="209" xfId="8" applyNumberFormat="1" applyFont="1" applyFill="1" applyBorder="1" applyAlignment="1" applyProtection="1">
      <alignment horizontal="center" vertical="center" shrinkToFit="1"/>
      <protection hidden="1"/>
    </xf>
    <xf numFmtId="3" fontId="89" fillId="0" borderId="207" xfId="8" applyNumberFormat="1" applyFont="1" applyFill="1" applyBorder="1" applyAlignment="1" applyProtection="1">
      <alignment horizontal="center" vertical="center" shrinkToFit="1"/>
      <protection hidden="1"/>
    </xf>
    <xf numFmtId="3" fontId="89" fillId="0" borderId="208" xfId="8" applyNumberFormat="1" applyFont="1" applyFill="1" applyBorder="1" applyAlignment="1" applyProtection="1">
      <alignment horizontal="center" vertical="center" shrinkToFit="1"/>
      <protection hidden="1"/>
    </xf>
    <xf numFmtId="0" fontId="81" fillId="0" borderId="1" xfId="8" applyFont="1" applyFill="1" applyBorder="1" applyAlignment="1" applyProtection="1">
      <alignment horizontal="center" vertical="center" shrinkToFit="1"/>
      <protection hidden="1"/>
    </xf>
    <xf numFmtId="0" fontId="81" fillId="0" borderId="2" xfId="8" applyFont="1" applyFill="1" applyBorder="1" applyAlignment="1" applyProtection="1">
      <alignment horizontal="center" vertical="center" shrinkToFit="1"/>
      <protection hidden="1"/>
    </xf>
    <xf numFmtId="0" fontId="81" fillId="0" borderId="3" xfId="8" applyFont="1" applyFill="1" applyBorder="1" applyAlignment="1" applyProtection="1">
      <alignment horizontal="center" vertical="center" shrinkToFit="1"/>
      <protection hidden="1"/>
    </xf>
    <xf numFmtId="38" fontId="91" fillId="18" borderId="1" xfId="12" applyFont="1" applyFill="1" applyBorder="1" applyAlignment="1" applyProtection="1">
      <alignment horizontal="center" vertical="center" shrinkToFit="1"/>
      <protection hidden="1"/>
    </xf>
    <xf numFmtId="38" fontId="91" fillId="18" borderId="2" xfId="12" applyFont="1" applyFill="1" applyBorder="1" applyAlignment="1" applyProtection="1">
      <alignment horizontal="center" vertical="center" shrinkToFit="1"/>
      <protection hidden="1"/>
    </xf>
    <xf numFmtId="38" fontId="91" fillId="18" borderId="3" xfId="12" applyFont="1" applyFill="1" applyBorder="1" applyAlignment="1" applyProtection="1">
      <alignment horizontal="center" vertical="center" shrinkToFit="1"/>
      <protection hidden="1"/>
    </xf>
    <xf numFmtId="0" fontId="84" fillId="0" borderId="9" xfId="8" applyFont="1" applyFill="1" applyBorder="1" applyAlignment="1" applyProtection="1">
      <alignment horizontal="center" vertical="center" textRotation="255" wrapText="1"/>
      <protection hidden="1"/>
    </xf>
    <xf numFmtId="0" fontId="84" fillId="0" borderId="62" xfId="8" applyFont="1" applyFill="1" applyBorder="1" applyAlignment="1" applyProtection="1">
      <alignment horizontal="center" vertical="center" textRotation="255" wrapText="1"/>
      <protection hidden="1"/>
    </xf>
    <xf numFmtId="0" fontId="84" fillId="0" borderId="4" xfId="8" applyFont="1" applyFill="1" applyBorder="1" applyAlignment="1" applyProtection="1">
      <alignment horizontal="center" vertical="center" textRotation="255" wrapText="1"/>
      <protection hidden="1"/>
    </xf>
    <xf numFmtId="0" fontId="81" fillId="0" borderId="189" xfId="8" applyFont="1" applyFill="1" applyBorder="1" applyAlignment="1" applyProtection="1">
      <alignment horizontal="left" vertical="center"/>
      <protection hidden="1"/>
    </xf>
    <xf numFmtId="0" fontId="81" fillId="0" borderId="190" xfId="8" applyFont="1" applyFill="1" applyBorder="1" applyAlignment="1" applyProtection="1">
      <alignment horizontal="left" vertical="center"/>
      <protection hidden="1"/>
    </xf>
    <xf numFmtId="0" fontId="81" fillId="0" borderId="191" xfId="8" applyFont="1" applyFill="1" applyBorder="1" applyAlignment="1" applyProtection="1">
      <alignment horizontal="left" vertical="center"/>
      <protection hidden="1"/>
    </xf>
    <xf numFmtId="0" fontId="88" fillId="0" borderId="192" xfId="8" applyFont="1" applyFill="1" applyBorder="1" applyAlignment="1" applyProtection="1">
      <alignment horizontal="center" vertical="center" shrinkToFit="1"/>
      <protection hidden="1"/>
    </xf>
    <xf numFmtId="0" fontId="88" fillId="0" borderId="193" xfId="8" applyFont="1" applyFill="1" applyBorder="1" applyAlignment="1" applyProtection="1">
      <alignment horizontal="center" vertical="center" shrinkToFit="1"/>
      <protection hidden="1"/>
    </xf>
    <xf numFmtId="3" fontId="89" fillId="0" borderId="210" xfId="8" applyNumberFormat="1" applyFont="1" applyFill="1" applyBorder="1" applyAlignment="1" applyProtection="1">
      <alignment horizontal="center" vertical="center" shrinkToFit="1"/>
      <protection hidden="1"/>
    </xf>
    <xf numFmtId="3" fontId="89" fillId="0" borderId="190" xfId="8" applyNumberFormat="1" applyFont="1" applyFill="1" applyBorder="1" applyAlignment="1" applyProtection="1">
      <alignment horizontal="center" vertical="center" shrinkToFit="1"/>
      <protection hidden="1"/>
    </xf>
    <xf numFmtId="3" fontId="89" fillId="0" borderId="211" xfId="8" applyNumberFormat="1" applyFont="1" applyFill="1" applyBorder="1" applyAlignment="1" applyProtection="1">
      <alignment horizontal="center" vertical="center" shrinkToFit="1"/>
      <protection hidden="1"/>
    </xf>
    <xf numFmtId="0" fontId="81" fillId="0" borderId="74" xfId="8" applyFont="1" applyFill="1" applyBorder="1" applyAlignment="1" applyProtection="1">
      <alignment horizontal="left" vertical="center"/>
      <protection hidden="1"/>
    </xf>
    <xf numFmtId="0" fontId="81" fillId="0" borderId="75" xfId="8" applyFont="1" applyFill="1" applyBorder="1" applyAlignment="1" applyProtection="1">
      <alignment horizontal="left" vertical="center"/>
      <protection hidden="1"/>
    </xf>
    <xf numFmtId="0" fontId="81" fillId="0" borderId="197" xfId="8" applyFont="1" applyFill="1" applyBorder="1" applyAlignment="1" applyProtection="1">
      <alignment horizontal="left" vertical="center"/>
      <protection hidden="1"/>
    </xf>
    <xf numFmtId="0" fontId="88" fillId="0" borderId="198" xfId="8" applyFont="1" applyFill="1" applyBorder="1" applyAlignment="1" applyProtection="1">
      <alignment horizontal="center" vertical="center" shrinkToFit="1"/>
      <protection hidden="1"/>
    </xf>
    <xf numFmtId="0" fontId="88" fillId="0" borderId="197" xfId="8" applyFont="1" applyFill="1" applyBorder="1" applyAlignment="1" applyProtection="1">
      <alignment horizontal="center" vertical="center" shrinkToFit="1"/>
      <protection hidden="1"/>
    </xf>
    <xf numFmtId="3" fontId="89" fillId="0" borderId="198" xfId="8" applyNumberFormat="1" applyFont="1" applyFill="1" applyBorder="1" applyAlignment="1" applyProtection="1">
      <alignment horizontal="center" vertical="center" shrinkToFit="1"/>
      <protection hidden="1"/>
    </xf>
    <xf numFmtId="3" fontId="89" fillId="0" borderId="75" xfId="8" applyNumberFormat="1" applyFont="1" applyFill="1" applyBorder="1" applyAlignment="1" applyProtection="1">
      <alignment horizontal="center" vertical="center" shrinkToFit="1"/>
      <protection hidden="1"/>
    </xf>
    <xf numFmtId="3" fontId="89" fillId="0" borderId="102" xfId="8" applyNumberFormat="1" applyFont="1" applyFill="1" applyBorder="1" applyAlignment="1" applyProtection="1">
      <alignment horizontal="center" vertical="center" shrinkToFit="1"/>
      <protection hidden="1"/>
    </xf>
    <xf numFmtId="0" fontId="81" fillId="0" borderId="9" xfId="8" applyFont="1" applyFill="1" applyBorder="1" applyAlignment="1" applyProtection="1">
      <alignment horizontal="center" vertical="center" textRotation="255"/>
      <protection hidden="1"/>
    </xf>
    <xf numFmtId="0" fontId="81" fillId="0" borderId="62" xfId="8" applyFont="1" applyFill="1" applyBorder="1" applyAlignment="1" applyProtection="1">
      <alignment horizontal="center" vertical="center" textRotation="255"/>
      <protection hidden="1"/>
    </xf>
    <xf numFmtId="0" fontId="81" fillId="0" borderId="4" xfId="8" applyFont="1" applyFill="1" applyBorder="1" applyAlignment="1" applyProtection="1">
      <alignment horizontal="center" vertical="center" textRotation="255"/>
      <protection hidden="1"/>
    </xf>
    <xf numFmtId="0" fontId="84" fillId="0" borderId="9" xfId="8" applyFont="1" applyFill="1" applyBorder="1" applyAlignment="1" applyProtection="1">
      <alignment horizontal="center" vertical="center" textRotation="255"/>
      <protection hidden="1"/>
    </xf>
    <xf numFmtId="0" fontId="84" fillId="0" borderId="62" xfId="8" applyFont="1" applyFill="1" applyBorder="1" applyAlignment="1" applyProtection="1">
      <alignment horizontal="center" vertical="center" textRotation="255"/>
      <protection hidden="1"/>
    </xf>
    <xf numFmtId="0" fontId="84" fillId="0" borderId="4" xfId="8" applyFont="1" applyFill="1" applyBorder="1" applyAlignment="1" applyProtection="1">
      <alignment horizontal="center" vertical="center" textRotation="255"/>
      <protection hidden="1"/>
    </xf>
    <xf numFmtId="3" fontId="89" fillId="18" borderId="199" xfId="8" applyNumberFormat="1" applyFont="1" applyFill="1" applyBorder="1" applyAlignment="1" applyProtection="1">
      <alignment horizontal="center" vertical="center" shrinkToFit="1"/>
      <protection hidden="1"/>
    </xf>
    <xf numFmtId="3" fontId="89" fillId="18" borderId="200" xfId="8" applyNumberFormat="1" applyFont="1" applyFill="1" applyBorder="1" applyAlignment="1" applyProtection="1">
      <alignment horizontal="center" vertical="center" shrinkToFit="1"/>
      <protection hidden="1"/>
    </xf>
    <xf numFmtId="3" fontId="89" fillId="18" borderId="205" xfId="8" applyNumberFormat="1" applyFont="1" applyFill="1" applyBorder="1" applyAlignment="1" applyProtection="1">
      <alignment horizontal="center" vertical="center" shrinkToFit="1"/>
      <protection hidden="1"/>
    </xf>
    <xf numFmtId="3" fontId="81" fillId="0" borderId="11" xfId="8" applyNumberFormat="1" applyFont="1" applyFill="1" applyBorder="1" applyAlignment="1" applyProtection="1">
      <alignment horizontal="center" vertical="center" shrinkToFit="1"/>
      <protection hidden="1"/>
    </xf>
    <xf numFmtId="3" fontId="81" fillId="0" borderId="0" xfId="8" applyNumberFormat="1" applyFont="1" applyFill="1" applyBorder="1" applyAlignment="1" applyProtection="1">
      <alignment horizontal="center" vertical="center" shrinkToFit="1"/>
      <protection hidden="1"/>
    </xf>
    <xf numFmtId="3" fontId="81" fillId="0" borderId="12" xfId="8" applyNumberFormat="1" applyFont="1" applyFill="1" applyBorder="1" applyAlignment="1" applyProtection="1">
      <alignment horizontal="center" vertical="center" shrinkToFit="1"/>
      <protection hidden="1"/>
    </xf>
    <xf numFmtId="3" fontId="89" fillId="18" borderId="209" xfId="8" applyNumberFormat="1" applyFont="1" applyFill="1" applyBorder="1" applyAlignment="1" applyProtection="1">
      <alignment horizontal="center" vertical="center" shrinkToFit="1"/>
      <protection hidden="1"/>
    </xf>
    <xf numFmtId="3" fontId="89" fillId="18" borderId="207" xfId="8" applyNumberFormat="1" applyFont="1" applyFill="1" applyBorder="1" applyAlignment="1" applyProtection="1">
      <alignment horizontal="center" vertical="center" shrinkToFit="1"/>
      <protection hidden="1"/>
    </xf>
    <xf numFmtId="3" fontId="89" fillId="18" borderId="208" xfId="8" applyNumberFormat="1" applyFont="1" applyFill="1" applyBorder="1" applyAlignment="1" applyProtection="1">
      <alignment horizontal="center" vertical="center" shrinkToFit="1"/>
      <protection hidden="1"/>
    </xf>
    <xf numFmtId="0" fontId="81" fillId="0" borderId="199" xfId="8" applyFont="1" applyFill="1" applyBorder="1" applyAlignment="1" applyProtection="1">
      <alignment horizontal="left" vertical="center" shrinkToFit="1"/>
      <protection hidden="1"/>
    </xf>
    <xf numFmtId="0" fontId="81" fillId="0" borderId="200" xfId="8" applyFont="1" applyFill="1" applyBorder="1" applyAlignment="1" applyProtection="1">
      <alignment horizontal="left" vertical="center" shrinkToFit="1"/>
      <protection hidden="1"/>
    </xf>
    <xf numFmtId="0" fontId="81" fillId="0" borderId="201" xfId="8" applyFont="1" applyFill="1" applyBorder="1" applyAlignment="1" applyProtection="1">
      <alignment horizontal="left" vertical="center" shrinkToFit="1"/>
      <protection hidden="1"/>
    </xf>
    <xf numFmtId="0" fontId="88" fillId="0" borderId="204" xfId="8" applyFont="1" applyFill="1" applyBorder="1" applyAlignment="1" applyProtection="1">
      <alignment horizontal="center" vertical="center"/>
      <protection hidden="1"/>
    </xf>
    <xf numFmtId="0" fontId="88" fillId="0" borderId="201" xfId="8" applyFont="1" applyFill="1" applyBorder="1" applyAlignment="1" applyProtection="1">
      <alignment horizontal="center" vertical="center"/>
      <protection hidden="1"/>
    </xf>
    <xf numFmtId="3" fontId="89" fillId="18" borderId="204" xfId="8" applyNumberFormat="1" applyFont="1" applyFill="1" applyBorder="1" applyAlignment="1" applyProtection="1">
      <alignment horizontal="center" vertical="center" shrinkToFit="1"/>
      <protection hidden="1"/>
    </xf>
    <xf numFmtId="3" fontId="89" fillId="0" borderId="204" xfId="8" applyNumberFormat="1" applyFont="1" applyFill="1" applyBorder="1" applyAlignment="1" applyProtection="1">
      <alignment horizontal="center" vertical="center" shrinkToFit="1"/>
      <protection hidden="1"/>
    </xf>
    <xf numFmtId="3" fontId="89" fillId="0" borderId="200" xfId="8" applyNumberFormat="1" applyFont="1" applyFill="1" applyBorder="1" applyAlignment="1" applyProtection="1">
      <alignment horizontal="center" vertical="center" shrinkToFit="1"/>
      <protection hidden="1"/>
    </xf>
    <xf numFmtId="3" fontId="89" fillId="0" borderId="205" xfId="8" applyNumberFormat="1" applyFont="1" applyFill="1" applyBorder="1" applyAlignment="1" applyProtection="1">
      <alignment horizontal="center" vertical="center" shrinkToFit="1"/>
      <protection hidden="1"/>
    </xf>
    <xf numFmtId="3" fontId="89" fillId="0" borderId="74" xfId="8" quotePrefix="1" applyNumberFormat="1" applyFont="1" applyFill="1" applyBorder="1" applyAlignment="1" applyProtection="1">
      <alignment horizontal="center" vertical="center" wrapText="1" shrinkToFit="1"/>
      <protection hidden="1"/>
    </xf>
    <xf numFmtId="3" fontId="89" fillId="0" borderId="75" xfId="8" quotePrefix="1" applyNumberFormat="1" applyFont="1" applyFill="1" applyBorder="1" applyAlignment="1" applyProtection="1">
      <alignment horizontal="center" vertical="center" wrapText="1" shrinkToFit="1"/>
      <protection hidden="1"/>
    </xf>
    <xf numFmtId="3" fontId="89" fillId="0" borderId="102" xfId="8" quotePrefix="1" applyNumberFormat="1" applyFont="1" applyFill="1" applyBorder="1" applyAlignment="1" applyProtection="1">
      <alignment horizontal="center" vertical="center" wrapText="1" shrinkToFit="1"/>
      <protection hidden="1"/>
    </xf>
    <xf numFmtId="0" fontId="81" fillId="0" borderId="74" xfId="8" applyFont="1" applyFill="1" applyBorder="1" applyAlignment="1" applyProtection="1">
      <alignment horizontal="left" vertical="center" wrapText="1" shrinkToFit="1"/>
      <protection hidden="1"/>
    </xf>
    <xf numFmtId="0" fontId="81" fillId="0" borderId="75" xfId="8" applyFont="1" applyFill="1" applyBorder="1" applyAlignment="1" applyProtection="1">
      <alignment horizontal="left" vertical="center" wrapText="1" shrinkToFit="1"/>
      <protection hidden="1"/>
    </xf>
    <xf numFmtId="0" fontId="81" fillId="0" borderId="197" xfId="8" applyFont="1" applyFill="1" applyBorder="1" applyAlignment="1" applyProtection="1">
      <alignment horizontal="left" vertical="center" wrapText="1" shrinkToFit="1"/>
      <protection hidden="1"/>
    </xf>
    <xf numFmtId="0" fontId="88" fillId="0" borderId="198" xfId="8" applyFont="1" applyFill="1" applyBorder="1" applyAlignment="1" applyProtection="1">
      <alignment horizontal="center" vertical="center"/>
      <protection hidden="1"/>
    </xf>
    <xf numFmtId="0" fontId="88" fillId="0" borderId="197" xfId="8" applyFont="1" applyFill="1" applyBorder="1" applyAlignment="1" applyProtection="1">
      <alignment horizontal="center" vertical="center"/>
      <protection hidden="1"/>
    </xf>
    <xf numFmtId="3" fontId="89" fillId="18" borderId="198" xfId="8" applyNumberFormat="1" applyFont="1" applyFill="1" applyBorder="1" applyAlignment="1" applyProtection="1">
      <alignment horizontal="center" vertical="center" shrinkToFit="1"/>
      <protection hidden="1"/>
    </xf>
    <xf numFmtId="3" fontId="89" fillId="18" borderId="75" xfId="8" applyNumberFormat="1" applyFont="1" applyFill="1" applyBorder="1" applyAlignment="1" applyProtection="1">
      <alignment horizontal="center" vertical="center" shrinkToFit="1"/>
      <protection hidden="1"/>
    </xf>
    <xf numFmtId="3" fontId="89" fillId="18" borderId="102" xfId="8" applyNumberFormat="1" applyFont="1" applyFill="1" applyBorder="1" applyAlignment="1" applyProtection="1">
      <alignment horizontal="center" vertical="center" shrinkToFit="1"/>
      <protection hidden="1"/>
    </xf>
    <xf numFmtId="3" fontId="89" fillId="18" borderId="74" xfId="8" applyNumberFormat="1" applyFont="1" applyFill="1" applyBorder="1" applyAlignment="1" applyProtection="1">
      <alignment horizontal="center" vertical="center" shrinkToFit="1"/>
      <protection hidden="1"/>
    </xf>
    <xf numFmtId="3" fontId="89" fillId="0" borderId="189" xfId="8" applyNumberFormat="1" applyFont="1" applyFill="1" applyBorder="1" applyAlignment="1" applyProtection="1">
      <alignment horizontal="center" vertical="center" shrinkToFit="1"/>
      <protection hidden="1"/>
    </xf>
    <xf numFmtId="0" fontId="81" fillId="0" borderId="74" xfId="8" applyFont="1" applyFill="1" applyBorder="1" applyAlignment="1" applyProtection="1">
      <alignment vertical="center" wrapText="1" shrinkToFit="1"/>
      <protection hidden="1"/>
    </xf>
    <xf numFmtId="0" fontId="81" fillId="0" borderId="75" xfId="8" applyFont="1" applyFill="1" applyBorder="1" applyAlignment="1" applyProtection="1">
      <alignment vertical="center" wrapText="1" shrinkToFit="1"/>
      <protection hidden="1"/>
    </xf>
    <xf numFmtId="0" fontId="81" fillId="0" borderId="197" xfId="8" applyFont="1" applyFill="1" applyBorder="1" applyAlignment="1" applyProtection="1">
      <alignment vertical="center" wrapText="1" shrinkToFit="1"/>
      <protection hidden="1"/>
    </xf>
    <xf numFmtId="0" fontId="90" fillId="0" borderId="9" xfId="8" applyFont="1" applyFill="1" applyBorder="1" applyAlignment="1" applyProtection="1">
      <alignment horizontal="center" vertical="center" textRotation="255" wrapText="1"/>
      <protection hidden="1"/>
    </xf>
    <xf numFmtId="0" fontId="90" fillId="0" borderId="62" xfId="8" applyFont="1" applyFill="1" applyBorder="1" applyAlignment="1" applyProtection="1">
      <alignment horizontal="center" vertical="center" textRotation="255" wrapText="1"/>
      <protection hidden="1"/>
    </xf>
    <xf numFmtId="0" fontId="90" fillId="0" borderId="4" xfId="8" applyFont="1" applyFill="1" applyBorder="1" applyAlignment="1" applyProtection="1">
      <alignment horizontal="center" vertical="center" textRotation="255" wrapText="1"/>
      <protection hidden="1"/>
    </xf>
    <xf numFmtId="3" fontId="81" fillId="0" borderId="189" xfId="8" applyNumberFormat="1" applyFont="1" applyFill="1" applyBorder="1" applyAlignment="1" applyProtection="1">
      <alignment horizontal="left" vertical="center" wrapText="1" shrinkToFit="1"/>
      <protection hidden="1"/>
    </xf>
    <xf numFmtId="3" fontId="81" fillId="0" borderId="190" xfId="8" applyNumberFormat="1" applyFont="1" applyFill="1" applyBorder="1" applyAlignment="1" applyProtection="1">
      <alignment horizontal="left" vertical="center" wrapText="1" shrinkToFit="1"/>
      <protection hidden="1"/>
    </xf>
    <xf numFmtId="3" fontId="81" fillId="0" borderId="191" xfId="8" applyNumberFormat="1" applyFont="1" applyFill="1" applyBorder="1" applyAlignment="1" applyProtection="1">
      <alignment horizontal="left" vertical="center" wrapText="1" shrinkToFit="1"/>
      <protection hidden="1"/>
    </xf>
    <xf numFmtId="0" fontId="88" fillId="0" borderId="192" xfId="8" applyFont="1" applyFill="1" applyBorder="1" applyAlignment="1" applyProtection="1">
      <alignment horizontal="center" vertical="center"/>
      <protection hidden="1"/>
    </xf>
    <xf numFmtId="0" fontId="88" fillId="0" borderId="193" xfId="8" applyFont="1" applyFill="1" applyBorder="1" applyAlignment="1" applyProtection="1">
      <alignment horizontal="center" vertical="center"/>
      <protection hidden="1"/>
    </xf>
    <xf numFmtId="3" fontId="89" fillId="18" borderId="210" xfId="8" applyNumberFormat="1" applyFont="1" applyFill="1" applyBorder="1" applyAlignment="1" applyProtection="1">
      <alignment horizontal="center" vertical="center" shrinkToFit="1"/>
      <protection hidden="1"/>
    </xf>
    <xf numFmtId="3" fontId="89" fillId="18" borderId="190" xfId="8" applyNumberFormat="1" applyFont="1" applyFill="1" applyBorder="1" applyAlignment="1" applyProtection="1">
      <alignment horizontal="center" vertical="center" shrinkToFit="1"/>
      <protection hidden="1"/>
    </xf>
    <xf numFmtId="3" fontId="89" fillId="18" borderId="211" xfId="8" applyNumberFormat="1" applyFont="1" applyFill="1" applyBorder="1" applyAlignment="1" applyProtection="1">
      <alignment horizontal="center" vertical="center" shrinkToFit="1"/>
      <protection hidden="1"/>
    </xf>
    <xf numFmtId="3" fontId="89" fillId="18" borderId="189" xfId="8" applyNumberFormat="1" applyFont="1" applyFill="1" applyBorder="1" applyAlignment="1" applyProtection="1">
      <alignment horizontal="center" vertical="center" shrinkToFit="1"/>
      <protection hidden="1"/>
    </xf>
    <xf numFmtId="3" fontId="81" fillId="0" borderId="164" xfId="8" applyNumberFormat="1" applyFont="1" applyFill="1" applyBorder="1" applyAlignment="1" applyProtection="1">
      <alignment horizontal="center" vertical="center" shrinkToFit="1"/>
      <protection hidden="1"/>
    </xf>
    <xf numFmtId="3" fontId="89" fillId="18" borderId="206" xfId="8" applyNumberFormat="1" applyFont="1" applyFill="1" applyBorder="1" applyAlignment="1" applyProtection="1">
      <alignment horizontal="center" vertical="center" shrinkToFit="1"/>
      <protection hidden="1"/>
    </xf>
    <xf numFmtId="3" fontId="89" fillId="0" borderId="74" xfId="8" applyNumberFormat="1" applyFont="1" applyFill="1" applyBorder="1" applyAlignment="1" applyProtection="1">
      <alignment horizontal="center" vertical="center" shrinkToFit="1"/>
      <protection hidden="1"/>
    </xf>
    <xf numFmtId="3" fontId="89" fillId="0" borderId="199" xfId="8" applyNumberFormat="1" applyFont="1" applyFill="1" applyBorder="1" applyAlignment="1" applyProtection="1">
      <alignment horizontal="center" vertical="center" shrinkToFit="1"/>
      <protection hidden="1"/>
    </xf>
    <xf numFmtId="0" fontId="81" fillId="0" borderId="74" xfId="8" applyFont="1" applyFill="1" applyBorder="1" applyAlignment="1" applyProtection="1">
      <alignment horizontal="left" vertical="center" wrapText="1"/>
      <protection hidden="1"/>
    </xf>
    <xf numFmtId="0" fontId="81" fillId="0" borderId="75" xfId="8" applyFont="1" applyFill="1" applyBorder="1" applyAlignment="1" applyProtection="1">
      <alignment horizontal="left" vertical="center" wrapText="1"/>
      <protection hidden="1"/>
    </xf>
    <xf numFmtId="0" fontId="81" fillId="0" borderId="197" xfId="8" applyFont="1" applyFill="1" applyBorder="1" applyAlignment="1" applyProtection="1">
      <alignment horizontal="left" vertical="center" wrapText="1"/>
      <protection hidden="1"/>
    </xf>
    <xf numFmtId="3" fontId="89" fillId="0" borderId="196" xfId="8" applyNumberFormat="1" applyFont="1" applyFill="1" applyBorder="1" applyAlignment="1" applyProtection="1">
      <alignment horizontal="center" vertical="center" shrinkToFit="1"/>
      <protection hidden="1"/>
    </xf>
    <xf numFmtId="3" fontId="89" fillId="0" borderId="194" xfId="8" applyNumberFormat="1" applyFont="1" applyFill="1" applyBorder="1" applyAlignment="1" applyProtection="1">
      <alignment horizontal="center" vertical="center" shrinkToFit="1"/>
      <protection hidden="1"/>
    </xf>
    <xf numFmtId="3" fontId="89" fillId="0" borderId="195" xfId="8" applyNumberFormat="1" applyFont="1" applyFill="1" applyBorder="1" applyAlignment="1" applyProtection="1">
      <alignment horizontal="center" vertical="center" shrinkToFit="1"/>
      <protection hidden="1"/>
    </xf>
    <xf numFmtId="3" fontId="89" fillId="18" borderId="192" xfId="8" applyNumberFormat="1" applyFont="1" applyFill="1" applyBorder="1" applyAlignment="1" applyProtection="1">
      <alignment horizontal="center" vertical="center" shrinkToFit="1"/>
      <protection hidden="1"/>
    </xf>
    <xf numFmtId="3" fontId="89" fillId="18" borderId="194" xfId="8" applyNumberFormat="1" applyFont="1" applyFill="1" applyBorder="1" applyAlignment="1" applyProtection="1">
      <alignment horizontal="center" vertical="center" shrinkToFit="1"/>
      <protection hidden="1"/>
    </xf>
    <xf numFmtId="3" fontId="89" fillId="18" borderId="195" xfId="8" applyNumberFormat="1" applyFont="1" applyFill="1" applyBorder="1" applyAlignment="1" applyProtection="1">
      <alignment horizontal="center" vertical="center" shrinkToFit="1"/>
      <protection hidden="1"/>
    </xf>
    <xf numFmtId="3" fontId="89" fillId="18" borderId="196" xfId="8" applyNumberFormat="1" applyFont="1" applyFill="1" applyBorder="1" applyAlignment="1" applyProtection="1">
      <alignment horizontal="center" vertical="center" shrinkToFit="1"/>
      <protection hidden="1"/>
    </xf>
    <xf numFmtId="0" fontId="81" fillId="0" borderId="70" xfId="8" applyFont="1" applyBorder="1" applyAlignment="1" applyProtection="1">
      <alignment horizontal="center" vertical="center"/>
      <protection hidden="1"/>
    </xf>
    <xf numFmtId="0" fontId="81" fillId="0" borderId="72" xfId="8" applyFont="1" applyBorder="1" applyAlignment="1" applyProtection="1">
      <alignment horizontal="center" vertical="center"/>
      <protection hidden="1"/>
    </xf>
    <xf numFmtId="0" fontId="81" fillId="0" borderId="71" xfId="8" applyFont="1" applyBorder="1" applyAlignment="1" applyProtection="1">
      <alignment horizontal="center" vertical="center"/>
      <protection hidden="1"/>
    </xf>
    <xf numFmtId="0" fontId="81" fillId="0" borderId="10" xfId="8" applyFont="1" applyBorder="1" applyAlignment="1" applyProtection="1">
      <alignment horizontal="center" vertical="center"/>
      <protection hidden="1"/>
    </xf>
    <xf numFmtId="0" fontId="81" fillId="0" borderId="25" xfId="8" applyFont="1" applyBorder="1" applyAlignment="1" applyProtection="1">
      <alignment horizontal="center" vertical="center"/>
      <protection hidden="1"/>
    </xf>
    <xf numFmtId="0" fontId="81" fillId="0" borderId="86" xfId="8" applyFont="1" applyBorder="1" applyAlignment="1" applyProtection="1">
      <alignment horizontal="center" vertical="center"/>
      <protection hidden="1"/>
    </xf>
    <xf numFmtId="196" fontId="88" fillId="18" borderId="170" xfId="8" applyNumberFormat="1" applyFont="1" applyFill="1" applyBorder="1" applyAlignment="1" applyProtection="1">
      <alignment horizontal="center" vertical="center" shrinkToFit="1"/>
      <protection hidden="1"/>
    </xf>
    <xf numFmtId="196" fontId="88" fillId="18" borderId="171" xfId="8" applyNumberFormat="1" applyFont="1" applyFill="1" applyBorder="1" applyAlignment="1" applyProtection="1">
      <alignment horizontal="center" vertical="center" shrinkToFit="1"/>
      <protection hidden="1"/>
    </xf>
    <xf numFmtId="196" fontId="88" fillId="18" borderId="187" xfId="8" applyNumberFormat="1" applyFont="1" applyFill="1" applyBorder="1" applyAlignment="1" applyProtection="1">
      <alignment horizontal="center" vertical="center" shrinkToFit="1"/>
      <protection hidden="1"/>
    </xf>
    <xf numFmtId="196" fontId="88" fillId="18" borderId="188" xfId="8" applyNumberFormat="1" applyFont="1" applyFill="1" applyBorder="1" applyAlignment="1" applyProtection="1">
      <alignment horizontal="center" vertical="center" shrinkToFit="1"/>
      <protection hidden="1"/>
    </xf>
    <xf numFmtId="196" fontId="88" fillId="0" borderId="188" xfId="8" applyNumberFormat="1" applyFont="1" applyFill="1" applyBorder="1" applyAlignment="1" applyProtection="1">
      <alignment horizontal="center" vertical="center" shrinkToFit="1"/>
      <protection hidden="1"/>
    </xf>
    <xf numFmtId="196" fontId="88" fillId="0" borderId="171" xfId="8" applyNumberFormat="1" applyFont="1" applyFill="1" applyBorder="1" applyAlignment="1" applyProtection="1">
      <alignment horizontal="center" vertical="center" shrinkToFit="1"/>
      <protection hidden="1"/>
    </xf>
    <xf numFmtId="196" fontId="88" fillId="0" borderId="187" xfId="8" applyNumberFormat="1" applyFont="1" applyFill="1" applyBorder="1" applyAlignment="1" applyProtection="1">
      <alignment horizontal="center" vertical="center" shrinkToFit="1"/>
      <protection hidden="1"/>
    </xf>
    <xf numFmtId="0" fontId="76" fillId="0" borderId="7" xfId="8" applyFont="1" applyBorder="1" applyAlignment="1" applyProtection="1">
      <alignment horizontal="left" vertical="center"/>
      <protection hidden="1"/>
    </xf>
    <xf numFmtId="0" fontId="81" fillId="0" borderId="26" xfId="8" applyFont="1" applyBorder="1" applyAlignment="1" applyProtection="1">
      <alignment horizontal="center" vertical="center"/>
      <protection hidden="1"/>
    </xf>
    <xf numFmtId="0" fontId="81" fillId="0" borderId="11" xfId="8" applyFont="1" applyBorder="1" applyAlignment="1" applyProtection="1">
      <alignment horizontal="center" vertical="center"/>
      <protection hidden="1"/>
    </xf>
    <xf numFmtId="0" fontId="81" fillId="0" borderId="0" xfId="8" applyFont="1" applyBorder="1" applyAlignment="1" applyProtection="1">
      <alignment horizontal="center" vertical="center"/>
      <protection hidden="1"/>
    </xf>
    <xf numFmtId="0" fontId="81" fillId="0" borderId="12" xfId="8" applyFont="1" applyBorder="1" applyAlignment="1" applyProtection="1">
      <alignment horizontal="center" vertical="center"/>
      <protection hidden="1"/>
    </xf>
    <xf numFmtId="0" fontId="81" fillId="0" borderId="8" xfId="8" applyFont="1" applyBorder="1" applyAlignment="1" applyProtection="1">
      <alignment horizontal="center" vertical="center"/>
      <protection hidden="1"/>
    </xf>
    <xf numFmtId="0" fontId="81" fillId="0" borderId="7" xfId="8" applyFont="1" applyBorder="1" applyAlignment="1" applyProtection="1">
      <alignment horizontal="center" vertical="center"/>
      <protection hidden="1"/>
    </xf>
    <xf numFmtId="0" fontId="81" fillId="0" borderId="6" xfId="8" applyFont="1" applyBorder="1" applyAlignment="1" applyProtection="1">
      <alignment horizontal="center" vertical="center"/>
      <protection hidden="1"/>
    </xf>
    <xf numFmtId="0" fontId="81" fillId="0" borderId="10" xfId="8" applyFont="1" applyBorder="1" applyAlignment="1" applyProtection="1">
      <alignment horizontal="center" vertical="center" wrapText="1"/>
      <protection hidden="1"/>
    </xf>
    <xf numFmtId="0" fontId="81" fillId="0" borderId="26" xfId="8" applyFont="1" applyBorder="1" applyAlignment="1" applyProtection="1">
      <alignment horizontal="center" vertical="center" wrapText="1"/>
      <protection hidden="1"/>
    </xf>
    <xf numFmtId="0" fontId="81" fillId="0" borderId="11" xfId="8" applyFont="1" applyBorder="1" applyAlignment="1" applyProtection="1">
      <alignment horizontal="center" vertical="center" wrapText="1"/>
      <protection hidden="1"/>
    </xf>
    <xf numFmtId="0" fontId="81" fillId="0" borderId="12" xfId="8" applyFont="1" applyBorder="1" applyAlignment="1" applyProtection="1">
      <alignment horizontal="center" vertical="center" wrapText="1"/>
      <protection hidden="1"/>
    </xf>
    <xf numFmtId="0" fontId="81" fillId="0" borderId="8" xfId="8" applyFont="1" applyBorder="1" applyAlignment="1" applyProtection="1">
      <alignment horizontal="center" vertical="center" wrapText="1"/>
      <protection hidden="1"/>
    </xf>
    <xf numFmtId="0" fontId="81" fillId="0" borderId="6" xfId="8" applyFont="1" applyBorder="1" applyAlignment="1" applyProtection="1">
      <alignment horizontal="center" vertical="center" wrapText="1"/>
      <protection hidden="1"/>
    </xf>
    <xf numFmtId="0" fontId="88" fillId="0" borderId="192" xfId="8" applyFont="1" applyFill="1" applyBorder="1" applyAlignment="1" applyProtection="1">
      <alignment horizontal="center" vertical="center" shrinkToFit="1"/>
      <protection locked="0" hidden="1"/>
    </xf>
    <xf numFmtId="0" fontId="88" fillId="0" borderId="193" xfId="8" applyFont="1" applyFill="1" applyBorder="1" applyAlignment="1" applyProtection="1">
      <alignment horizontal="center" vertical="center" shrinkToFit="1"/>
      <protection locked="0" hidden="1"/>
    </xf>
    <xf numFmtId="0" fontId="88" fillId="0" borderId="198" xfId="8" applyFont="1" applyFill="1" applyBorder="1" applyAlignment="1" applyProtection="1">
      <alignment horizontal="center" vertical="center" shrinkToFit="1"/>
      <protection locked="0" hidden="1"/>
    </xf>
    <xf numFmtId="0" fontId="88" fillId="0" borderId="197" xfId="8" applyFont="1" applyFill="1" applyBorder="1" applyAlignment="1" applyProtection="1">
      <alignment horizontal="center" vertical="center" shrinkToFit="1"/>
      <protection locked="0" hidden="1"/>
    </xf>
    <xf numFmtId="0" fontId="88" fillId="0" borderId="204" xfId="8" applyFont="1" applyFill="1" applyBorder="1" applyAlignment="1" applyProtection="1">
      <alignment horizontal="center" vertical="center" shrinkToFit="1"/>
      <protection locked="0" hidden="1"/>
    </xf>
    <xf numFmtId="0" fontId="88" fillId="0" borderId="201" xfId="8" applyFont="1" applyFill="1" applyBorder="1" applyAlignment="1" applyProtection="1">
      <alignment horizontal="center" vertical="center" shrinkToFit="1"/>
      <protection locked="0" hidden="1"/>
    </xf>
    <xf numFmtId="0" fontId="88" fillId="0" borderId="198" xfId="8" applyFont="1" applyFill="1" applyBorder="1" applyAlignment="1" applyProtection="1">
      <alignment horizontal="center" vertical="center"/>
      <protection locked="0" hidden="1"/>
    </xf>
    <xf numFmtId="0" fontId="88" fillId="0" borderId="197" xfId="8" applyFont="1" applyFill="1" applyBorder="1" applyAlignment="1" applyProtection="1">
      <alignment horizontal="center" vertical="center"/>
      <protection locked="0" hidden="1"/>
    </xf>
    <xf numFmtId="0" fontId="88" fillId="0" borderId="192" xfId="8" applyFont="1" applyFill="1" applyBorder="1" applyAlignment="1" applyProtection="1">
      <alignment horizontal="center" vertical="center"/>
      <protection locked="0" hidden="1"/>
    </xf>
    <xf numFmtId="0" fontId="88" fillId="0" borderId="193" xfId="8" applyFont="1" applyFill="1" applyBorder="1" applyAlignment="1" applyProtection="1">
      <alignment horizontal="center" vertical="center"/>
      <protection locked="0" hidden="1"/>
    </xf>
    <xf numFmtId="0" fontId="88" fillId="0" borderId="204" xfId="8" applyFont="1" applyFill="1" applyBorder="1" applyAlignment="1" applyProtection="1">
      <alignment horizontal="center" vertical="center"/>
      <protection locked="0" hidden="1"/>
    </xf>
    <xf numFmtId="0" fontId="88" fillId="0" borderId="201" xfId="8" applyFont="1" applyFill="1" applyBorder="1" applyAlignment="1" applyProtection="1">
      <alignment horizontal="center" vertical="center"/>
      <protection locked="0" hidden="1"/>
    </xf>
    <xf numFmtId="0" fontId="76" fillId="5" borderId="181" xfId="8" applyFont="1" applyFill="1" applyBorder="1" applyAlignment="1" applyProtection="1">
      <alignment horizontal="center" vertical="center"/>
      <protection hidden="1"/>
    </xf>
    <xf numFmtId="0" fontId="76" fillId="5" borderId="25" xfId="8" applyFont="1" applyFill="1" applyBorder="1" applyAlignment="1" applyProtection="1">
      <alignment horizontal="center" vertical="center"/>
      <protection hidden="1"/>
    </xf>
    <xf numFmtId="0" fontId="76" fillId="5" borderId="26" xfId="8" applyFont="1" applyFill="1" applyBorder="1" applyAlignment="1" applyProtection="1">
      <alignment horizontal="center" vertical="center"/>
      <protection hidden="1"/>
    </xf>
    <xf numFmtId="0" fontId="76" fillId="5" borderId="184" xfId="8" applyFont="1" applyFill="1" applyBorder="1" applyAlignment="1" applyProtection="1">
      <alignment horizontal="center" vertical="center"/>
      <protection hidden="1"/>
    </xf>
    <xf numFmtId="0" fontId="76" fillId="5" borderId="7" xfId="8" applyFont="1" applyFill="1" applyBorder="1" applyAlignment="1" applyProtection="1">
      <alignment horizontal="center" vertical="center"/>
      <protection hidden="1"/>
    </xf>
    <xf numFmtId="0" fontId="76" fillId="5" borderId="6" xfId="8" applyFont="1" applyFill="1" applyBorder="1" applyAlignment="1" applyProtection="1">
      <alignment horizontal="center" vertical="center"/>
      <protection hidden="1"/>
    </xf>
    <xf numFmtId="0" fontId="100" fillId="5" borderId="10" xfId="8" applyFont="1" applyFill="1" applyBorder="1" applyAlignment="1" applyProtection="1">
      <alignment horizontal="center" vertical="center" shrinkToFit="1"/>
      <protection hidden="1"/>
    </xf>
    <xf numFmtId="0" fontId="100" fillId="5" borderId="25" xfId="8" applyFont="1" applyFill="1" applyBorder="1" applyAlignment="1" applyProtection="1">
      <alignment horizontal="center" vertical="center" shrinkToFit="1"/>
      <protection hidden="1"/>
    </xf>
    <xf numFmtId="0" fontId="100" fillId="5" borderId="46" xfId="8" applyFont="1" applyFill="1" applyBorder="1" applyAlignment="1" applyProtection="1">
      <alignment horizontal="center" vertical="center" shrinkToFit="1"/>
      <protection hidden="1"/>
    </xf>
    <xf numFmtId="0" fontId="100" fillId="5" borderId="8" xfId="8" applyFont="1" applyFill="1" applyBorder="1" applyAlignment="1" applyProtection="1">
      <alignment horizontal="center" vertical="center" shrinkToFit="1"/>
      <protection hidden="1"/>
    </xf>
    <xf numFmtId="0" fontId="100" fillId="5" borderId="7" xfId="8" applyFont="1" applyFill="1" applyBorder="1" applyAlignment="1" applyProtection="1">
      <alignment horizontal="center" vertical="center" shrinkToFit="1"/>
      <protection hidden="1"/>
    </xf>
    <xf numFmtId="0" fontId="100" fillId="5" borderId="45" xfId="8" applyFont="1" applyFill="1" applyBorder="1" applyAlignment="1" applyProtection="1">
      <alignment horizontal="center" vertical="center" shrinkToFit="1"/>
      <protection hidden="1"/>
    </xf>
    <xf numFmtId="0" fontId="76" fillId="5" borderId="179" xfId="8" applyFont="1" applyFill="1" applyBorder="1" applyAlignment="1" applyProtection="1">
      <alignment horizontal="center" vertical="center"/>
      <protection locked="0" hidden="1"/>
    </xf>
    <xf numFmtId="0" fontId="76" fillId="5" borderId="30" xfId="8" applyFont="1" applyFill="1" applyBorder="1" applyAlignment="1" applyProtection="1">
      <alignment horizontal="center" vertical="center"/>
      <protection locked="0" hidden="1"/>
    </xf>
    <xf numFmtId="0" fontId="76" fillId="5" borderId="182" xfId="8" applyFont="1" applyFill="1" applyBorder="1" applyAlignment="1" applyProtection="1">
      <alignment horizontal="center" vertical="center"/>
      <protection locked="0" hidden="1"/>
    </xf>
    <xf numFmtId="0" fontId="76" fillId="5" borderId="5" xfId="8" applyFont="1" applyFill="1" applyBorder="1" applyAlignment="1" applyProtection="1">
      <alignment horizontal="center" vertical="center"/>
      <protection locked="0" hidden="1"/>
    </xf>
    <xf numFmtId="0" fontId="81" fillId="17" borderId="1" xfId="8" applyFont="1" applyFill="1" applyBorder="1" applyAlignment="1" applyProtection="1">
      <alignment horizontal="left" vertical="center" wrapText="1"/>
      <protection hidden="1"/>
    </xf>
    <xf numFmtId="0" fontId="81" fillId="17" borderId="2" xfId="8" applyFont="1" applyFill="1" applyBorder="1" applyAlignment="1" applyProtection="1">
      <alignment horizontal="left" vertical="center" wrapText="1"/>
      <protection hidden="1"/>
    </xf>
    <xf numFmtId="0" fontId="81" fillId="17" borderId="3" xfId="8" applyFont="1" applyFill="1" applyBorder="1" applyAlignment="1" applyProtection="1">
      <alignment horizontal="left" vertical="center" wrapText="1"/>
      <protection hidden="1"/>
    </xf>
    <xf numFmtId="179" fontId="83" fillId="17" borderId="1" xfId="12" applyNumberFormat="1" applyFont="1" applyFill="1" applyBorder="1" applyAlignment="1" applyProtection="1">
      <alignment horizontal="right" vertical="center" indent="2" shrinkToFit="1"/>
      <protection hidden="1"/>
    </xf>
    <xf numFmtId="179" fontId="83" fillId="17" borderId="2" xfId="12" applyNumberFormat="1" applyFont="1" applyFill="1" applyBorder="1" applyAlignment="1" applyProtection="1">
      <alignment horizontal="right" vertical="center" indent="2" shrinkToFit="1"/>
      <protection hidden="1"/>
    </xf>
    <xf numFmtId="179" fontId="83" fillId="17" borderId="3" xfId="12" applyNumberFormat="1" applyFont="1" applyFill="1" applyBorder="1" applyAlignment="1" applyProtection="1">
      <alignment horizontal="right" vertical="center" indent="2" shrinkToFit="1"/>
      <protection hidden="1"/>
    </xf>
    <xf numFmtId="0" fontId="76" fillId="5" borderId="23" xfId="8" applyFont="1" applyFill="1" applyBorder="1" applyAlignment="1" applyProtection="1">
      <alignment horizontal="center" vertical="center"/>
      <protection locked="0" hidden="1"/>
    </xf>
    <xf numFmtId="0" fontId="76" fillId="5" borderId="185" xfId="8" applyFont="1" applyFill="1" applyBorder="1" applyAlignment="1" applyProtection="1">
      <alignment horizontal="center" vertical="center"/>
      <protection locked="0" hidden="1"/>
    </xf>
    <xf numFmtId="0" fontId="76" fillId="5" borderId="183" xfId="8" applyFont="1" applyFill="1" applyBorder="1" applyAlignment="1" applyProtection="1">
      <alignment horizontal="center" vertical="center"/>
      <protection locked="0" hidden="1"/>
    </xf>
    <xf numFmtId="0" fontId="76" fillId="5" borderId="186" xfId="8" applyFont="1" applyFill="1" applyBorder="1" applyAlignment="1" applyProtection="1">
      <alignment horizontal="center" vertical="center"/>
      <protection locked="0" hidden="1"/>
    </xf>
    <xf numFmtId="0" fontId="25" fillId="5" borderId="0" xfId="0" applyFont="1" applyFill="1" applyAlignment="1" applyProtection="1">
      <alignment horizontal="left" vertical="center"/>
      <protection hidden="1"/>
    </xf>
    <xf numFmtId="0" fontId="76" fillId="5" borderId="180" xfId="8" applyFont="1" applyFill="1" applyBorder="1" applyAlignment="1" applyProtection="1">
      <alignment horizontal="center" vertical="center"/>
      <protection locked="0" hidden="1"/>
    </xf>
    <xf numFmtId="0" fontId="76" fillId="5" borderId="5" xfId="8" applyFont="1" applyFill="1" applyBorder="1" applyAlignment="1" applyProtection="1">
      <alignment horizontal="center" vertical="center" shrinkToFit="1"/>
      <protection hidden="1"/>
    </xf>
    <xf numFmtId="0" fontId="76" fillId="5" borderId="9" xfId="8" applyFont="1" applyFill="1" applyBorder="1" applyAlignment="1" applyProtection="1">
      <alignment horizontal="center" vertical="center"/>
      <protection hidden="1"/>
    </xf>
    <xf numFmtId="192" fontId="86" fillId="5" borderId="9" xfId="8" applyNumberFormat="1" applyFont="1" applyFill="1" applyBorder="1" applyAlignment="1" applyProtection="1">
      <alignment horizontal="center" vertical="center"/>
      <protection hidden="1"/>
    </xf>
    <xf numFmtId="193" fontId="86" fillId="5" borderId="5" xfId="11" applyNumberFormat="1" applyFont="1" applyFill="1" applyBorder="1" applyAlignment="1" applyProtection="1">
      <alignment horizontal="center" vertical="center"/>
      <protection hidden="1"/>
    </xf>
    <xf numFmtId="193" fontId="86" fillId="5" borderId="9" xfId="11" applyNumberFormat="1" applyFont="1" applyFill="1" applyBorder="1" applyAlignment="1" applyProtection="1">
      <alignment horizontal="center" vertical="center" wrapText="1"/>
      <protection hidden="1"/>
    </xf>
    <xf numFmtId="193" fontId="86" fillId="5" borderId="9" xfId="11" applyNumberFormat="1" applyFont="1" applyFill="1" applyBorder="1" applyAlignment="1" applyProtection="1">
      <alignment horizontal="center" vertical="center"/>
      <protection hidden="1"/>
    </xf>
    <xf numFmtId="0" fontId="80" fillId="5" borderId="135" xfId="8" applyNumberFormat="1" applyFont="1" applyFill="1" applyBorder="1" applyAlignment="1" applyProtection="1">
      <alignment horizontal="center" vertical="center"/>
      <protection hidden="1"/>
    </xf>
    <xf numFmtId="0" fontId="80" fillId="5" borderId="134" xfId="8" applyNumberFormat="1" applyFont="1" applyFill="1" applyBorder="1" applyAlignment="1" applyProtection="1">
      <alignment horizontal="center" vertical="center"/>
      <protection hidden="1"/>
    </xf>
    <xf numFmtId="0" fontId="80" fillId="5" borderId="173" xfId="8" applyNumberFormat="1" applyFont="1" applyFill="1" applyBorder="1" applyAlignment="1" applyProtection="1">
      <alignment horizontal="center" vertical="center"/>
      <protection hidden="1"/>
    </xf>
    <xf numFmtId="194" fontId="87" fillId="5" borderId="3" xfId="11" applyNumberFormat="1" applyFont="1" applyFill="1" applyBorder="1" applyAlignment="1" applyProtection="1">
      <alignment horizontal="center" vertical="center"/>
      <protection hidden="1"/>
    </xf>
    <xf numFmtId="194" fontId="87" fillId="5" borderId="5" xfId="11" applyNumberFormat="1" applyFont="1" applyFill="1" applyBorder="1" applyAlignment="1" applyProtection="1">
      <alignment horizontal="center" vertical="center"/>
      <protection hidden="1"/>
    </xf>
    <xf numFmtId="194" fontId="87" fillId="5" borderId="1" xfId="11" applyNumberFormat="1" applyFont="1" applyFill="1" applyBorder="1" applyAlignment="1" applyProtection="1">
      <alignment horizontal="center" vertical="center"/>
      <protection hidden="1"/>
    </xf>
    <xf numFmtId="195" fontId="87" fillId="5" borderId="135" xfId="11" applyNumberFormat="1" applyFont="1" applyFill="1" applyBorder="1" applyAlignment="1" applyProtection="1">
      <alignment horizontal="center" vertical="center"/>
      <protection hidden="1"/>
    </xf>
    <xf numFmtId="195" fontId="87" fillId="5" borderId="134" xfId="11" applyNumberFormat="1" applyFont="1" applyFill="1" applyBorder="1" applyAlignment="1" applyProtection="1">
      <alignment horizontal="center" vertical="center"/>
      <protection hidden="1"/>
    </xf>
    <xf numFmtId="195" fontId="87" fillId="5" borderId="173" xfId="11" applyNumberFormat="1" applyFont="1" applyFill="1" applyBorder="1" applyAlignment="1" applyProtection="1">
      <alignment horizontal="center" vertical="center"/>
      <protection hidden="1"/>
    </xf>
    <xf numFmtId="0" fontId="84" fillId="17" borderId="5" xfId="8" applyFont="1" applyFill="1" applyBorder="1" applyAlignment="1" applyProtection="1">
      <alignment horizontal="center" vertical="center" wrapText="1"/>
      <protection hidden="1"/>
    </xf>
    <xf numFmtId="0" fontId="84" fillId="17" borderId="9" xfId="8" applyFont="1" applyFill="1" applyBorder="1" applyAlignment="1" applyProtection="1">
      <alignment horizontal="center" vertical="center" wrapText="1"/>
      <protection hidden="1"/>
    </xf>
    <xf numFmtId="0" fontId="81" fillId="17" borderId="5" xfId="8" applyFont="1" applyFill="1" applyBorder="1" applyAlignment="1" applyProtection="1">
      <alignment horizontal="center" vertical="center" wrapText="1"/>
      <protection hidden="1"/>
    </xf>
    <xf numFmtId="9" fontId="84" fillId="17" borderId="10" xfId="10" applyFont="1" applyFill="1" applyBorder="1" applyAlignment="1" applyProtection="1">
      <alignment horizontal="center" vertical="center" wrapText="1"/>
      <protection hidden="1"/>
    </xf>
    <xf numFmtId="9" fontId="84" fillId="17" borderId="25" xfId="10" applyFont="1" applyFill="1" applyBorder="1" applyAlignment="1" applyProtection="1">
      <alignment horizontal="center" vertical="center" wrapText="1"/>
      <protection hidden="1"/>
    </xf>
    <xf numFmtId="9" fontId="84" fillId="17" borderId="8" xfId="10" applyFont="1" applyFill="1" applyBorder="1" applyAlignment="1" applyProtection="1">
      <alignment horizontal="center" vertical="center" wrapText="1"/>
      <protection hidden="1"/>
    </xf>
    <xf numFmtId="9" fontId="84" fillId="17" borderId="7" xfId="10" applyFont="1" applyFill="1" applyBorder="1" applyAlignment="1" applyProtection="1">
      <alignment horizontal="center" vertical="center" wrapText="1"/>
      <protection hidden="1"/>
    </xf>
    <xf numFmtId="0" fontId="84" fillId="17" borderId="9" xfId="8" applyFont="1" applyFill="1" applyBorder="1" applyAlignment="1" applyProtection="1">
      <alignment horizontal="center" vertical="center" shrinkToFit="1"/>
      <protection hidden="1"/>
    </xf>
    <xf numFmtId="192" fontId="83" fillId="17" borderId="135" xfId="8" applyNumberFormat="1" applyFont="1" applyFill="1" applyBorder="1" applyAlignment="1" applyProtection="1">
      <alignment horizontal="center" vertical="center"/>
      <protection hidden="1"/>
    </xf>
    <xf numFmtId="192" fontId="83" fillId="17" borderId="134" xfId="8" applyNumberFormat="1" applyFont="1" applyFill="1" applyBorder="1" applyAlignment="1" applyProtection="1">
      <alignment horizontal="center" vertical="center"/>
      <protection hidden="1"/>
    </xf>
    <xf numFmtId="192" fontId="83" fillId="17" borderId="173" xfId="8" applyNumberFormat="1" applyFont="1" applyFill="1" applyBorder="1" applyAlignment="1" applyProtection="1">
      <alignment horizontal="center" vertical="center"/>
      <protection hidden="1"/>
    </xf>
    <xf numFmtId="193" fontId="83" fillId="17" borderId="3" xfId="11" applyNumberFormat="1" applyFont="1" applyFill="1" applyBorder="1" applyAlignment="1" applyProtection="1">
      <alignment horizontal="center" vertical="center"/>
      <protection hidden="1"/>
    </xf>
    <xf numFmtId="193" fontId="83" fillId="17" borderId="5" xfId="11" applyNumberFormat="1" applyFont="1" applyFill="1" applyBorder="1" applyAlignment="1" applyProtection="1">
      <alignment horizontal="center" vertical="center"/>
      <protection hidden="1"/>
    </xf>
    <xf numFmtId="9" fontId="85" fillId="17" borderId="170" xfId="10" applyFont="1" applyFill="1" applyBorder="1" applyAlignment="1" applyProtection="1">
      <alignment horizontal="center" vertical="center"/>
      <protection hidden="1"/>
    </xf>
    <xf numFmtId="9" fontId="85" fillId="17" borderId="171" xfId="10" applyFont="1" applyFill="1" applyBorder="1" applyAlignment="1" applyProtection="1">
      <alignment horizontal="center" vertical="center"/>
      <protection hidden="1"/>
    </xf>
    <xf numFmtId="9" fontId="85" fillId="17" borderId="172" xfId="10" applyFont="1" applyFill="1" applyBorder="1" applyAlignment="1" applyProtection="1">
      <alignment horizontal="center" vertical="center"/>
      <protection hidden="1"/>
    </xf>
    <xf numFmtId="0" fontId="76" fillId="5" borderId="0" xfId="8" applyFont="1" applyFill="1" applyAlignment="1" applyProtection="1">
      <alignment horizontal="left" vertical="center"/>
      <protection hidden="1"/>
    </xf>
    <xf numFmtId="0" fontId="44" fillId="11" borderId="174" xfId="8" applyFont="1" applyFill="1" applyBorder="1" applyAlignment="1" applyProtection="1">
      <alignment horizontal="center" vertical="center"/>
      <protection hidden="1"/>
    </xf>
    <xf numFmtId="0" fontId="44" fillId="11" borderId="175" xfId="8" applyFont="1" applyFill="1" applyBorder="1" applyAlignment="1" applyProtection="1">
      <alignment horizontal="center" vertical="center"/>
      <protection hidden="1"/>
    </xf>
    <xf numFmtId="38" fontId="110" fillId="11" borderId="176" xfId="5" applyFont="1" applyFill="1" applyBorder="1" applyAlignment="1" applyProtection="1">
      <alignment horizontal="right" vertical="center"/>
      <protection hidden="1"/>
    </xf>
    <xf numFmtId="38" fontId="110" fillId="11" borderId="177" xfId="5" applyFont="1" applyFill="1" applyBorder="1" applyAlignment="1" applyProtection="1">
      <alignment horizontal="right" vertical="center"/>
      <protection hidden="1"/>
    </xf>
    <xf numFmtId="0" fontId="76" fillId="5" borderId="7" xfId="8" applyFont="1" applyFill="1" applyBorder="1" applyAlignment="1" applyProtection="1">
      <alignment horizontal="left" vertical="center"/>
      <protection hidden="1"/>
    </xf>
    <xf numFmtId="0" fontId="76" fillId="5" borderId="5" xfId="8" applyFont="1" applyFill="1" applyBorder="1" applyAlignment="1" applyProtection="1">
      <alignment horizontal="center" vertical="center"/>
      <protection hidden="1"/>
    </xf>
    <xf numFmtId="0" fontId="109" fillId="5" borderId="10" xfId="8" applyFont="1" applyFill="1" applyBorder="1" applyAlignment="1" applyProtection="1">
      <alignment horizontal="left" vertical="center"/>
      <protection hidden="1"/>
    </xf>
    <xf numFmtId="0" fontId="109" fillId="5" borderId="25" xfId="8" applyFont="1" applyFill="1" applyBorder="1" applyAlignment="1" applyProtection="1">
      <alignment horizontal="left" vertical="center"/>
      <protection hidden="1"/>
    </xf>
    <xf numFmtId="0" fontId="109" fillId="5" borderId="26" xfId="8" applyFont="1" applyFill="1" applyBorder="1" applyAlignment="1" applyProtection="1">
      <alignment horizontal="left" vertical="center"/>
      <protection hidden="1"/>
    </xf>
    <xf numFmtId="0" fontId="109" fillId="5" borderId="11" xfId="8" applyFont="1" applyFill="1" applyBorder="1" applyAlignment="1" applyProtection="1">
      <alignment horizontal="left" vertical="center" wrapText="1" shrinkToFit="1"/>
      <protection hidden="1"/>
    </xf>
    <xf numFmtId="0" fontId="109" fillId="5" borderId="0" xfId="8" applyFont="1" applyFill="1" applyBorder="1" applyAlignment="1" applyProtection="1">
      <alignment horizontal="left" vertical="center" shrinkToFit="1"/>
      <protection hidden="1"/>
    </xf>
    <xf numFmtId="0" fontId="109" fillId="5" borderId="12" xfId="8" applyFont="1" applyFill="1" applyBorder="1" applyAlignment="1" applyProtection="1">
      <alignment horizontal="left" vertical="center" shrinkToFit="1"/>
      <protection hidden="1"/>
    </xf>
    <xf numFmtId="0" fontId="109" fillId="5" borderId="8" xfId="8" applyFont="1" applyFill="1" applyBorder="1" applyAlignment="1" applyProtection="1">
      <alignment horizontal="left" vertical="center"/>
      <protection hidden="1"/>
    </xf>
    <xf numFmtId="0" fontId="109" fillId="5" borderId="7" xfId="8" applyFont="1" applyFill="1" applyBorder="1" applyAlignment="1" applyProtection="1">
      <alignment horizontal="left" vertical="center"/>
      <protection hidden="1"/>
    </xf>
    <xf numFmtId="0" fontId="109" fillId="5" borderId="6" xfId="8" applyFont="1" applyFill="1" applyBorder="1" applyAlignment="1" applyProtection="1">
      <alignment horizontal="left" vertical="center"/>
      <protection hidden="1"/>
    </xf>
    <xf numFmtId="0" fontId="79" fillId="5" borderId="1" xfId="8" applyFont="1" applyFill="1" applyBorder="1" applyAlignment="1" applyProtection="1">
      <alignment horizontal="center" vertical="center"/>
      <protection hidden="1"/>
    </xf>
    <xf numFmtId="0" fontId="79" fillId="5" borderId="2" xfId="8" applyFont="1" applyFill="1" applyBorder="1" applyAlignment="1" applyProtection="1">
      <alignment horizontal="center" vertical="center"/>
      <protection hidden="1"/>
    </xf>
    <xf numFmtId="0" fontId="79" fillId="5" borderId="84" xfId="8" applyFont="1" applyFill="1" applyBorder="1" applyAlignment="1" applyProtection="1">
      <alignment horizontal="center" vertical="center"/>
      <protection hidden="1"/>
    </xf>
    <xf numFmtId="190" fontId="83" fillId="5" borderId="167" xfId="8" applyNumberFormat="1" applyFont="1" applyFill="1" applyBorder="1" applyAlignment="1" applyProtection="1">
      <alignment horizontal="center" vertical="center"/>
      <protection hidden="1"/>
    </xf>
    <xf numFmtId="190" fontId="83" fillId="5" borderId="168" xfId="8" applyNumberFormat="1" applyFont="1" applyFill="1" applyBorder="1" applyAlignment="1" applyProtection="1">
      <alignment horizontal="center" vertical="center"/>
      <protection hidden="1"/>
    </xf>
    <xf numFmtId="190" fontId="83" fillId="5" borderId="169" xfId="8" applyNumberFormat="1" applyFont="1" applyFill="1" applyBorder="1" applyAlignment="1" applyProtection="1">
      <alignment horizontal="center" vertical="center"/>
      <protection hidden="1"/>
    </xf>
    <xf numFmtId="0" fontId="79" fillId="5" borderId="85" xfId="8" applyFont="1" applyFill="1" applyBorder="1" applyAlignment="1" applyProtection="1">
      <alignment horizontal="center" vertical="center"/>
      <protection hidden="1"/>
    </xf>
    <xf numFmtId="191" fontId="83" fillId="5" borderId="170" xfId="8" applyNumberFormat="1" applyFont="1" applyFill="1" applyBorder="1" applyAlignment="1" applyProtection="1">
      <alignment horizontal="center" vertical="center" shrinkToFit="1"/>
      <protection locked="0" hidden="1"/>
    </xf>
    <xf numFmtId="191" fontId="83" fillId="5" borderId="171" xfId="8" applyNumberFormat="1" applyFont="1" applyFill="1" applyBorder="1" applyAlignment="1" applyProtection="1">
      <alignment horizontal="center" vertical="center" shrinkToFit="1"/>
      <protection locked="0" hidden="1"/>
    </xf>
    <xf numFmtId="191" fontId="83" fillId="5" borderId="172" xfId="8" applyNumberFormat="1" applyFont="1" applyFill="1" applyBorder="1" applyAlignment="1" applyProtection="1">
      <alignment horizontal="center" vertical="center" shrinkToFit="1"/>
      <protection locked="0" hidden="1"/>
    </xf>
    <xf numFmtId="0" fontId="79" fillId="5" borderId="3" xfId="8" applyFont="1" applyFill="1" applyBorder="1" applyAlignment="1" applyProtection="1">
      <alignment horizontal="center" vertical="center"/>
      <protection hidden="1"/>
    </xf>
    <xf numFmtId="0" fontId="83" fillId="5" borderId="1" xfId="8" applyFont="1" applyFill="1" applyBorder="1" applyAlignment="1" applyProtection="1">
      <alignment horizontal="center" vertical="center"/>
      <protection hidden="1"/>
    </xf>
    <xf numFmtId="0" fontId="83" fillId="5" borderId="2" xfId="8" applyFont="1" applyFill="1" applyBorder="1" applyAlignment="1" applyProtection="1">
      <alignment horizontal="center" vertical="center"/>
      <protection hidden="1"/>
    </xf>
    <xf numFmtId="0" fontId="83" fillId="5" borderId="3" xfId="8" applyFont="1" applyFill="1" applyBorder="1" applyAlignment="1" applyProtection="1">
      <alignment horizontal="center" vertical="center"/>
      <protection hidden="1"/>
    </xf>
    <xf numFmtId="0" fontId="81" fillId="5" borderId="83" xfId="8" applyFont="1" applyFill="1" applyBorder="1" applyAlignment="1" applyProtection="1">
      <alignment horizontal="center" vertical="center" shrinkToFit="1"/>
      <protection hidden="1"/>
    </xf>
    <xf numFmtId="0" fontId="81" fillId="5" borderId="72" xfId="8" applyFont="1" applyFill="1" applyBorder="1" applyAlignment="1" applyProtection="1">
      <alignment horizontal="center" vertical="center" shrinkToFit="1"/>
      <protection hidden="1"/>
    </xf>
    <xf numFmtId="0" fontId="81" fillId="5" borderId="71" xfId="8" applyFont="1" applyFill="1" applyBorder="1" applyAlignment="1" applyProtection="1">
      <alignment horizontal="center" vertical="center" shrinkToFit="1"/>
      <protection hidden="1"/>
    </xf>
    <xf numFmtId="0" fontId="80" fillId="5" borderId="70" xfId="8" applyNumberFormat="1" applyFont="1" applyFill="1" applyBorder="1" applyAlignment="1" applyProtection="1">
      <alignment horizontal="center" vertical="center" shrinkToFit="1"/>
      <protection hidden="1"/>
    </xf>
    <xf numFmtId="0" fontId="80" fillId="5" borderId="72" xfId="8" applyNumberFormat="1" applyFont="1" applyFill="1" applyBorder="1" applyAlignment="1" applyProtection="1">
      <alignment horizontal="center" vertical="center" shrinkToFit="1"/>
      <protection hidden="1"/>
    </xf>
    <xf numFmtId="0" fontId="80" fillId="5" borderId="98" xfId="8" applyNumberFormat="1" applyFont="1" applyFill="1" applyBorder="1" applyAlignment="1" applyProtection="1">
      <alignment horizontal="center" vertical="center" shrinkToFit="1"/>
      <protection hidden="1"/>
    </xf>
    <xf numFmtId="0" fontId="80" fillId="5" borderId="0" xfId="8" applyFont="1" applyFill="1" applyBorder="1" applyAlignment="1" applyProtection="1">
      <alignment horizontal="left" vertical="center" shrinkToFit="1"/>
      <protection hidden="1"/>
    </xf>
    <xf numFmtId="0" fontId="82" fillId="5" borderId="0" xfId="8" applyFont="1" applyFill="1" applyAlignment="1" applyProtection="1">
      <alignment horizontal="center" vertical="center"/>
      <protection hidden="1"/>
    </xf>
    <xf numFmtId="183" fontId="13" fillId="5" borderId="81" xfId="8" applyNumberFormat="1" applyFont="1" applyFill="1" applyBorder="1" applyAlignment="1" applyProtection="1">
      <alignment horizontal="right"/>
      <protection hidden="1"/>
    </xf>
    <xf numFmtId="0" fontId="13" fillId="5" borderId="81" xfId="8" applyFont="1" applyFill="1" applyBorder="1" applyAlignment="1" applyProtection="1">
      <alignment horizontal="center" shrinkToFit="1"/>
      <protection hidden="1"/>
    </xf>
    <xf numFmtId="0" fontId="78" fillId="5" borderId="92" xfId="8" applyFont="1" applyFill="1" applyBorder="1" applyAlignment="1" applyProtection="1">
      <alignment horizontal="center" vertical="center" wrapText="1"/>
      <protection hidden="1"/>
    </xf>
    <xf numFmtId="0" fontId="78" fillId="5" borderId="93" xfId="8" applyFont="1" applyFill="1" applyBorder="1" applyAlignment="1" applyProtection="1">
      <alignment horizontal="center" vertical="center" wrapText="1"/>
      <protection hidden="1"/>
    </xf>
    <xf numFmtId="0" fontId="78" fillId="5" borderId="95" xfId="8" applyFont="1" applyFill="1" applyBorder="1" applyAlignment="1" applyProtection="1">
      <alignment horizontal="center" vertical="center" wrapText="1"/>
      <protection hidden="1"/>
    </xf>
    <xf numFmtId="0" fontId="78" fillId="5" borderId="96" xfId="8" applyFont="1" applyFill="1" applyBorder="1" applyAlignment="1" applyProtection="1">
      <alignment horizontal="center" vertical="center" wrapText="1"/>
      <protection hidden="1"/>
    </xf>
    <xf numFmtId="0" fontId="78" fillId="5" borderId="0" xfId="8" applyFont="1" applyFill="1" applyBorder="1" applyAlignment="1" applyProtection="1">
      <alignment horizontal="center" vertical="center" wrapText="1"/>
      <protection hidden="1"/>
    </xf>
    <xf numFmtId="0" fontId="78" fillId="5" borderId="164" xfId="8" applyFont="1" applyFill="1" applyBorder="1" applyAlignment="1" applyProtection="1">
      <alignment horizontal="center" vertical="center" wrapText="1"/>
      <protection hidden="1"/>
    </xf>
    <xf numFmtId="0" fontId="78" fillId="5" borderId="97" xfId="8" applyFont="1" applyFill="1" applyBorder="1" applyAlignment="1" applyProtection="1">
      <alignment horizontal="center" vertical="center" wrapText="1"/>
      <protection hidden="1"/>
    </xf>
    <xf numFmtId="0" fontId="78" fillId="5" borderId="81" xfId="8" applyFont="1" applyFill="1" applyBorder="1" applyAlignment="1" applyProtection="1">
      <alignment horizontal="center" vertical="center" wrapText="1"/>
      <protection hidden="1"/>
    </xf>
    <xf numFmtId="0" fontId="78" fillId="5" borderId="80" xfId="8" applyFont="1" applyFill="1" applyBorder="1" applyAlignment="1" applyProtection="1">
      <alignment horizontal="center" vertical="center" wrapText="1"/>
      <protection hidden="1"/>
    </xf>
    <xf numFmtId="0" fontId="79" fillId="5" borderId="91" xfId="8" applyFont="1" applyFill="1" applyBorder="1" applyAlignment="1" applyProtection="1">
      <alignment horizontal="center" vertical="center" shrinkToFit="1"/>
      <protection hidden="1"/>
    </xf>
    <xf numFmtId="0" fontId="79" fillId="5" borderId="88" xfId="8" applyFont="1" applyFill="1" applyBorder="1" applyAlignment="1" applyProtection="1">
      <alignment horizontal="center" vertical="center" shrinkToFit="1"/>
      <protection hidden="1"/>
    </xf>
    <xf numFmtId="0" fontId="79" fillId="5" borderId="90" xfId="8" applyFont="1" applyFill="1" applyBorder="1" applyAlignment="1" applyProtection="1">
      <alignment horizontal="center" vertical="center" shrinkToFit="1"/>
      <protection hidden="1"/>
    </xf>
    <xf numFmtId="0" fontId="80" fillId="5" borderId="1" xfId="8" applyNumberFormat="1" applyFont="1" applyFill="1" applyBorder="1" applyAlignment="1" applyProtection="1">
      <alignment horizontal="center" vertical="center" shrinkToFit="1"/>
      <protection hidden="1"/>
    </xf>
    <xf numFmtId="0" fontId="80" fillId="5" borderId="2" xfId="8" applyNumberFormat="1" applyFont="1" applyFill="1" applyBorder="1" applyAlignment="1" applyProtection="1">
      <alignment horizontal="center" vertical="center" shrinkToFit="1"/>
      <protection hidden="1"/>
    </xf>
    <xf numFmtId="0" fontId="80" fillId="5" borderId="84" xfId="8" applyNumberFormat="1" applyFont="1" applyFill="1" applyBorder="1" applyAlignment="1" applyProtection="1">
      <alignment horizontal="center" vertical="center" shrinkToFit="1"/>
      <protection hidden="1"/>
    </xf>
    <xf numFmtId="0" fontId="81" fillId="0" borderId="5" xfId="8" applyFont="1" applyFill="1" applyBorder="1" applyAlignment="1" applyProtection="1">
      <alignment horizontal="center" vertical="center"/>
      <protection hidden="1"/>
    </xf>
    <xf numFmtId="38" fontId="89" fillId="0" borderId="1" xfId="5" applyFont="1" applyFill="1" applyBorder="1" applyAlignment="1" applyProtection="1">
      <alignment horizontal="center" vertical="center" shrinkToFit="1"/>
      <protection hidden="1"/>
    </xf>
    <xf numFmtId="38" fontId="89" fillId="0" borderId="2" xfId="5" applyFont="1" applyFill="1" applyBorder="1" applyAlignment="1" applyProtection="1">
      <alignment horizontal="center" vertical="center" shrinkToFit="1"/>
      <protection hidden="1"/>
    </xf>
    <xf numFmtId="38" fontId="89" fillId="0" borderId="3" xfId="5" applyFont="1" applyFill="1" applyBorder="1" applyAlignment="1" applyProtection="1">
      <alignment horizontal="center" vertical="center" shrinkToFit="1"/>
      <protection hidden="1"/>
    </xf>
    <xf numFmtId="200" fontId="89" fillId="17" borderId="10" xfId="8" applyNumberFormat="1" applyFont="1" applyFill="1" applyBorder="1" applyAlignment="1" applyProtection="1">
      <alignment horizontal="center" vertical="center" shrinkToFit="1"/>
      <protection hidden="1"/>
    </xf>
    <xf numFmtId="200" fontId="89" fillId="17" borderId="25" xfId="8" applyNumberFormat="1" applyFont="1" applyFill="1" applyBorder="1" applyAlignment="1" applyProtection="1">
      <alignment horizontal="center" vertical="center" shrinkToFit="1"/>
      <protection hidden="1"/>
    </xf>
    <xf numFmtId="200" fontId="89" fillId="17" borderId="26" xfId="8" applyNumberFormat="1" applyFont="1" applyFill="1" applyBorder="1" applyAlignment="1" applyProtection="1">
      <alignment horizontal="center" vertical="center" shrinkToFit="1"/>
      <protection hidden="1"/>
    </xf>
    <xf numFmtId="200" fontId="89" fillId="17" borderId="1" xfId="8" applyNumberFormat="1" applyFont="1" applyFill="1" applyBorder="1" applyAlignment="1" applyProtection="1">
      <alignment horizontal="center" vertical="center" shrinkToFit="1"/>
      <protection hidden="1"/>
    </xf>
    <xf numFmtId="200" fontId="89" fillId="17" borderId="2" xfId="8" applyNumberFormat="1" applyFont="1" applyFill="1" applyBorder="1" applyAlignment="1" applyProtection="1">
      <alignment horizontal="center" vertical="center" shrinkToFit="1"/>
      <protection hidden="1"/>
    </xf>
    <xf numFmtId="200" fontId="89" fillId="17" borderId="3" xfId="8" applyNumberFormat="1" applyFont="1" applyFill="1" applyBorder="1" applyAlignment="1" applyProtection="1">
      <alignment horizontal="center" vertical="center" shrinkToFit="1"/>
      <protection hidden="1"/>
    </xf>
    <xf numFmtId="0" fontId="81" fillId="17" borderId="8" xfId="8" applyFont="1" applyFill="1" applyBorder="1" applyAlignment="1" applyProtection="1">
      <alignment horizontal="center" vertical="center" shrinkToFit="1"/>
      <protection hidden="1"/>
    </xf>
    <xf numFmtId="0" fontId="81" fillId="17" borderId="7" xfId="8" applyFont="1" applyFill="1" applyBorder="1" applyAlignment="1" applyProtection="1">
      <alignment horizontal="center" vertical="center" shrinkToFit="1"/>
      <protection hidden="1"/>
    </xf>
    <xf numFmtId="0" fontId="81" fillId="17" borderId="6" xfId="8" applyFont="1" applyFill="1" applyBorder="1" applyAlignment="1" applyProtection="1">
      <alignment horizontal="center" vertical="center" shrinkToFit="1"/>
      <protection hidden="1"/>
    </xf>
    <xf numFmtId="3" fontId="89" fillId="17" borderId="8" xfId="8" applyNumberFormat="1" applyFont="1" applyFill="1" applyBorder="1" applyAlignment="1" applyProtection="1">
      <alignment horizontal="center" vertical="center" shrinkToFit="1"/>
      <protection hidden="1"/>
    </xf>
    <xf numFmtId="3" fontId="89" fillId="17" borderId="7" xfId="8" applyNumberFormat="1" applyFont="1" applyFill="1" applyBorder="1" applyAlignment="1" applyProtection="1">
      <alignment horizontal="center" vertical="center" shrinkToFit="1"/>
      <protection hidden="1"/>
    </xf>
    <xf numFmtId="3" fontId="89" fillId="17" borderId="6" xfId="8" applyNumberFormat="1" applyFont="1" applyFill="1" applyBorder="1" applyAlignment="1" applyProtection="1">
      <alignment horizontal="center" vertical="center" shrinkToFit="1"/>
      <protection hidden="1"/>
    </xf>
    <xf numFmtId="0" fontId="81" fillId="0" borderId="0" xfId="8" applyFont="1" applyFill="1" applyBorder="1" applyAlignment="1" applyProtection="1">
      <alignment horizontal="left" vertical="center"/>
      <protection hidden="1"/>
    </xf>
    <xf numFmtId="0" fontId="81" fillId="0" borderId="242" xfId="8" applyFont="1" applyFill="1" applyBorder="1" applyAlignment="1" applyProtection="1">
      <alignment horizontal="left" vertical="center" wrapText="1"/>
      <protection hidden="1"/>
    </xf>
    <xf numFmtId="0" fontId="81" fillId="0" borderId="243" xfId="8" applyFont="1" applyFill="1" applyBorder="1" applyAlignment="1" applyProtection="1">
      <alignment horizontal="left" vertical="center" wrapText="1"/>
      <protection hidden="1"/>
    </xf>
    <xf numFmtId="0" fontId="88" fillId="0" borderId="170" xfId="8" applyFont="1" applyFill="1" applyBorder="1" applyAlignment="1" applyProtection="1">
      <alignment horizontal="center" vertical="center"/>
      <protection hidden="1"/>
    </xf>
    <xf numFmtId="0" fontId="88" fillId="0" borderId="172" xfId="8" applyFont="1" applyFill="1" applyBorder="1" applyAlignment="1" applyProtection="1">
      <alignment horizontal="center" vertical="center"/>
      <protection hidden="1"/>
    </xf>
    <xf numFmtId="3" fontId="89" fillId="18" borderId="242" xfId="8" applyNumberFormat="1" applyFont="1" applyFill="1" applyBorder="1" applyAlignment="1" applyProtection="1">
      <alignment horizontal="center" vertical="center" shrinkToFit="1"/>
      <protection hidden="1"/>
    </xf>
    <xf numFmtId="3" fontId="89" fillId="18" borderId="243" xfId="8" applyNumberFormat="1" applyFont="1" applyFill="1" applyBorder="1" applyAlignment="1" applyProtection="1">
      <alignment horizontal="center" vertical="center" shrinkToFit="1"/>
      <protection hidden="1"/>
    </xf>
    <xf numFmtId="3" fontId="89" fillId="18" borderId="246" xfId="8" applyNumberFormat="1" applyFont="1" applyFill="1" applyBorder="1" applyAlignment="1" applyProtection="1">
      <alignment horizontal="center" vertical="center" shrinkToFit="1"/>
      <protection hidden="1"/>
    </xf>
    <xf numFmtId="3" fontId="89" fillId="0" borderId="242" xfId="8" applyNumberFormat="1" applyFont="1" applyFill="1" applyBorder="1" applyAlignment="1" applyProtection="1">
      <alignment horizontal="center" vertical="center" shrinkToFit="1"/>
      <protection hidden="1"/>
    </xf>
    <xf numFmtId="3" fontId="89" fillId="0" borderId="243" xfId="8" applyNumberFormat="1" applyFont="1" applyFill="1" applyBorder="1" applyAlignment="1" applyProtection="1">
      <alignment horizontal="center" vertical="center" shrinkToFit="1"/>
      <protection hidden="1"/>
    </xf>
    <xf numFmtId="3" fontId="89" fillId="0" borderId="246" xfId="8" applyNumberFormat="1" applyFont="1" applyFill="1" applyBorder="1" applyAlignment="1" applyProtection="1">
      <alignment horizontal="center" vertical="center" shrinkToFit="1"/>
      <protection hidden="1"/>
    </xf>
    <xf numFmtId="38" fontId="91" fillId="0" borderId="5" xfId="5" applyFont="1" applyFill="1" applyBorder="1" applyAlignment="1" applyProtection="1">
      <alignment horizontal="center" vertical="center" shrinkToFit="1"/>
      <protection hidden="1"/>
    </xf>
    <xf numFmtId="182" fontId="89" fillId="5" borderId="0" xfId="8" applyNumberFormat="1" applyFont="1" applyFill="1" applyBorder="1" applyAlignment="1" applyProtection="1">
      <alignment horizontal="center" shrinkToFit="1"/>
      <protection hidden="1"/>
    </xf>
    <xf numFmtId="0" fontId="89" fillId="5" borderId="0" xfId="8" applyFont="1" applyFill="1" applyBorder="1" applyAlignment="1" applyProtection="1">
      <alignment horizontal="center" shrinkToFit="1"/>
      <protection hidden="1"/>
    </xf>
    <xf numFmtId="0" fontId="89" fillId="5" borderId="0" xfId="8" applyNumberFormat="1" applyFont="1" applyFill="1" applyBorder="1" applyAlignment="1" applyProtection="1">
      <alignment horizontal="center" shrinkToFit="1"/>
      <protection hidden="1"/>
    </xf>
    <xf numFmtId="0" fontId="88" fillId="0" borderId="170" xfId="8" applyFont="1" applyFill="1" applyBorder="1" applyAlignment="1" applyProtection="1">
      <alignment horizontal="center" vertical="center"/>
      <protection locked="0" hidden="1"/>
    </xf>
    <xf numFmtId="0" fontId="88" fillId="0" borderId="172" xfId="8" applyFont="1" applyFill="1" applyBorder="1" applyAlignment="1" applyProtection="1">
      <alignment horizontal="center" vertical="center"/>
      <protection locked="0" hidden="1"/>
    </xf>
    <xf numFmtId="197" fontId="91" fillId="17" borderId="10" xfId="8" applyNumberFormat="1" applyFont="1" applyFill="1" applyBorder="1" applyAlignment="1" applyProtection="1">
      <alignment horizontal="center" vertical="center" shrinkToFit="1"/>
      <protection hidden="1"/>
    </xf>
    <xf numFmtId="197" fontId="91" fillId="17" borderId="25" xfId="8" applyNumberFormat="1" applyFont="1" applyFill="1" applyBorder="1" applyAlignment="1" applyProtection="1">
      <alignment horizontal="center" vertical="center" shrinkToFit="1"/>
      <protection hidden="1"/>
    </xf>
    <xf numFmtId="197" fontId="91" fillId="17" borderId="26" xfId="8" applyNumberFormat="1" applyFont="1" applyFill="1" applyBorder="1" applyAlignment="1" applyProtection="1">
      <alignment horizontal="center" vertical="center" shrinkToFit="1"/>
      <protection hidden="1"/>
    </xf>
    <xf numFmtId="0" fontId="81" fillId="0" borderId="1" xfId="8" applyFont="1" applyFill="1" applyBorder="1" applyAlignment="1" applyProtection="1">
      <alignment horizontal="left" vertical="center" shrinkToFit="1"/>
      <protection hidden="1"/>
    </xf>
    <xf numFmtId="0" fontId="81" fillId="0" borderId="2" xfId="8" applyFont="1" applyFill="1" applyBorder="1" applyAlignment="1" applyProtection="1">
      <alignment horizontal="left" vertical="center" shrinkToFit="1"/>
      <protection hidden="1"/>
    </xf>
    <xf numFmtId="0" fontId="81" fillId="0" borderId="3" xfId="8" applyFont="1" applyFill="1" applyBorder="1" applyAlignment="1" applyProtection="1">
      <alignment horizontal="left" vertical="center" shrinkToFit="1"/>
      <protection hidden="1"/>
    </xf>
    <xf numFmtId="0" fontId="92" fillId="0" borderId="5" xfId="8" applyFont="1" applyFill="1" applyBorder="1" applyAlignment="1" applyProtection="1">
      <alignment horizontal="center" vertical="center" textRotation="255" wrapText="1"/>
      <protection hidden="1"/>
    </xf>
    <xf numFmtId="0" fontId="81" fillId="0" borderId="242" xfId="8" applyFont="1" applyFill="1" applyBorder="1" applyAlignment="1" applyProtection="1">
      <alignment horizontal="left" vertical="center"/>
      <protection hidden="1"/>
    </xf>
    <xf numFmtId="0" fontId="81" fillId="0" borderId="243" xfId="8" applyFont="1" applyFill="1" applyBorder="1" applyAlignment="1" applyProtection="1">
      <alignment horizontal="left" vertical="center"/>
      <protection hidden="1"/>
    </xf>
    <xf numFmtId="0" fontId="81" fillId="0" borderId="244" xfId="8" applyFont="1" applyFill="1" applyBorder="1" applyAlignment="1" applyProtection="1">
      <alignment horizontal="left" vertical="center"/>
      <protection hidden="1"/>
    </xf>
    <xf numFmtId="3" fontId="89" fillId="0" borderId="245" xfId="8" applyNumberFormat="1" applyFont="1" applyFill="1" applyBorder="1" applyAlignment="1" applyProtection="1">
      <alignment horizontal="center" vertical="center" shrinkToFit="1"/>
      <protection hidden="1"/>
    </xf>
    <xf numFmtId="0" fontId="81" fillId="0" borderId="8" xfId="8" applyFont="1" applyFill="1" applyBorder="1" applyAlignment="1" applyProtection="1">
      <alignment horizontal="right" vertical="center" shrinkToFit="1"/>
      <protection hidden="1"/>
    </xf>
    <xf numFmtId="0" fontId="81" fillId="0" borderId="7" xfId="8" applyFont="1" applyFill="1" applyBorder="1" applyAlignment="1" applyProtection="1">
      <alignment horizontal="right" vertical="center" shrinkToFit="1"/>
      <protection hidden="1"/>
    </xf>
    <xf numFmtId="0" fontId="81" fillId="0" borderId="6" xfId="8" applyFont="1" applyFill="1" applyBorder="1" applyAlignment="1" applyProtection="1">
      <alignment horizontal="right" vertical="center" shrinkToFit="1"/>
      <protection hidden="1"/>
    </xf>
    <xf numFmtId="3" fontId="89" fillId="0" borderId="8" xfId="8" applyNumberFormat="1" applyFont="1" applyFill="1" applyBorder="1" applyAlignment="1" applyProtection="1">
      <alignment horizontal="center" vertical="center" shrinkToFit="1"/>
      <protection hidden="1"/>
    </xf>
    <xf numFmtId="3" fontId="89" fillId="0" borderId="7" xfId="8" applyNumberFormat="1" applyFont="1" applyFill="1" applyBorder="1" applyAlignment="1" applyProtection="1">
      <alignment horizontal="center" vertical="center" shrinkToFit="1"/>
      <protection hidden="1"/>
    </xf>
    <xf numFmtId="3" fontId="89" fillId="0" borderId="6" xfId="8" applyNumberFormat="1" applyFont="1" applyFill="1" applyBorder="1" applyAlignment="1" applyProtection="1">
      <alignment horizontal="center" vertical="center" shrinkToFit="1"/>
      <protection hidden="1"/>
    </xf>
    <xf numFmtId="3" fontId="89" fillId="0" borderId="231" xfId="8" applyNumberFormat="1" applyFont="1" applyFill="1" applyBorder="1" applyAlignment="1" applyProtection="1">
      <alignment horizontal="center" vertical="center" shrinkToFit="1"/>
      <protection hidden="1"/>
    </xf>
    <xf numFmtId="3" fontId="89" fillId="0" borderId="232" xfId="8" applyNumberFormat="1" applyFont="1" applyFill="1" applyBorder="1" applyAlignment="1" applyProtection="1">
      <alignment horizontal="center" vertical="center" shrinkToFit="1"/>
      <protection hidden="1"/>
    </xf>
    <xf numFmtId="3" fontId="89" fillId="0" borderId="234" xfId="8" applyNumberFormat="1" applyFont="1" applyFill="1" applyBorder="1" applyAlignment="1" applyProtection="1">
      <alignment horizontal="center" vertical="center" shrinkToFit="1"/>
      <protection hidden="1"/>
    </xf>
    <xf numFmtId="3" fontId="89" fillId="0" borderId="235" xfId="8" applyNumberFormat="1" applyFont="1" applyFill="1" applyBorder="1" applyAlignment="1" applyProtection="1">
      <alignment horizontal="center" vertical="center" shrinkToFit="1"/>
      <protection hidden="1"/>
    </xf>
    <xf numFmtId="3" fontId="89" fillId="0" borderId="236" xfId="8" applyNumberFormat="1" applyFont="1" applyFill="1" applyBorder="1" applyAlignment="1" applyProtection="1">
      <alignment horizontal="center" vertical="center" shrinkToFit="1"/>
      <protection hidden="1"/>
    </xf>
    <xf numFmtId="3" fontId="89" fillId="0" borderId="237" xfId="8" applyNumberFormat="1" applyFont="1" applyFill="1" applyBorder="1" applyAlignment="1" applyProtection="1">
      <alignment horizontal="center" vertical="center" shrinkToFit="1"/>
      <protection hidden="1"/>
    </xf>
    <xf numFmtId="3" fontId="89" fillId="0" borderId="238" xfId="8" applyNumberFormat="1" applyFont="1" applyFill="1" applyBorder="1" applyAlignment="1" applyProtection="1">
      <alignment horizontal="center" vertical="center" shrinkToFit="1"/>
      <protection hidden="1"/>
    </xf>
    <xf numFmtId="3" fontId="89" fillId="19" borderId="224" xfId="8" applyNumberFormat="1" applyFont="1" applyFill="1" applyBorder="1" applyAlignment="1" applyProtection="1">
      <alignment horizontal="center" vertical="center" shrinkToFit="1"/>
      <protection hidden="1"/>
    </xf>
    <xf numFmtId="3" fontId="89" fillId="19" borderId="225" xfId="8" applyNumberFormat="1" applyFont="1" applyFill="1" applyBorder="1" applyAlignment="1" applyProtection="1">
      <alignment horizontal="center" vertical="center" shrinkToFit="1"/>
      <protection hidden="1"/>
    </xf>
    <xf numFmtId="3" fontId="89" fillId="19" borderId="76" xfId="8" applyNumberFormat="1" applyFont="1" applyFill="1" applyBorder="1" applyAlignment="1" applyProtection="1">
      <alignment horizontal="center" vertical="center" shrinkToFit="1"/>
      <protection hidden="1"/>
    </xf>
    <xf numFmtId="3" fontId="81" fillId="0" borderId="99" xfId="8" applyNumberFormat="1" applyFont="1" applyFill="1" applyBorder="1" applyAlignment="1" applyProtection="1">
      <alignment horizontal="right" vertical="center" shrinkToFit="1"/>
      <protection hidden="1"/>
    </xf>
    <xf numFmtId="3" fontId="81" fillId="0" borderId="100" xfId="8" applyNumberFormat="1" applyFont="1" applyFill="1" applyBorder="1" applyAlignment="1" applyProtection="1">
      <alignment horizontal="right" vertical="center" shrinkToFit="1"/>
      <protection hidden="1"/>
    </xf>
    <xf numFmtId="3" fontId="89" fillId="0" borderId="233" xfId="8" applyNumberFormat="1" applyFont="1" applyFill="1" applyBorder="1" applyAlignment="1" applyProtection="1">
      <alignment horizontal="center" vertical="center" shrinkToFit="1"/>
      <protection hidden="1"/>
    </xf>
    <xf numFmtId="3" fontId="81" fillId="19" borderId="99" xfId="8" applyNumberFormat="1" applyFont="1" applyFill="1" applyBorder="1" applyAlignment="1" applyProtection="1">
      <alignment horizontal="right" vertical="center" shrinkToFit="1"/>
      <protection hidden="1"/>
    </xf>
    <xf numFmtId="3" fontId="81" fillId="19" borderId="100" xfId="8" applyNumberFormat="1" applyFont="1" applyFill="1" applyBorder="1" applyAlignment="1" applyProtection="1">
      <alignment horizontal="right" vertical="center" shrinkToFit="1"/>
      <protection hidden="1"/>
    </xf>
    <xf numFmtId="3" fontId="89" fillId="19" borderId="73" xfId="8" applyNumberFormat="1" applyFont="1" applyFill="1" applyBorder="1" applyAlignment="1" applyProtection="1">
      <alignment horizontal="center" vertical="center" shrinkToFit="1"/>
      <protection hidden="1"/>
    </xf>
    <xf numFmtId="3" fontId="89" fillId="19" borderId="106" xfId="8" applyNumberFormat="1" applyFont="1" applyFill="1" applyBorder="1" applyAlignment="1" applyProtection="1">
      <alignment horizontal="center" vertical="center" shrinkToFit="1"/>
      <protection hidden="1"/>
    </xf>
    <xf numFmtId="3" fontId="89" fillId="0" borderId="240" xfId="8" applyNumberFormat="1" applyFont="1" applyFill="1" applyBorder="1" applyAlignment="1" applyProtection="1">
      <alignment horizontal="center" vertical="center" shrinkToFit="1"/>
      <protection hidden="1"/>
    </xf>
    <xf numFmtId="3" fontId="89" fillId="0" borderId="239" xfId="8" applyNumberFormat="1" applyFont="1" applyFill="1" applyBorder="1" applyAlignment="1" applyProtection="1">
      <alignment horizontal="center" vertical="center" shrinkToFit="1"/>
      <protection hidden="1"/>
    </xf>
    <xf numFmtId="0" fontId="81" fillId="0" borderId="11" xfId="8" applyFont="1" applyFill="1" applyBorder="1" applyAlignment="1" applyProtection="1">
      <alignment horizontal="right" vertical="center" shrinkToFit="1"/>
      <protection hidden="1"/>
    </xf>
    <xf numFmtId="0" fontId="81" fillId="0" borderId="0" xfId="8" applyFont="1" applyFill="1" applyBorder="1" applyAlignment="1" applyProtection="1">
      <alignment horizontal="right" vertical="center" shrinkToFit="1"/>
      <protection hidden="1"/>
    </xf>
    <xf numFmtId="0" fontId="81" fillId="19" borderId="74" xfId="8" applyFont="1" applyFill="1" applyBorder="1" applyAlignment="1" applyProtection="1">
      <alignment horizontal="right" vertical="center" shrinkToFit="1"/>
      <protection hidden="1"/>
    </xf>
    <xf numFmtId="0" fontId="81" fillId="19" borderId="75" xfId="8" applyFont="1" applyFill="1" applyBorder="1" applyAlignment="1" applyProtection="1">
      <alignment horizontal="right" vertical="center" shrinkToFit="1"/>
      <protection hidden="1"/>
    </xf>
    <xf numFmtId="0" fontId="81" fillId="19" borderId="102" xfId="8" applyFont="1" applyFill="1" applyBorder="1" applyAlignment="1" applyProtection="1">
      <alignment horizontal="right" vertical="center" shrinkToFit="1"/>
      <protection hidden="1"/>
    </xf>
    <xf numFmtId="3" fontId="89" fillId="18" borderId="229" xfId="8" applyNumberFormat="1" applyFont="1" applyFill="1" applyBorder="1" applyAlignment="1" applyProtection="1">
      <alignment horizontal="center" vertical="center" shrinkToFit="1"/>
      <protection hidden="1"/>
    </xf>
    <xf numFmtId="3" fontId="89" fillId="18" borderId="227" xfId="8" applyNumberFormat="1" applyFont="1" applyFill="1" applyBorder="1" applyAlignment="1" applyProtection="1">
      <alignment horizontal="center" vertical="center" shrinkToFit="1"/>
      <protection hidden="1"/>
    </xf>
    <xf numFmtId="3" fontId="89" fillId="18" borderId="230" xfId="8" applyNumberFormat="1" applyFont="1" applyFill="1" applyBorder="1" applyAlignment="1" applyProtection="1">
      <alignment horizontal="center" vertical="center" shrinkToFit="1"/>
      <protection hidden="1"/>
    </xf>
    <xf numFmtId="3" fontId="89" fillId="18" borderId="226" xfId="8" applyNumberFormat="1" applyFont="1" applyFill="1" applyBorder="1" applyAlignment="1" applyProtection="1">
      <alignment horizontal="center" vertical="center" shrinkToFit="1"/>
      <protection hidden="1"/>
    </xf>
    <xf numFmtId="0" fontId="88" fillId="0" borderId="202" xfId="8" applyFont="1" applyFill="1" applyBorder="1" applyAlignment="1" applyProtection="1">
      <alignment horizontal="center" vertical="center"/>
      <protection hidden="1"/>
    </xf>
    <xf numFmtId="0" fontId="88" fillId="0" borderId="203" xfId="8" applyFont="1" applyFill="1" applyBorder="1" applyAlignment="1" applyProtection="1">
      <alignment horizontal="center" vertical="center"/>
      <protection hidden="1"/>
    </xf>
    <xf numFmtId="3" fontId="89" fillId="18" borderId="228" xfId="8" applyNumberFormat="1" applyFont="1" applyFill="1" applyBorder="1" applyAlignment="1" applyProtection="1">
      <alignment horizontal="center" vertical="center" shrinkToFit="1"/>
      <protection hidden="1"/>
    </xf>
    <xf numFmtId="3" fontId="89" fillId="0" borderId="73" xfId="8" applyNumberFormat="1" applyFont="1" applyFill="1" applyBorder="1" applyAlignment="1" applyProtection="1">
      <alignment horizontal="center" vertical="center" shrinkToFit="1"/>
      <protection hidden="1"/>
    </xf>
    <xf numFmtId="3" fontId="89" fillId="0" borderId="224" xfId="8" applyNumberFormat="1" applyFont="1" applyFill="1" applyBorder="1" applyAlignment="1" applyProtection="1">
      <alignment horizontal="center" vertical="center" shrinkToFit="1"/>
      <protection hidden="1"/>
    </xf>
    <xf numFmtId="3" fontId="89" fillId="0" borderId="225" xfId="8" applyNumberFormat="1" applyFont="1" applyFill="1" applyBorder="1" applyAlignment="1" applyProtection="1">
      <alignment horizontal="center" vertical="center" shrinkToFit="1"/>
      <protection hidden="1"/>
    </xf>
    <xf numFmtId="3" fontId="89" fillId="0" borderId="76" xfId="8" applyNumberFormat="1" applyFont="1" applyFill="1" applyBorder="1" applyAlignment="1" applyProtection="1">
      <alignment horizontal="center" vertical="center" shrinkToFit="1"/>
      <protection hidden="1"/>
    </xf>
    <xf numFmtId="3" fontId="89" fillId="0" borderId="106" xfId="8" applyNumberFormat="1" applyFont="1" applyFill="1" applyBorder="1" applyAlignment="1" applyProtection="1">
      <alignment horizontal="center" vertical="center" shrinkToFit="1"/>
      <protection hidden="1"/>
    </xf>
    <xf numFmtId="3" fontId="81" fillId="0" borderId="99" xfId="8" applyNumberFormat="1" applyFont="1" applyFill="1" applyBorder="1" applyAlignment="1" applyProtection="1">
      <alignment horizontal="left" vertical="center" wrapText="1" shrinkToFit="1"/>
      <protection hidden="1"/>
    </xf>
    <xf numFmtId="3" fontId="81" fillId="0" borderId="100" xfId="8" applyNumberFormat="1" applyFont="1" applyFill="1" applyBorder="1" applyAlignment="1" applyProtection="1">
      <alignment horizontal="left" vertical="center" wrapText="1" shrinkToFit="1"/>
      <protection hidden="1"/>
    </xf>
    <xf numFmtId="3" fontId="81" fillId="0" borderId="241" xfId="8" applyNumberFormat="1" applyFont="1" applyFill="1" applyBorder="1" applyAlignment="1" applyProtection="1">
      <alignment horizontal="left" vertical="center" wrapText="1" shrinkToFit="1"/>
      <protection hidden="1"/>
    </xf>
    <xf numFmtId="3" fontId="81" fillId="0" borderId="74" xfId="8" applyNumberFormat="1" applyFont="1" applyFill="1" applyBorder="1" applyAlignment="1" applyProtection="1">
      <alignment horizontal="left" vertical="center" wrapText="1" shrinkToFit="1"/>
      <protection hidden="1"/>
    </xf>
    <xf numFmtId="3" fontId="81" fillId="0" borderId="75" xfId="8" applyNumberFormat="1" applyFont="1" applyFill="1" applyBorder="1" applyAlignment="1" applyProtection="1">
      <alignment horizontal="left" vertical="center" wrapText="1" shrinkToFit="1"/>
      <protection hidden="1"/>
    </xf>
    <xf numFmtId="3" fontId="81" fillId="0" borderId="197" xfId="8" applyNumberFormat="1" applyFont="1" applyFill="1" applyBorder="1" applyAlignment="1" applyProtection="1">
      <alignment horizontal="left" vertical="center" wrapText="1" shrinkToFit="1"/>
      <protection hidden="1"/>
    </xf>
    <xf numFmtId="3" fontId="89" fillId="17" borderId="74" xfId="8" applyNumberFormat="1" applyFont="1" applyFill="1" applyBorder="1" applyAlignment="1" applyProtection="1">
      <alignment horizontal="center" vertical="center" shrinkToFit="1"/>
      <protection hidden="1"/>
    </xf>
    <xf numFmtId="3" fontId="89" fillId="17" borderId="76" xfId="8" applyNumberFormat="1" applyFont="1" applyFill="1" applyBorder="1" applyAlignment="1" applyProtection="1">
      <alignment horizontal="center" vertical="center" shrinkToFit="1"/>
      <protection hidden="1"/>
    </xf>
    <xf numFmtId="3" fontId="89" fillId="17" borderId="106" xfId="8" applyNumberFormat="1" applyFont="1" applyFill="1" applyBorder="1" applyAlignment="1" applyProtection="1">
      <alignment horizontal="center" vertical="center" shrinkToFit="1"/>
      <protection hidden="1"/>
    </xf>
    <xf numFmtId="3" fontId="89" fillId="17" borderId="102" xfId="8" applyNumberFormat="1" applyFont="1" applyFill="1" applyBorder="1" applyAlignment="1" applyProtection="1">
      <alignment horizontal="center" vertical="center" shrinkToFit="1"/>
      <protection hidden="1"/>
    </xf>
    <xf numFmtId="3" fontId="89" fillId="17" borderId="73" xfId="8" applyNumberFormat="1" applyFont="1" applyFill="1" applyBorder="1" applyAlignment="1" applyProtection="1">
      <alignment horizontal="center" vertical="center" shrinkToFit="1"/>
      <protection hidden="1"/>
    </xf>
    <xf numFmtId="3" fontId="89" fillId="17" borderId="224" xfId="8" applyNumberFormat="1" applyFont="1" applyFill="1" applyBorder="1" applyAlignment="1" applyProtection="1">
      <alignment horizontal="center" vertical="center" shrinkToFit="1"/>
      <protection hidden="1"/>
    </xf>
    <xf numFmtId="3" fontId="89" fillId="17" borderId="225" xfId="8" applyNumberFormat="1" applyFont="1" applyFill="1" applyBorder="1" applyAlignment="1" applyProtection="1">
      <alignment horizontal="center" vertical="center" shrinkToFit="1"/>
      <protection hidden="1"/>
    </xf>
    <xf numFmtId="3" fontId="81" fillId="17" borderId="74" xfId="8" applyNumberFormat="1" applyFont="1" applyFill="1" applyBorder="1" applyAlignment="1" applyProtection="1">
      <alignment horizontal="left" vertical="center" wrapText="1" shrinkToFit="1"/>
      <protection hidden="1"/>
    </xf>
    <xf numFmtId="3" fontId="81" fillId="17" borderId="75" xfId="8" applyNumberFormat="1" applyFont="1" applyFill="1" applyBorder="1" applyAlignment="1" applyProtection="1">
      <alignment horizontal="left" vertical="center" wrapText="1" shrinkToFit="1"/>
      <protection hidden="1"/>
    </xf>
    <xf numFmtId="3" fontId="81" fillId="17" borderId="197" xfId="8" applyNumberFormat="1" applyFont="1" applyFill="1" applyBorder="1" applyAlignment="1" applyProtection="1">
      <alignment horizontal="left" vertical="center" wrapText="1" shrinkToFit="1"/>
      <protection hidden="1"/>
    </xf>
    <xf numFmtId="198" fontId="88" fillId="17" borderId="198" xfId="8" applyNumberFormat="1" applyFont="1" applyFill="1" applyBorder="1" applyAlignment="1" applyProtection="1">
      <alignment horizontal="center" vertical="center"/>
      <protection hidden="1"/>
    </xf>
    <xf numFmtId="198" fontId="88" fillId="17" borderId="197" xfId="8" applyNumberFormat="1" applyFont="1" applyFill="1" applyBorder="1" applyAlignment="1" applyProtection="1">
      <alignment horizontal="center" vertical="center"/>
      <protection hidden="1"/>
    </xf>
    <xf numFmtId="3" fontId="89" fillId="17" borderId="198" xfId="8" applyNumberFormat="1" applyFont="1" applyFill="1" applyBorder="1" applyAlignment="1" applyProtection="1">
      <alignment horizontal="center" vertical="center" shrinkToFit="1"/>
      <protection hidden="1"/>
    </xf>
    <xf numFmtId="0" fontId="88" fillId="17" borderId="198" xfId="8" applyFont="1" applyFill="1" applyBorder="1" applyAlignment="1" applyProtection="1">
      <alignment horizontal="center" vertical="center"/>
      <protection hidden="1"/>
    </xf>
    <xf numFmtId="0" fontId="88" fillId="17" borderId="197" xfId="8" applyFont="1" applyFill="1" applyBorder="1" applyAlignment="1" applyProtection="1">
      <alignment horizontal="center" vertical="center"/>
      <protection hidden="1"/>
    </xf>
    <xf numFmtId="3" fontId="89" fillId="0" borderId="227" xfId="8" applyNumberFormat="1" applyFont="1" applyFill="1" applyBorder="1" applyAlignment="1" applyProtection="1">
      <alignment horizontal="center" vertical="center" shrinkToFit="1"/>
      <protection hidden="1"/>
    </xf>
    <xf numFmtId="3" fontId="89" fillId="0" borderId="230" xfId="8" applyNumberFormat="1" applyFont="1" applyFill="1" applyBorder="1" applyAlignment="1" applyProtection="1">
      <alignment horizontal="center" vertical="center" shrinkToFit="1"/>
      <protection hidden="1"/>
    </xf>
    <xf numFmtId="3" fontId="89" fillId="0" borderId="226" xfId="8" applyNumberFormat="1" applyFont="1" applyFill="1" applyBorder="1" applyAlignment="1" applyProtection="1">
      <alignment horizontal="center" vertical="center" shrinkToFit="1"/>
      <protection hidden="1"/>
    </xf>
    <xf numFmtId="3" fontId="89" fillId="0" borderId="228" xfId="8" applyNumberFormat="1" applyFont="1" applyFill="1" applyBorder="1" applyAlignment="1" applyProtection="1">
      <alignment horizontal="center" vertical="center" shrinkToFit="1"/>
      <protection hidden="1"/>
    </xf>
    <xf numFmtId="3" fontId="89" fillId="0" borderId="229" xfId="8" applyNumberFormat="1" applyFont="1" applyFill="1" applyBorder="1" applyAlignment="1" applyProtection="1">
      <alignment horizontal="center" vertical="center" shrinkToFit="1"/>
      <protection hidden="1"/>
    </xf>
    <xf numFmtId="3" fontId="81" fillId="0" borderId="8" xfId="8" applyNumberFormat="1" applyFont="1" applyFill="1" applyBorder="1" applyAlignment="1" applyProtection="1">
      <alignment horizontal="right" vertical="center" shrinkToFit="1"/>
      <protection hidden="1"/>
    </xf>
    <xf numFmtId="3" fontId="81" fillId="0" borderId="7" xfId="8" applyNumberFormat="1" applyFont="1" applyFill="1" applyBorder="1" applyAlignment="1" applyProtection="1">
      <alignment horizontal="right" vertical="center" shrinkToFit="1"/>
      <protection hidden="1"/>
    </xf>
    <xf numFmtId="3" fontId="81" fillId="0" borderId="0" xfId="8" applyNumberFormat="1" applyFont="1" applyFill="1" applyBorder="1" applyAlignment="1" applyProtection="1">
      <alignment horizontal="right" vertical="center" shrinkToFit="1"/>
      <protection hidden="1"/>
    </xf>
    <xf numFmtId="3" fontId="89" fillId="18" borderId="76" xfId="8" applyNumberFormat="1" applyFont="1" applyFill="1" applyBorder="1" applyAlignment="1" applyProtection="1">
      <alignment horizontal="center" vertical="center" shrinkToFit="1"/>
      <protection hidden="1"/>
    </xf>
    <xf numFmtId="3" fontId="89" fillId="18" borderId="224" xfId="8" applyNumberFormat="1" applyFont="1" applyFill="1" applyBorder="1" applyAlignment="1" applyProtection="1">
      <alignment horizontal="center" vertical="center" shrinkToFit="1"/>
      <protection hidden="1"/>
    </xf>
    <xf numFmtId="3" fontId="89" fillId="18" borderId="106" xfId="8" applyNumberFormat="1" applyFont="1" applyFill="1" applyBorder="1" applyAlignment="1" applyProtection="1">
      <alignment horizontal="center" vertical="center" shrinkToFit="1"/>
      <protection hidden="1"/>
    </xf>
    <xf numFmtId="3" fontId="89" fillId="18" borderId="73" xfId="8" applyNumberFormat="1" applyFont="1" applyFill="1" applyBorder="1" applyAlignment="1" applyProtection="1">
      <alignment horizontal="center" vertical="center" shrinkToFit="1"/>
      <protection hidden="1"/>
    </xf>
    <xf numFmtId="3" fontId="89" fillId="0" borderId="222" xfId="8" applyNumberFormat="1" applyFont="1" applyFill="1" applyBorder="1" applyAlignment="1" applyProtection="1">
      <alignment horizontal="center" vertical="center" shrinkToFit="1"/>
      <protection hidden="1"/>
    </xf>
    <xf numFmtId="3" fontId="89" fillId="0" borderId="220" xfId="8" applyNumberFormat="1" applyFont="1" applyFill="1" applyBorder="1" applyAlignment="1" applyProtection="1">
      <alignment horizontal="center" vertical="center" shrinkToFit="1"/>
      <protection hidden="1"/>
    </xf>
    <xf numFmtId="3" fontId="89" fillId="0" borderId="223" xfId="8" applyNumberFormat="1" applyFont="1" applyFill="1" applyBorder="1" applyAlignment="1" applyProtection="1">
      <alignment horizontal="center" vertical="center" shrinkToFit="1"/>
      <protection hidden="1"/>
    </xf>
    <xf numFmtId="3" fontId="89" fillId="0" borderId="219" xfId="8" applyNumberFormat="1" applyFont="1" applyFill="1" applyBorder="1" applyAlignment="1" applyProtection="1">
      <alignment horizontal="center" vertical="center" shrinkToFit="1"/>
      <protection hidden="1"/>
    </xf>
    <xf numFmtId="196" fontId="88" fillId="5" borderId="217" xfId="8" applyNumberFormat="1" applyFont="1" applyFill="1" applyBorder="1" applyAlignment="1" applyProtection="1">
      <alignment horizontal="center" vertical="center" shrinkToFit="1"/>
      <protection hidden="1"/>
    </xf>
    <xf numFmtId="196" fontId="88" fillId="5" borderId="215" xfId="8" applyNumberFormat="1" applyFont="1" applyFill="1" applyBorder="1" applyAlignment="1" applyProtection="1">
      <alignment horizontal="center" vertical="center" shrinkToFit="1"/>
      <protection hidden="1"/>
    </xf>
    <xf numFmtId="196" fontId="88" fillId="5" borderId="218" xfId="8" applyNumberFormat="1" applyFont="1" applyFill="1" applyBorder="1" applyAlignment="1" applyProtection="1">
      <alignment horizontal="center" vertical="center" shrinkToFit="1"/>
      <protection hidden="1"/>
    </xf>
    <xf numFmtId="0" fontId="81" fillId="0" borderId="5" xfId="8" applyFont="1" applyFill="1" applyBorder="1" applyAlignment="1" applyProtection="1">
      <alignment horizontal="center" vertical="center" textRotation="255"/>
      <protection hidden="1"/>
    </xf>
    <xf numFmtId="0" fontId="84" fillId="0" borderId="5" xfId="8" applyFont="1" applyFill="1" applyBorder="1" applyAlignment="1" applyProtection="1">
      <alignment horizontal="center" vertical="center" textRotation="255"/>
      <protection hidden="1"/>
    </xf>
    <xf numFmtId="182" fontId="88" fillId="0" borderId="192" xfId="8" applyNumberFormat="1" applyFont="1" applyFill="1" applyBorder="1" applyAlignment="1" applyProtection="1">
      <alignment horizontal="center" vertical="center"/>
      <protection hidden="1"/>
    </xf>
    <xf numFmtId="182" fontId="88" fillId="0" borderId="193" xfId="8" applyNumberFormat="1" applyFont="1" applyFill="1" applyBorder="1" applyAlignment="1" applyProtection="1">
      <alignment horizontal="center" vertical="center"/>
      <protection hidden="1"/>
    </xf>
    <xf numFmtId="3" fontId="89" fillId="0" borderId="221" xfId="8" applyNumberFormat="1" applyFont="1" applyFill="1" applyBorder="1" applyAlignment="1" applyProtection="1">
      <alignment horizontal="center" vertical="center" shrinkToFit="1"/>
      <protection hidden="1"/>
    </xf>
    <xf numFmtId="3" fontId="89" fillId="18" borderId="225" xfId="8" applyNumberFormat="1" applyFont="1" applyFill="1" applyBorder="1" applyAlignment="1" applyProtection="1">
      <alignment horizontal="center" vertical="center" shrinkToFit="1"/>
      <protection hidden="1"/>
    </xf>
    <xf numFmtId="182" fontId="88" fillId="0" borderId="198" xfId="8" applyNumberFormat="1" applyFont="1" applyFill="1" applyBorder="1" applyAlignment="1" applyProtection="1">
      <alignment horizontal="center" vertical="center"/>
      <protection hidden="1"/>
    </xf>
    <xf numFmtId="182" fontId="88" fillId="0" borderId="197" xfId="8" applyNumberFormat="1" applyFont="1" applyFill="1" applyBorder="1" applyAlignment="1" applyProtection="1">
      <alignment horizontal="center" vertical="center"/>
      <protection hidden="1"/>
    </xf>
    <xf numFmtId="0" fontId="81" fillId="0" borderId="10" xfId="8" applyFont="1" applyBorder="1" applyAlignment="1" applyProtection="1">
      <alignment horizontal="left" vertical="center"/>
      <protection hidden="1"/>
    </xf>
    <xf numFmtId="0" fontId="81" fillId="0" borderId="25" xfId="8" applyFont="1" applyBorder="1" applyAlignment="1" applyProtection="1">
      <alignment horizontal="left" vertical="center"/>
      <protection hidden="1"/>
    </xf>
    <xf numFmtId="0" fontId="81" fillId="0" borderId="86" xfId="8" applyFont="1" applyBorder="1" applyAlignment="1" applyProtection="1">
      <alignment horizontal="left" vertical="center"/>
      <protection hidden="1"/>
    </xf>
    <xf numFmtId="196" fontId="88" fillId="5" borderId="214" xfId="8" applyNumberFormat="1" applyFont="1" applyFill="1" applyBorder="1" applyAlignment="1" applyProtection="1">
      <alignment horizontal="center" vertical="center" shrinkToFit="1"/>
      <protection hidden="1"/>
    </xf>
    <xf numFmtId="196" fontId="88" fillId="5" borderId="216" xfId="8" applyNumberFormat="1" applyFont="1" applyFill="1" applyBorder="1" applyAlignment="1" applyProtection="1">
      <alignment horizontal="center" vertical="center" shrinkToFit="1"/>
      <protection hidden="1"/>
    </xf>
    <xf numFmtId="0" fontId="81" fillId="0" borderId="5" xfId="8" applyFont="1" applyBorder="1" applyAlignment="1" applyProtection="1">
      <alignment horizontal="center" vertical="center"/>
      <protection hidden="1"/>
    </xf>
    <xf numFmtId="0" fontId="81" fillId="0" borderId="82" xfId="13" applyFont="1" applyBorder="1" applyAlignment="1" applyProtection="1">
      <alignment horizontal="center" vertical="center" shrinkToFit="1"/>
      <protection hidden="1"/>
    </xf>
    <xf numFmtId="0" fontId="81" fillId="0" borderId="212" xfId="13" applyFont="1" applyBorder="1" applyAlignment="1" applyProtection="1">
      <alignment horizontal="center" vertical="center" shrinkToFit="1"/>
      <protection hidden="1"/>
    </xf>
    <xf numFmtId="0" fontId="81" fillId="0" borderId="213" xfId="13" applyFont="1" applyBorder="1" applyAlignment="1" applyProtection="1">
      <alignment horizontal="center" vertical="center" shrinkToFit="1"/>
      <protection hidden="1"/>
    </xf>
    <xf numFmtId="0" fontId="81" fillId="0" borderId="111" xfId="13" applyFont="1" applyBorder="1" applyAlignment="1" applyProtection="1">
      <alignment horizontal="center" vertical="center" shrinkToFit="1"/>
      <protection hidden="1"/>
    </xf>
    <xf numFmtId="0" fontId="81" fillId="19" borderId="10" xfId="8" applyFont="1" applyFill="1" applyBorder="1" applyAlignment="1" applyProtection="1">
      <alignment horizontal="left" vertical="center"/>
      <protection hidden="1"/>
    </xf>
    <xf numFmtId="0" fontId="81" fillId="19" borderId="25" xfId="8" applyFont="1" applyFill="1" applyBorder="1" applyAlignment="1" applyProtection="1">
      <alignment horizontal="left" vertical="center"/>
      <protection hidden="1"/>
    </xf>
    <xf numFmtId="0" fontId="81" fillId="19" borderId="26" xfId="8" applyFont="1" applyFill="1" applyBorder="1" applyAlignment="1" applyProtection="1">
      <alignment horizontal="left" vertical="center"/>
      <protection hidden="1"/>
    </xf>
    <xf numFmtId="197" fontId="91" fillId="19" borderId="10" xfId="8" applyNumberFormat="1" applyFont="1" applyFill="1" applyBorder="1" applyAlignment="1" applyProtection="1">
      <alignment horizontal="center" vertical="center" shrinkToFit="1"/>
      <protection hidden="1"/>
    </xf>
    <xf numFmtId="197" fontId="91" fillId="19" borderId="25" xfId="8" applyNumberFormat="1" applyFont="1" applyFill="1" applyBorder="1" applyAlignment="1" applyProtection="1">
      <alignment horizontal="center" vertical="center" shrinkToFit="1"/>
      <protection hidden="1"/>
    </xf>
    <xf numFmtId="197" fontId="91" fillId="19" borderId="26" xfId="8" applyNumberFormat="1" applyFont="1" applyFill="1" applyBorder="1" applyAlignment="1" applyProtection="1">
      <alignment horizontal="center" vertical="center" shrinkToFit="1"/>
      <protection hidden="1"/>
    </xf>
    <xf numFmtId="0" fontId="81" fillId="19" borderId="1" xfId="8" applyFont="1" applyFill="1" applyBorder="1" applyAlignment="1" applyProtection="1">
      <alignment horizontal="left" vertical="center"/>
      <protection hidden="1"/>
    </xf>
    <xf numFmtId="0" fontId="81" fillId="19" borderId="2" xfId="8" applyFont="1" applyFill="1" applyBorder="1" applyAlignment="1" applyProtection="1">
      <alignment horizontal="left" vertical="center"/>
      <protection hidden="1"/>
    </xf>
    <xf numFmtId="0" fontId="81" fillId="19" borderId="3" xfId="8" applyFont="1" applyFill="1" applyBorder="1" applyAlignment="1" applyProtection="1">
      <alignment horizontal="left" vertical="center"/>
      <protection hidden="1"/>
    </xf>
    <xf numFmtId="197" fontId="91" fillId="19" borderId="1" xfId="8" applyNumberFormat="1" applyFont="1" applyFill="1" applyBorder="1" applyAlignment="1" applyProtection="1">
      <alignment horizontal="center" vertical="center" shrinkToFit="1"/>
      <protection hidden="1"/>
    </xf>
    <xf numFmtId="197" fontId="91" fillId="19" borderId="2" xfId="8" applyNumberFormat="1" applyFont="1" applyFill="1" applyBorder="1" applyAlignment="1" applyProtection="1">
      <alignment horizontal="center" vertical="center" shrinkToFit="1"/>
      <protection hidden="1"/>
    </xf>
    <xf numFmtId="197" fontId="91" fillId="19" borderId="3" xfId="8" applyNumberFormat="1" applyFont="1" applyFill="1" applyBorder="1" applyAlignment="1" applyProtection="1">
      <alignment horizontal="center" vertical="center" shrinkToFit="1"/>
      <protection hidden="1"/>
    </xf>
    <xf numFmtId="38" fontId="91" fillId="19" borderId="1" xfId="12" applyFont="1" applyFill="1" applyBorder="1" applyAlignment="1" applyProtection="1">
      <alignment horizontal="center" vertical="center" shrinkToFit="1"/>
      <protection hidden="1"/>
    </xf>
    <xf numFmtId="38" fontId="91" fillId="19" borderId="2" xfId="12" applyFont="1" applyFill="1" applyBorder="1" applyAlignment="1" applyProtection="1">
      <alignment horizontal="center" vertical="center" shrinkToFit="1"/>
      <protection hidden="1"/>
    </xf>
    <xf numFmtId="38" fontId="91" fillId="19" borderId="3" xfId="12" applyFont="1" applyFill="1" applyBorder="1" applyAlignment="1" applyProtection="1">
      <alignment horizontal="center" vertical="center" shrinkToFit="1"/>
      <protection hidden="1"/>
    </xf>
    <xf numFmtId="198" fontId="88" fillId="0" borderId="198" xfId="8" applyNumberFormat="1" applyFont="1" applyFill="1" applyBorder="1" applyAlignment="1" applyProtection="1">
      <alignment horizontal="center" vertical="center"/>
      <protection hidden="1"/>
    </xf>
    <xf numFmtId="198" fontId="88" fillId="0" borderId="197" xfId="8" applyNumberFormat="1" applyFont="1" applyFill="1" applyBorder="1" applyAlignment="1" applyProtection="1">
      <alignment horizontal="center" vertical="center"/>
      <protection hidden="1"/>
    </xf>
    <xf numFmtId="198" fontId="88" fillId="17" borderId="198" xfId="8" applyNumberFormat="1" applyFont="1" applyFill="1" applyBorder="1" applyAlignment="1" applyProtection="1">
      <alignment horizontal="center" vertical="center"/>
      <protection locked="0" hidden="1"/>
    </xf>
    <xf numFmtId="198" fontId="88" fillId="17" borderId="197" xfId="8" applyNumberFormat="1" applyFont="1" applyFill="1" applyBorder="1" applyAlignment="1" applyProtection="1">
      <alignment horizontal="center" vertical="center"/>
      <protection locked="0" hidden="1"/>
    </xf>
    <xf numFmtId="0" fontId="88" fillId="17" borderId="198" xfId="8" applyFont="1" applyFill="1" applyBorder="1" applyAlignment="1" applyProtection="1">
      <alignment horizontal="center" vertical="center"/>
      <protection locked="0" hidden="1"/>
    </xf>
    <xf numFmtId="0" fontId="88" fillId="17" borderId="197" xfId="8" applyFont="1" applyFill="1" applyBorder="1" applyAlignment="1" applyProtection="1">
      <alignment horizontal="center" vertical="center"/>
      <protection locked="0" hidden="1"/>
    </xf>
    <xf numFmtId="0" fontId="88" fillId="0" borderId="202" xfId="8" applyFont="1" applyFill="1" applyBorder="1" applyAlignment="1" applyProtection="1">
      <alignment horizontal="center" vertical="center"/>
      <protection locked="0" hidden="1"/>
    </xf>
    <xf numFmtId="0" fontId="88" fillId="0" borderId="203" xfId="8" applyFont="1" applyFill="1" applyBorder="1" applyAlignment="1" applyProtection="1">
      <alignment horizontal="center" vertical="center"/>
      <protection locked="0" hidden="1"/>
    </xf>
    <xf numFmtId="0" fontId="84" fillId="17" borderId="1" xfId="8" applyFont="1" applyFill="1" applyBorder="1" applyAlignment="1" applyProtection="1">
      <alignment horizontal="left" vertical="center" shrinkToFit="1"/>
      <protection hidden="1"/>
    </xf>
    <xf numFmtId="0" fontId="84" fillId="17" borderId="2" xfId="8" applyFont="1" applyFill="1" applyBorder="1" applyAlignment="1" applyProtection="1">
      <alignment horizontal="left" vertical="center" shrinkToFit="1"/>
      <protection hidden="1"/>
    </xf>
    <xf numFmtId="0" fontId="84" fillId="17" borderId="3" xfId="8" applyFont="1" applyFill="1" applyBorder="1" applyAlignment="1" applyProtection="1">
      <alignment horizontal="left" vertical="center" shrinkToFit="1"/>
      <protection hidden="1"/>
    </xf>
    <xf numFmtId="0" fontId="76" fillId="5" borderId="3" xfId="8" applyFont="1" applyFill="1" applyBorder="1" applyAlignment="1" applyProtection="1">
      <alignment horizontal="center" vertical="center"/>
      <protection hidden="1"/>
    </xf>
    <xf numFmtId="0" fontId="76" fillId="5" borderId="0" xfId="8" applyFont="1" applyFill="1" applyAlignment="1" applyProtection="1">
      <alignment horizontal="left" vertical="center" shrinkToFit="1"/>
      <protection hidden="1"/>
    </xf>
    <xf numFmtId="0" fontId="100" fillId="5" borderId="5" xfId="8" applyFont="1" applyFill="1" applyBorder="1" applyAlignment="1" applyProtection="1">
      <alignment horizontal="center" vertical="center" wrapText="1" shrinkToFit="1"/>
      <protection hidden="1"/>
    </xf>
    <xf numFmtId="0" fontId="100" fillId="5" borderId="5" xfId="8" applyFont="1" applyFill="1" applyBorder="1" applyAlignment="1" applyProtection="1">
      <alignment horizontal="center" vertical="center" shrinkToFit="1"/>
      <protection hidden="1"/>
    </xf>
    <xf numFmtId="0" fontId="76" fillId="5" borderId="1" xfId="8" applyFont="1" applyFill="1" applyBorder="1" applyAlignment="1" applyProtection="1">
      <alignment horizontal="center" vertical="center" shrinkToFit="1"/>
      <protection hidden="1"/>
    </xf>
    <xf numFmtId="0" fontId="76" fillId="5" borderId="10" xfId="8" applyFont="1" applyFill="1" applyBorder="1" applyAlignment="1" applyProtection="1">
      <alignment horizontal="center" wrapText="1"/>
      <protection hidden="1"/>
    </xf>
    <xf numFmtId="0" fontId="76" fillId="5" borderId="25" xfId="8" applyFont="1" applyFill="1" applyBorder="1" applyAlignment="1" applyProtection="1">
      <alignment horizontal="center"/>
      <protection hidden="1"/>
    </xf>
    <xf numFmtId="0" fontId="76" fillId="5" borderId="26" xfId="8" applyFont="1" applyFill="1" applyBorder="1" applyAlignment="1" applyProtection="1">
      <alignment horizontal="center"/>
      <protection hidden="1"/>
    </xf>
    <xf numFmtId="0" fontId="76" fillId="5" borderId="135" xfId="8" applyFont="1" applyFill="1" applyBorder="1" applyAlignment="1" applyProtection="1">
      <alignment horizontal="center" vertical="center"/>
      <protection hidden="1"/>
    </xf>
    <xf numFmtId="0" fontId="76" fillId="5" borderId="134" xfId="8" applyFont="1" applyFill="1" applyBorder="1" applyAlignment="1" applyProtection="1">
      <alignment horizontal="center" vertical="center"/>
      <protection hidden="1"/>
    </xf>
    <xf numFmtId="0" fontId="76" fillId="5" borderId="173" xfId="8" applyFont="1" applyFill="1" applyBorder="1" applyAlignment="1" applyProtection="1">
      <alignment horizontal="center" vertical="center"/>
      <protection hidden="1"/>
    </xf>
    <xf numFmtId="199" fontId="76" fillId="5" borderId="3" xfId="8" applyNumberFormat="1" applyFont="1" applyFill="1" applyBorder="1" applyAlignment="1" applyProtection="1">
      <alignment horizontal="center" vertical="center"/>
      <protection hidden="1"/>
    </xf>
    <xf numFmtId="199" fontId="76" fillId="5" borderId="5" xfId="8" applyNumberFormat="1" applyFont="1" applyFill="1" applyBorder="1" applyAlignment="1" applyProtection="1">
      <alignment horizontal="center" vertical="center"/>
      <protection hidden="1"/>
    </xf>
    <xf numFmtId="199" fontId="76" fillId="5" borderId="1" xfId="8" applyNumberFormat="1" applyFont="1" applyFill="1" applyBorder="1" applyAlignment="1" applyProtection="1">
      <alignment horizontal="center" vertical="center"/>
      <protection hidden="1"/>
    </xf>
    <xf numFmtId="192" fontId="112" fillId="5" borderId="170" xfId="8" applyNumberFormat="1" applyFont="1" applyFill="1" applyBorder="1" applyAlignment="1" applyProtection="1">
      <alignment horizontal="center" vertical="center"/>
      <protection hidden="1"/>
    </xf>
    <xf numFmtId="192" fontId="112" fillId="5" borderId="171" xfId="8" applyNumberFormat="1" applyFont="1" applyFill="1" applyBorder="1" applyAlignment="1" applyProtection="1">
      <alignment horizontal="center" vertical="center"/>
      <protection hidden="1"/>
    </xf>
    <xf numFmtId="192" fontId="112" fillId="5" borderId="172" xfId="8" applyNumberFormat="1" applyFont="1" applyFill="1" applyBorder="1" applyAlignment="1" applyProtection="1">
      <alignment horizontal="center" vertical="center"/>
      <protection hidden="1"/>
    </xf>
    <xf numFmtId="0" fontId="79" fillId="5" borderId="84" xfId="8" applyFont="1" applyFill="1" applyBorder="1" applyAlignment="1" applyProtection="1">
      <alignment horizontal="center" vertical="center" shrinkToFit="1"/>
      <protection hidden="1"/>
    </xf>
    <xf numFmtId="0" fontId="13" fillId="5" borderId="81" xfId="8" applyFont="1" applyFill="1" applyBorder="1" applyAlignment="1" applyProtection="1">
      <alignment horizontal="center"/>
      <protection hidden="1"/>
    </xf>
    <xf numFmtId="182" fontId="13" fillId="5" borderId="81" xfId="8" applyNumberFormat="1" applyFont="1" applyFill="1" applyBorder="1" applyAlignment="1" applyProtection="1">
      <alignment horizontal="center" shrinkToFit="1"/>
      <protection hidden="1"/>
    </xf>
    <xf numFmtId="0" fontId="25" fillId="0" borderId="10"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31" fillId="0" borderId="5" xfId="2" applyFont="1" applyBorder="1" applyAlignment="1" applyProtection="1">
      <alignment horizontal="center" vertical="center" shrinkToFit="1"/>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31" fillId="5" borderId="28" xfId="4" applyFont="1" applyFill="1" applyBorder="1" applyAlignment="1" applyProtection="1">
      <alignment horizontal="center" vertical="center" shrinkToFit="1"/>
      <protection hidden="1"/>
    </xf>
    <xf numFmtId="0" fontId="31" fillId="5" borderId="29" xfId="4" applyFont="1" applyFill="1" applyBorder="1" applyAlignment="1" applyProtection="1">
      <alignment horizontal="center" vertical="center" shrinkToFit="1"/>
      <protection hidden="1"/>
    </xf>
    <xf numFmtId="0" fontId="31" fillId="5" borderId="25" xfId="4" applyFont="1" applyFill="1" applyBorder="1" applyAlignment="1" applyProtection="1">
      <alignment horizontal="left" vertical="center" shrinkToFit="1"/>
      <protection hidden="1"/>
    </xf>
    <xf numFmtId="0" fontId="31" fillId="5" borderId="7" xfId="4" applyFont="1" applyFill="1" applyBorder="1" applyAlignment="1" applyProtection="1">
      <alignment horizontal="left" vertical="center" shrinkToFit="1"/>
      <protection hidden="1"/>
    </xf>
    <xf numFmtId="179" fontId="70" fillId="5" borderId="5" xfId="4" applyNumberFormat="1" applyFont="1" applyFill="1" applyBorder="1" applyAlignment="1" applyProtection="1">
      <alignment horizontal="center" vertical="center" shrinkToFit="1"/>
      <protection hidden="1"/>
    </xf>
    <xf numFmtId="0" fontId="25" fillId="0" borderId="9" xfId="0" applyFont="1" applyBorder="1" applyAlignment="1" applyProtection="1">
      <alignment horizontal="center" vertical="center" wrapText="1"/>
      <protection hidden="1"/>
    </xf>
    <xf numFmtId="0" fontId="25" fillId="0" borderId="62" xfId="0" applyFont="1" applyBorder="1" applyAlignment="1" applyProtection="1">
      <alignment horizontal="center" vertical="center"/>
      <protection hidden="1"/>
    </xf>
    <xf numFmtId="0" fontId="25" fillId="0" borderId="6" xfId="0" applyFont="1" applyBorder="1" applyAlignment="1" applyProtection="1">
      <alignment horizontal="center" vertical="center"/>
      <protection hidden="1"/>
    </xf>
    <xf numFmtId="0" fontId="25" fillId="5" borderId="0" xfId="0" applyFont="1" applyFill="1" applyAlignment="1" applyProtection="1">
      <alignment horizontal="center" vertical="center" wrapText="1"/>
      <protection hidden="1"/>
    </xf>
    <xf numFmtId="0" fontId="31" fillId="5" borderId="1" xfId="4" applyFont="1" applyFill="1" applyBorder="1" applyAlignment="1" applyProtection="1">
      <alignment horizontal="center" vertical="center" shrinkToFit="1"/>
      <protection hidden="1"/>
    </xf>
    <xf numFmtId="0" fontId="31" fillId="5" borderId="3" xfId="4" applyFont="1" applyFill="1" applyBorder="1" applyAlignment="1" applyProtection="1">
      <alignment horizontal="center" vertical="center" shrinkToFit="1"/>
      <protection hidden="1"/>
    </xf>
    <xf numFmtId="0" fontId="31" fillId="5" borderId="5" xfId="4" applyFont="1" applyFill="1" applyBorder="1" applyAlignment="1" applyProtection="1">
      <alignment horizontal="center" vertical="center" shrinkToFit="1"/>
      <protection hidden="1"/>
    </xf>
    <xf numFmtId="0" fontId="31" fillId="5" borderId="5" xfId="4" applyFont="1" applyFill="1" applyBorder="1" applyAlignment="1" applyProtection="1">
      <alignment horizontal="left" vertical="center" shrinkToFit="1"/>
      <protection hidden="1"/>
    </xf>
    <xf numFmtId="55" fontId="71" fillId="0" borderId="10" xfId="4" applyNumberFormat="1" applyFont="1" applyFill="1" applyBorder="1" applyAlignment="1" applyProtection="1">
      <alignment horizontal="left" vertical="center" wrapText="1"/>
      <protection hidden="1"/>
    </xf>
    <xf numFmtId="55" fontId="71" fillId="0" borderId="25" xfId="4" applyNumberFormat="1" applyFont="1" applyFill="1" applyBorder="1" applyAlignment="1" applyProtection="1">
      <alignment horizontal="left" vertical="center" wrapText="1"/>
      <protection hidden="1"/>
    </xf>
    <xf numFmtId="55" fontId="71" fillId="0" borderId="26" xfId="4" applyNumberFormat="1" applyFont="1" applyFill="1" applyBorder="1" applyAlignment="1" applyProtection="1">
      <alignment horizontal="left" vertical="center" wrapText="1"/>
      <protection hidden="1"/>
    </xf>
    <xf numFmtId="55" fontId="71" fillId="0" borderId="11" xfId="4" applyNumberFormat="1" applyFont="1" applyFill="1" applyBorder="1" applyAlignment="1" applyProtection="1">
      <alignment horizontal="left" vertical="center" wrapText="1"/>
      <protection hidden="1"/>
    </xf>
    <xf numFmtId="55" fontId="71" fillId="0" borderId="0" xfId="4" applyNumberFormat="1" applyFont="1" applyFill="1" applyBorder="1" applyAlignment="1" applyProtection="1">
      <alignment horizontal="left" vertical="center" wrapText="1"/>
      <protection hidden="1"/>
    </xf>
    <xf numFmtId="55" fontId="71" fillId="0" borderId="12" xfId="4" applyNumberFormat="1" applyFont="1" applyFill="1" applyBorder="1" applyAlignment="1" applyProtection="1">
      <alignment horizontal="left" vertical="center" wrapText="1"/>
      <protection hidden="1"/>
    </xf>
    <xf numFmtId="55" fontId="71" fillId="0" borderId="8" xfId="4" applyNumberFormat="1" applyFont="1" applyFill="1" applyBorder="1" applyAlignment="1" applyProtection="1">
      <alignment horizontal="left" vertical="center" wrapText="1"/>
      <protection hidden="1"/>
    </xf>
    <xf numFmtId="55" fontId="71" fillId="0" borderId="7" xfId="4" applyNumberFormat="1" applyFont="1" applyFill="1" applyBorder="1" applyAlignment="1" applyProtection="1">
      <alignment horizontal="left" vertical="center" wrapText="1"/>
      <protection hidden="1"/>
    </xf>
    <xf numFmtId="55" fontId="71" fillId="0" borderId="6" xfId="4" applyNumberFormat="1" applyFont="1" applyFill="1" applyBorder="1" applyAlignment="1" applyProtection="1">
      <alignment horizontal="left" vertical="center" wrapText="1"/>
      <protection hidden="1"/>
    </xf>
    <xf numFmtId="55" fontId="70" fillId="0" borderId="5" xfId="4" applyNumberFormat="1" applyFont="1" applyFill="1" applyBorder="1" applyAlignment="1" applyProtection="1">
      <alignment horizontal="center" vertical="center" shrinkToFit="1"/>
      <protection hidden="1"/>
    </xf>
    <xf numFmtId="0" fontId="31" fillId="0" borderId="7" xfId="4" applyFont="1" applyFill="1" applyBorder="1" applyAlignment="1" applyProtection="1">
      <alignment horizontal="center" vertical="center" wrapText="1"/>
      <protection hidden="1"/>
    </xf>
    <xf numFmtId="0" fontId="31" fillId="0" borderId="6" xfId="4" applyFont="1" applyFill="1" applyBorder="1" applyAlignment="1" applyProtection="1">
      <alignment horizontal="center" vertical="center" wrapText="1"/>
      <protection hidden="1"/>
    </xf>
    <xf numFmtId="0" fontId="31" fillId="0" borderId="2" xfId="4" applyFont="1" applyFill="1" applyBorder="1" applyAlignment="1" applyProtection="1">
      <alignment horizontal="center" vertical="center" wrapText="1"/>
      <protection hidden="1"/>
    </xf>
    <xf numFmtId="0" fontId="31" fillId="0" borderId="3" xfId="4" applyFont="1" applyFill="1" applyBorder="1" applyAlignment="1" applyProtection="1">
      <alignment horizontal="center" vertical="center" wrapText="1"/>
      <protection hidden="1"/>
    </xf>
    <xf numFmtId="0" fontId="69" fillId="5" borderId="0" xfId="0" applyFont="1" applyFill="1" applyAlignment="1" applyProtection="1">
      <alignment horizontal="left" vertical="center"/>
      <protection hidden="1"/>
    </xf>
    <xf numFmtId="0" fontId="31" fillId="6" borderId="10" xfId="4" applyFont="1" applyFill="1" applyBorder="1" applyAlignment="1" applyProtection="1">
      <alignment horizontal="center" vertical="center" wrapText="1"/>
      <protection hidden="1"/>
    </xf>
    <xf numFmtId="0" fontId="31" fillId="6" borderId="25" xfId="4" applyFont="1" applyFill="1" applyBorder="1" applyAlignment="1" applyProtection="1">
      <alignment horizontal="center" vertical="center" wrapText="1"/>
      <protection hidden="1"/>
    </xf>
    <xf numFmtId="0" fontId="31" fillId="6" borderId="26" xfId="4" applyFont="1" applyFill="1" applyBorder="1" applyAlignment="1" applyProtection="1">
      <alignment horizontal="center" vertical="center" wrapText="1"/>
      <protection hidden="1"/>
    </xf>
    <xf numFmtId="0" fontId="31" fillId="6" borderId="8" xfId="4" applyFont="1" applyFill="1" applyBorder="1" applyAlignment="1" applyProtection="1">
      <alignment horizontal="center" vertical="center" wrapText="1"/>
      <protection hidden="1"/>
    </xf>
    <xf numFmtId="0" fontId="31" fillId="6" borderId="7" xfId="4" applyFont="1" applyFill="1" applyBorder="1" applyAlignment="1" applyProtection="1">
      <alignment horizontal="center" vertical="center" wrapText="1"/>
      <protection hidden="1"/>
    </xf>
    <xf numFmtId="0" fontId="31" fillId="6" borderId="6" xfId="4" applyFont="1" applyFill="1" applyBorder="1" applyAlignment="1" applyProtection="1">
      <alignment horizontal="center" vertical="center" wrapText="1"/>
      <protection hidden="1"/>
    </xf>
    <xf numFmtId="0" fontId="31" fillId="0" borderId="10" xfId="2" applyFont="1" applyBorder="1" applyAlignment="1" applyProtection="1">
      <alignment horizontal="center" vertical="center" shrinkToFit="1"/>
      <protection hidden="1"/>
    </xf>
    <xf numFmtId="0" fontId="31" fillId="0" borderId="25" xfId="2" applyFont="1" applyBorder="1" applyAlignment="1" applyProtection="1">
      <alignment horizontal="center" vertical="center" shrinkToFit="1"/>
      <protection hidden="1"/>
    </xf>
    <xf numFmtId="0" fontId="31" fillId="0" borderId="8" xfId="2" applyFont="1" applyBorder="1" applyAlignment="1" applyProtection="1">
      <alignment horizontal="center" vertical="center" shrinkToFit="1"/>
      <protection hidden="1"/>
    </xf>
    <xf numFmtId="0" fontId="31" fillId="0" borderId="7" xfId="2" applyFont="1" applyBorder="1" applyAlignment="1" applyProtection="1">
      <alignment horizontal="center" vertical="center" shrinkToFit="1"/>
      <protection hidden="1"/>
    </xf>
    <xf numFmtId="0" fontId="31" fillId="0" borderId="10" xfId="4" applyFont="1" applyFill="1" applyBorder="1" applyAlignment="1" applyProtection="1">
      <alignment horizontal="center" vertical="center" wrapText="1"/>
      <protection hidden="1"/>
    </xf>
    <xf numFmtId="0" fontId="31" fillId="0" borderId="25" xfId="4" applyFont="1" applyFill="1" applyBorder="1" applyAlignment="1" applyProtection="1">
      <alignment horizontal="center" vertical="center" wrapText="1"/>
      <protection hidden="1"/>
    </xf>
    <xf numFmtId="0" fontId="31" fillId="0" borderId="26" xfId="4" applyFont="1" applyFill="1" applyBorder="1" applyAlignment="1" applyProtection="1">
      <alignment horizontal="center" vertical="center" wrapText="1"/>
      <protection hidden="1"/>
    </xf>
    <xf numFmtId="0" fontId="31" fillId="0" borderId="11" xfId="4" applyFont="1" applyFill="1" applyBorder="1" applyAlignment="1" applyProtection="1">
      <alignment horizontal="center" vertical="center" wrapText="1"/>
      <protection hidden="1"/>
    </xf>
    <xf numFmtId="0" fontId="31" fillId="0" borderId="0" xfId="4" applyFont="1" applyFill="1" applyBorder="1" applyAlignment="1" applyProtection="1">
      <alignment horizontal="center" vertical="center" wrapText="1"/>
      <protection hidden="1"/>
    </xf>
    <xf numFmtId="0" fontId="31" fillId="0" borderId="12" xfId="4" applyFont="1" applyFill="1" applyBorder="1" applyAlignment="1" applyProtection="1">
      <alignment horizontal="center" vertical="center" wrapText="1"/>
      <protection hidden="1"/>
    </xf>
    <xf numFmtId="0" fontId="31" fillId="0" borderId="8" xfId="4" applyFont="1" applyFill="1" applyBorder="1" applyAlignment="1" applyProtection="1">
      <alignment horizontal="center" vertical="center" wrapText="1"/>
      <protection hidden="1"/>
    </xf>
    <xf numFmtId="0" fontId="31" fillId="0" borderId="1" xfId="4" applyFont="1" applyFill="1" applyBorder="1" applyAlignment="1" applyProtection="1">
      <alignment horizontal="center" vertical="center" wrapText="1"/>
      <protection hidden="1"/>
    </xf>
    <xf numFmtId="0" fontId="31" fillId="0" borderId="5" xfId="4" applyFont="1" applyFill="1" applyBorder="1" applyAlignment="1" applyProtection="1">
      <alignment horizontal="center" vertical="center" wrapText="1"/>
      <protection hidden="1"/>
    </xf>
    <xf numFmtId="0" fontId="31" fillId="6" borderId="5" xfId="4" applyFont="1" applyFill="1" applyBorder="1" applyAlignment="1" applyProtection="1">
      <alignment horizontal="center" vertical="center" wrapText="1"/>
      <protection hidden="1"/>
    </xf>
    <xf numFmtId="0" fontId="33" fillId="0" borderId="14" xfId="2" applyFont="1" applyBorder="1" applyAlignment="1" applyProtection="1">
      <alignment horizontal="center" vertical="center" wrapText="1" shrinkToFit="1"/>
      <protection hidden="1"/>
    </xf>
    <xf numFmtId="0" fontId="33" fillId="0" borderId="15" xfId="2" applyFont="1" applyBorder="1" applyAlignment="1" applyProtection="1">
      <alignment horizontal="center" vertical="center" wrapText="1" shrinkToFit="1"/>
      <protection hidden="1"/>
    </xf>
    <xf numFmtId="0" fontId="33" fillId="0" borderId="18" xfId="2" applyFont="1" applyBorder="1" applyAlignment="1" applyProtection="1">
      <alignment horizontal="center" vertical="center" wrapText="1" shrinkToFit="1"/>
      <protection hidden="1"/>
    </xf>
    <xf numFmtId="0" fontId="33" fillId="0" borderId="11" xfId="2" applyFont="1" applyBorder="1" applyAlignment="1" applyProtection="1">
      <alignment horizontal="center" vertical="center" wrapText="1" shrinkToFit="1"/>
      <protection hidden="1"/>
    </xf>
    <xf numFmtId="0" fontId="33" fillId="0" borderId="0" xfId="2" applyFont="1" applyBorder="1" applyAlignment="1" applyProtection="1">
      <alignment horizontal="center" vertical="center" wrapText="1" shrinkToFit="1"/>
      <protection hidden="1"/>
    </xf>
    <xf numFmtId="0" fontId="33" fillId="0" borderId="32" xfId="2" applyFont="1" applyBorder="1" applyAlignment="1" applyProtection="1">
      <alignment horizontal="center" vertical="center" wrapText="1" shrinkToFit="1"/>
      <protection hidden="1"/>
    </xf>
    <xf numFmtId="0" fontId="33" fillId="0" borderId="20" xfId="2" applyFont="1" applyBorder="1" applyAlignment="1" applyProtection="1">
      <alignment horizontal="center" vertical="center" wrapText="1" shrinkToFit="1"/>
      <protection hidden="1"/>
    </xf>
    <xf numFmtId="0" fontId="33" fillId="0" borderId="21" xfId="2" applyFont="1" applyBorder="1" applyAlignment="1" applyProtection="1">
      <alignment horizontal="center" vertical="center" wrapText="1" shrinkToFit="1"/>
      <protection hidden="1"/>
    </xf>
    <xf numFmtId="0" fontId="33" fillId="0" borderId="24" xfId="2" applyFont="1" applyBorder="1" applyAlignment="1" applyProtection="1">
      <alignment horizontal="center" vertical="center" wrapText="1" shrinkToFit="1"/>
      <protection hidden="1"/>
    </xf>
    <xf numFmtId="0" fontId="33" fillId="0" borderId="61" xfId="3" applyFont="1" applyBorder="1" applyAlignment="1" applyProtection="1">
      <alignment horizontal="center" vertical="center" wrapText="1" shrinkToFit="1"/>
      <protection hidden="1"/>
    </xf>
    <xf numFmtId="0" fontId="33" fillId="0" borderId="62" xfId="3" applyFont="1" applyBorder="1" applyAlignment="1" applyProtection="1">
      <alignment horizontal="center" vertical="center" wrapText="1" shrinkToFit="1"/>
      <protection hidden="1"/>
    </xf>
    <xf numFmtId="0" fontId="33" fillId="0" borderId="63" xfId="3" applyFont="1" applyBorder="1" applyAlignment="1" applyProtection="1">
      <alignment horizontal="center" vertical="center" wrapText="1" shrinkToFit="1"/>
      <protection hidden="1"/>
    </xf>
    <xf numFmtId="178" fontId="12" fillId="0" borderId="5" xfId="2" applyNumberFormat="1" applyFont="1" applyFill="1" applyBorder="1" applyAlignment="1" applyProtection="1">
      <alignment horizontal="center" vertical="center" shrinkToFit="1"/>
      <protection locked="0" hidden="1"/>
    </xf>
    <xf numFmtId="0" fontId="31" fillId="8" borderId="10" xfId="4" applyFont="1" applyFill="1" applyBorder="1" applyAlignment="1" applyProtection="1">
      <alignment horizontal="center" vertical="center" wrapText="1"/>
      <protection hidden="1"/>
    </xf>
    <xf numFmtId="0" fontId="31" fillId="8" borderId="25" xfId="4" applyFont="1" applyFill="1" applyBorder="1" applyAlignment="1" applyProtection="1">
      <alignment horizontal="center" vertical="center" wrapText="1"/>
      <protection hidden="1"/>
    </xf>
    <xf numFmtId="0" fontId="31" fillId="8" borderId="26" xfId="4" applyFont="1" applyFill="1" applyBorder="1" applyAlignment="1" applyProtection="1">
      <alignment horizontal="center" vertical="center" wrapText="1"/>
      <protection hidden="1"/>
    </xf>
    <xf numFmtId="0" fontId="31" fillId="8" borderId="8" xfId="4" applyFont="1" applyFill="1" applyBorder="1" applyAlignment="1" applyProtection="1">
      <alignment horizontal="center" vertical="center" wrapText="1"/>
      <protection hidden="1"/>
    </xf>
    <xf numFmtId="0" fontId="31" fillId="8" borderId="7" xfId="4" applyFont="1" applyFill="1" applyBorder="1" applyAlignment="1" applyProtection="1">
      <alignment horizontal="center" vertical="center" wrapText="1"/>
      <protection hidden="1"/>
    </xf>
    <xf numFmtId="0" fontId="31" fillId="8" borderId="6" xfId="4" applyFont="1" applyFill="1" applyBorder="1" applyAlignment="1" applyProtection="1">
      <alignment horizontal="center" vertical="center" wrapText="1"/>
      <protection hidden="1"/>
    </xf>
    <xf numFmtId="178" fontId="12" fillId="0" borderId="4" xfId="2" applyNumberFormat="1" applyFont="1" applyFill="1" applyBorder="1" applyAlignment="1" applyProtection="1">
      <alignment horizontal="center" vertical="center" shrinkToFit="1"/>
      <protection locked="0" hidden="1"/>
    </xf>
    <xf numFmtId="0" fontId="31" fillId="5" borderId="157" xfId="4" applyFont="1" applyFill="1" applyBorder="1" applyAlignment="1" applyProtection="1">
      <alignment horizontal="center" vertical="center" shrinkToFit="1"/>
      <protection hidden="1"/>
    </xf>
    <xf numFmtId="0" fontId="31" fillId="5" borderId="158" xfId="4" applyFont="1" applyFill="1" applyBorder="1" applyAlignment="1" applyProtection="1">
      <alignment horizontal="center" vertical="center" shrinkToFit="1"/>
      <protection hidden="1"/>
    </xf>
    <xf numFmtId="0" fontId="31" fillId="5" borderId="26" xfId="4" applyFont="1" applyFill="1" applyBorder="1" applyAlignment="1" applyProtection="1">
      <alignment horizontal="center" vertical="center" shrinkToFit="1"/>
      <protection hidden="1"/>
    </xf>
    <xf numFmtId="0" fontId="31" fillId="5" borderId="6" xfId="4" applyFont="1" applyFill="1" applyBorder="1" applyAlignment="1" applyProtection="1">
      <alignment horizontal="center" vertical="center" shrinkToFit="1"/>
      <protection hidden="1"/>
    </xf>
    <xf numFmtId="0" fontId="33" fillId="0" borderId="61" xfId="2" applyFont="1" applyBorder="1" applyAlignment="1" applyProtection="1">
      <alignment horizontal="center" vertical="center" wrapText="1"/>
      <protection hidden="1"/>
    </xf>
    <xf numFmtId="0" fontId="33" fillId="0" borderId="62" xfId="2" applyFont="1" applyBorder="1" applyAlignment="1" applyProtection="1">
      <alignment horizontal="center" vertical="center" wrapText="1"/>
      <protection hidden="1"/>
    </xf>
    <xf numFmtId="0" fontId="33" fillId="0" borderId="63" xfId="2" applyFont="1" applyBorder="1" applyAlignment="1" applyProtection="1">
      <alignment horizontal="center" vertical="center" wrapText="1"/>
      <protection hidden="1"/>
    </xf>
    <xf numFmtId="0" fontId="12" fillId="5" borderId="0" xfId="1" applyFont="1" applyFill="1" applyBorder="1" applyAlignment="1" applyProtection="1">
      <alignment horizontal="center"/>
      <protection hidden="1"/>
    </xf>
    <xf numFmtId="0" fontId="12" fillId="5" borderId="0" xfId="2" applyFont="1" applyFill="1" applyBorder="1" applyAlignment="1" applyProtection="1">
      <alignment horizontal="center" vertical="center"/>
      <protection hidden="1"/>
    </xf>
    <xf numFmtId="0" fontId="33" fillId="2" borderId="68" xfId="3" applyFont="1" applyFill="1" applyBorder="1" applyAlignment="1" applyProtection="1">
      <alignment horizontal="center" vertical="center" wrapText="1" shrinkToFit="1"/>
      <protection hidden="1"/>
    </xf>
    <xf numFmtId="0" fontId="33" fillId="2" borderId="35" xfId="3" applyFont="1" applyFill="1" applyBorder="1" applyAlignment="1" applyProtection="1">
      <alignment horizontal="center" vertical="center" wrapText="1" shrinkToFit="1"/>
      <protection hidden="1"/>
    </xf>
    <xf numFmtId="0" fontId="33" fillId="2" borderId="43" xfId="3" applyFont="1" applyFill="1" applyBorder="1" applyAlignment="1" applyProtection="1">
      <alignment horizontal="center" vertical="center" wrapText="1" shrinkToFit="1"/>
      <protection hidden="1"/>
    </xf>
    <xf numFmtId="0" fontId="33" fillId="0" borderId="30" xfId="3" applyFont="1" applyBorder="1" applyAlignment="1" applyProtection="1">
      <alignment horizontal="center" vertical="center" wrapText="1" shrinkToFit="1"/>
      <protection hidden="1"/>
    </xf>
    <xf numFmtId="0" fontId="33" fillId="0" borderId="5" xfId="3" applyFont="1" applyBorder="1" applyAlignment="1" applyProtection="1">
      <alignment horizontal="center" vertical="center" wrapText="1" shrinkToFit="1"/>
      <protection hidden="1"/>
    </xf>
    <xf numFmtId="0" fontId="33" fillId="0" borderId="23" xfId="3" applyFont="1" applyBorder="1" applyAlignment="1" applyProtection="1">
      <alignment horizontal="center" vertical="center" wrapText="1" shrinkToFit="1"/>
      <protection hidden="1"/>
    </xf>
    <xf numFmtId="176" fontId="33" fillId="0" borderId="5"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33" fillId="0" borderId="41" xfId="2" applyFont="1" applyBorder="1" applyAlignment="1" applyProtection="1">
      <alignment horizontal="center" vertical="center" wrapText="1"/>
      <protection hidden="1"/>
    </xf>
    <xf numFmtId="0" fontId="33" fillId="0" borderId="15" xfId="2" applyFont="1" applyBorder="1" applyAlignment="1" applyProtection="1">
      <alignment horizontal="center" vertical="center" wrapText="1"/>
      <protection hidden="1"/>
    </xf>
    <xf numFmtId="0" fontId="33" fillId="0" borderId="16" xfId="2" applyFont="1" applyBorder="1" applyAlignment="1" applyProtection="1">
      <alignment horizontal="center" vertical="center" wrapText="1"/>
      <protection hidden="1"/>
    </xf>
    <xf numFmtId="0" fontId="33" fillId="0" borderId="60" xfId="2" applyFont="1" applyBorder="1" applyAlignment="1" applyProtection="1">
      <alignment horizontal="center" vertical="center" wrapText="1"/>
      <protection hidden="1"/>
    </xf>
    <xf numFmtId="0" fontId="33" fillId="0" borderId="7" xfId="2" applyFont="1" applyBorder="1" applyAlignment="1" applyProtection="1">
      <alignment horizontal="center" vertical="center" wrapText="1"/>
      <protection hidden="1"/>
    </xf>
    <xf numFmtId="0" fontId="33" fillId="0" borderId="6" xfId="2" applyFont="1" applyBorder="1" applyAlignment="1" applyProtection="1">
      <alignment horizontal="center" vertical="center" wrapText="1"/>
      <protection hidden="1"/>
    </xf>
    <xf numFmtId="0" fontId="68" fillId="5" borderId="1" xfId="0" applyFont="1" applyFill="1" applyBorder="1" applyAlignment="1" applyProtection="1">
      <alignment horizontal="center" vertical="center"/>
      <protection hidden="1"/>
    </xf>
    <xf numFmtId="180" fontId="62" fillId="5" borderId="5" xfId="0" applyNumberFormat="1" applyFont="1" applyFill="1" applyBorder="1" applyAlignment="1" applyProtection="1">
      <alignment horizontal="center" vertical="center" shrinkToFit="1"/>
      <protection hidden="1"/>
    </xf>
    <xf numFmtId="0" fontId="62" fillId="5" borderId="5" xfId="0" applyFont="1" applyFill="1" applyBorder="1" applyAlignment="1" applyProtection="1">
      <alignment horizontal="center" vertical="center" shrinkToFit="1"/>
      <protection hidden="1"/>
    </xf>
    <xf numFmtId="0" fontId="33" fillId="2" borderId="61" xfId="3" applyFont="1" applyFill="1" applyBorder="1" applyAlignment="1" applyProtection="1">
      <alignment horizontal="center" vertical="center" wrapText="1" shrinkToFit="1"/>
      <protection hidden="1"/>
    </xf>
    <xf numFmtId="0" fontId="33" fillId="2" borderId="62" xfId="3" applyFont="1" applyFill="1" applyBorder="1" applyAlignment="1" applyProtection="1">
      <alignment horizontal="center" vertical="center" wrapText="1" shrinkToFit="1"/>
      <protection hidden="1"/>
    </xf>
    <xf numFmtId="0" fontId="33" fillId="2" borderId="63" xfId="3" applyFont="1" applyFill="1" applyBorder="1" applyAlignment="1" applyProtection="1">
      <alignment horizontal="center" vertical="center" wrapText="1" shrinkToFit="1"/>
      <protection hidden="1"/>
    </xf>
    <xf numFmtId="0" fontId="18" fillId="3" borderId="61" xfId="2" applyFont="1" applyFill="1" applyBorder="1" applyAlignment="1" applyProtection="1">
      <alignment horizontal="center" vertical="center" wrapText="1" shrinkToFit="1"/>
      <protection hidden="1"/>
    </xf>
    <xf numFmtId="0" fontId="18" fillId="3" borderId="62" xfId="2" applyFont="1" applyFill="1" applyBorder="1" applyAlignment="1" applyProtection="1">
      <alignment horizontal="center" vertical="center" wrapText="1" shrinkToFit="1"/>
      <protection hidden="1"/>
    </xf>
    <xf numFmtId="0" fontId="18" fillId="3" borderId="63" xfId="2" applyFont="1" applyFill="1" applyBorder="1" applyAlignment="1" applyProtection="1">
      <alignment horizontal="center" vertical="center" wrapText="1" shrinkToFit="1"/>
      <protection hidden="1"/>
    </xf>
    <xf numFmtId="0" fontId="33" fillId="0" borderId="1" xfId="2" applyFont="1" applyFill="1" applyBorder="1" applyAlignment="1" applyProtection="1">
      <alignment horizontal="center" vertical="center" shrinkToFit="1"/>
      <protection hidden="1"/>
    </xf>
    <xf numFmtId="0" fontId="33" fillId="0" borderId="2" xfId="2" applyFont="1" applyFill="1" applyBorder="1" applyAlignment="1" applyProtection="1">
      <alignment horizontal="center" vertical="center" shrinkToFit="1"/>
      <protection hidden="1"/>
    </xf>
    <xf numFmtId="0" fontId="33" fillId="0" borderId="44" xfId="2" applyFont="1" applyFill="1" applyBorder="1" applyAlignment="1" applyProtection="1">
      <alignment horizontal="center" vertical="center" shrinkToFit="1"/>
      <protection hidden="1"/>
    </xf>
    <xf numFmtId="0" fontId="7" fillId="5" borderId="0" xfId="2" applyFont="1" applyFill="1" applyBorder="1" applyAlignment="1" applyProtection="1">
      <alignment horizontal="left" vertical="top" wrapText="1" shrinkToFit="1"/>
      <protection hidden="1"/>
    </xf>
    <xf numFmtId="0" fontId="7" fillId="5" borderId="0" xfId="2" applyFont="1" applyFill="1" applyBorder="1" applyAlignment="1" applyProtection="1">
      <alignment horizontal="left" vertical="top" shrinkToFit="1"/>
      <protection hidden="1"/>
    </xf>
    <xf numFmtId="0" fontId="12" fillId="0" borderId="5" xfId="2" applyFont="1" applyFill="1" applyBorder="1" applyAlignment="1" applyProtection="1">
      <alignment vertical="center" shrinkToFit="1"/>
      <protection locked="0" hidden="1"/>
    </xf>
    <xf numFmtId="0" fontId="33" fillId="0" borderId="13" xfId="2" applyFont="1" applyBorder="1" applyAlignment="1" applyProtection="1">
      <alignment horizontal="center" vertical="center"/>
      <protection hidden="1"/>
    </xf>
    <xf numFmtId="0" fontId="33" fillId="0" borderId="31" xfId="2" applyFont="1" applyBorder="1" applyAlignment="1" applyProtection="1">
      <alignment horizontal="center" vertical="center"/>
      <protection hidden="1"/>
    </xf>
    <xf numFmtId="0" fontId="33" fillId="0" borderId="19" xfId="2" applyFont="1" applyBorder="1" applyAlignment="1" applyProtection="1">
      <alignment horizontal="center" vertical="center"/>
      <protection hidden="1"/>
    </xf>
    <xf numFmtId="0" fontId="33" fillId="0" borderId="14" xfId="2" applyFont="1" applyBorder="1" applyAlignment="1" applyProtection="1">
      <alignment horizontal="center" vertical="center" wrapText="1"/>
      <protection hidden="1"/>
    </xf>
    <xf numFmtId="0" fontId="33" fillId="0" borderId="11" xfId="2" applyFont="1" applyBorder="1" applyAlignment="1" applyProtection="1">
      <alignment horizontal="center" vertical="center" wrapText="1"/>
      <protection hidden="1"/>
    </xf>
    <xf numFmtId="0" fontId="33" fillId="0" borderId="12" xfId="2" applyFont="1" applyBorder="1" applyAlignment="1" applyProtection="1">
      <alignment horizontal="center" vertical="center" wrapText="1"/>
      <protection hidden="1"/>
    </xf>
    <xf numFmtId="0" fontId="33" fillId="0" borderId="20" xfId="2" applyFont="1" applyBorder="1" applyAlignment="1" applyProtection="1">
      <alignment horizontal="center" vertical="center" wrapText="1"/>
      <protection hidden="1"/>
    </xf>
    <xf numFmtId="0" fontId="33" fillId="0" borderId="22" xfId="2" applyFont="1" applyBorder="1" applyAlignment="1" applyProtection="1">
      <alignment horizontal="center" vertical="center" wrapText="1"/>
      <protection hidden="1"/>
    </xf>
    <xf numFmtId="0" fontId="33" fillId="0" borderId="27" xfId="2" applyFont="1" applyBorder="1" applyAlignment="1" applyProtection="1">
      <alignment horizontal="center" vertical="center" wrapText="1"/>
      <protection hidden="1"/>
    </xf>
    <xf numFmtId="0" fontId="33" fillId="0" borderId="59" xfId="2" applyFont="1" applyBorder="1" applyAlignment="1" applyProtection="1">
      <alignment horizontal="center" vertical="center" wrapText="1"/>
      <protection hidden="1"/>
    </xf>
    <xf numFmtId="0" fontId="33" fillId="0" borderId="17" xfId="2" applyFont="1" applyBorder="1" applyAlignment="1" applyProtection="1">
      <alignment horizontal="center" vertical="center" wrapText="1"/>
      <protection hidden="1"/>
    </xf>
    <xf numFmtId="0" fontId="33" fillId="0" borderId="0" xfId="2" applyFont="1" applyBorder="1" applyAlignment="1" applyProtection="1">
      <alignment horizontal="center" vertical="center" wrapText="1"/>
      <protection hidden="1"/>
    </xf>
    <xf numFmtId="0" fontId="33" fillId="0" borderId="21" xfId="2" applyFont="1" applyBorder="1" applyAlignment="1" applyProtection="1">
      <alignment horizontal="center" vertical="center" wrapText="1"/>
      <protection hidden="1"/>
    </xf>
    <xf numFmtId="0" fontId="33" fillId="0" borderId="64" xfId="2" applyFont="1" applyBorder="1" applyAlignment="1" applyProtection="1">
      <alignment horizontal="center" vertical="center" wrapText="1"/>
      <protection hidden="1"/>
    </xf>
    <xf numFmtId="0" fontId="33" fillId="0" borderId="65" xfId="2" applyFont="1" applyBorder="1" applyAlignment="1" applyProtection="1">
      <alignment horizontal="center" vertical="center" wrapText="1"/>
      <protection hidden="1"/>
    </xf>
    <xf numFmtId="0" fontId="33" fillId="0" borderId="66" xfId="2" applyFont="1" applyBorder="1" applyAlignment="1" applyProtection="1">
      <alignment horizontal="center" vertical="center" wrapText="1"/>
      <protection hidden="1"/>
    </xf>
    <xf numFmtId="0" fontId="33" fillId="0" borderId="5"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33" fillId="0" borderId="67" xfId="3" applyFont="1" applyBorder="1" applyAlignment="1" applyProtection="1">
      <alignment horizontal="center" vertical="center" shrinkToFit="1"/>
      <protection hidden="1"/>
    </xf>
    <xf numFmtId="0" fontId="33" fillId="0" borderId="30" xfId="3" applyFont="1" applyBorder="1" applyAlignment="1" applyProtection="1">
      <alignment horizontal="center" vertical="center" shrinkToFit="1"/>
      <protection hidden="1"/>
    </xf>
    <xf numFmtId="0" fontId="33" fillId="0" borderId="34" xfId="3" applyFont="1" applyBorder="1" applyAlignment="1" applyProtection="1">
      <alignment horizontal="center" vertical="center" shrinkToFit="1"/>
      <protection hidden="1"/>
    </xf>
    <xf numFmtId="0" fontId="33" fillId="0" borderId="5" xfId="3" applyFont="1" applyBorder="1" applyAlignment="1" applyProtection="1">
      <alignment horizontal="center" vertical="center" shrinkToFit="1"/>
      <protection hidden="1"/>
    </xf>
    <xf numFmtId="0" fontId="33" fillId="4" borderId="5" xfId="3"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67" xfId="2" applyFont="1" applyBorder="1" applyAlignment="1" applyProtection="1">
      <alignment horizontal="center" vertical="center"/>
      <protection hidden="1"/>
    </xf>
    <xf numFmtId="0" fontId="33" fillId="0" borderId="30" xfId="2" applyFont="1" applyBorder="1" applyAlignment="1" applyProtection="1">
      <alignment horizontal="center" vertical="center"/>
      <protection hidden="1"/>
    </xf>
    <xf numFmtId="0" fontId="33" fillId="0" borderId="5" xfId="2" applyFont="1" applyBorder="1" applyAlignment="1" applyProtection="1">
      <alignment horizontal="center" vertical="center"/>
      <protection hidden="1"/>
    </xf>
    <xf numFmtId="176" fontId="33" fillId="0" borderId="34" xfId="2" applyNumberFormat="1" applyFont="1" applyFill="1" applyBorder="1" applyAlignment="1" applyProtection="1">
      <alignment horizontal="center" vertical="center" wrapText="1" shrinkToFit="1"/>
      <protection hidden="1"/>
    </xf>
    <xf numFmtId="176" fontId="33" fillId="0" borderId="42" xfId="2" applyNumberFormat="1" applyFont="1" applyFill="1" applyBorder="1" applyAlignment="1" applyProtection="1">
      <alignment horizontal="center" vertical="center" wrapText="1" shrinkToFit="1"/>
      <protection hidden="1"/>
    </xf>
    <xf numFmtId="0" fontId="19" fillId="5" borderId="47" xfId="0" applyFont="1" applyFill="1" applyBorder="1" applyAlignment="1" applyProtection="1">
      <alignment horizontal="left" vertical="center" wrapText="1"/>
      <protection hidden="1"/>
    </xf>
    <xf numFmtId="0" fontId="19" fillId="5" borderId="48" xfId="0" applyFont="1" applyFill="1" applyBorder="1" applyAlignment="1" applyProtection="1">
      <alignment horizontal="left" vertical="center"/>
      <protection hidden="1"/>
    </xf>
    <xf numFmtId="0" fontId="19" fillId="5" borderId="49" xfId="0" applyFont="1" applyFill="1" applyBorder="1" applyAlignment="1" applyProtection="1">
      <alignment horizontal="left" vertical="center"/>
      <protection hidden="1"/>
    </xf>
    <xf numFmtId="0" fontId="19" fillId="5" borderId="50" xfId="0" applyFont="1" applyFill="1" applyBorder="1" applyAlignment="1" applyProtection="1">
      <alignment horizontal="left" vertical="center"/>
      <protection hidden="1"/>
    </xf>
    <xf numFmtId="0" fontId="19" fillId="5" borderId="0" xfId="0" applyFont="1" applyFill="1" applyBorder="1" applyAlignment="1" applyProtection="1">
      <alignment horizontal="left" vertical="center"/>
      <protection hidden="1"/>
    </xf>
    <xf numFmtId="0" fontId="19" fillId="5" borderId="51" xfId="0" applyFont="1" applyFill="1" applyBorder="1" applyAlignment="1" applyProtection="1">
      <alignment horizontal="left" vertical="center"/>
      <protection hidden="1"/>
    </xf>
    <xf numFmtId="0" fontId="19" fillId="5" borderId="52" xfId="0" applyFont="1" applyFill="1" applyBorder="1" applyAlignment="1" applyProtection="1">
      <alignment horizontal="left" vertical="center"/>
      <protection hidden="1"/>
    </xf>
    <xf numFmtId="0" fontId="19" fillId="5" borderId="7" xfId="0" applyFont="1" applyFill="1" applyBorder="1" applyAlignment="1" applyProtection="1">
      <alignment horizontal="left" vertical="center"/>
      <protection hidden="1"/>
    </xf>
    <xf numFmtId="0" fontId="19" fillId="5" borderId="53" xfId="0" applyFont="1" applyFill="1" applyBorder="1" applyAlignment="1" applyProtection="1">
      <alignment horizontal="left" vertical="center"/>
      <protection hidden="1"/>
    </xf>
    <xf numFmtId="38" fontId="51" fillId="5" borderId="54" xfId="5" applyFont="1" applyFill="1" applyBorder="1" applyAlignment="1" applyProtection="1">
      <alignment horizontal="center" vertical="center" shrinkToFit="1"/>
      <protection hidden="1"/>
    </xf>
    <xf numFmtId="38" fontId="51" fillId="5" borderId="25" xfId="5" applyFont="1" applyFill="1" applyBorder="1" applyAlignment="1" applyProtection="1">
      <alignment horizontal="center" vertical="center" shrinkToFit="1"/>
      <protection hidden="1"/>
    </xf>
    <xf numFmtId="38" fontId="51" fillId="5" borderId="55" xfId="5" applyFont="1" applyFill="1" applyBorder="1" applyAlignment="1" applyProtection="1">
      <alignment horizontal="center" vertical="center" shrinkToFit="1"/>
      <protection hidden="1"/>
    </xf>
    <xf numFmtId="38" fontId="51" fillId="5" borderId="50" xfId="5" applyFont="1" applyFill="1" applyBorder="1" applyAlignment="1" applyProtection="1">
      <alignment horizontal="center" vertical="center" shrinkToFit="1"/>
      <protection hidden="1"/>
    </xf>
    <xf numFmtId="38" fontId="51" fillId="5" borderId="0" xfId="5" applyFont="1" applyFill="1" applyBorder="1" applyAlignment="1" applyProtection="1">
      <alignment horizontal="center" vertical="center" shrinkToFit="1"/>
      <protection hidden="1"/>
    </xf>
    <xf numFmtId="38" fontId="51" fillId="5" borderId="51" xfId="5" applyFont="1" applyFill="1" applyBorder="1" applyAlignment="1" applyProtection="1">
      <alignment horizontal="center" vertical="center" shrinkToFit="1"/>
      <protection hidden="1"/>
    </xf>
    <xf numFmtId="38" fontId="51" fillId="5" borderId="56" xfId="5" applyFont="1" applyFill="1" applyBorder="1" applyAlignment="1" applyProtection="1">
      <alignment horizontal="center" vertical="center" shrinkToFit="1"/>
      <protection hidden="1"/>
    </xf>
    <xf numFmtId="38" fontId="51" fillId="5" borderId="57" xfId="5" applyFont="1" applyFill="1" applyBorder="1" applyAlignment="1" applyProtection="1">
      <alignment horizontal="center" vertical="center" shrinkToFit="1"/>
      <protection hidden="1"/>
    </xf>
    <xf numFmtId="38" fontId="51" fillId="5" borderId="58" xfId="5" applyFont="1" applyFill="1" applyBorder="1" applyAlignment="1" applyProtection="1">
      <alignment horizontal="center" vertical="center" shrinkToFit="1"/>
      <protection hidden="1"/>
    </xf>
    <xf numFmtId="0" fontId="19" fillId="5" borderId="15" xfId="0" applyFont="1" applyFill="1" applyBorder="1" applyAlignment="1" applyProtection="1">
      <alignment horizontal="left" vertical="center" wrapText="1"/>
      <protection hidden="1"/>
    </xf>
    <xf numFmtId="0" fontId="19" fillId="5" borderId="15" xfId="0" applyFont="1" applyFill="1" applyBorder="1" applyAlignment="1" applyProtection="1">
      <alignment horizontal="left" vertical="center"/>
      <protection hidden="1"/>
    </xf>
    <xf numFmtId="0" fontId="19" fillId="5" borderId="18" xfId="0" applyFont="1" applyFill="1" applyBorder="1" applyAlignment="1" applyProtection="1">
      <alignment horizontal="left" vertical="center"/>
      <protection hidden="1"/>
    </xf>
    <xf numFmtId="0" fontId="19" fillId="5" borderId="32" xfId="0" applyFont="1" applyFill="1" applyBorder="1" applyAlignment="1" applyProtection="1">
      <alignment horizontal="left" vertical="center"/>
      <protection hidden="1"/>
    </xf>
    <xf numFmtId="0" fontId="19" fillId="5" borderId="45" xfId="0" applyFont="1" applyFill="1" applyBorder="1" applyAlignment="1" applyProtection="1">
      <alignment horizontal="left" vertical="center"/>
      <protection hidden="1"/>
    </xf>
    <xf numFmtId="38" fontId="51" fillId="5" borderId="46" xfId="5" applyFont="1" applyFill="1" applyBorder="1" applyAlignment="1" applyProtection="1">
      <alignment horizontal="center" vertical="center" shrinkToFit="1"/>
      <protection hidden="1"/>
    </xf>
    <xf numFmtId="38" fontId="51" fillId="5" borderId="32" xfId="5" applyFont="1" applyFill="1" applyBorder="1" applyAlignment="1" applyProtection="1">
      <alignment horizontal="center" vertical="center" shrinkToFit="1"/>
      <protection hidden="1"/>
    </xf>
    <xf numFmtId="38" fontId="51" fillId="5" borderId="21" xfId="5" applyFont="1" applyFill="1" applyBorder="1" applyAlignment="1" applyProtection="1">
      <alignment horizontal="center" vertical="center" shrinkToFit="1"/>
      <protection hidden="1"/>
    </xf>
    <xf numFmtId="38" fontId="51" fillId="5" borderId="24" xfId="5" applyFont="1" applyFill="1" applyBorder="1" applyAlignment="1" applyProtection="1">
      <alignment horizontal="center" vertical="center" shrinkToFit="1"/>
      <protection hidden="1"/>
    </xf>
    <xf numFmtId="178" fontId="12" fillId="5" borderId="5" xfId="2" applyNumberFormat="1" applyFont="1" applyFill="1" applyBorder="1" applyAlignment="1" applyProtection="1">
      <alignment horizontal="center" vertical="center" shrinkToFit="1"/>
      <protection hidden="1"/>
    </xf>
    <xf numFmtId="0" fontId="7" fillId="5" borderId="151" xfId="2" applyFont="1" applyFill="1" applyBorder="1" applyAlignment="1" applyProtection="1">
      <alignment horizontal="left" vertical="top" wrapText="1" shrinkToFit="1"/>
      <protection hidden="1"/>
    </xf>
    <xf numFmtId="0" fontId="7" fillId="5" borderId="152" xfId="2" applyFont="1" applyFill="1" applyBorder="1" applyAlignment="1" applyProtection="1">
      <alignment horizontal="left" vertical="top" wrapText="1" shrinkToFit="1"/>
      <protection hidden="1"/>
    </xf>
    <xf numFmtId="0" fontId="7" fillId="5" borderId="153" xfId="2" applyFont="1" applyFill="1" applyBorder="1" applyAlignment="1" applyProtection="1">
      <alignment horizontal="left" vertical="top" wrapText="1" shrinkToFit="1"/>
      <protection hidden="1"/>
    </xf>
    <xf numFmtId="0" fontId="7" fillId="5" borderId="114" xfId="2" applyFont="1" applyFill="1" applyBorder="1" applyAlignment="1" applyProtection="1">
      <alignment horizontal="left" vertical="top" wrapText="1" shrinkToFit="1"/>
      <protection hidden="1"/>
    </xf>
    <xf numFmtId="0" fontId="7" fillId="5" borderId="5" xfId="2" applyFont="1" applyFill="1" applyBorder="1" applyAlignment="1" applyProtection="1">
      <alignment horizontal="left" vertical="top" wrapText="1" shrinkToFit="1"/>
      <protection hidden="1"/>
    </xf>
    <xf numFmtId="0" fontId="7" fillId="5" borderId="154" xfId="2" applyFont="1" applyFill="1" applyBorder="1" applyAlignment="1" applyProtection="1">
      <alignment horizontal="left" vertical="top" wrapText="1" shrinkToFit="1"/>
      <protection hidden="1"/>
    </xf>
    <xf numFmtId="38" fontId="7" fillId="5" borderId="114" xfId="5" applyFont="1" applyFill="1" applyBorder="1" applyAlignment="1" applyProtection="1">
      <alignment horizontal="center" vertical="center" shrinkToFit="1"/>
      <protection hidden="1"/>
    </xf>
    <xf numFmtId="38" fontId="7" fillId="5" borderId="5" xfId="5" applyFont="1" applyFill="1" applyBorder="1" applyAlignment="1" applyProtection="1">
      <alignment horizontal="center" vertical="center" shrinkToFit="1"/>
      <protection hidden="1"/>
    </xf>
    <xf numFmtId="38" fontId="7" fillId="5" borderId="154" xfId="5" applyFont="1" applyFill="1" applyBorder="1" applyAlignment="1" applyProtection="1">
      <alignment horizontal="center" vertical="center" shrinkToFit="1"/>
      <protection hidden="1"/>
    </xf>
    <xf numFmtId="38" fontId="7" fillId="5" borderId="155" xfId="5" applyFont="1" applyFill="1" applyBorder="1" applyAlignment="1" applyProtection="1">
      <alignment horizontal="center" vertical="center" shrinkToFit="1"/>
      <protection hidden="1"/>
    </xf>
    <xf numFmtId="38" fontId="7" fillId="5" borderId="69" xfId="5" applyFont="1" applyFill="1" applyBorder="1" applyAlignment="1" applyProtection="1">
      <alignment horizontal="center" vertical="center" shrinkToFit="1"/>
      <protection hidden="1"/>
    </xf>
    <xf numFmtId="38" fontId="7" fillId="5" borderId="156" xfId="5" applyFont="1" applyFill="1" applyBorder="1" applyAlignment="1" applyProtection="1">
      <alignment horizontal="center" vertical="center" shrinkToFit="1"/>
      <protection hidden="1"/>
    </xf>
    <xf numFmtId="0" fontId="19" fillId="5" borderId="0" xfId="1" applyFont="1" applyFill="1" applyBorder="1" applyAlignment="1" applyProtection="1">
      <alignment horizontal="left" vertical="top" wrapText="1"/>
      <protection hidden="1"/>
    </xf>
    <xf numFmtId="0" fontId="19" fillId="5" borderId="0" xfId="2" applyFont="1" applyFill="1" applyBorder="1" applyAlignment="1" applyProtection="1">
      <alignment horizontal="left" vertical="top" wrapText="1" shrinkToFit="1"/>
      <protection hidden="1"/>
    </xf>
    <xf numFmtId="0" fontId="19" fillId="5" borderId="0" xfId="1" applyFont="1" applyFill="1" applyBorder="1" applyAlignment="1" applyProtection="1">
      <alignment vertical="top"/>
      <protection hidden="1"/>
    </xf>
    <xf numFmtId="0" fontId="19" fillId="5" borderId="0" xfId="1" applyFont="1" applyFill="1" applyBorder="1" applyAlignment="1" applyProtection="1">
      <alignment horizontal="left" vertical="top"/>
      <protection hidden="1"/>
    </xf>
    <xf numFmtId="0" fontId="12" fillId="0" borderId="4" xfId="2" applyFont="1" applyFill="1" applyBorder="1" applyAlignment="1" applyProtection="1">
      <alignment vertical="center" shrinkToFit="1"/>
      <protection locked="0" hidden="1"/>
    </xf>
    <xf numFmtId="55" fontId="70" fillId="0" borderId="9" xfId="4" applyNumberFormat="1" applyFont="1" applyFill="1" applyBorder="1" applyAlignment="1" applyProtection="1">
      <alignment horizontal="center" vertical="center" shrinkToFit="1"/>
      <protection hidden="1"/>
    </xf>
    <xf numFmtId="55" fontId="70" fillId="0" borderId="62" xfId="4" applyNumberFormat="1" applyFont="1" applyFill="1" applyBorder="1" applyAlignment="1" applyProtection="1">
      <alignment horizontal="center" vertical="center" shrinkToFit="1"/>
      <protection hidden="1"/>
    </xf>
    <xf numFmtId="55" fontId="70" fillId="0" borderId="4" xfId="4" applyNumberFormat="1" applyFont="1" applyFill="1" applyBorder="1" applyAlignment="1" applyProtection="1">
      <alignment horizontal="center" vertical="center" shrinkToFit="1"/>
      <protection hidden="1"/>
    </xf>
    <xf numFmtId="0" fontId="71" fillId="0" borderId="10" xfId="4" applyNumberFormat="1" applyFont="1" applyFill="1" applyBorder="1" applyAlignment="1" applyProtection="1">
      <alignment horizontal="left" vertical="center" wrapText="1"/>
      <protection hidden="1"/>
    </xf>
    <xf numFmtId="0" fontId="71" fillId="0" borderId="25" xfId="4" applyNumberFormat="1" applyFont="1" applyFill="1" applyBorder="1" applyAlignment="1" applyProtection="1">
      <alignment horizontal="left" vertical="center" wrapText="1"/>
      <protection hidden="1"/>
    </xf>
    <xf numFmtId="0" fontId="71" fillId="0" borderId="26" xfId="4" applyNumberFormat="1" applyFont="1" applyFill="1" applyBorder="1" applyAlignment="1" applyProtection="1">
      <alignment horizontal="left" vertical="center" wrapText="1"/>
      <protection hidden="1"/>
    </xf>
    <xf numFmtId="0" fontId="71" fillId="0" borderId="11" xfId="4" applyNumberFormat="1" applyFont="1" applyFill="1" applyBorder="1" applyAlignment="1" applyProtection="1">
      <alignment horizontal="left" vertical="center" wrapText="1"/>
      <protection hidden="1"/>
    </xf>
    <xf numFmtId="0" fontId="71" fillId="0" borderId="0" xfId="4" applyNumberFormat="1" applyFont="1" applyFill="1" applyBorder="1" applyAlignment="1" applyProtection="1">
      <alignment horizontal="left" vertical="center" wrapText="1"/>
      <protection hidden="1"/>
    </xf>
    <xf numFmtId="0" fontId="71" fillId="0" borderId="12" xfId="4" applyNumberFormat="1" applyFont="1" applyFill="1" applyBorder="1" applyAlignment="1" applyProtection="1">
      <alignment horizontal="left" vertical="center" wrapText="1"/>
      <protection hidden="1"/>
    </xf>
    <xf numFmtId="0" fontId="71" fillId="0" borderId="8" xfId="4" applyNumberFormat="1" applyFont="1" applyFill="1" applyBorder="1" applyAlignment="1" applyProtection="1">
      <alignment horizontal="left" vertical="center" wrapText="1"/>
      <protection hidden="1"/>
    </xf>
    <xf numFmtId="0" fontId="71" fillId="0" borderId="7" xfId="4" applyNumberFormat="1" applyFont="1" applyFill="1" applyBorder="1" applyAlignment="1" applyProtection="1">
      <alignment horizontal="left" vertical="center" wrapText="1"/>
      <protection hidden="1"/>
    </xf>
    <xf numFmtId="0" fontId="71" fillId="0" borderId="6" xfId="4" applyNumberFormat="1" applyFont="1" applyFill="1" applyBorder="1" applyAlignment="1" applyProtection="1">
      <alignment horizontal="left" vertical="center" wrapText="1"/>
      <protection hidden="1"/>
    </xf>
    <xf numFmtId="179" fontId="70" fillId="5" borderId="10" xfId="4" applyNumberFormat="1" applyFont="1" applyFill="1" applyBorder="1" applyAlignment="1" applyProtection="1">
      <alignment horizontal="center" vertical="center" shrinkToFit="1"/>
      <protection hidden="1"/>
    </xf>
    <xf numFmtId="179" fontId="70" fillId="5" borderId="26" xfId="4" applyNumberFormat="1" applyFont="1" applyFill="1" applyBorder="1" applyAlignment="1" applyProtection="1">
      <alignment horizontal="center" vertical="center" shrinkToFit="1"/>
      <protection hidden="1"/>
    </xf>
    <xf numFmtId="179" fontId="70" fillId="5" borderId="11" xfId="4" applyNumberFormat="1" applyFont="1" applyFill="1" applyBorder="1" applyAlignment="1" applyProtection="1">
      <alignment horizontal="center" vertical="center" shrinkToFit="1"/>
      <protection hidden="1"/>
    </xf>
    <xf numFmtId="179" fontId="70" fillId="5" borderId="12" xfId="4" applyNumberFormat="1" applyFont="1" applyFill="1" applyBorder="1" applyAlignment="1" applyProtection="1">
      <alignment horizontal="center" vertical="center" shrinkToFit="1"/>
      <protection hidden="1"/>
    </xf>
    <xf numFmtId="179" fontId="70" fillId="5" borderId="8" xfId="4" applyNumberFormat="1" applyFont="1" applyFill="1" applyBorder="1" applyAlignment="1" applyProtection="1">
      <alignment horizontal="center" vertical="center" shrinkToFit="1"/>
      <protection hidden="1"/>
    </xf>
    <xf numFmtId="179" fontId="70" fillId="5" borderId="6" xfId="4" applyNumberFormat="1" applyFont="1" applyFill="1" applyBorder="1" applyAlignment="1" applyProtection="1">
      <alignment horizontal="center" vertical="center" shrinkToFit="1"/>
      <protection hidden="1"/>
    </xf>
    <xf numFmtId="0" fontId="71" fillId="0" borderId="5" xfId="4" applyNumberFormat="1" applyFont="1" applyFill="1" applyBorder="1" applyAlignment="1" applyProtection="1">
      <alignment horizontal="left" vertical="center" wrapText="1"/>
      <protection hidden="1"/>
    </xf>
    <xf numFmtId="0" fontId="31" fillId="7" borderId="10" xfId="4" applyFont="1" applyFill="1" applyBorder="1" applyAlignment="1" applyProtection="1">
      <alignment horizontal="center" vertical="center" wrapText="1"/>
      <protection hidden="1"/>
    </xf>
    <xf numFmtId="0" fontId="31" fillId="7" borderId="25" xfId="4" applyFont="1" applyFill="1" applyBorder="1" applyAlignment="1" applyProtection="1">
      <alignment horizontal="center" vertical="center" wrapText="1"/>
      <protection hidden="1"/>
    </xf>
    <xf numFmtId="0" fontId="31" fillId="7" borderId="26" xfId="4" applyFont="1" applyFill="1" applyBorder="1" applyAlignment="1" applyProtection="1">
      <alignment horizontal="center" vertical="center" wrapText="1"/>
      <protection hidden="1"/>
    </xf>
    <xf numFmtId="0" fontId="31" fillId="7" borderId="8" xfId="4" applyFont="1" applyFill="1" applyBorder="1" applyAlignment="1" applyProtection="1">
      <alignment horizontal="center" vertical="center" wrapText="1"/>
      <protection hidden="1"/>
    </xf>
    <xf numFmtId="0" fontId="31" fillId="7" borderId="7" xfId="4" applyFont="1" applyFill="1" applyBorder="1" applyAlignment="1" applyProtection="1">
      <alignment horizontal="center" vertical="center" wrapText="1"/>
      <protection hidden="1"/>
    </xf>
    <xf numFmtId="0" fontId="31" fillId="7" borderId="6" xfId="4" applyFont="1" applyFill="1" applyBorder="1" applyAlignment="1" applyProtection="1">
      <alignment horizontal="center" vertical="center" wrapText="1"/>
      <protection hidden="1"/>
    </xf>
    <xf numFmtId="0" fontId="31" fillId="7" borderId="5" xfId="4" applyFont="1" applyFill="1" applyBorder="1" applyAlignment="1" applyProtection="1">
      <alignment horizontal="center" vertical="center" wrapText="1"/>
      <protection hidden="1"/>
    </xf>
    <xf numFmtId="0" fontId="31" fillId="8" borderId="5" xfId="4" applyFont="1" applyFill="1" applyBorder="1" applyAlignment="1" applyProtection="1">
      <alignment horizontal="center" vertical="center" wrapText="1"/>
      <protection hidden="1"/>
    </xf>
    <xf numFmtId="0" fontId="36" fillId="5" borderId="100" xfId="0" applyFont="1" applyFill="1" applyBorder="1" applyAlignment="1" applyProtection="1">
      <alignment horizontal="center" vertical="center"/>
    </xf>
    <xf numFmtId="0" fontId="36" fillId="5" borderId="103" xfId="0" applyFont="1" applyFill="1" applyBorder="1" applyAlignment="1" applyProtection="1">
      <alignment horizontal="left" vertical="center"/>
    </xf>
    <xf numFmtId="0" fontId="36" fillId="5" borderId="104" xfId="0" applyFont="1" applyFill="1" applyBorder="1" applyAlignment="1" applyProtection="1">
      <alignment horizontal="left" vertical="center"/>
    </xf>
    <xf numFmtId="0" fontId="36" fillId="5" borderId="105" xfId="0" applyFont="1" applyFill="1" applyBorder="1" applyAlignment="1" applyProtection="1">
      <alignment horizontal="left" vertical="center"/>
    </xf>
    <xf numFmtId="0" fontId="36" fillId="5" borderId="11" xfId="0" applyFont="1" applyFill="1" applyBorder="1" applyAlignment="1" applyProtection="1">
      <alignment horizontal="left" vertical="top" wrapText="1"/>
    </xf>
    <xf numFmtId="0" fontId="36" fillId="5" borderId="0" xfId="0" applyFont="1" applyFill="1" applyBorder="1" applyAlignment="1" applyProtection="1">
      <alignment horizontal="left" vertical="top" wrapText="1"/>
    </xf>
    <xf numFmtId="0" fontId="36" fillId="5" borderId="12" xfId="0" applyFont="1" applyFill="1" applyBorder="1" applyAlignment="1" applyProtection="1">
      <alignment horizontal="left" vertical="top" wrapText="1"/>
    </xf>
    <xf numFmtId="0" fontId="36" fillId="5" borderId="8" xfId="0" applyFont="1" applyFill="1" applyBorder="1" applyAlignment="1" applyProtection="1">
      <alignment horizontal="left" vertical="top" wrapText="1"/>
    </xf>
    <xf numFmtId="0" fontId="36" fillId="5" borderId="7" xfId="0" applyFont="1" applyFill="1" applyBorder="1" applyAlignment="1" applyProtection="1">
      <alignment horizontal="left" vertical="top" wrapText="1"/>
    </xf>
    <xf numFmtId="0" fontId="36" fillId="5" borderId="6" xfId="0" applyFont="1" applyFill="1" applyBorder="1" applyAlignment="1" applyProtection="1">
      <alignment horizontal="left" vertical="top" wrapText="1"/>
    </xf>
    <xf numFmtId="0" fontId="36" fillId="5" borderId="10"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8" xfId="0" applyFont="1" applyFill="1" applyBorder="1" applyAlignment="1" applyProtection="1">
      <alignment horizontal="center" vertical="center"/>
    </xf>
    <xf numFmtId="0" fontId="36" fillId="5" borderId="6" xfId="0" applyFont="1" applyFill="1" applyBorder="1" applyAlignment="1" applyProtection="1">
      <alignment horizontal="center" vertical="center"/>
    </xf>
    <xf numFmtId="0" fontId="36" fillId="5" borderId="25" xfId="0" applyFont="1" applyFill="1" applyBorder="1" applyAlignment="1" applyProtection="1">
      <alignment horizontal="left" vertical="center"/>
    </xf>
    <xf numFmtId="179" fontId="36" fillId="5" borderId="10" xfId="0" applyNumberFormat="1" applyFont="1" applyFill="1" applyBorder="1" applyAlignment="1" applyProtection="1">
      <alignment horizontal="right" vertical="center" indent="2"/>
    </xf>
    <xf numFmtId="179" fontId="36" fillId="5" borderId="25" xfId="0" applyNumberFormat="1" applyFont="1" applyFill="1" applyBorder="1" applyAlignment="1" applyProtection="1">
      <alignment horizontal="right" vertical="center" indent="2"/>
    </xf>
    <xf numFmtId="179" fontId="36" fillId="5" borderId="26" xfId="0" applyNumberFormat="1" applyFont="1" applyFill="1" applyBorder="1" applyAlignment="1" applyProtection="1">
      <alignment horizontal="right" vertical="center" indent="2"/>
    </xf>
    <xf numFmtId="179" fontId="36" fillId="5" borderId="8" xfId="0" applyNumberFormat="1" applyFont="1" applyFill="1" applyBorder="1" applyAlignment="1" applyProtection="1">
      <alignment horizontal="right" vertical="center" indent="2"/>
    </xf>
    <xf numFmtId="179" fontId="36" fillId="5" borderId="7" xfId="0" applyNumberFormat="1" applyFont="1" applyFill="1" applyBorder="1" applyAlignment="1" applyProtection="1">
      <alignment horizontal="right" vertical="center" indent="2"/>
    </xf>
    <xf numFmtId="179" fontId="36" fillId="5" borderId="6" xfId="0" applyNumberFormat="1" applyFont="1" applyFill="1" applyBorder="1" applyAlignment="1" applyProtection="1">
      <alignment horizontal="right" vertical="center" indent="2"/>
    </xf>
    <xf numFmtId="0" fontId="36" fillId="5" borderId="7" xfId="0" applyFont="1" applyFill="1" applyBorder="1" applyAlignment="1" applyProtection="1">
      <alignment horizontal="left" vertical="center"/>
    </xf>
    <xf numFmtId="0" fontId="36" fillId="5" borderId="10" xfId="0" applyFont="1" applyFill="1" applyBorder="1" applyAlignment="1" applyProtection="1">
      <alignment horizontal="left" vertical="center" wrapText="1"/>
    </xf>
    <xf numFmtId="0" fontId="36" fillId="5" borderId="25" xfId="0" applyFont="1" applyFill="1" applyBorder="1" applyAlignment="1" applyProtection="1">
      <alignment horizontal="left" vertical="center" wrapText="1"/>
    </xf>
    <xf numFmtId="0" fontId="36" fillId="5" borderId="26" xfId="0" applyFont="1" applyFill="1" applyBorder="1" applyAlignment="1" applyProtection="1">
      <alignment horizontal="left" vertical="center" wrapText="1"/>
    </xf>
    <xf numFmtId="0" fontId="36" fillId="5" borderId="11" xfId="0" applyFont="1" applyFill="1" applyBorder="1" applyAlignment="1" applyProtection="1">
      <alignment horizontal="left" vertical="center" wrapText="1"/>
    </xf>
    <xf numFmtId="0" fontId="36" fillId="5" borderId="0" xfId="0" applyFont="1" applyFill="1" applyBorder="1" applyAlignment="1" applyProtection="1">
      <alignment horizontal="left" vertical="center" wrapText="1"/>
    </xf>
    <xf numFmtId="0" fontId="36" fillId="5" borderId="12" xfId="0" applyFont="1" applyFill="1" applyBorder="1" applyAlignment="1" applyProtection="1">
      <alignment horizontal="left" vertical="center" wrapText="1"/>
    </xf>
    <xf numFmtId="0" fontId="36" fillId="5" borderId="8" xfId="0" applyFont="1" applyFill="1" applyBorder="1" applyAlignment="1" applyProtection="1">
      <alignment horizontal="left" vertical="center" wrapText="1"/>
    </xf>
    <xf numFmtId="0" fontId="36" fillId="5" borderId="7" xfId="0" applyFont="1" applyFill="1" applyBorder="1" applyAlignment="1" applyProtection="1">
      <alignment horizontal="left" vertical="center" wrapText="1"/>
    </xf>
    <xf numFmtId="0" fontId="36" fillId="5" borderId="6" xfId="0" applyFont="1" applyFill="1" applyBorder="1" applyAlignment="1" applyProtection="1">
      <alignment horizontal="left" vertical="center" wrapText="1"/>
    </xf>
    <xf numFmtId="0" fontId="36" fillId="5" borderId="10" xfId="0" applyFont="1" applyFill="1" applyBorder="1" applyAlignment="1" applyProtection="1">
      <alignment horizontal="left" vertical="center"/>
    </xf>
    <xf numFmtId="0" fontId="36" fillId="5" borderId="25" xfId="0" applyFont="1" applyFill="1" applyBorder="1" applyAlignment="1" applyProtection="1">
      <alignment horizontal="center" vertical="center"/>
    </xf>
    <xf numFmtId="0" fontId="36" fillId="5" borderId="11" xfId="0" applyFont="1" applyFill="1" applyBorder="1" applyAlignment="1" applyProtection="1">
      <alignment horizontal="center" vertical="center"/>
    </xf>
    <xf numFmtId="0" fontId="36" fillId="5" borderId="12" xfId="0" applyFont="1" applyFill="1" applyBorder="1" applyAlignment="1" applyProtection="1">
      <alignment horizontal="center" vertical="center"/>
    </xf>
    <xf numFmtId="0" fontId="36" fillId="10" borderId="0" xfId="0" applyFont="1" applyFill="1" applyBorder="1" applyAlignment="1" applyProtection="1">
      <alignment horizontal="left" vertical="center" shrinkToFit="1"/>
    </xf>
    <xf numFmtId="0" fontId="36" fillId="10" borderId="12" xfId="0" applyFont="1" applyFill="1" applyBorder="1" applyAlignment="1" applyProtection="1">
      <alignment horizontal="left" vertical="center" shrinkToFit="1"/>
    </xf>
    <xf numFmtId="0" fontId="36" fillId="5" borderId="0" xfId="0" applyFont="1" applyFill="1" applyBorder="1" applyAlignment="1" applyProtection="1">
      <alignment horizontal="center" vertical="center"/>
    </xf>
    <xf numFmtId="0" fontId="36" fillId="5" borderId="0"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0" fontId="36" fillId="5" borderId="7" xfId="0" applyFont="1" applyFill="1" applyBorder="1" applyAlignment="1" applyProtection="1">
      <alignment horizontal="center" vertical="center"/>
    </xf>
    <xf numFmtId="0" fontId="36" fillId="10" borderId="7" xfId="0" applyFont="1" applyFill="1" applyBorder="1" applyAlignment="1" applyProtection="1">
      <alignment horizontal="left" vertical="center" shrinkToFit="1"/>
    </xf>
    <xf numFmtId="0" fontId="36" fillId="10" borderId="6" xfId="0" applyFont="1" applyFill="1" applyBorder="1" applyAlignment="1" applyProtection="1">
      <alignment horizontal="left" vertical="center" shrinkToFit="1"/>
    </xf>
    <xf numFmtId="179" fontId="36" fillId="5" borderId="103" xfId="0" applyNumberFormat="1" applyFont="1" applyFill="1" applyBorder="1" applyAlignment="1" applyProtection="1">
      <alignment horizontal="right" vertical="center" indent="2"/>
    </xf>
    <xf numFmtId="179" fontId="36" fillId="5" borderId="104" xfId="0" applyNumberFormat="1" applyFont="1" applyFill="1" applyBorder="1" applyAlignment="1" applyProtection="1">
      <alignment horizontal="right" vertical="center" indent="2"/>
    </xf>
    <xf numFmtId="179" fontId="36" fillId="5" borderId="105" xfId="0" applyNumberFormat="1" applyFont="1" applyFill="1" applyBorder="1" applyAlignment="1" applyProtection="1">
      <alignment horizontal="right" vertical="center" indent="2"/>
    </xf>
    <xf numFmtId="179" fontId="36" fillId="5" borderId="11" xfId="0" applyNumberFormat="1" applyFont="1" applyFill="1" applyBorder="1" applyAlignment="1" applyProtection="1">
      <alignment horizontal="right" vertical="center" indent="2"/>
    </xf>
    <xf numFmtId="179" fontId="36" fillId="5" borderId="0" xfId="0" applyNumberFormat="1" applyFont="1" applyFill="1" applyBorder="1" applyAlignment="1" applyProtection="1">
      <alignment horizontal="right" vertical="center" indent="2"/>
    </xf>
    <xf numFmtId="179" fontId="36" fillId="5" borderId="12"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left" vertical="center"/>
    </xf>
    <xf numFmtId="0" fontId="36" fillId="5" borderId="2" xfId="0" applyFont="1" applyFill="1" applyBorder="1" applyAlignment="1" applyProtection="1">
      <alignment horizontal="left" vertical="center"/>
    </xf>
    <xf numFmtId="0" fontId="36" fillId="5" borderId="3" xfId="0" applyFont="1" applyFill="1" applyBorder="1" applyAlignment="1" applyProtection="1">
      <alignment horizontal="left" vertical="center"/>
    </xf>
    <xf numFmtId="0" fontId="36" fillId="5" borderId="26" xfId="0" applyFont="1" applyFill="1" applyBorder="1" applyAlignment="1" applyProtection="1">
      <alignment horizontal="left" vertical="center"/>
    </xf>
    <xf numFmtId="0" fontId="36" fillId="5" borderId="8"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0" fontId="36" fillId="5" borderId="5" xfId="0" applyFont="1" applyFill="1" applyBorder="1" applyAlignment="1" applyProtection="1">
      <alignment horizontal="center" vertical="center"/>
    </xf>
    <xf numFmtId="0" fontId="36" fillId="5" borderId="0" xfId="0" applyFont="1" applyFill="1" applyAlignment="1" applyProtection="1">
      <alignment horizontal="center" vertical="center"/>
    </xf>
    <xf numFmtId="0" fontId="36" fillId="5" borderId="99" xfId="0" applyFont="1" applyFill="1" applyBorder="1" applyAlignment="1" applyProtection="1">
      <alignment horizontal="center" vertical="center"/>
    </xf>
    <xf numFmtId="179" fontId="36" fillId="5" borderId="25" xfId="0" applyNumberFormat="1" applyFont="1" applyFill="1" applyBorder="1" applyAlignment="1" applyProtection="1">
      <alignment horizontal="right" vertical="center"/>
    </xf>
    <xf numFmtId="179" fontId="36" fillId="5" borderId="26" xfId="0" applyNumberFormat="1" applyFont="1" applyFill="1" applyBorder="1" applyAlignment="1" applyProtection="1">
      <alignment horizontal="right" vertical="center"/>
    </xf>
    <xf numFmtId="179" fontId="36" fillId="5" borderId="0" xfId="0" applyNumberFormat="1" applyFont="1" applyFill="1" applyBorder="1" applyAlignment="1" applyProtection="1">
      <alignment horizontal="right" vertical="center"/>
    </xf>
    <xf numFmtId="179" fontId="36" fillId="5" borderId="12" xfId="0" applyNumberFormat="1" applyFont="1" applyFill="1" applyBorder="1" applyAlignment="1" applyProtection="1">
      <alignment horizontal="right" vertical="center"/>
    </xf>
    <xf numFmtId="179" fontId="36" fillId="5" borderId="100" xfId="0" applyNumberFormat="1" applyFont="1" applyFill="1" applyBorder="1" applyAlignment="1" applyProtection="1">
      <alignment horizontal="right" vertical="center"/>
    </xf>
    <xf numFmtId="179" fontId="36" fillId="5" borderId="101" xfId="0" applyNumberFormat="1" applyFont="1" applyFill="1" applyBorder="1" applyAlignment="1" applyProtection="1">
      <alignment horizontal="right" vertical="center"/>
    </xf>
    <xf numFmtId="0" fontId="36" fillId="5" borderId="99" xfId="0" applyFont="1" applyFill="1" applyBorder="1" applyAlignment="1" applyProtection="1">
      <alignment horizontal="left" vertical="center" wrapText="1"/>
    </xf>
    <xf numFmtId="0" fontId="36" fillId="5" borderId="100" xfId="0" applyFont="1" applyFill="1" applyBorder="1" applyAlignment="1" applyProtection="1">
      <alignment horizontal="left" vertical="center" wrapText="1"/>
    </xf>
    <xf numFmtId="0" fontId="36" fillId="5" borderId="101" xfId="0" applyFont="1" applyFill="1" applyBorder="1" applyAlignment="1" applyProtection="1">
      <alignment horizontal="left" vertical="center" wrapText="1"/>
    </xf>
    <xf numFmtId="0" fontId="36" fillId="5" borderId="75" xfId="0" applyFont="1" applyFill="1" applyBorder="1" applyAlignment="1" applyProtection="1">
      <alignment horizontal="left" vertical="center"/>
    </xf>
    <xf numFmtId="0" fontId="36" fillId="5" borderId="102" xfId="0" applyFont="1" applyFill="1" applyBorder="1" applyAlignment="1" applyProtection="1">
      <alignment horizontal="left" vertical="center"/>
    </xf>
    <xf numFmtId="185" fontId="36" fillId="5" borderId="10" xfId="0" applyNumberFormat="1" applyFont="1" applyFill="1" applyBorder="1" applyAlignment="1" applyProtection="1">
      <alignment horizontal="right" vertical="center" indent="2"/>
    </xf>
    <xf numFmtId="185" fontId="36" fillId="5" borderId="25" xfId="0" applyNumberFormat="1" applyFont="1" applyFill="1" applyBorder="1" applyAlignment="1" applyProtection="1">
      <alignment horizontal="right" vertical="center" indent="2"/>
    </xf>
    <xf numFmtId="185" fontId="36" fillId="5" borderId="26" xfId="0" applyNumberFormat="1" applyFont="1" applyFill="1" applyBorder="1" applyAlignment="1" applyProtection="1">
      <alignment horizontal="right" vertical="center" indent="2"/>
    </xf>
    <xf numFmtId="185" fontId="36" fillId="5" borderId="8" xfId="0" applyNumberFormat="1" applyFont="1" applyFill="1" applyBorder="1" applyAlignment="1" applyProtection="1">
      <alignment horizontal="right" vertical="center" indent="2"/>
    </xf>
    <xf numFmtId="185" fontId="36" fillId="5" borderId="7" xfId="0" applyNumberFormat="1" applyFont="1" applyFill="1" applyBorder="1" applyAlignment="1" applyProtection="1">
      <alignment horizontal="right" vertical="center" indent="2"/>
    </xf>
    <xf numFmtId="185" fontId="36" fillId="5" borderId="6" xfId="0" applyNumberFormat="1" applyFont="1" applyFill="1" applyBorder="1" applyAlignment="1" applyProtection="1">
      <alignment horizontal="right" vertical="center" indent="2"/>
    </xf>
    <xf numFmtId="0" fontId="36" fillId="5" borderId="106" xfId="0" applyFont="1" applyFill="1" applyBorder="1" applyAlignment="1" applyProtection="1">
      <alignment horizontal="right" vertical="center"/>
    </xf>
    <xf numFmtId="0" fontId="36" fillId="5" borderId="75" xfId="0" applyFont="1" applyFill="1" applyBorder="1" applyAlignment="1" applyProtection="1">
      <alignment horizontal="right" vertical="center"/>
    </xf>
    <xf numFmtId="0" fontId="36" fillId="5" borderId="102" xfId="0" applyFont="1" applyFill="1" applyBorder="1" applyAlignment="1" applyProtection="1">
      <alignment horizontal="right" vertical="center"/>
    </xf>
    <xf numFmtId="185" fontId="36" fillId="5" borderId="74" xfId="0" applyNumberFormat="1" applyFont="1" applyFill="1" applyBorder="1" applyAlignment="1" applyProtection="1">
      <alignment horizontal="right" vertical="center" indent="2"/>
    </xf>
    <xf numFmtId="185" fontId="36" fillId="5" borderId="75" xfId="0" applyNumberFormat="1" applyFont="1" applyFill="1" applyBorder="1" applyAlignment="1" applyProtection="1">
      <alignment horizontal="right" vertical="center" indent="2"/>
    </xf>
    <xf numFmtId="185" fontId="36" fillId="5" borderId="102" xfId="0" applyNumberFormat="1" applyFont="1" applyFill="1" applyBorder="1" applyAlignment="1" applyProtection="1">
      <alignment horizontal="right" vertical="center" indent="2"/>
    </xf>
    <xf numFmtId="0" fontId="36" fillId="5" borderId="107" xfId="0" applyFont="1" applyFill="1" applyBorder="1" applyAlignment="1" applyProtection="1">
      <alignment horizontal="right" vertical="center"/>
    </xf>
    <xf numFmtId="0" fontId="36" fillId="5" borderId="108" xfId="0" applyFont="1" applyFill="1" applyBorder="1" applyAlignment="1" applyProtection="1">
      <alignment horizontal="right" vertical="center"/>
    </xf>
    <xf numFmtId="0" fontId="36" fillId="5" borderId="109" xfId="0" applyFont="1" applyFill="1" applyBorder="1" applyAlignment="1" applyProtection="1">
      <alignment horizontal="right" vertical="center"/>
    </xf>
    <xf numFmtId="185" fontId="36" fillId="5" borderId="5" xfId="0" applyNumberFormat="1" applyFont="1" applyFill="1" applyBorder="1" applyAlignment="1" applyProtection="1">
      <alignment horizontal="right" vertical="center" indent="2"/>
    </xf>
    <xf numFmtId="185" fontId="36" fillId="5" borderId="9" xfId="0" applyNumberFormat="1" applyFont="1" applyFill="1" applyBorder="1" applyAlignment="1" applyProtection="1">
      <alignment horizontal="right" vertical="center" indent="2"/>
    </xf>
    <xf numFmtId="0" fontId="36" fillId="5" borderId="99" xfId="0" applyFont="1" applyFill="1" applyBorder="1" applyAlignment="1" applyProtection="1">
      <alignment horizontal="left" vertical="center"/>
    </xf>
    <xf numFmtId="0" fontId="36" fillId="5" borderId="100" xfId="0" applyFont="1" applyFill="1" applyBorder="1" applyAlignment="1" applyProtection="1">
      <alignment horizontal="left" vertical="center"/>
    </xf>
    <xf numFmtId="0" fontId="36" fillId="5" borderId="101" xfId="0" applyFont="1" applyFill="1" applyBorder="1" applyAlignment="1" applyProtection="1">
      <alignment horizontal="left" vertical="center"/>
    </xf>
    <xf numFmtId="0" fontId="36" fillId="10" borderId="0" xfId="0" applyFont="1" applyFill="1" applyBorder="1" applyAlignment="1" applyProtection="1">
      <alignment horizontal="center" vertical="center" shrinkToFit="1"/>
    </xf>
    <xf numFmtId="0" fontId="36" fillId="10" borderId="12" xfId="0" applyFont="1" applyFill="1" applyBorder="1" applyAlignment="1" applyProtection="1">
      <alignment horizontal="center" vertical="center" shrinkToFit="1"/>
    </xf>
    <xf numFmtId="0" fontId="36" fillId="10" borderId="7" xfId="0" applyFont="1" applyFill="1" applyBorder="1" applyAlignment="1" applyProtection="1">
      <alignment horizontal="center" vertical="center" shrinkToFit="1"/>
    </xf>
    <xf numFmtId="0" fontId="36" fillId="10" borderId="6" xfId="0" applyFont="1" applyFill="1" applyBorder="1" applyAlignment="1" applyProtection="1">
      <alignment horizontal="center" vertical="center" shrinkToFit="1"/>
    </xf>
    <xf numFmtId="0" fontId="36" fillId="5" borderId="11" xfId="0" applyFont="1" applyFill="1" applyBorder="1" applyAlignment="1" applyProtection="1">
      <alignment horizontal="left" vertical="center"/>
    </xf>
    <xf numFmtId="0" fontId="36" fillId="5" borderId="0" xfId="0" applyFont="1" applyFill="1" applyBorder="1" applyAlignment="1" applyProtection="1">
      <alignment horizontal="center" vertical="center" shrinkToFit="1"/>
    </xf>
    <xf numFmtId="0" fontId="36" fillId="5" borderId="12" xfId="0" applyFont="1" applyFill="1" applyBorder="1" applyAlignment="1" applyProtection="1">
      <alignment horizontal="center" vertical="center" shrinkToFit="1"/>
    </xf>
    <xf numFmtId="0" fontId="36" fillId="5" borderId="7" xfId="0" applyFont="1" applyFill="1" applyBorder="1" applyAlignment="1" applyProtection="1">
      <alignment horizontal="center" vertical="center" shrinkToFit="1"/>
    </xf>
    <xf numFmtId="0" fontId="36" fillId="5" borderId="6" xfId="0" applyFont="1" applyFill="1" applyBorder="1" applyAlignment="1" applyProtection="1">
      <alignment horizontal="center" vertical="center" shrinkToFit="1"/>
    </xf>
    <xf numFmtId="179" fontId="36" fillId="5" borderId="5" xfId="0" applyNumberFormat="1" applyFont="1" applyFill="1" applyBorder="1" applyAlignment="1" applyProtection="1">
      <alignment horizontal="right" vertical="center" indent="2"/>
    </xf>
    <xf numFmtId="0" fontId="36" fillId="5" borderId="5" xfId="0" applyFont="1" applyFill="1" applyBorder="1" applyAlignment="1" applyProtection="1">
      <alignment horizontal="left" vertical="center"/>
    </xf>
    <xf numFmtId="0" fontId="36" fillId="5" borderId="0" xfId="0" applyFont="1" applyFill="1" applyBorder="1" applyAlignment="1" applyProtection="1">
      <alignment horizontal="left" vertical="center" shrinkToFit="1"/>
    </xf>
    <xf numFmtId="0" fontId="36" fillId="5" borderId="12" xfId="0" applyFont="1" applyFill="1" applyBorder="1" applyAlignment="1" applyProtection="1">
      <alignment horizontal="left" vertical="center" shrinkToFit="1"/>
    </xf>
    <xf numFmtId="0" fontId="36" fillId="5" borderId="4" xfId="0" applyFont="1" applyFill="1" applyBorder="1" applyAlignment="1" applyProtection="1">
      <alignment horizontal="center" vertical="center"/>
    </xf>
    <xf numFmtId="49" fontId="36" fillId="5" borderId="1" xfId="0" applyNumberFormat="1" applyFont="1" applyFill="1" applyBorder="1" applyAlignment="1" applyProtection="1">
      <alignment horizontal="center" vertical="center"/>
    </xf>
    <xf numFmtId="49" fontId="36" fillId="5" borderId="2" xfId="0" applyNumberFormat="1" applyFont="1" applyFill="1" applyBorder="1" applyAlignment="1" applyProtection="1">
      <alignment horizontal="center" vertical="center"/>
    </xf>
    <xf numFmtId="179" fontId="36" fillId="5" borderId="2" xfId="0" applyNumberFormat="1" applyFont="1" applyFill="1" applyBorder="1" applyAlignment="1" applyProtection="1">
      <alignment horizontal="right" vertical="center"/>
    </xf>
    <xf numFmtId="179" fontId="36" fillId="5" borderId="3" xfId="0" applyNumberFormat="1" applyFont="1" applyFill="1" applyBorder="1" applyAlignment="1" applyProtection="1">
      <alignment horizontal="right" vertical="center"/>
    </xf>
    <xf numFmtId="0" fontId="36" fillId="5" borderId="9" xfId="0" applyFont="1" applyFill="1" applyBorder="1" applyAlignment="1" applyProtection="1">
      <alignment horizontal="center" vertical="center"/>
    </xf>
    <xf numFmtId="0" fontId="5" fillId="5" borderId="11"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36" fillId="5" borderId="10" xfId="0" applyFont="1" applyFill="1" applyBorder="1" applyAlignment="1" applyProtection="1">
      <alignment vertical="top"/>
    </xf>
    <xf numFmtId="0" fontId="36" fillId="5" borderId="25" xfId="0" applyFont="1" applyFill="1" applyBorder="1" applyAlignment="1" applyProtection="1">
      <alignment vertical="top"/>
    </xf>
    <xf numFmtId="0" fontId="36" fillId="5" borderId="26" xfId="0" applyFont="1" applyFill="1" applyBorder="1" applyAlignment="1" applyProtection="1">
      <alignment vertical="top"/>
    </xf>
    <xf numFmtId="0" fontId="36" fillId="5" borderId="8" xfId="0" applyFont="1" applyFill="1" applyBorder="1" applyAlignment="1" applyProtection="1">
      <alignment vertical="top"/>
    </xf>
    <xf numFmtId="0" fontId="36" fillId="5" borderId="7" xfId="0" applyFont="1" applyFill="1" applyBorder="1" applyAlignment="1" applyProtection="1">
      <alignment vertical="top"/>
    </xf>
    <xf numFmtId="0" fontId="36" fillId="5" borderId="6" xfId="0" applyFont="1" applyFill="1" applyBorder="1" applyAlignment="1" applyProtection="1">
      <alignment vertical="top"/>
    </xf>
    <xf numFmtId="0" fontId="36" fillId="5" borderId="10" xfId="0" applyFont="1" applyFill="1" applyBorder="1" applyAlignment="1" applyProtection="1">
      <alignment horizontal="left" vertical="top" wrapText="1"/>
    </xf>
    <xf numFmtId="0" fontId="36" fillId="5" borderId="25" xfId="0" applyFont="1" applyFill="1" applyBorder="1" applyAlignment="1" applyProtection="1">
      <alignment horizontal="left" vertical="top" wrapText="1"/>
    </xf>
    <xf numFmtId="0" fontId="36" fillId="5" borderId="26" xfId="0" applyFont="1" applyFill="1" applyBorder="1" applyAlignment="1" applyProtection="1">
      <alignment horizontal="left" vertical="top" wrapText="1"/>
    </xf>
    <xf numFmtId="0" fontId="36" fillId="5" borderId="62" xfId="0" applyFont="1" applyFill="1" applyBorder="1" applyAlignment="1" applyProtection="1">
      <alignment horizontal="center" vertical="center"/>
    </xf>
    <xf numFmtId="0" fontId="36" fillId="5" borderId="101" xfId="0" applyFont="1" applyFill="1" applyBorder="1" applyAlignment="1" applyProtection="1">
      <alignment horizontal="center" vertical="center"/>
    </xf>
    <xf numFmtId="179" fontId="36" fillId="5" borderId="74" xfId="0" applyNumberFormat="1" applyFont="1" applyFill="1" applyBorder="1" applyAlignment="1" applyProtection="1">
      <alignment horizontal="right" vertical="center" indent="2"/>
    </xf>
    <xf numFmtId="179" fontId="36" fillId="5" borderId="75" xfId="0" applyNumberFormat="1" applyFont="1" applyFill="1" applyBorder="1" applyAlignment="1" applyProtection="1">
      <alignment horizontal="right" vertical="center" indent="2"/>
    </xf>
    <xf numFmtId="179" fontId="36" fillId="5" borderId="102" xfId="0" applyNumberFormat="1" applyFont="1" applyFill="1" applyBorder="1" applyAlignment="1" applyProtection="1">
      <alignment horizontal="right" vertical="center" indent="2"/>
    </xf>
    <xf numFmtId="179" fontId="36" fillId="5" borderId="1" xfId="0" applyNumberFormat="1" applyFont="1" applyFill="1" applyBorder="1" applyAlignment="1" applyProtection="1">
      <alignment horizontal="right" vertical="center" indent="2"/>
    </xf>
    <xf numFmtId="179" fontId="36" fillId="5" borderId="2" xfId="0" applyNumberFormat="1" applyFont="1" applyFill="1" applyBorder="1" applyAlignment="1" applyProtection="1">
      <alignment horizontal="right" vertical="center" indent="2"/>
    </xf>
    <xf numFmtId="179" fontId="36" fillId="5" borderId="3" xfId="0" applyNumberFormat="1" applyFont="1" applyFill="1" applyBorder="1" applyAlignment="1" applyProtection="1">
      <alignment horizontal="right" vertical="center" indent="2"/>
    </xf>
    <xf numFmtId="0" fontId="36" fillId="5" borderId="4" xfId="0" applyFont="1" applyFill="1" applyBorder="1" applyAlignment="1" applyProtection="1">
      <alignment horizontal="left" vertical="center"/>
    </xf>
    <xf numFmtId="0" fontId="36" fillId="5" borderId="1" xfId="0" applyFont="1" applyFill="1" applyBorder="1" applyAlignment="1" applyProtection="1">
      <alignment horizontal="center" vertical="center" shrinkToFit="1"/>
    </xf>
    <xf numFmtId="0" fontId="36" fillId="5" borderId="2" xfId="0" applyFont="1" applyFill="1" applyBorder="1" applyAlignment="1" applyProtection="1">
      <alignment horizontal="center" vertical="center" shrinkToFit="1"/>
    </xf>
    <xf numFmtId="0" fontId="36" fillId="5" borderId="97" xfId="0" applyFont="1" applyFill="1" applyBorder="1" applyAlignment="1" applyProtection="1">
      <alignment horizontal="center" vertical="center" shrinkToFit="1"/>
    </xf>
    <xf numFmtId="0" fontId="36" fillId="5" borderId="81" xfId="0" applyFont="1" applyFill="1" applyBorder="1" applyAlignment="1" applyProtection="1">
      <alignment horizontal="center" vertical="center" shrinkToFit="1"/>
    </xf>
    <xf numFmtId="0" fontId="36" fillId="5" borderId="70" xfId="0" applyNumberFormat="1" applyFont="1" applyFill="1" applyBorder="1" applyAlignment="1" applyProtection="1">
      <alignment horizontal="center" vertical="center" shrinkToFit="1"/>
    </xf>
    <xf numFmtId="0" fontId="36" fillId="5" borderId="72" xfId="0" applyNumberFormat="1" applyFont="1" applyFill="1" applyBorder="1" applyAlignment="1" applyProtection="1">
      <alignment horizontal="center" vertical="center" shrinkToFit="1"/>
    </xf>
    <xf numFmtId="0" fontId="74" fillId="5" borderId="72" xfId="4" applyFont="1" applyFill="1" applyBorder="1" applyAlignment="1" applyProtection="1">
      <alignment horizontal="center" vertical="center" shrinkToFit="1"/>
    </xf>
    <xf numFmtId="0" fontId="74" fillId="5" borderId="98" xfId="4" applyFont="1" applyFill="1" applyBorder="1" applyAlignment="1" applyProtection="1">
      <alignment horizontal="center" vertical="center" shrinkToFit="1"/>
    </xf>
    <xf numFmtId="0" fontId="36" fillId="5" borderId="2" xfId="0" applyFont="1" applyFill="1" applyBorder="1" applyAlignment="1" applyProtection="1">
      <alignment horizontal="center" vertical="center"/>
    </xf>
    <xf numFmtId="0" fontId="36" fillId="5" borderId="3" xfId="0" applyFont="1" applyFill="1" applyBorder="1" applyAlignment="1" applyProtection="1">
      <alignment horizontal="center" vertical="center"/>
    </xf>
    <xf numFmtId="0" fontId="36" fillId="5" borderId="85" xfId="0" applyFont="1" applyFill="1" applyBorder="1" applyAlignment="1" applyProtection="1">
      <alignment horizontal="center" vertical="center" shrinkToFit="1"/>
    </xf>
    <xf numFmtId="0" fontId="36" fillId="5" borderId="3" xfId="0" applyFont="1" applyFill="1" applyBorder="1" applyAlignment="1" applyProtection="1">
      <alignment horizontal="center" vertical="center" shrinkToFit="1"/>
    </xf>
    <xf numFmtId="0" fontId="36" fillId="5" borderId="1" xfId="0" applyNumberFormat="1" applyFont="1" applyFill="1" applyBorder="1" applyAlignment="1" applyProtection="1">
      <alignment horizontal="center" vertical="center" shrinkToFit="1"/>
    </xf>
    <xf numFmtId="0" fontId="36" fillId="5" borderId="2" xfId="0" applyNumberFormat="1" applyFont="1" applyFill="1" applyBorder="1" applyAlignment="1" applyProtection="1">
      <alignment horizontal="center" vertical="center" shrinkToFit="1"/>
    </xf>
    <xf numFmtId="0" fontId="36" fillId="5" borderId="84" xfId="0" applyNumberFormat="1" applyFont="1" applyFill="1" applyBorder="1" applyAlignment="1" applyProtection="1">
      <alignment horizontal="center" vertical="center" shrinkToFit="1"/>
    </xf>
    <xf numFmtId="0" fontId="36" fillId="5" borderId="96" xfId="0" applyFont="1" applyFill="1" applyBorder="1" applyAlignment="1" applyProtection="1">
      <alignment horizontal="center" vertical="center" shrinkToFit="1"/>
    </xf>
    <xf numFmtId="180" fontId="36" fillId="5" borderId="1" xfId="0" applyNumberFormat="1" applyFont="1" applyFill="1" applyBorder="1" applyAlignment="1" applyProtection="1">
      <alignment horizontal="center" vertical="center" shrinkToFit="1"/>
    </xf>
    <xf numFmtId="180" fontId="36" fillId="5" borderId="2" xfId="0" applyNumberFormat="1" applyFont="1" applyFill="1" applyBorder="1" applyAlignment="1" applyProtection="1">
      <alignment horizontal="center" vertical="center" shrinkToFit="1"/>
    </xf>
    <xf numFmtId="180" fontId="36" fillId="5" borderId="84" xfId="0" applyNumberFormat="1" applyFont="1" applyFill="1" applyBorder="1" applyAlignment="1" applyProtection="1">
      <alignment horizontal="center" vertical="center" shrinkToFit="1"/>
    </xf>
    <xf numFmtId="0" fontId="43" fillId="5" borderId="0" xfId="0" applyFont="1" applyFill="1" applyAlignment="1" applyProtection="1">
      <alignment horizontal="center" vertical="center"/>
    </xf>
    <xf numFmtId="183" fontId="36" fillId="5" borderId="0" xfId="4" applyNumberFormat="1" applyFont="1" applyFill="1" applyBorder="1" applyAlignment="1" applyProtection="1">
      <alignment horizontal="right" vertical="center"/>
    </xf>
    <xf numFmtId="0" fontId="36" fillId="5" borderId="92" xfId="0" applyFont="1" applyFill="1" applyBorder="1" applyAlignment="1" applyProtection="1">
      <alignment horizontal="center" vertical="center" shrinkToFit="1"/>
    </xf>
    <xf numFmtId="0" fontId="36" fillId="5" borderId="93" xfId="0" applyFont="1" applyFill="1" applyBorder="1" applyAlignment="1" applyProtection="1">
      <alignment horizontal="center" vertical="center" shrinkToFit="1"/>
    </xf>
    <xf numFmtId="0" fontId="36" fillId="5" borderId="94" xfId="4" applyFont="1" applyFill="1" applyBorder="1" applyAlignment="1" applyProtection="1">
      <alignment horizontal="center" vertical="center" shrinkToFit="1"/>
    </xf>
    <xf numFmtId="0" fontId="36" fillId="5" borderId="93" xfId="4" applyFont="1" applyFill="1" applyBorder="1" applyAlignment="1" applyProtection="1">
      <alignment horizontal="center" vertical="center" shrinkToFit="1"/>
    </xf>
    <xf numFmtId="0" fontId="36" fillId="5" borderId="93" xfId="4" applyNumberFormat="1" applyFont="1" applyFill="1" applyBorder="1" applyAlignment="1" applyProtection="1">
      <alignment horizontal="center" vertical="center" shrinkToFit="1"/>
    </xf>
    <xf numFmtId="0" fontId="36" fillId="5" borderId="95" xfId="4" applyFont="1" applyFill="1" applyBorder="1" applyAlignment="1" applyProtection="1">
      <alignment horizontal="center" vertical="center" shrinkToFit="1"/>
    </xf>
    <xf numFmtId="0" fontId="39" fillId="5" borderId="11" xfId="0" applyFont="1" applyFill="1" applyBorder="1" applyAlignment="1" applyProtection="1">
      <alignment horizontal="left" vertical="top" wrapText="1"/>
    </xf>
    <xf numFmtId="0" fontId="39" fillId="5" borderId="0" xfId="0" applyFont="1" applyFill="1" applyBorder="1" applyAlignment="1" applyProtection="1">
      <alignment horizontal="left" vertical="top" wrapText="1"/>
    </xf>
    <xf numFmtId="0" fontId="39" fillId="5" borderId="12" xfId="0" applyFont="1" applyFill="1" applyBorder="1" applyAlignment="1" applyProtection="1">
      <alignment horizontal="left" vertical="top" wrapText="1"/>
    </xf>
    <xf numFmtId="0" fontId="39" fillId="5" borderId="8" xfId="0" applyFont="1" applyFill="1" applyBorder="1" applyAlignment="1" applyProtection="1">
      <alignment horizontal="left" vertical="top" wrapText="1"/>
    </xf>
    <xf numFmtId="0" fontId="39" fillId="5" borderId="7" xfId="0" applyFont="1" applyFill="1" applyBorder="1" applyAlignment="1" applyProtection="1">
      <alignment horizontal="left" vertical="top" wrapText="1"/>
    </xf>
    <xf numFmtId="0" fontId="39" fillId="5" borderId="6" xfId="0" applyFont="1" applyFill="1" applyBorder="1" applyAlignment="1" applyProtection="1">
      <alignment horizontal="left" vertical="top" wrapText="1"/>
    </xf>
    <xf numFmtId="0" fontId="36" fillId="5" borderId="7" xfId="0" applyFont="1" applyFill="1" applyBorder="1" applyAlignment="1" applyProtection="1">
      <alignment horizontal="left" vertical="center" shrinkToFit="1"/>
    </xf>
    <xf numFmtId="0" fontId="36" fillId="5" borderId="6" xfId="0" applyFont="1" applyFill="1" applyBorder="1" applyAlignment="1" applyProtection="1">
      <alignment horizontal="left" vertical="center" shrinkToFit="1"/>
    </xf>
    <xf numFmtId="0" fontId="36" fillId="5" borderId="145" xfId="0" applyFont="1" applyFill="1" applyBorder="1" applyAlignment="1" applyProtection="1">
      <alignment horizontal="left" vertical="center" shrinkToFit="1"/>
    </xf>
    <xf numFmtId="0" fontId="36" fillId="5" borderId="147" xfId="0" applyFont="1" applyFill="1" applyBorder="1" applyAlignment="1" applyProtection="1">
      <alignment horizontal="left" vertical="center" shrinkToFit="1"/>
    </xf>
    <xf numFmtId="179" fontId="36" fillId="5" borderId="146" xfId="0" applyNumberFormat="1" applyFont="1" applyFill="1" applyBorder="1" applyAlignment="1" applyProtection="1">
      <alignment horizontal="right" vertical="center" indent="2"/>
    </xf>
    <xf numFmtId="179" fontId="36" fillId="5" borderId="145" xfId="0" applyNumberFormat="1" applyFont="1" applyFill="1" applyBorder="1" applyAlignment="1" applyProtection="1">
      <alignment horizontal="right" vertical="center" indent="2"/>
    </xf>
    <xf numFmtId="179" fontId="36" fillId="5" borderId="147" xfId="0" applyNumberFormat="1" applyFont="1" applyFill="1" applyBorder="1" applyAlignment="1" applyProtection="1">
      <alignment horizontal="right" vertical="center" indent="2"/>
    </xf>
    <xf numFmtId="0" fontId="36" fillId="5" borderId="10" xfId="0" applyFont="1" applyFill="1" applyBorder="1" applyAlignment="1" applyProtection="1">
      <alignment horizontal="left" vertical="center" shrinkToFit="1"/>
    </xf>
    <xf numFmtId="0" fontId="36" fillId="5" borderId="25" xfId="0" applyFont="1" applyFill="1" applyBorder="1" applyAlignment="1" applyProtection="1">
      <alignment horizontal="left" vertical="center" shrinkToFit="1"/>
    </xf>
    <xf numFmtId="0" fontId="36" fillId="5" borderId="26" xfId="0" applyFont="1" applyFill="1" applyBorder="1" applyAlignment="1" applyProtection="1">
      <alignment horizontal="left" vertical="center" shrinkToFit="1"/>
    </xf>
    <xf numFmtId="0" fontId="36" fillId="5" borderId="139" xfId="0" applyFont="1" applyFill="1" applyBorder="1" applyAlignment="1" applyProtection="1">
      <alignment horizontal="left" vertical="center" shrinkToFit="1"/>
    </xf>
    <xf numFmtId="0" fontId="36" fillId="5" borderId="141" xfId="0" applyFont="1" applyFill="1" applyBorder="1" applyAlignment="1" applyProtection="1">
      <alignment horizontal="left" vertical="center" shrinkToFit="1"/>
    </xf>
    <xf numFmtId="0" fontId="5" fillId="5" borderId="7"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179" fontId="36" fillId="5" borderId="79" xfId="0" applyNumberFormat="1" applyFont="1" applyFill="1" applyBorder="1" applyAlignment="1" applyProtection="1">
      <alignment horizontal="right" vertical="center" indent="2"/>
    </xf>
    <xf numFmtId="179" fontId="36" fillId="5" borderId="78" xfId="0" applyNumberFormat="1" applyFont="1" applyFill="1" applyBorder="1" applyAlignment="1" applyProtection="1">
      <alignment horizontal="right" vertical="center" indent="2"/>
    </xf>
    <xf numFmtId="179" fontId="36" fillId="5" borderId="77" xfId="0" applyNumberFormat="1" applyFont="1" applyFill="1" applyBorder="1" applyAlignment="1" applyProtection="1">
      <alignment horizontal="right" vertical="center" indent="2"/>
    </xf>
    <xf numFmtId="0" fontId="39" fillId="5" borderId="2" xfId="0" applyNumberFormat="1" applyFont="1" applyFill="1" applyBorder="1" applyAlignment="1" applyProtection="1">
      <alignment horizontal="center" vertical="center" shrinkToFit="1"/>
    </xf>
    <xf numFmtId="0" fontId="36" fillId="5" borderId="2" xfId="0" applyFont="1" applyFill="1" applyBorder="1" applyAlignment="1" applyProtection="1">
      <alignment horizontal="left" vertical="center" shrinkToFit="1"/>
    </xf>
    <xf numFmtId="0" fontId="36" fillId="5" borderId="3" xfId="0" applyFont="1" applyFill="1" applyBorder="1" applyAlignment="1" applyProtection="1">
      <alignment horizontal="left" vertical="center" shrinkToFit="1"/>
    </xf>
    <xf numFmtId="0" fontId="36" fillId="5" borderId="1" xfId="0" applyFont="1" applyFill="1" applyBorder="1" applyAlignment="1" applyProtection="1">
      <alignment horizontal="left" vertical="center" shrinkToFit="1"/>
    </xf>
    <xf numFmtId="0" fontId="5" fillId="5" borderId="145" xfId="0" applyFont="1" applyFill="1" applyBorder="1" applyAlignment="1" applyProtection="1">
      <alignment horizontal="left" vertical="center" wrapText="1"/>
    </xf>
    <xf numFmtId="0" fontId="5" fillId="5" borderId="147" xfId="0" applyFont="1" applyFill="1" applyBorder="1" applyAlignment="1" applyProtection="1">
      <alignment horizontal="left" vertical="center" wrapText="1"/>
    </xf>
    <xf numFmtId="179" fontId="36" fillId="5" borderId="142" xfId="0" applyNumberFormat="1" applyFont="1" applyFill="1" applyBorder="1" applyAlignment="1" applyProtection="1">
      <alignment horizontal="right" vertical="center" indent="2"/>
    </xf>
    <xf numFmtId="179" fontId="36" fillId="5" borderId="143" xfId="0" applyNumberFormat="1" applyFont="1" applyFill="1" applyBorder="1" applyAlignment="1" applyProtection="1">
      <alignment horizontal="right" vertical="center" indent="2"/>
    </xf>
    <xf numFmtId="179" fontId="36" fillId="5" borderId="144"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center" vertical="center"/>
    </xf>
    <xf numFmtId="179" fontId="36" fillId="5" borderId="8" xfId="0" applyNumberFormat="1" applyFont="1" applyFill="1" applyBorder="1" applyAlignment="1" applyProtection="1">
      <alignment horizontal="center" vertical="center"/>
    </xf>
    <xf numFmtId="179" fontId="36" fillId="5" borderId="7" xfId="0" applyNumberFormat="1" applyFont="1" applyFill="1" applyBorder="1" applyAlignment="1" applyProtection="1">
      <alignment horizontal="center"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184" fontId="36" fillId="5" borderId="8" xfId="0" applyNumberFormat="1" applyFont="1" applyFill="1" applyBorder="1" applyAlignment="1" applyProtection="1">
      <alignment horizontal="right" vertical="center" indent="2"/>
    </xf>
    <xf numFmtId="184" fontId="36" fillId="5" borderId="7" xfId="0" applyNumberFormat="1" applyFont="1" applyFill="1" applyBorder="1" applyAlignment="1" applyProtection="1">
      <alignment horizontal="right" vertical="center" indent="2"/>
    </xf>
    <xf numFmtId="184" fontId="36" fillId="5" borderId="6" xfId="0" applyNumberFormat="1" applyFont="1" applyFill="1" applyBorder="1" applyAlignment="1" applyProtection="1">
      <alignment horizontal="right" vertical="center" indent="2"/>
    </xf>
    <xf numFmtId="0" fontId="36" fillId="5" borderId="83" xfId="0" applyFont="1" applyFill="1" applyBorder="1" applyAlignment="1" applyProtection="1">
      <alignment horizontal="center" vertical="center" shrinkToFit="1"/>
    </xf>
    <xf numFmtId="0" fontId="36" fillId="5" borderId="72" xfId="0" applyFont="1" applyFill="1" applyBorder="1" applyAlignment="1" applyProtection="1">
      <alignment horizontal="center" vertical="center" shrinkToFit="1"/>
    </xf>
    <xf numFmtId="0" fontId="36" fillId="5" borderId="71" xfId="0" applyFont="1" applyFill="1" applyBorder="1" applyAlignment="1" applyProtection="1">
      <alignment horizontal="center" vertical="center" shrinkToFit="1"/>
    </xf>
    <xf numFmtId="0" fontId="36" fillId="5" borderId="70" xfId="0" applyFont="1" applyFill="1" applyBorder="1" applyAlignment="1" applyProtection="1">
      <alignment horizontal="center" vertical="center" shrinkToFit="1"/>
    </xf>
    <xf numFmtId="0" fontId="75" fillId="5" borderId="72" xfId="0" applyFont="1" applyFill="1" applyBorder="1" applyAlignment="1" applyProtection="1">
      <alignment horizontal="center" vertical="center" shrinkToFit="1"/>
    </xf>
    <xf numFmtId="0" fontId="75" fillId="5" borderId="98" xfId="0" applyFont="1" applyFill="1" applyBorder="1" applyAlignment="1" applyProtection="1">
      <alignment horizontal="center" vertical="center" shrinkToFit="1"/>
    </xf>
    <xf numFmtId="184" fontId="36" fillId="5" borderId="146" xfId="0" applyNumberFormat="1" applyFont="1" applyFill="1" applyBorder="1" applyAlignment="1" applyProtection="1">
      <alignment horizontal="right" vertical="center" indent="2"/>
    </xf>
    <xf numFmtId="184" fontId="36" fillId="5" borderId="145" xfId="0" applyNumberFormat="1" applyFont="1" applyFill="1" applyBorder="1" applyAlignment="1" applyProtection="1">
      <alignment horizontal="right" vertical="center" indent="2"/>
    </xf>
    <xf numFmtId="184" fontId="36" fillId="5" borderId="147" xfId="0" applyNumberFormat="1" applyFont="1" applyFill="1" applyBorder="1" applyAlignment="1" applyProtection="1">
      <alignment horizontal="right" vertical="center" indent="2"/>
    </xf>
    <xf numFmtId="0" fontId="36" fillId="5" borderId="84" xfId="0" applyFont="1" applyFill="1" applyBorder="1" applyAlignment="1" applyProtection="1">
      <alignment horizontal="center" vertical="center" shrinkToFit="1"/>
    </xf>
    <xf numFmtId="0" fontId="43" fillId="5" borderId="0" xfId="0" applyFont="1" applyFill="1" applyAlignment="1" applyProtection="1">
      <alignment horizontal="center" vertical="center" shrinkToFit="1"/>
    </xf>
    <xf numFmtId="0" fontId="36" fillId="5" borderId="91" xfId="0" applyFont="1" applyFill="1" applyBorder="1" applyAlignment="1" applyProtection="1">
      <alignment horizontal="center" vertical="center" shrinkToFit="1"/>
    </xf>
    <xf numFmtId="0" fontId="36" fillId="5" borderId="88" xfId="0" applyFont="1" applyFill="1" applyBorder="1" applyAlignment="1" applyProtection="1">
      <alignment horizontal="center" vertical="center" shrinkToFit="1"/>
    </xf>
    <xf numFmtId="0" fontId="36" fillId="5" borderId="90" xfId="0" applyFont="1" applyFill="1" applyBorder="1" applyAlignment="1" applyProtection="1">
      <alignment horizontal="center" vertical="center" shrinkToFit="1"/>
    </xf>
    <xf numFmtId="0" fontId="36" fillId="5" borderId="89" xfId="4" applyFont="1" applyFill="1" applyBorder="1" applyAlignment="1" applyProtection="1">
      <alignment horizontal="center" vertical="center" shrinkToFit="1"/>
    </xf>
    <xf numFmtId="0" fontId="36" fillId="5" borderId="88" xfId="4" applyFont="1" applyFill="1" applyBorder="1" applyAlignment="1" applyProtection="1">
      <alignment horizontal="center" vertical="center" shrinkToFit="1"/>
    </xf>
    <xf numFmtId="0" fontId="36" fillId="5" borderId="87" xfId="4" applyFont="1" applyFill="1" applyBorder="1" applyAlignment="1" applyProtection="1">
      <alignment horizontal="center" vertical="center" shrinkToFit="1"/>
    </xf>
    <xf numFmtId="201" fontId="97" fillId="0" borderId="62" xfId="14" applyNumberFormat="1" applyFont="1" applyFill="1" applyBorder="1" applyAlignment="1">
      <alignment horizontal="center" vertical="center"/>
    </xf>
    <xf numFmtId="178" fontId="97" fillId="0" borderId="9" xfId="14" applyNumberFormat="1" applyFont="1" applyFill="1" applyBorder="1" applyAlignment="1">
      <alignment horizontal="right" vertical="center"/>
    </xf>
    <xf numFmtId="178" fontId="97" fillId="0" borderId="4" xfId="14" applyNumberFormat="1" applyFont="1" applyFill="1" applyBorder="1" applyAlignment="1">
      <alignment horizontal="right" vertical="center"/>
    </xf>
    <xf numFmtId="3" fontId="97" fillId="11" borderId="9" xfId="14" applyNumberFormat="1" applyFont="1" applyFill="1" applyBorder="1" applyAlignment="1">
      <alignment horizontal="center" vertical="center" wrapText="1"/>
    </xf>
    <xf numFmtId="3" fontId="97" fillId="11" borderId="4" xfId="14" applyNumberFormat="1" applyFont="1" applyFill="1" applyBorder="1" applyAlignment="1">
      <alignment horizontal="center" vertical="center" wrapText="1"/>
    </xf>
    <xf numFmtId="3" fontId="97" fillId="11" borderId="249" xfId="14" applyNumberFormat="1" applyFont="1" applyFill="1" applyBorder="1" applyAlignment="1">
      <alignment horizontal="center" vertical="center" wrapText="1"/>
    </xf>
    <xf numFmtId="3" fontId="97" fillId="11" borderId="253" xfId="14" applyNumberFormat="1" applyFont="1" applyFill="1" applyBorder="1" applyAlignment="1">
      <alignment horizontal="center" vertical="center" wrapText="1"/>
    </xf>
    <xf numFmtId="202" fontId="97" fillId="0" borderId="9" xfId="14" applyNumberFormat="1" applyFont="1" applyFill="1" applyBorder="1" applyAlignment="1">
      <alignment horizontal="right" vertical="center" shrinkToFit="1"/>
    </xf>
    <xf numFmtId="202" fontId="97" fillId="0" borderId="4" xfId="14" applyNumberFormat="1" applyFont="1" applyFill="1" applyBorder="1" applyAlignment="1">
      <alignment horizontal="right" vertical="center" shrinkToFit="1"/>
    </xf>
    <xf numFmtId="206" fontId="97" fillId="0" borderId="9" xfId="14" applyNumberFormat="1" applyFont="1" applyFill="1" applyBorder="1" applyAlignment="1">
      <alignment horizontal="right" vertical="center" wrapText="1"/>
    </xf>
    <xf numFmtId="206" fontId="97" fillId="0" borderId="4" xfId="14" applyNumberFormat="1" applyFont="1" applyFill="1" applyBorder="1" applyAlignment="1">
      <alignment horizontal="right" vertical="center" wrapText="1"/>
    </xf>
    <xf numFmtId="205" fontId="97" fillId="0" borderId="9" xfId="14" applyNumberFormat="1" applyFont="1" applyFill="1" applyBorder="1" applyAlignment="1">
      <alignment horizontal="right" vertical="center"/>
    </xf>
    <xf numFmtId="205" fontId="97" fillId="0" borderId="4" xfId="14" applyNumberFormat="1" applyFont="1" applyFill="1" applyBorder="1" applyAlignment="1">
      <alignment horizontal="right" vertical="center"/>
    </xf>
    <xf numFmtId="202" fontId="97" fillId="0" borderId="9" xfId="14" applyNumberFormat="1" applyFont="1" applyFill="1" applyBorder="1" applyAlignment="1">
      <alignment horizontal="right" vertical="center"/>
    </xf>
    <xf numFmtId="202" fontId="97" fillId="0" borderId="4" xfId="14" applyNumberFormat="1" applyFont="1" applyFill="1" applyBorder="1" applyAlignment="1">
      <alignment horizontal="right" vertical="center"/>
    </xf>
    <xf numFmtId="209" fontId="97" fillId="0" borderId="9" xfId="14" applyNumberFormat="1" applyFont="1" applyFill="1" applyBorder="1" applyAlignment="1">
      <alignment horizontal="right" vertical="center"/>
    </xf>
    <xf numFmtId="209" fontId="97" fillId="0" borderId="4" xfId="14" applyNumberFormat="1" applyFont="1" applyFill="1" applyBorder="1" applyAlignment="1">
      <alignment horizontal="right" vertical="center"/>
    </xf>
    <xf numFmtId="3" fontId="97" fillId="0" borderId="9" xfId="14" applyNumberFormat="1" applyFont="1" applyBorder="1" applyAlignment="1">
      <alignment horizontal="center" vertical="center"/>
    </xf>
    <xf numFmtId="3" fontId="97" fillId="0" borderId="4" xfId="14" applyNumberFormat="1" applyFont="1" applyBorder="1" applyAlignment="1">
      <alignment horizontal="center" vertical="center"/>
    </xf>
    <xf numFmtId="201" fontId="97" fillId="0" borderId="62" xfId="14" applyNumberFormat="1" applyFont="1" applyBorder="1" applyAlignment="1">
      <alignment horizontal="center" vertical="center"/>
    </xf>
    <xf numFmtId="201" fontId="97" fillId="0" borderId="0" xfId="14" applyNumberFormat="1" applyFont="1" applyFill="1" applyBorder="1" applyAlignment="1">
      <alignment horizontal="center" vertical="center"/>
    </xf>
    <xf numFmtId="178" fontId="97" fillId="0" borderId="0" xfId="14" applyNumberFormat="1" applyFont="1" applyFill="1" applyBorder="1" applyAlignment="1">
      <alignment horizontal="right" vertical="center"/>
    </xf>
    <xf numFmtId="202" fontId="97" fillId="0" borderId="0" xfId="14" applyNumberFormat="1" applyFont="1" applyFill="1" applyBorder="1" applyAlignment="1">
      <alignment horizontal="right" vertical="center"/>
    </xf>
    <xf numFmtId="201" fontId="97" fillId="11" borderId="12" xfId="14" applyNumberFormat="1" applyFont="1" applyFill="1" applyBorder="1" applyAlignment="1">
      <alignment horizontal="center" vertical="center"/>
    </xf>
    <xf numFmtId="204" fontId="97" fillId="0" borderId="9" xfId="14" applyNumberFormat="1" applyFont="1" applyFill="1" applyBorder="1" applyAlignment="1">
      <alignment horizontal="right" vertical="center"/>
    </xf>
    <xf numFmtId="204" fontId="97" fillId="0" borderId="4" xfId="14" applyNumberFormat="1" applyFont="1" applyFill="1" applyBorder="1" applyAlignment="1">
      <alignment horizontal="right" vertical="center"/>
    </xf>
    <xf numFmtId="207" fontId="97" fillId="0" borderId="9" xfId="14" applyNumberFormat="1" applyFont="1" applyFill="1" applyBorder="1" applyAlignment="1">
      <alignment horizontal="right" vertical="center"/>
    </xf>
    <xf numFmtId="207" fontId="97" fillId="0" borderId="4" xfId="14" applyNumberFormat="1" applyFont="1" applyFill="1" applyBorder="1" applyAlignment="1">
      <alignment horizontal="right" vertical="center"/>
    </xf>
    <xf numFmtId="3" fontId="100" fillId="0" borderId="9" xfId="14" applyNumberFormat="1" applyFont="1" applyBorder="1" applyAlignment="1">
      <alignment horizontal="center" vertical="center" wrapText="1"/>
    </xf>
    <xf numFmtId="3" fontId="100" fillId="0" borderId="255" xfId="14" applyNumberFormat="1" applyFont="1" applyBorder="1" applyAlignment="1">
      <alignment horizontal="center" vertical="center" wrapText="1"/>
    </xf>
    <xf numFmtId="201" fontId="97" fillId="0" borderId="12" xfId="14" applyNumberFormat="1" applyFont="1" applyBorder="1" applyAlignment="1">
      <alignment horizontal="center" vertical="center"/>
    </xf>
    <xf numFmtId="38" fontId="97" fillId="0" borderId="9" xfId="5" applyFont="1" applyFill="1" applyBorder="1" applyAlignment="1">
      <alignment horizontal="right" vertical="center"/>
    </xf>
    <xf numFmtId="38" fontId="97" fillId="0" borderId="4" xfId="5" applyFont="1" applyFill="1" applyBorder="1" applyAlignment="1">
      <alignment horizontal="right" vertical="center"/>
    </xf>
    <xf numFmtId="201" fontId="97" fillId="0" borderId="12" xfId="14" applyNumberFormat="1" applyFont="1" applyFill="1" applyBorder="1" applyAlignment="1">
      <alignment horizontal="center" vertical="center"/>
    </xf>
    <xf numFmtId="3" fontId="100" fillId="0" borderId="256" xfId="14" applyNumberFormat="1" applyFont="1" applyBorder="1" applyAlignment="1">
      <alignment horizontal="center" vertical="center" wrapText="1"/>
    </xf>
    <xf numFmtId="3" fontId="100" fillId="0" borderId="4" xfId="14" applyNumberFormat="1" applyFont="1" applyBorder="1" applyAlignment="1">
      <alignment horizontal="center" vertical="center" wrapText="1"/>
    </xf>
    <xf numFmtId="3" fontId="97" fillId="0" borderId="9" xfId="14" applyNumberFormat="1" applyFont="1" applyFill="1" applyBorder="1" applyAlignment="1">
      <alignment horizontal="center" vertical="center" wrapText="1"/>
    </xf>
    <xf numFmtId="3" fontId="97" fillId="0" borderId="4" xfId="14" applyNumberFormat="1" applyFont="1" applyFill="1" applyBorder="1" applyAlignment="1">
      <alignment horizontal="center" vertical="center" wrapText="1"/>
    </xf>
    <xf numFmtId="3" fontId="97" fillId="0" borderId="249" xfId="14" applyNumberFormat="1" applyFont="1" applyFill="1" applyBorder="1" applyAlignment="1">
      <alignment horizontal="center" vertical="center" wrapText="1"/>
    </xf>
    <xf numFmtId="3" fontId="97" fillId="0" borderId="252" xfId="14" applyNumberFormat="1" applyFont="1" applyFill="1" applyBorder="1" applyAlignment="1">
      <alignment horizontal="center" vertical="center" wrapText="1"/>
    </xf>
    <xf numFmtId="3" fontId="97" fillId="11" borderId="252" xfId="14" applyNumberFormat="1" applyFont="1" applyFill="1" applyBorder="1" applyAlignment="1">
      <alignment horizontal="center" vertical="center" wrapText="1"/>
    </xf>
    <xf numFmtId="3" fontId="100" fillId="0" borderId="62" xfId="14" applyNumberFormat="1" applyFont="1" applyBorder="1" applyAlignment="1">
      <alignment horizontal="center" vertical="center" wrapText="1"/>
    </xf>
    <xf numFmtId="178" fontId="97" fillId="0" borderId="62" xfId="14" applyNumberFormat="1" applyFont="1" applyFill="1" applyBorder="1" applyAlignment="1">
      <alignment horizontal="center" vertical="center" wrapText="1"/>
    </xf>
    <xf numFmtId="178" fontId="97" fillId="0" borderId="8" xfId="14" applyNumberFormat="1" applyFont="1" applyFill="1" applyBorder="1" applyAlignment="1">
      <alignment horizontal="center" vertical="center" wrapText="1"/>
    </xf>
    <xf numFmtId="178" fontId="97" fillId="0" borderId="7" xfId="14" applyNumberFormat="1" applyFont="1" applyFill="1" applyBorder="1" applyAlignment="1">
      <alignment horizontal="center" vertical="center" wrapText="1"/>
    </xf>
    <xf numFmtId="178" fontId="97" fillId="0" borderId="6" xfId="14" applyNumberFormat="1" applyFont="1" applyFill="1" applyBorder="1" applyAlignment="1">
      <alignment horizontal="center" vertical="center" wrapText="1"/>
    </xf>
    <xf numFmtId="178" fontId="97" fillId="11" borderId="8" xfId="14" applyNumberFormat="1" applyFont="1" applyFill="1" applyBorder="1" applyAlignment="1">
      <alignment horizontal="center" vertical="center" wrapText="1"/>
    </xf>
    <xf numFmtId="178" fontId="97" fillId="11" borderId="7" xfId="14" applyNumberFormat="1" applyFont="1" applyFill="1" applyBorder="1" applyAlignment="1">
      <alignment horizontal="center" vertical="center" wrapText="1"/>
    </xf>
    <xf numFmtId="178" fontId="97" fillId="11" borderId="6" xfId="14" applyNumberFormat="1" applyFont="1" applyFill="1" applyBorder="1" applyAlignment="1">
      <alignment horizontal="center" vertical="center" wrapText="1"/>
    </xf>
    <xf numFmtId="3" fontId="97" fillId="0" borderId="62" xfId="14" applyNumberFormat="1" applyFont="1" applyFill="1" applyBorder="1" applyAlignment="1">
      <alignment horizontal="center" vertical="center" wrapText="1"/>
    </xf>
    <xf numFmtId="3" fontId="97" fillId="0" borderId="10" xfId="14" applyNumberFormat="1" applyFont="1" applyFill="1" applyBorder="1" applyAlignment="1">
      <alignment horizontal="center" vertical="center" wrapText="1"/>
    </xf>
    <xf numFmtId="3" fontId="97" fillId="0" borderId="25" xfId="14" applyNumberFormat="1" applyFont="1" applyFill="1" applyBorder="1" applyAlignment="1">
      <alignment horizontal="center" vertical="center" wrapText="1"/>
    </xf>
    <xf numFmtId="3" fontId="97" fillId="0" borderId="26" xfId="14" applyNumberFormat="1" applyFont="1" applyFill="1" applyBorder="1" applyAlignment="1">
      <alignment horizontal="center" vertical="center" wrapText="1"/>
    </xf>
    <xf numFmtId="3" fontId="97" fillId="0" borderId="11" xfId="14" applyNumberFormat="1" applyFont="1" applyFill="1" applyBorder="1" applyAlignment="1">
      <alignment horizontal="center" vertical="center" wrapText="1"/>
    </xf>
    <xf numFmtId="3" fontId="97" fillId="0" borderId="0" xfId="14" applyNumberFormat="1" applyFont="1" applyFill="1" applyBorder="1" applyAlignment="1">
      <alignment horizontal="center" vertical="center" wrapText="1"/>
    </xf>
    <xf numFmtId="3" fontId="97" fillId="0" borderId="12" xfId="14" applyNumberFormat="1" applyFont="1" applyFill="1" applyBorder="1" applyAlignment="1">
      <alignment horizontal="center" vertical="center" wrapText="1"/>
    </xf>
    <xf numFmtId="3" fontId="97" fillId="11" borderId="10" xfId="14" applyNumberFormat="1" applyFont="1" applyFill="1" applyBorder="1" applyAlignment="1">
      <alignment horizontal="center" vertical="center" wrapText="1"/>
    </xf>
    <xf numFmtId="3" fontId="97" fillId="11" borderId="25" xfId="14" applyNumberFormat="1" applyFont="1" applyFill="1" applyBorder="1" applyAlignment="1">
      <alignment horizontal="center" vertical="center"/>
    </xf>
    <xf numFmtId="3" fontId="97" fillId="11" borderId="26" xfId="14" applyNumberFormat="1" applyFont="1" applyFill="1" applyBorder="1" applyAlignment="1">
      <alignment horizontal="center" vertical="center"/>
    </xf>
    <xf numFmtId="3" fontId="97" fillId="11" borderId="11" xfId="14" applyNumberFormat="1" applyFont="1" applyFill="1" applyBorder="1" applyAlignment="1">
      <alignment horizontal="center" vertical="center"/>
    </xf>
    <xf numFmtId="3" fontId="97" fillId="11" borderId="0" xfId="14" applyNumberFormat="1" applyFont="1" applyFill="1" applyBorder="1" applyAlignment="1">
      <alignment horizontal="center" vertical="center"/>
    </xf>
    <xf numFmtId="3" fontId="97" fillId="11" borderId="12" xfId="14" applyNumberFormat="1" applyFont="1" applyFill="1" applyBorder="1" applyAlignment="1">
      <alignment horizontal="center" vertical="center"/>
    </xf>
    <xf numFmtId="3" fontId="97" fillId="0" borderId="10" xfId="14" applyNumberFormat="1" applyFont="1" applyFill="1" applyBorder="1" applyAlignment="1">
      <alignment horizontal="center" vertical="center"/>
    </xf>
    <xf numFmtId="3" fontId="97" fillId="0" borderId="25" xfId="14" applyNumberFormat="1" applyFont="1" applyFill="1" applyBorder="1" applyAlignment="1">
      <alignment horizontal="center" vertical="center"/>
    </xf>
    <xf numFmtId="3" fontId="97" fillId="0" borderId="26" xfId="14" applyNumberFormat="1" applyFont="1" applyFill="1" applyBorder="1" applyAlignment="1">
      <alignment horizontal="center" vertical="center"/>
    </xf>
    <xf numFmtId="3" fontId="97" fillId="0" borderId="11" xfId="14" applyNumberFormat="1" applyFont="1" applyFill="1" applyBorder="1" applyAlignment="1">
      <alignment horizontal="center" vertical="center"/>
    </xf>
    <xf numFmtId="3" fontId="97" fillId="0" borderId="0" xfId="14" applyNumberFormat="1" applyFont="1" applyFill="1" applyBorder="1" applyAlignment="1">
      <alignment horizontal="center" vertical="center"/>
    </xf>
    <xf numFmtId="3" fontId="97" fillId="0" borderId="12" xfId="14" applyNumberFormat="1" applyFont="1" applyFill="1" applyBorder="1" applyAlignment="1">
      <alignment horizontal="center" vertical="center"/>
    </xf>
    <xf numFmtId="3" fontId="97" fillId="0" borderId="9" xfId="14" applyNumberFormat="1" applyFont="1" applyFill="1" applyBorder="1" applyAlignment="1">
      <alignment horizontal="center" vertical="center" wrapText="1" shrinkToFit="1"/>
    </xf>
    <xf numFmtId="3" fontId="97" fillId="0" borderId="62" xfId="14" applyNumberFormat="1" applyFont="1" applyFill="1" applyBorder="1" applyAlignment="1">
      <alignment horizontal="center" vertical="center" wrapText="1" shrinkToFit="1"/>
    </xf>
    <xf numFmtId="3" fontId="99" fillId="11" borderId="9" xfId="14" applyNumberFormat="1" applyFont="1" applyFill="1" applyBorder="1" applyAlignment="1">
      <alignment horizontal="center" vertical="center" wrapText="1"/>
    </xf>
    <xf numFmtId="3" fontId="99" fillId="11" borderId="62" xfId="14" applyNumberFormat="1" applyFont="1" applyFill="1" applyBorder="1" applyAlignment="1">
      <alignment horizontal="center" vertical="center" wrapText="1"/>
    </xf>
    <xf numFmtId="3" fontId="97" fillId="0" borderId="5" xfId="14" applyNumberFormat="1" applyFont="1" applyFill="1" applyBorder="1" applyAlignment="1">
      <alignment horizontal="center" vertical="center" wrapText="1"/>
    </xf>
    <xf numFmtId="201" fontId="97" fillId="0" borderId="11" xfId="14" applyNumberFormat="1" applyFont="1" applyFill="1" applyBorder="1" applyAlignment="1">
      <alignment horizontal="center" vertical="center"/>
    </xf>
    <xf numFmtId="178" fontId="97" fillId="0" borderId="25" xfId="14" applyNumberFormat="1" applyFont="1" applyFill="1" applyBorder="1" applyAlignment="1">
      <alignment horizontal="right" vertical="center"/>
    </xf>
    <xf numFmtId="202" fontId="97" fillId="0" borderId="25" xfId="14" applyNumberFormat="1" applyFont="1" applyFill="1" applyBorder="1" applyAlignment="1">
      <alignment horizontal="right" vertical="center"/>
    </xf>
    <xf numFmtId="201" fontId="97" fillId="0" borderId="9" xfId="14" applyNumberFormat="1" applyFont="1" applyFill="1" applyBorder="1" applyAlignment="1">
      <alignment horizontal="center" vertical="center"/>
    </xf>
    <xf numFmtId="178" fontId="97" fillId="0" borderId="9" xfId="14" applyNumberFormat="1" applyFont="1" applyFill="1" applyBorder="1" applyAlignment="1">
      <alignment horizontal="center" vertical="center" wrapText="1"/>
    </xf>
    <xf numFmtId="201" fontId="97" fillId="11" borderId="26" xfId="14" applyNumberFormat="1" applyFont="1" applyFill="1" applyBorder="1" applyAlignment="1">
      <alignment horizontal="center" vertical="center"/>
    </xf>
    <xf numFmtId="0" fontId="76" fillId="0" borderId="0" xfId="15" applyFont="1" applyFill="1" applyBorder="1" applyAlignment="1">
      <alignment horizontal="left" vertical="center"/>
    </xf>
    <xf numFmtId="0" fontId="96" fillId="0" borderId="5" xfId="15" applyFont="1" applyFill="1" applyBorder="1" applyAlignment="1">
      <alignment vertical="center" wrapText="1"/>
    </xf>
    <xf numFmtId="213" fontId="76" fillId="0" borderId="7" xfId="15" applyNumberFormat="1" applyFont="1" applyFill="1" applyBorder="1" applyAlignment="1">
      <alignment horizontal="center" vertical="top" wrapText="1"/>
    </xf>
    <xf numFmtId="213" fontId="76" fillId="0" borderId="6" xfId="15" applyNumberFormat="1" applyFont="1" applyFill="1" applyBorder="1" applyAlignment="1">
      <alignment horizontal="center" vertical="top" wrapText="1"/>
    </xf>
    <xf numFmtId="0" fontId="96" fillId="0" borderId="10" xfId="15" applyFont="1" applyFill="1" applyBorder="1" applyAlignment="1">
      <alignment vertical="center" wrapText="1"/>
    </xf>
    <xf numFmtId="0" fontId="96" fillId="0" borderId="25" xfId="15" applyFont="1" applyFill="1" applyBorder="1" applyAlignment="1">
      <alignment vertical="center" wrapText="1"/>
    </xf>
    <xf numFmtId="0" fontId="96" fillId="0" borderId="8" xfId="15" applyFont="1" applyFill="1" applyBorder="1" applyAlignment="1">
      <alignment vertical="center" wrapText="1"/>
    </xf>
    <xf numFmtId="0" fontId="96" fillId="0" borderId="7" xfId="15" applyFont="1" applyFill="1" applyBorder="1" applyAlignment="1">
      <alignment vertical="center" wrapText="1"/>
    </xf>
    <xf numFmtId="3" fontId="76" fillId="0" borderId="25" xfId="15" applyNumberFormat="1" applyFont="1" applyFill="1" applyBorder="1" applyAlignment="1">
      <alignment horizontal="left" wrapText="1"/>
    </xf>
    <xf numFmtId="214" fontId="76" fillId="0" borderId="5" xfId="15" applyNumberFormat="1" applyFont="1" applyFill="1" applyBorder="1" applyAlignment="1">
      <alignment horizontal="center" vertical="center" wrapText="1"/>
    </xf>
    <xf numFmtId="214" fontId="76" fillId="0" borderId="1" xfId="15" applyNumberFormat="1" applyFont="1" applyFill="1" applyBorder="1" applyAlignment="1">
      <alignment horizontal="center" vertical="center" wrapText="1"/>
    </xf>
    <xf numFmtId="213" fontId="76" fillId="0" borderId="5" xfId="15" applyNumberFormat="1" applyFont="1" applyFill="1" applyBorder="1" applyAlignment="1">
      <alignment horizontal="center" vertical="center" wrapText="1"/>
    </xf>
    <xf numFmtId="213" fontId="76" fillId="0" borderId="1" xfId="15" applyNumberFormat="1" applyFont="1" applyFill="1" applyBorder="1" applyAlignment="1">
      <alignment horizontal="center" vertical="center" wrapText="1"/>
    </xf>
    <xf numFmtId="213" fontId="76" fillId="0" borderId="2" xfId="15" applyNumberFormat="1" applyFont="1" applyFill="1" applyBorder="1" applyAlignment="1">
      <alignment horizontal="center" vertical="center" wrapText="1"/>
    </xf>
    <xf numFmtId="213" fontId="76" fillId="0" borderId="3" xfId="15" applyNumberFormat="1" applyFont="1" applyFill="1" applyBorder="1" applyAlignment="1">
      <alignment horizontal="center" vertical="center" wrapText="1"/>
    </xf>
    <xf numFmtId="3" fontId="76" fillId="0" borderId="5" xfId="15" applyNumberFormat="1" applyFont="1" applyFill="1" applyBorder="1" applyAlignment="1">
      <alignment horizontal="center" vertical="center" wrapText="1"/>
    </xf>
    <xf numFmtId="3" fontId="76" fillId="0" borderId="1" xfId="15" applyNumberFormat="1" applyFont="1" applyFill="1" applyBorder="1" applyAlignment="1">
      <alignment horizontal="center" vertical="center" wrapText="1"/>
    </xf>
    <xf numFmtId="0" fontId="76" fillId="0" borderId="10" xfId="15" applyFont="1" applyFill="1" applyBorder="1" applyAlignment="1">
      <alignment vertical="center" wrapText="1"/>
    </xf>
    <xf numFmtId="0" fontId="76" fillId="0" borderId="11" xfId="15" applyFont="1" applyFill="1" applyBorder="1" applyAlignment="1">
      <alignment vertical="center" wrapText="1"/>
    </xf>
    <xf numFmtId="0" fontId="76" fillId="0" borderId="8" xfId="15" applyFont="1" applyFill="1" applyBorder="1" applyAlignment="1">
      <alignment vertical="center" wrapText="1"/>
    </xf>
    <xf numFmtId="0" fontId="76" fillId="0" borderId="1" xfId="15" applyFont="1" applyFill="1" applyBorder="1" applyAlignment="1">
      <alignment horizontal="distributed" vertical="center" wrapText="1"/>
    </xf>
    <xf numFmtId="0" fontId="76" fillId="0" borderId="2" xfId="15" applyFont="1" applyFill="1" applyBorder="1" applyAlignment="1">
      <alignment horizontal="distributed" vertical="center" wrapText="1"/>
    </xf>
    <xf numFmtId="3" fontId="76" fillId="0" borderId="2" xfId="15" applyNumberFormat="1" applyFont="1" applyFill="1" applyBorder="1" applyAlignment="1">
      <alignment horizontal="right" vertical="center" wrapText="1"/>
    </xf>
    <xf numFmtId="3" fontId="76" fillId="0" borderId="3" xfId="15" applyNumberFormat="1" applyFont="1" applyFill="1" applyBorder="1" applyAlignment="1">
      <alignment horizontal="right" vertical="center" wrapText="1"/>
    </xf>
    <xf numFmtId="0" fontId="76" fillId="0" borderId="1" xfId="15" applyFont="1" applyFill="1" applyBorder="1" applyAlignment="1">
      <alignment horizontal="center" vertical="center" wrapText="1"/>
    </xf>
    <xf numFmtId="0" fontId="76" fillId="0" borderId="2" xfId="15" applyFont="1" applyFill="1" applyBorder="1" applyAlignment="1">
      <alignment horizontal="center" vertical="center" wrapText="1"/>
    </xf>
    <xf numFmtId="0" fontId="76" fillId="0" borderId="3" xfId="15" applyFont="1" applyFill="1" applyBorder="1" applyAlignment="1">
      <alignment horizontal="center" vertical="center" wrapText="1"/>
    </xf>
    <xf numFmtId="0" fontId="76" fillId="0" borderId="26" xfId="15" applyFont="1" applyFill="1" applyBorder="1" applyAlignment="1">
      <alignment vertical="center" wrapText="1"/>
    </xf>
    <xf numFmtId="0" fontId="76" fillId="0" borderId="12" xfId="15" applyFont="1" applyFill="1" applyBorder="1" applyAlignment="1">
      <alignment vertical="center" wrapText="1"/>
    </xf>
    <xf numFmtId="0" fontId="76" fillId="0" borderId="6" xfId="15" applyFont="1" applyFill="1" applyBorder="1" applyAlignment="1">
      <alignment vertical="center" wrapText="1"/>
    </xf>
    <xf numFmtId="178" fontId="96" fillId="0" borderId="9" xfId="15" applyNumberFormat="1" applyFont="1" applyFill="1" applyBorder="1" applyAlignment="1">
      <alignment horizontal="left" vertical="center"/>
    </xf>
    <xf numFmtId="178" fontId="96" fillId="0" borderId="62" xfId="15" applyNumberFormat="1" applyFont="1" applyFill="1" applyBorder="1" applyAlignment="1">
      <alignment horizontal="left" vertical="center"/>
    </xf>
    <xf numFmtId="178" fontId="96" fillId="0" borderId="4" xfId="15" applyNumberFormat="1" applyFont="1" applyFill="1" applyBorder="1" applyAlignment="1">
      <alignment horizontal="left" vertical="center"/>
    </xf>
    <xf numFmtId="3" fontId="76" fillId="0" borderId="0" xfId="15" applyNumberFormat="1" applyFont="1" applyFill="1" applyBorder="1" applyAlignment="1">
      <alignment horizontal="right" vertical="center" wrapText="1"/>
    </xf>
    <xf numFmtId="209" fontId="76" fillId="0" borderId="0" xfId="15" applyNumberFormat="1" applyFont="1" applyFill="1" applyBorder="1" applyAlignment="1">
      <alignment horizontal="center" vertical="center"/>
    </xf>
    <xf numFmtId="0" fontId="76" fillId="0" borderId="7" xfId="15" applyFont="1" applyFill="1" applyBorder="1" applyAlignment="1">
      <alignment horizontal="left" vertical="center" wrapText="1"/>
    </xf>
    <xf numFmtId="0" fontId="76" fillId="0" borderId="6" xfId="15" applyFont="1" applyFill="1" applyBorder="1" applyAlignment="1">
      <alignment horizontal="left" vertical="center" wrapText="1"/>
    </xf>
    <xf numFmtId="0" fontId="76" fillId="0" borderId="10" xfId="0" applyFont="1" applyFill="1" applyBorder="1" applyAlignment="1">
      <alignment vertical="center" wrapText="1"/>
    </xf>
    <xf numFmtId="0" fontId="102" fillId="0" borderId="11" xfId="0" applyFont="1" applyFill="1" applyBorder="1" applyAlignment="1">
      <alignment vertical="center" wrapText="1"/>
    </xf>
    <xf numFmtId="0" fontId="102" fillId="0" borderId="8" xfId="0" applyFont="1" applyFill="1" applyBorder="1" applyAlignment="1">
      <alignment vertical="center" wrapText="1"/>
    </xf>
    <xf numFmtId="0" fontId="76" fillId="0" borderId="26" xfId="0" applyFont="1" applyFill="1" applyBorder="1" applyAlignment="1">
      <alignment vertical="center" wrapText="1"/>
    </xf>
    <xf numFmtId="0" fontId="25" fillId="0" borderId="12" xfId="0" applyFont="1" applyFill="1" applyBorder="1" applyAlignment="1">
      <alignment vertical="center" wrapText="1"/>
    </xf>
    <xf numFmtId="0" fontId="25" fillId="0" borderId="6" xfId="0" applyFont="1" applyFill="1" applyBorder="1" applyAlignment="1">
      <alignment vertical="center" wrapText="1"/>
    </xf>
    <xf numFmtId="0" fontId="25" fillId="0" borderId="25" xfId="0" applyFont="1" applyFill="1" applyBorder="1" applyAlignment="1">
      <alignment wrapText="1"/>
    </xf>
    <xf numFmtId="0" fontId="25" fillId="0" borderId="26" xfId="0" applyFont="1" applyFill="1" applyBorder="1" applyAlignment="1">
      <alignment wrapText="1"/>
    </xf>
    <xf numFmtId="0" fontId="96" fillId="0" borderId="9" xfId="0" applyFont="1" applyFill="1" applyBorder="1" applyAlignment="1">
      <alignment vertical="center" wrapText="1"/>
    </xf>
    <xf numFmtId="0" fontId="25" fillId="0" borderId="62" xfId="0" applyFont="1" applyFill="1" applyBorder="1" applyAlignment="1">
      <alignment vertical="center" wrapText="1"/>
    </xf>
    <xf numFmtId="0" fontId="25" fillId="0" borderId="4" xfId="0" applyFont="1" applyFill="1" applyBorder="1" applyAlignment="1">
      <alignment vertical="center" wrapText="1"/>
    </xf>
    <xf numFmtId="0" fontId="76" fillId="0" borderId="11" xfId="0" applyFont="1" applyFill="1" applyBorder="1" applyAlignment="1">
      <alignment horizontal="left" vertical="center" wrapText="1"/>
    </xf>
    <xf numFmtId="0" fontId="76" fillId="0" borderId="0" xfId="0" applyFont="1" applyFill="1" applyBorder="1" applyAlignment="1">
      <alignment horizontal="left" vertical="center" wrapText="1"/>
    </xf>
    <xf numFmtId="0" fontId="76" fillId="0" borderId="0" xfId="15" applyFont="1" applyFill="1" applyBorder="1" applyAlignment="1">
      <alignment horizontal="center" vertical="center"/>
    </xf>
    <xf numFmtId="56" fontId="76" fillId="0" borderId="0" xfId="15" quotePrefix="1" applyNumberFormat="1" applyFont="1" applyFill="1" applyBorder="1" applyAlignment="1">
      <alignment horizontal="center" vertical="center" wrapText="1"/>
    </xf>
    <xf numFmtId="0" fontId="76" fillId="0" borderId="12" xfId="15" applyFont="1" applyFill="1" applyBorder="1" applyAlignment="1">
      <alignment horizontal="center" vertical="center" wrapText="1"/>
    </xf>
    <xf numFmtId="0" fontId="76" fillId="0" borderId="8" xfId="0" applyFont="1" applyFill="1" applyBorder="1" applyAlignment="1">
      <alignment horizontal="left" vertical="center" wrapText="1"/>
    </xf>
    <xf numFmtId="0" fontId="76" fillId="0" borderId="7" xfId="0" applyFont="1" applyFill="1" applyBorder="1" applyAlignment="1">
      <alignment horizontal="left" vertical="center" wrapText="1"/>
    </xf>
    <xf numFmtId="3" fontId="76" fillId="0" borderId="7" xfId="15" applyNumberFormat="1" applyFont="1" applyFill="1" applyBorder="1" applyAlignment="1">
      <alignment horizontal="right" vertical="center" wrapText="1"/>
    </xf>
    <xf numFmtId="0" fontId="76" fillId="0" borderId="7" xfId="15" applyFont="1" applyFill="1" applyBorder="1" applyAlignment="1">
      <alignment horizontal="center" vertical="center"/>
    </xf>
    <xf numFmtId="56" fontId="76" fillId="0" borderId="7" xfId="15" quotePrefix="1" applyNumberFormat="1" applyFont="1" applyFill="1" applyBorder="1" applyAlignment="1">
      <alignment horizontal="center" vertical="center" wrapText="1"/>
    </xf>
    <xf numFmtId="0" fontId="76" fillId="0" borderId="6" xfId="15" applyFont="1" applyFill="1" applyBorder="1" applyAlignment="1">
      <alignment horizontal="center" vertical="center" wrapText="1"/>
    </xf>
    <xf numFmtId="178" fontId="76" fillId="0" borderId="10" xfId="15" applyNumberFormat="1" applyFont="1" applyFill="1" applyBorder="1" applyAlignment="1">
      <alignment horizontal="left" vertical="center" wrapText="1"/>
    </xf>
    <xf numFmtId="178" fontId="76" fillId="0" borderId="11" xfId="15" applyNumberFormat="1" applyFont="1" applyFill="1" applyBorder="1" applyAlignment="1">
      <alignment horizontal="left" vertical="center"/>
    </xf>
    <xf numFmtId="178" fontId="76" fillId="0" borderId="8" xfId="15" applyNumberFormat="1" applyFont="1" applyFill="1" applyBorder="1" applyAlignment="1">
      <alignment horizontal="left" vertical="center"/>
    </xf>
    <xf numFmtId="0" fontId="76" fillId="0" borderId="10" xfId="15" applyFont="1" applyFill="1" applyBorder="1" applyAlignment="1">
      <alignment horizontal="center" vertical="center"/>
    </xf>
    <xf numFmtId="0" fontId="76" fillId="0" borderId="11" xfId="15" applyFont="1" applyFill="1" applyBorder="1" applyAlignment="1">
      <alignment horizontal="center" vertical="center"/>
    </xf>
    <xf numFmtId="0" fontId="76" fillId="0" borderId="8" xfId="15" applyFont="1" applyFill="1" applyBorder="1" applyAlignment="1">
      <alignment horizontal="center" vertical="center"/>
    </xf>
    <xf numFmtId="0" fontId="76" fillId="0" borderId="25" xfId="15" applyFont="1" applyFill="1" applyBorder="1" applyAlignment="1">
      <alignment horizontal="center" wrapText="1"/>
    </xf>
    <xf numFmtId="0" fontId="76" fillId="0" borderId="25" xfId="15" applyFont="1" applyFill="1" applyBorder="1" applyAlignment="1">
      <alignment horizontal="center"/>
    </xf>
    <xf numFmtId="178" fontId="96" fillId="0" borderId="9" xfId="15" applyNumberFormat="1" applyFont="1" applyFill="1" applyBorder="1" applyAlignment="1">
      <alignment horizontal="left" vertical="center" wrapText="1"/>
    </xf>
    <xf numFmtId="178" fontId="96" fillId="0" borderId="62" xfId="15" applyNumberFormat="1" applyFont="1" applyFill="1" applyBorder="1" applyAlignment="1">
      <alignment horizontal="left" vertical="center" wrapText="1"/>
    </xf>
    <xf numFmtId="178" fontId="96" fillId="0" borderId="4" xfId="15" applyNumberFormat="1" applyFont="1" applyFill="1" applyBorder="1" applyAlignment="1">
      <alignment horizontal="left" vertical="center" wrapText="1"/>
    </xf>
    <xf numFmtId="178" fontId="76" fillId="0" borderId="26" xfId="15" applyNumberFormat="1" applyFont="1" applyFill="1" applyBorder="1" applyAlignment="1">
      <alignment horizontal="center" vertical="center"/>
    </xf>
    <xf numFmtId="178" fontId="76" fillId="0" borderId="12" xfId="15" applyNumberFormat="1" applyFont="1" applyFill="1" applyBorder="1" applyAlignment="1">
      <alignment horizontal="center" vertical="center"/>
    </xf>
    <xf numFmtId="178" fontId="76" fillId="0" borderId="6" xfId="15" applyNumberFormat="1" applyFont="1" applyFill="1" applyBorder="1" applyAlignment="1">
      <alignment horizontal="center" vertical="center"/>
    </xf>
    <xf numFmtId="178" fontId="76" fillId="0" borderId="10" xfId="15" applyNumberFormat="1" applyFont="1" applyFill="1" applyBorder="1" applyAlignment="1">
      <alignment horizontal="left" vertical="center"/>
    </xf>
    <xf numFmtId="0" fontId="76" fillId="0" borderId="9" xfId="15" applyFont="1" applyFill="1" applyBorder="1" applyAlignment="1">
      <alignment horizontal="center" vertical="center"/>
    </xf>
    <xf numFmtId="0" fontId="76" fillId="0" borderId="62" xfId="15" applyFont="1" applyFill="1" applyBorder="1" applyAlignment="1">
      <alignment horizontal="center" vertical="center"/>
    </xf>
    <xf numFmtId="0" fontId="76" fillId="0" borderId="4" xfId="15" applyFont="1" applyFill="1" applyBorder="1" applyAlignment="1">
      <alignment horizontal="center" vertical="center"/>
    </xf>
    <xf numFmtId="0" fontId="76" fillId="0" borderId="7" xfId="15" applyFont="1" applyFill="1" applyBorder="1" applyAlignment="1">
      <alignment horizontal="left" vertical="top" wrapText="1"/>
    </xf>
    <xf numFmtId="0" fontId="76" fillId="0" borderId="6" xfId="15" applyFont="1" applyFill="1" applyBorder="1" applyAlignment="1">
      <alignment horizontal="left" vertical="top" wrapText="1"/>
    </xf>
    <xf numFmtId="178" fontId="93" fillId="0" borderId="9" xfId="15" applyNumberFormat="1" applyFont="1" applyFill="1" applyBorder="1" applyAlignment="1">
      <alignment horizontal="left" vertical="center"/>
    </xf>
    <xf numFmtId="178" fontId="93" fillId="0" borderId="62" xfId="15" applyNumberFormat="1" applyFont="1" applyFill="1" applyBorder="1" applyAlignment="1">
      <alignment horizontal="left" vertical="center"/>
    </xf>
    <xf numFmtId="178" fontId="93" fillId="0" borderId="4" xfId="15" applyNumberFormat="1" applyFont="1" applyFill="1" applyBorder="1" applyAlignment="1">
      <alignment horizontal="left" vertical="center"/>
    </xf>
    <xf numFmtId="3" fontId="104" fillId="0" borderId="0" xfId="15" applyNumberFormat="1" applyFont="1" applyFill="1" applyBorder="1" applyAlignment="1">
      <alignment horizontal="right" vertical="center" wrapText="1"/>
    </xf>
    <xf numFmtId="209" fontId="104" fillId="0" borderId="0" xfId="15" applyNumberFormat="1" applyFont="1" applyFill="1" applyBorder="1" applyAlignment="1">
      <alignment horizontal="center" vertical="center"/>
    </xf>
    <xf numFmtId="0" fontId="104" fillId="0" borderId="7" xfId="15" applyFont="1" applyFill="1" applyBorder="1" applyAlignment="1">
      <alignment horizontal="left" vertical="center" wrapText="1"/>
    </xf>
    <xf numFmtId="0" fontId="104" fillId="0" borderId="6" xfId="15" applyFont="1" applyFill="1" applyBorder="1" applyAlignment="1">
      <alignment horizontal="left" vertical="center" wrapText="1"/>
    </xf>
    <xf numFmtId="178" fontId="104" fillId="0" borderId="10" xfId="15" applyNumberFormat="1" applyFont="1" applyFill="1" applyBorder="1" applyAlignment="1">
      <alignment horizontal="left" vertical="center"/>
    </xf>
    <xf numFmtId="178" fontId="104" fillId="0" borderId="11" xfId="15" applyNumberFormat="1" applyFont="1" applyFill="1" applyBorder="1" applyAlignment="1">
      <alignment horizontal="left" vertical="center"/>
    </xf>
    <xf numFmtId="178" fontId="104" fillId="0" borderId="8" xfId="15" applyNumberFormat="1" applyFont="1" applyFill="1" applyBorder="1" applyAlignment="1">
      <alignment horizontal="left" vertical="center"/>
    </xf>
    <xf numFmtId="178" fontId="104" fillId="0" borderId="26" xfId="15" applyNumberFormat="1" applyFont="1" applyFill="1" applyBorder="1" applyAlignment="1">
      <alignment horizontal="center" vertical="center"/>
    </xf>
    <xf numFmtId="178" fontId="104" fillId="0" borderId="12" xfId="15" applyNumberFormat="1" applyFont="1" applyFill="1" applyBorder="1" applyAlignment="1">
      <alignment horizontal="center" vertical="center"/>
    </xf>
    <xf numFmtId="178" fontId="104" fillId="0" borderId="6" xfId="15" applyNumberFormat="1" applyFont="1" applyFill="1" applyBorder="1" applyAlignment="1">
      <alignment horizontal="center" vertical="center"/>
    </xf>
    <xf numFmtId="0" fontId="104" fillId="0" borderId="10" xfId="15" applyFont="1" applyFill="1" applyBorder="1" applyAlignment="1">
      <alignment horizontal="center" vertical="center"/>
    </xf>
    <xf numFmtId="0" fontId="104" fillId="0" borderId="11" xfId="15" applyFont="1" applyFill="1" applyBorder="1" applyAlignment="1">
      <alignment horizontal="center" vertical="center"/>
    </xf>
    <xf numFmtId="0" fontId="104" fillId="0" borderId="8" xfId="15" applyFont="1" applyFill="1" applyBorder="1" applyAlignment="1">
      <alignment horizontal="center" vertical="center"/>
    </xf>
    <xf numFmtId="0" fontId="104" fillId="0" borderId="25" xfId="15" applyFont="1" applyFill="1" applyBorder="1" applyAlignment="1">
      <alignment horizontal="center" wrapText="1"/>
    </xf>
    <xf numFmtId="0" fontId="104" fillId="0" borderId="25" xfId="15" applyFont="1" applyFill="1" applyBorder="1" applyAlignment="1">
      <alignment horizontal="center"/>
    </xf>
    <xf numFmtId="178" fontId="97" fillId="0" borderId="9" xfId="14" applyNumberFormat="1" applyFont="1" applyFill="1" applyBorder="1" applyAlignment="1">
      <alignment wrapText="1"/>
    </xf>
    <xf numFmtId="178" fontId="97" fillId="0" borderId="62" xfId="14" applyNumberFormat="1" applyFont="1" applyFill="1" applyBorder="1" applyAlignment="1">
      <alignment wrapText="1"/>
    </xf>
    <xf numFmtId="0" fontId="97" fillId="0" borderId="252" xfId="14" applyFont="1" applyFill="1" applyBorder="1" applyAlignment="1">
      <alignment horizontal="center" vertical="center"/>
    </xf>
    <xf numFmtId="0" fontId="97" fillId="0" borderId="253" xfId="14" applyFont="1" applyFill="1" applyBorder="1" applyAlignment="1">
      <alignment horizontal="center" vertical="center"/>
    </xf>
    <xf numFmtId="212" fontId="97" fillId="0" borderId="62" xfId="14" applyNumberFormat="1" applyFont="1" applyFill="1" applyBorder="1" applyAlignment="1">
      <alignment vertical="top" wrapText="1"/>
    </xf>
    <xf numFmtId="212" fontId="97" fillId="0" borderId="4" xfId="14" applyNumberFormat="1" applyFont="1" applyFill="1" applyBorder="1" applyAlignment="1">
      <alignment vertical="top" wrapText="1"/>
    </xf>
    <xf numFmtId="178" fontId="97" fillId="0" borderId="9" xfId="14" applyNumberFormat="1" applyFont="1" applyFill="1" applyBorder="1" applyAlignment="1">
      <alignment vertical="center"/>
    </xf>
    <xf numFmtId="178" fontId="97" fillId="0" borderId="62" xfId="14" applyNumberFormat="1" applyFont="1" applyFill="1" applyBorder="1" applyAlignment="1">
      <alignment vertical="center"/>
    </xf>
    <xf numFmtId="178" fontId="97" fillId="0" borderId="4" xfId="14" applyNumberFormat="1" applyFont="1" applyFill="1" applyBorder="1" applyAlignment="1">
      <alignment vertical="center"/>
    </xf>
    <xf numFmtId="202" fontId="97" fillId="0" borderId="9" xfId="14" applyNumberFormat="1" applyFont="1" applyFill="1" applyBorder="1" applyAlignment="1">
      <alignment vertical="center"/>
    </xf>
    <xf numFmtId="202" fontId="97" fillId="0" borderId="62" xfId="14" applyNumberFormat="1" applyFont="1" applyFill="1" applyBorder="1" applyAlignment="1">
      <alignment vertical="center"/>
    </xf>
    <xf numFmtId="202" fontId="97" fillId="0" borderId="4" xfId="14" applyNumberFormat="1" applyFont="1" applyFill="1" applyBorder="1" applyAlignment="1">
      <alignment vertical="center"/>
    </xf>
    <xf numFmtId="3" fontId="97" fillId="0" borderId="1" xfId="14" applyNumberFormat="1" applyFont="1" applyFill="1" applyBorder="1" applyAlignment="1">
      <alignment vertical="center" wrapText="1"/>
    </xf>
    <xf numFmtId="0" fontId="97" fillId="0" borderId="1" xfId="14" applyFont="1" applyFill="1" applyBorder="1" applyAlignment="1">
      <alignment vertical="center"/>
    </xf>
    <xf numFmtId="202" fontId="97" fillId="0" borderId="12" xfId="14" applyNumberFormat="1" applyFont="1" applyFill="1" applyBorder="1" applyAlignment="1">
      <alignment horizontal="center" vertical="center"/>
    </xf>
    <xf numFmtId="202" fontId="97" fillId="0" borderId="62" xfId="14" applyNumberFormat="1" applyFont="1" applyFill="1" applyBorder="1" applyAlignment="1">
      <alignment horizontal="center" vertical="center"/>
    </xf>
    <xf numFmtId="3" fontId="97" fillId="11" borderId="1" xfId="14" applyNumberFormat="1" applyFont="1" applyFill="1" applyBorder="1" applyAlignment="1">
      <alignment vertical="center" wrapText="1"/>
    </xf>
    <xf numFmtId="0" fontId="97" fillId="11" borderId="1" xfId="14" applyFont="1" applyFill="1" applyBorder="1" applyAlignment="1">
      <alignment vertical="center"/>
    </xf>
    <xf numFmtId="0" fontId="97" fillId="11" borderId="252" xfId="14" applyFont="1" applyFill="1" applyBorder="1" applyAlignment="1">
      <alignment horizontal="center" vertical="center"/>
    </xf>
    <xf numFmtId="0" fontId="97" fillId="11" borderId="253" xfId="14" applyFont="1" applyFill="1" applyBorder="1" applyAlignment="1">
      <alignment horizontal="center" vertical="center"/>
    </xf>
    <xf numFmtId="178" fontId="97" fillId="0" borderId="62" xfId="14" applyNumberFormat="1" applyFont="1" applyFill="1" applyBorder="1" applyAlignment="1">
      <alignment vertical="center" wrapText="1"/>
    </xf>
    <xf numFmtId="212" fontId="97" fillId="0" borderId="62" xfId="14" applyNumberFormat="1" applyFont="1" applyFill="1" applyBorder="1" applyAlignment="1">
      <alignment vertical="center" wrapText="1"/>
    </xf>
    <xf numFmtId="178" fontId="97" fillId="0" borderId="103" xfId="14" applyNumberFormat="1" applyFont="1" applyFill="1" applyBorder="1" applyAlignment="1">
      <alignment vertical="center"/>
    </xf>
    <xf numFmtId="178" fontId="97" fillId="0" borderId="8" xfId="14" applyNumberFormat="1" applyFont="1" applyFill="1" applyBorder="1" applyAlignment="1">
      <alignment vertical="center"/>
    </xf>
    <xf numFmtId="178" fontId="97" fillId="0" borderId="10" xfId="14" applyNumberFormat="1" applyFont="1" applyFill="1" applyBorder="1" applyAlignment="1">
      <alignment vertical="center"/>
    </xf>
    <xf numFmtId="178" fontId="97" fillId="0" borderId="11" xfId="14" applyNumberFormat="1" applyFont="1" applyFill="1" applyBorder="1" applyAlignment="1">
      <alignment vertical="center"/>
    </xf>
    <xf numFmtId="202" fontId="97" fillId="0" borderId="62" xfId="14" applyNumberFormat="1" applyFont="1" applyFill="1" applyBorder="1" applyAlignment="1">
      <alignment vertical="center" wrapText="1"/>
    </xf>
    <xf numFmtId="3" fontId="97" fillId="11" borderId="8" xfId="14" applyNumberFormat="1" applyFont="1" applyFill="1" applyBorder="1" applyAlignment="1">
      <alignment vertical="center" wrapText="1"/>
    </xf>
    <xf numFmtId="3" fontId="97" fillId="0" borderId="8" xfId="14" applyNumberFormat="1" applyFont="1" applyFill="1" applyBorder="1" applyAlignment="1">
      <alignment vertical="center" wrapText="1"/>
    </xf>
    <xf numFmtId="178" fontId="97" fillId="0" borderId="4" xfId="14" applyNumberFormat="1" applyFont="1" applyFill="1" applyBorder="1" applyAlignment="1">
      <alignment horizontal="center" vertical="center" wrapText="1"/>
    </xf>
    <xf numFmtId="3" fontId="97" fillId="0" borderId="10" xfId="14" applyNumberFormat="1" applyFont="1" applyFill="1" applyBorder="1" applyAlignment="1">
      <alignment vertical="center" wrapText="1"/>
    </xf>
    <xf numFmtId="0" fontId="97" fillId="0" borderId="11" xfId="14" applyFont="1" applyFill="1" applyBorder="1" applyAlignment="1">
      <alignment vertical="center"/>
    </xf>
    <xf numFmtId="178" fontId="97" fillId="0" borderId="224" xfId="14" applyNumberFormat="1" applyFont="1" applyFill="1" applyBorder="1" applyAlignment="1">
      <alignment horizontal="center" vertical="center" wrapText="1"/>
    </xf>
    <xf numFmtId="178" fontId="97" fillId="0" borderId="225" xfId="14" applyNumberFormat="1" applyFont="1" applyFill="1" applyBorder="1" applyAlignment="1">
      <alignment horizontal="center" vertical="center" wrapText="1"/>
    </xf>
    <xf numFmtId="178" fontId="97" fillId="0" borderId="4" xfId="14" applyNumberFormat="1" applyFont="1" applyFill="1" applyBorder="1" applyAlignment="1">
      <alignment horizontal="center" vertical="center"/>
    </xf>
    <xf numFmtId="201" fontId="97" fillId="0" borderId="9" xfId="14" applyNumberFormat="1" applyFont="1" applyFill="1" applyBorder="1" applyAlignment="1">
      <alignment horizontal="center" vertical="center" wrapText="1"/>
    </xf>
    <xf numFmtId="201" fontId="97" fillId="0" borderId="62" xfId="14" applyNumberFormat="1" applyFont="1" applyFill="1" applyBorder="1" applyAlignment="1">
      <alignment horizontal="center" vertical="center" wrapText="1"/>
    </xf>
    <xf numFmtId="202" fontId="97" fillId="0" borderId="9" xfId="14" applyNumberFormat="1" applyFont="1" applyFill="1" applyBorder="1" applyAlignment="1">
      <alignment horizontal="center" vertical="center" wrapText="1"/>
    </xf>
    <xf numFmtId="202" fontId="97" fillId="0" borderId="62" xfId="14" applyNumberFormat="1" applyFont="1" applyFill="1" applyBorder="1" applyAlignment="1">
      <alignment horizontal="center" vertical="center" wrapText="1"/>
    </xf>
    <xf numFmtId="202" fontId="97" fillId="0" borderId="12" xfId="14" applyNumberFormat="1" applyFont="1" applyFill="1" applyBorder="1" applyAlignment="1">
      <alignment horizontal="center" vertical="center" wrapText="1"/>
    </xf>
    <xf numFmtId="3" fontId="97" fillId="0" borderId="5" xfId="14" applyNumberFormat="1" applyFont="1" applyFill="1" applyBorder="1" applyAlignment="1">
      <alignment horizontal="center" vertical="center"/>
    </xf>
    <xf numFmtId="201" fontId="97" fillId="0" borderId="5" xfId="14" applyNumberFormat="1" applyFont="1" applyFill="1" applyBorder="1" applyAlignment="1">
      <alignment horizontal="center" vertical="center"/>
    </xf>
    <xf numFmtId="3" fontId="97" fillId="0" borderId="1" xfId="14" applyNumberFormat="1" applyFont="1" applyFill="1" applyBorder="1" applyAlignment="1">
      <alignment horizontal="center" vertical="center"/>
    </xf>
    <xf numFmtId="3" fontId="97" fillId="0" borderId="106" xfId="14" applyNumberFormat="1" applyFont="1" applyFill="1" applyBorder="1" applyAlignment="1">
      <alignment horizontal="center" vertical="center"/>
    </xf>
    <xf numFmtId="3" fontId="97" fillId="0" borderId="75" xfId="14" applyNumberFormat="1" applyFont="1" applyFill="1" applyBorder="1" applyAlignment="1">
      <alignment horizontal="center" vertical="center"/>
    </xf>
    <xf numFmtId="3" fontId="97" fillId="0" borderId="102" xfId="14" applyNumberFormat="1" applyFont="1" applyFill="1" applyBorder="1" applyAlignment="1">
      <alignment horizontal="center" vertical="center"/>
    </xf>
    <xf numFmtId="3" fontId="97" fillId="0" borderId="10" xfId="14" applyNumberFormat="1" applyFont="1" applyFill="1" applyBorder="1" applyAlignment="1">
      <alignment horizontal="left" vertical="center" indent="1"/>
    </xf>
    <xf numFmtId="3" fontId="97" fillId="0" borderId="25" xfId="14" applyNumberFormat="1" applyFont="1" applyFill="1" applyBorder="1" applyAlignment="1">
      <alignment horizontal="left" vertical="center" indent="1"/>
    </xf>
    <xf numFmtId="3" fontId="97" fillId="0" borderId="26" xfId="14" applyNumberFormat="1" applyFont="1" applyFill="1" applyBorder="1" applyAlignment="1">
      <alignment horizontal="left" vertical="center" indent="1"/>
    </xf>
    <xf numFmtId="3" fontId="97" fillId="0" borderId="11" xfId="14" applyNumberFormat="1" applyFont="1" applyFill="1" applyBorder="1" applyAlignment="1">
      <alignment horizontal="left" vertical="center" indent="1"/>
    </xf>
    <xf numFmtId="3" fontId="97" fillId="0" borderId="0" xfId="14" applyNumberFormat="1" applyFont="1" applyFill="1" applyBorder="1" applyAlignment="1">
      <alignment horizontal="left" vertical="center" indent="1"/>
    </xf>
    <xf numFmtId="3" fontId="97" fillId="0" borderId="12" xfId="14" applyNumberFormat="1" applyFont="1" applyFill="1" applyBorder="1" applyAlignment="1">
      <alignment horizontal="left" vertical="center" indent="1"/>
    </xf>
    <xf numFmtId="0" fontId="76" fillId="0" borderId="0" xfId="0" applyFont="1" applyFill="1" applyBorder="1" applyAlignment="1">
      <alignment horizontal="left" vertical="center"/>
    </xf>
    <xf numFmtId="0" fontId="96" fillId="0" borderId="5" xfId="0" applyFont="1" applyFill="1" applyBorder="1" applyAlignment="1">
      <alignment vertical="center" wrapText="1"/>
    </xf>
    <xf numFmtId="213" fontId="76" fillId="0" borderId="7" xfId="0" applyNumberFormat="1" applyFont="1" applyFill="1" applyBorder="1" applyAlignment="1">
      <alignment horizontal="center" vertical="top" wrapText="1"/>
    </xf>
    <xf numFmtId="213" fontId="76" fillId="0" borderId="6" xfId="0" applyNumberFormat="1" applyFont="1" applyFill="1" applyBorder="1" applyAlignment="1">
      <alignment horizontal="center" vertical="top" wrapText="1"/>
    </xf>
    <xf numFmtId="0" fontId="96" fillId="0" borderId="10" xfId="0" applyFont="1" applyFill="1" applyBorder="1" applyAlignment="1">
      <alignment vertical="center" wrapText="1"/>
    </xf>
    <xf numFmtId="0" fontId="96" fillId="0" borderId="25" xfId="0" applyFont="1" applyFill="1" applyBorder="1" applyAlignment="1">
      <alignment vertical="center" wrapText="1"/>
    </xf>
    <xf numFmtId="0" fontId="96" fillId="0" borderId="8" xfId="0" applyFont="1" applyFill="1" applyBorder="1" applyAlignment="1">
      <alignment vertical="center" wrapText="1"/>
    </xf>
    <xf numFmtId="0" fontId="96" fillId="0" borderId="7" xfId="0" applyFont="1" applyFill="1" applyBorder="1" applyAlignment="1">
      <alignment vertical="center" wrapText="1"/>
    </xf>
    <xf numFmtId="3" fontId="76" fillId="0" borderId="25" xfId="0" applyNumberFormat="1" applyFont="1" applyFill="1" applyBorder="1" applyAlignment="1">
      <alignment horizontal="left" wrapText="1"/>
    </xf>
    <xf numFmtId="214" fontId="76" fillId="0" borderId="5" xfId="0" applyNumberFormat="1" applyFont="1" applyFill="1" applyBorder="1" applyAlignment="1">
      <alignment horizontal="center" vertical="center" wrapText="1"/>
    </xf>
    <xf numFmtId="214" fontId="76" fillId="0" borderId="1" xfId="0" applyNumberFormat="1" applyFont="1" applyFill="1" applyBorder="1" applyAlignment="1">
      <alignment horizontal="center" vertical="center" wrapText="1"/>
    </xf>
    <xf numFmtId="213" fontId="76" fillId="0" borderId="5" xfId="0" applyNumberFormat="1" applyFont="1" applyFill="1" applyBorder="1" applyAlignment="1">
      <alignment horizontal="center" vertical="center" wrapText="1"/>
    </xf>
    <xf numFmtId="213" fontId="76" fillId="0" borderId="1" xfId="0" applyNumberFormat="1" applyFont="1" applyFill="1" applyBorder="1" applyAlignment="1">
      <alignment horizontal="center" vertical="center" wrapText="1"/>
    </xf>
    <xf numFmtId="3" fontId="76" fillId="0" borderId="5" xfId="0" applyNumberFormat="1" applyFont="1" applyFill="1" applyBorder="1" applyAlignment="1">
      <alignment horizontal="center" vertical="center" wrapText="1"/>
    </xf>
    <xf numFmtId="3" fontId="76" fillId="0" borderId="1" xfId="0" applyNumberFormat="1" applyFont="1" applyFill="1" applyBorder="1" applyAlignment="1">
      <alignment horizontal="center" vertical="center" wrapText="1"/>
    </xf>
    <xf numFmtId="0" fontId="76" fillId="0" borderId="11" xfId="0" applyFont="1" applyFill="1" applyBorder="1" applyAlignment="1">
      <alignment vertical="center" wrapText="1"/>
    </xf>
    <xf numFmtId="0" fontId="76" fillId="0" borderId="8" xfId="0" applyFont="1" applyFill="1" applyBorder="1" applyAlignment="1">
      <alignment vertical="center" wrapText="1"/>
    </xf>
    <xf numFmtId="0" fontId="76" fillId="0" borderId="12" xfId="0" applyFont="1" applyFill="1" applyBorder="1" applyAlignment="1">
      <alignment vertical="center" wrapText="1"/>
    </xf>
    <xf numFmtId="0" fontId="76" fillId="0" borderId="6" xfId="0" applyFont="1" applyFill="1" applyBorder="1" applyAlignment="1">
      <alignment vertical="center" wrapText="1"/>
    </xf>
    <xf numFmtId="0" fontId="76" fillId="0" borderId="1" xfId="0" applyFont="1" applyFill="1" applyBorder="1" applyAlignment="1">
      <alignment horizontal="distributed" vertical="center" wrapText="1"/>
    </xf>
    <xf numFmtId="0" fontId="76" fillId="0" borderId="2" xfId="0" applyFont="1" applyFill="1" applyBorder="1" applyAlignment="1">
      <alignment horizontal="distributed" vertical="center" wrapText="1"/>
    </xf>
    <xf numFmtId="3" fontId="76" fillId="0" borderId="2" xfId="0" applyNumberFormat="1" applyFont="1" applyFill="1" applyBorder="1" applyAlignment="1">
      <alignment horizontal="right" vertical="center" wrapText="1"/>
    </xf>
    <xf numFmtId="3" fontId="76" fillId="0" borderId="3" xfId="0" applyNumberFormat="1" applyFont="1" applyFill="1" applyBorder="1" applyAlignment="1">
      <alignment horizontal="right" vertical="center" wrapText="1"/>
    </xf>
    <xf numFmtId="0" fontId="76" fillId="0" borderId="1"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3" xfId="0" applyFont="1" applyFill="1" applyBorder="1" applyAlignment="1">
      <alignment horizontal="center" vertical="center" wrapText="1"/>
    </xf>
    <xf numFmtId="0" fontId="0" fillId="0" borderId="62" xfId="0" applyFont="1" applyFill="1" applyBorder="1" applyAlignment="1">
      <alignment vertical="center" wrapText="1"/>
    </xf>
    <xf numFmtId="0" fontId="0" fillId="0" borderId="4" xfId="0" applyFont="1" applyFill="1" applyBorder="1" applyAlignment="1">
      <alignment vertical="center" wrapText="1"/>
    </xf>
    <xf numFmtId="3" fontId="76" fillId="0" borderId="0" xfId="0" applyNumberFormat="1" applyFont="1" applyFill="1" applyBorder="1" applyAlignment="1">
      <alignment horizontal="right" vertical="center" wrapText="1"/>
    </xf>
    <xf numFmtId="0" fontId="76" fillId="0" borderId="0" xfId="0" applyFont="1" applyFill="1" applyBorder="1" applyAlignment="1">
      <alignment horizontal="right" vertical="center" wrapText="1"/>
    </xf>
    <xf numFmtId="0" fontId="76" fillId="0" borderId="12" xfId="0" applyFont="1" applyFill="1" applyBorder="1" applyAlignment="1">
      <alignment horizontal="left" vertical="center" wrapText="1"/>
    </xf>
    <xf numFmtId="3" fontId="76" fillId="0" borderId="7" xfId="0" applyNumberFormat="1" applyFont="1" applyFill="1" applyBorder="1" applyAlignment="1">
      <alignment horizontal="right" vertical="center" wrapText="1"/>
    </xf>
    <xf numFmtId="0" fontId="76" fillId="0" borderId="7" xfId="0" applyFont="1" applyFill="1" applyBorder="1" applyAlignment="1">
      <alignment horizontal="right" vertical="center" wrapText="1"/>
    </xf>
    <xf numFmtId="0" fontId="76" fillId="0" borderId="6" xfId="0" applyFont="1" applyFill="1" applyBorder="1" applyAlignment="1">
      <alignment horizontal="left" vertical="center" wrapText="1"/>
    </xf>
    <xf numFmtId="0" fontId="0" fillId="0" borderId="11" xfId="0" applyFont="1" applyFill="1" applyBorder="1" applyAlignment="1">
      <alignment vertical="center" wrapText="1"/>
    </xf>
    <xf numFmtId="0" fontId="0" fillId="0" borderId="8" xfId="0" applyFont="1" applyFill="1" applyBorder="1" applyAlignment="1">
      <alignment vertical="center" wrapText="1"/>
    </xf>
    <xf numFmtId="0" fontId="0" fillId="0" borderId="12" xfId="0" applyFont="1" applyFill="1" applyBorder="1" applyAlignment="1">
      <alignment vertical="center" wrapText="1"/>
    </xf>
    <xf numFmtId="0" fontId="0" fillId="0" borderId="6" xfId="0" applyFont="1" applyFill="1" applyBorder="1" applyAlignment="1">
      <alignment vertical="center" wrapText="1"/>
    </xf>
    <xf numFmtId="0" fontId="0" fillId="0" borderId="25" xfId="0" applyFont="1" applyFill="1" applyBorder="1" applyAlignment="1">
      <alignment wrapText="1"/>
    </xf>
    <xf numFmtId="0" fontId="0" fillId="0" borderId="26" xfId="0" applyFont="1" applyFill="1" applyBorder="1" applyAlignment="1">
      <alignment wrapText="1"/>
    </xf>
    <xf numFmtId="0" fontId="76" fillId="0" borderId="9" xfId="0" applyFont="1" applyFill="1" applyBorder="1" applyAlignment="1">
      <alignment horizontal="center" vertical="center"/>
    </xf>
    <xf numFmtId="0" fontId="76" fillId="0" borderId="62" xfId="0" applyFont="1" applyFill="1" applyBorder="1" applyAlignment="1">
      <alignment horizontal="center" vertical="center"/>
    </xf>
    <xf numFmtId="0" fontId="76" fillId="0" borderId="4" xfId="0" applyFont="1" applyFill="1" applyBorder="1" applyAlignment="1">
      <alignment horizontal="center" vertical="center"/>
    </xf>
    <xf numFmtId="0" fontId="76" fillId="0" borderId="25" xfId="0" applyFont="1" applyFill="1" applyBorder="1" applyAlignment="1">
      <alignment horizontal="center" wrapText="1"/>
    </xf>
    <xf numFmtId="0" fontId="76" fillId="0" borderId="25" xfId="0" applyFont="1" applyFill="1" applyBorder="1" applyAlignment="1">
      <alignment horizontal="center"/>
    </xf>
    <xf numFmtId="209" fontId="76" fillId="0" borderId="0" xfId="0" applyNumberFormat="1" applyFont="1" applyFill="1" applyBorder="1" applyAlignment="1">
      <alignment horizontal="center" vertical="center"/>
    </xf>
    <xf numFmtId="0" fontId="76" fillId="0" borderId="7" xfId="0" applyFont="1" applyFill="1" applyBorder="1" applyAlignment="1">
      <alignment horizontal="left" vertical="top" wrapText="1"/>
    </xf>
    <xf numFmtId="0" fontId="76" fillId="0" borderId="6" xfId="0" applyFont="1" applyFill="1" applyBorder="1" applyAlignment="1">
      <alignment horizontal="left" vertical="top" wrapText="1"/>
    </xf>
  </cellXfs>
  <cellStyles count="16">
    <cellStyle name="パーセント 2 2" xfId="10"/>
    <cellStyle name="パーセント 3" xfId="11"/>
    <cellStyle name="桁区切り" xfId="5" builtinId="6"/>
    <cellStyle name="桁区切り 3" xfId="7"/>
    <cellStyle name="桁区切り 3 2" xfId="12"/>
    <cellStyle name="標準" xfId="0" builtinId="0"/>
    <cellStyle name="標準 2" xfId="4"/>
    <cellStyle name="標準 2 3" xfId="3"/>
    <cellStyle name="標準 2 3 2" xfId="6"/>
    <cellStyle name="標準 2 3 3" xfId="15"/>
    <cellStyle name="標準 3" xfId="1"/>
    <cellStyle name="標準 4 2" xfId="14"/>
    <cellStyle name="標準 7" xfId="9"/>
    <cellStyle name="標準 8" xfId="8"/>
    <cellStyle name="標準 8 3" xfId="13"/>
    <cellStyle name="標準_賃金改善内訳表" xfId="2"/>
  </cellStyles>
  <dxfs count="12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patternFill>
      </fill>
    </dxf>
    <dxf>
      <fill>
        <patternFill>
          <bgColor theme="0"/>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4"/>
        </patternFill>
      </fill>
    </dxf>
    <dxf>
      <fill>
        <patternFill>
          <bgColor theme="4"/>
        </patternFill>
      </fill>
    </dxf>
    <dxf>
      <numFmt numFmtId="198" formatCode="0;;;@"/>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8" tint="0.59996337778862885"/>
        </patternFill>
      </fill>
    </dxf>
    <dxf>
      <fill>
        <patternFill>
          <bgColor rgb="FFFFCCCC"/>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8" tint="0.59996337778862885"/>
        </patternFill>
      </fill>
    </dxf>
    <dxf>
      <fill>
        <patternFill>
          <bgColor rgb="FFFFCCCC"/>
        </patternFill>
      </fill>
    </dxf>
    <dxf>
      <fill>
        <patternFill>
          <bgColor theme="8" tint="0.59996337778862885"/>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B4DE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171450</xdr:colOff>
      <xdr:row>4</xdr:row>
      <xdr:rowOff>76200</xdr:rowOff>
    </xdr:from>
    <xdr:to>
      <xdr:col>18</xdr:col>
      <xdr:colOff>294409</xdr:colOff>
      <xdr:row>18</xdr:row>
      <xdr:rowOff>180975</xdr:rowOff>
    </xdr:to>
    <xdr:sp macro="" textlink="">
      <xdr:nvSpPr>
        <xdr:cNvPr id="2" name="正方形/長方形 1"/>
        <xdr:cNvSpPr/>
      </xdr:nvSpPr>
      <xdr:spPr>
        <a:xfrm>
          <a:off x="171450" y="1461655"/>
          <a:ext cx="12592050" cy="443432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163286</xdr:colOff>
      <xdr:row>19</xdr:row>
      <xdr:rowOff>91538</xdr:rowOff>
    </xdr:from>
    <xdr:to>
      <xdr:col>18</xdr:col>
      <xdr:colOff>294038</xdr:colOff>
      <xdr:row>66</xdr:row>
      <xdr:rowOff>163285</xdr:rowOff>
    </xdr:to>
    <xdr:sp macro="" textlink="">
      <xdr:nvSpPr>
        <xdr:cNvPr id="4" name="正方形/長方形 3"/>
        <xdr:cNvSpPr/>
      </xdr:nvSpPr>
      <xdr:spPr>
        <a:xfrm>
          <a:off x="163286" y="5303074"/>
          <a:ext cx="12377181" cy="1416874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182671</xdr:colOff>
      <xdr:row>67</xdr:row>
      <xdr:rowOff>207818</xdr:rowOff>
    </xdr:from>
    <xdr:to>
      <xdr:col>18</xdr:col>
      <xdr:colOff>294409</xdr:colOff>
      <xdr:row>117</xdr:row>
      <xdr:rowOff>221815</xdr:rowOff>
    </xdr:to>
    <xdr:sp macro="" textlink="">
      <xdr:nvSpPr>
        <xdr:cNvPr id="5" name="正方形/長方形 4"/>
        <xdr:cNvSpPr/>
      </xdr:nvSpPr>
      <xdr:spPr>
        <a:xfrm>
          <a:off x="182671" y="20452773"/>
          <a:ext cx="12580829" cy="1431881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126521</xdr:colOff>
      <xdr:row>4</xdr:row>
      <xdr:rowOff>6927</xdr:rowOff>
    </xdr:from>
    <xdr:to>
      <xdr:col>16</xdr:col>
      <xdr:colOff>231296</xdr:colOff>
      <xdr:row>21</xdr:row>
      <xdr:rowOff>138545</xdr:rowOff>
    </xdr:to>
    <xdr:sp macro="" textlink="">
      <xdr:nvSpPr>
        <xdr:cNvPr id="3" name="正方形/長方形 2"/>
        <xdr:cNvSpPr/>
      </xdr:nvSpPr>
      <xdr:spPr>
        <a:xfrm>
          <a:off x="126521" y="1392382"/>
          <a:ext cx="11188411" cy="530975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136814</xdr:colOff>
      <xdr:row>21</xdr:row>
      <xdr:rowOff>415636</xdr:rowOff>
    </xdr:from>
    <xdr:to>
      <xdr:col>16</xdr:col>
      <xdr:colOff>241589</xdr:colOff>
      <xdr:row>39</xdr:row>
      <xdr:rowOff>200889</xdr:rowOff>
    </xdr:to>
    <xdr:sp macro="" textlink="">
      <xdr:nvSpPr>
        <xdr:cNvPr id="4" name="正方形/長方形 3"/>
        <xdr:cNvSpPr/>
      </xdr:nvSpPr>
      <xdr:spPr>
        <a:xfrm>
          <a:off x="136814" y="7308272"/>
          <a:ext cx="11188411" cy="4928753"/>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163657</xdr:colOff>
      <xdr:row>40</xdr:row>
      <xdr:rowOff>126179</xdr:rowOff>
    </xdr:from>
    <xdr:to>
      <xdr:col>17</xdr:col>
      <xdr:colOff>309254</xdr:colOff>
      <xdr:row>154</xdr:row>
      <xdr:rowOff>34637</xdr:rowOff>
    </xdr:to>
    <xdr:sp macro="" textlink="">
      <xdr:nvSpPr>
        <xdr:cNvPr id="5" name="正方形/長方形 4"/>
        <xdr:cNvSpPr/>
      </xdr:nvSpPr>
      <xdr:spPr>
        <a:xfrm>
          <a:off x="163657" y="12075724"/>
          <a:ext cx="11921961" cy="3395600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204107</xdr:colOff>
      <xdr:row>12</xdr:row>
      <xdr:rowOff>-1</xdr:rowOff>
    </xdr:from>
    <xdr:to>
      <xdr:col>59</xdr:col>
      <xdr:colOff>340178</xdr:colOff>
      <xdr:row>77</xdr:row>
      <xdr:rowOff>68034</xdr:rowOff>
    </xdr:to>
    <xdr:sp macro="" textlink="">
      <xdr:nvSpPr>
        <xdr:cNvPr id="2" name="正方形/長方形 1"/>
        <xdr:cNvSpPr/>
      </xdr:nvSpPr>
      <xdr:spPr>
        <a:xfrm>
          <a:off x="32112857" y="3129642"/>
          <a:ext cx="11157857" cy="1347107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544284</xdr:colOff>
      <xdr:row>12</xdr:row>
      <xdr:rowOff>0</xdr:rowOff>
    </xdr:from>
    <xdr:to>
      <xdr:col>76</xdr:col>
      <xdr:colOff>557892</xdr:colOff>
      <xdr:row>77</xdr:row>
      <xdr:rowOff>68035</xdr:rowOff>
    </xdr:to>
    <xdr:sp macro="" textlink="">
      <xdr:nvSpPr>
        <xdr:cNvPr id="3" name="正方形/長方形 2"/>
        <xdr:cNvSpPr/>
      </xdr:nvSpPr>
      <xdr:spPr>
        <a:xfrm>
          <a:off x="53625748" y="3837214"/>
          <a:ext cx="13688787" cy="1630135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220870</xdr:colOff>
      <xdr:row>73</xdr:row>
      <xdr:rowOff>96630</xdr:rowOff>
    </xdr:from>
    <xdr:to>
      <xdr:col>21</xdr:col>
      <xdr:colOff>966304</xdr:colOff>
      <xdr:row>78</xdr:row>
      <xdr:rowOff>179458</xdr:rowOff>
    </xdr:to>
    <xdr:sp macro="" textlink="">
      <xdr:nvSpPr>
        <xdr:cNvPr id="7" name="上下矢印 6"/>
        <xdr:cNvSpPr/>
      </xdr:nvSpPr>
      <xdr:spPr>
        <a:xfrm>
          <a:off x="13542066" y="19450326"/>
          <a:ext cx="745434" cy="1256197"/>
        </a:xfrm>
        <a:prstGeom prst="up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3" name="大かっこ 2"/>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3" name="大かっこ 2"/>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8" name="大かっこ 7"/>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1010%20&#26045;&#35373;&#12539;&#21306;&#24441;&#25152;&#21521;&#12369;&#35500;&#26126;&#20250;\29&#24180;&#24230;\170626%20&#20966;&#36935;&#25913;&#21892;&#31561;&#21152;&#31639;&#65298;&#35500;&#26126;&#20250;\02&#35500;&#26126;&#20250;&#36039;&#26009;\03&#20966;&#36935;&#8545;&#27096;&#24335;&#12539;&#35352;&#20837;&#26178;&#27880;&#24847;&#20107;&#38917;&#65288;&#65301;&#65318;&#65289;\&#24188;&#31258;&#22290;&#31309;&#316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
      <sheetName val="加算区分"/>
      <sheetName val="幼稚園 単価表"/>
      <sheetName val="幼稚園 単価表②"/>
    </sheetNames>
    <sheetDataSet>
      <sheetData sheetId="0" refreshError="1"/>
      <sheetData sheetId="1" refreshError="1"/>
      <sheetData sheetId="2" refreshError="1">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row>
        <row r="7">
          <cell r="A7" t="str">
            <v>15４歳以上児</v>
          </cell>
          <cell r="B7" t="str">
            <v>16/100
地域</v>
          </cell>
          <cell r="C7" t="str">
            <v>　15人
　　まで</v>
          </cell>
          <cell r="D7" t="str">
            <v>一号</v>
          </cell>
          <cell r="E7" t="str">
            <v>４歳以上児</v>
          </cell>
          <cell r="G7">
            <v>113840</v>
          </cell>
          <cell r="H7">
            <v>121330</v>
          </cell>
          <cell r="I7" t="str">
            <v>＋</v>
          </cell>
          <cell r="J7">
            <v>1120</v>
          </cell>
          <cell r="K7">
            <v>1190</v>
          </cell>
          <cell r="L7" t="str">
            <v>×加算率</v>
          </cell>
          <cell r="M7" t="str">
            <v>＋</v>
          </cell>
          <cell r="N7">
            <v>7420</v>
          </cell>
          <cell r="O7" t="str">
            <v>＋</v>
          </cell>
          <cell r="P7">
            <v>70</v>
          </cell>
          <cell r="Q7" t="str">
            <v>＋</v>
          </cell>
          <cell r="R7">
            <v>7490</v>
          </cell>
          <cell r="S7">
            <v>70</v>
          </cell>
          <cell r="Y7" t="str">
            <v/>
          </cell>
          <cell r="AB7" t="str">
            <v>＋</v>
          </cell>
          <cell r="AC7">
            <v>29970</v>
          </cell>
          <cell r="AD7" t="str">
            <v>＋</v>
          </cell>
          <cell r="AE7">
            <v>290</v>
          </cell>
          <cell r="AF7" t="str">
            <v>＋</v>
          </cell>
          <cell r="AG7">
            <v>3640</v>
          </cell>
          <cell r="AH7" t="str">
            <v>＋</v>
          </cell>
          <cell r="AI7">
            <v>30</v>
          </cell>
          <cell r="AJ7" t="str">
            <v>＋</v>
          </cell>
          <cell r="AK7">
            <v>1360</v>
          </cell>
          <cell r="AL7" t="str">
            <v>＋</v>
          </cell>
          <cell r="AM7">
            <v>10</v>
          </cell>
          <cell r="AN7" t="str">
            <v>＋</v>
          </cell>
          <cell r="AO7">
            <v>26660</v>
          </cell>
          <cell r="AP7" t="str">
            <v>－</v>
          </cell>
          <cell r="AQ7">
            <v>29970</v>
          </cell>
          <cell r="AS7" t="str">
            <v>(⑤～⑭)</v>
          </cell>
        </row>
        <row r="8">
          <cell r="A8" t="str">
            <v>15３歳児</v>
          </cell>
          <cell r="E8" t="str">
            <v>３歳児</v>
          </cell>
          <cell r="G8">
            <v>121330</v>
          </cell>
          <cell r="I8" t="str">
            <v>＋</v>
          </cell>
          <cell r="J8">
            <v>1190</v>
          </cell>
          <cell r="L8" t="str">
            <v>×加算率</v>
          </cell>
          <cell r="Q8" t="str">
            <v>＋</v>
          </cell>
          <cell r="R8">
            <v>7490</v>
          </cell>
          <cell r="S8">
            <v>70</v>
          </cell>
          <cell r="T8" t="str">
            <v>＋</v>
          </cell>
          <cell r="U8">
            <v>52450</v>
          </cell>
          <cell r="V8" t="str">
            <v>＋</v>
          </cell>
          <cell r="W8">
            <v>520</v>
          </cell>
          <cell r="X8" t="str">
            <v>＋</v>
          </cell>
          <cell r="Y8">
            <v>44960</v>
          </cell>
          <cell r="Z8" t="str">
            <v>＋</v>
          </cell>
          <cell r="AA8">
            <v>440</v>
          </cell>
          <cell r="AQ8">
            <v>300</v>
          </cell>
          <cell r="AS8">
            <v>0.63</v>
          </cell>
        </row>
        <row r="9">
          <cell r="A9" t="str">
            <v>25４歳以上児</v>
          </cell>
          <cell r="C9" t="str">
            <v>　16人
　　から
　25人
　　まで</v>
          </cell>
          <cell r="D9" t="str">
            <v>一号</v>
          </cell>
          <cell r="E9" t="str">
            <v>４歳以上児</v>
          </cell>
          <cell r="G9">
            <v>69990</v>
          </cell>
          <cell r="H9">
            <v>77480</v>
          </cell>
          <cell r="I9" t="str">
            <v>＋</v>
          </cell>
          <cell r="J9">
            <v>680</v>
          </cell>
          <cell r="K9">
            <v>750</v>
          </cell>
          <cell r="L9" t="str">
            <v>×加算率</v>
          </cell>
          <cell r="M9" t="str">
            <v>＋</v>
          </cell>
          <cell r="N9">
            <v>4450</v>
          </cell>
          <cell r="O9" t="str">
            <v>＋</v>
          </cell>
          <cell r="P9">
            <v>40</v>
          </cell>
          <cell r="Q9" t="str">
            <v>＋</v>
          </cell>
          <cell r="R9">
            <v>7490</v>
          </cell>
          <cell r="S9">
            <v>70</v>
          </cell>
          <cell r="Y9" t="str">
            <v/>
          </cell>
          <cell r="AB9" t="str">
            <v>＋</v>
          </cell>
          <cell r="AC9">
            <v>17980</v>
          </cell>
          <cell r="AD9" t="str">
            <v>＋</v>
          </cell>
          <cell r="AE9">
            <v>170</v>
          </cell>
          <cell r="AF9" t="str">
            <v>＋</v>
          </cell>
          <cell r="AG9">
            <v>2490</v>
          </cell>
          <cell r="AH9" t="str">
            <v>＋</v>
          </cell>
          <cell r="AI9">
            <v>20</v>
          </cell>
          <cell r="AJ9" t="str">
            <v>＋</v>
          </cell>
          <cell r="AK9">
            <v>810</v>
          </cell>
          <cell r="AL9" t="str">
            <v>＋</v>
          </cell>
          <cell r="AM9">
            <v>8</v>
          </cell>
          <cell r="AN9" t="str">
            <v>＋</v>
          </cell>
          <cell r="AO9">
            <v>16400</v>
          </cell>
          <cell r="AP9" t="str">
            <v>－</v>
          </cell>
          <cell r="AQ9">
            <v>17980</v>
          </cell>
          <cell r="AS9" t="str">
            <v>(⑤～⑭)</v>
          </cell>
        </row>
        <row r="10">
          <cell r="A10" t="str">
            <v>25３歳児</v>
          </cell>
          <cell r="E10" t="str">
            <v>３歳児</v>
          </cell>
          <cell r="G10">
            <v>77480</v>
          </cell>
          <cell r="I10" t="str">
            <v>＋</v>
          </cell>
          <cell r="J10">
            <v>750</v>
          </cell>
          <cell r="L10" t="str">
            <v>×加算率</v>
          </cell>
          <cell r="Q10" t="str">
            <v>＋</v>
          </cell>
          <cell r="R10">
            <v>7490</v>
          </cell>
          <cell r="S10">
            <v>70</v>
          </cell>
          <cell r="T10" t="str">
            <v>＋</v>
          </cell>
          <cell r="U10">
            <v>52450</v>
          </cell>
          <cell r="V10" t="str">
            <v>＋</v>
          </cell>
          <cell r="W10">
            <v>520</v>
          </cell>
          <cell r="X10" t="str">
            <v>＋</v>
          </cell>
          <cell r="Y10">
            <v>44960</v>
          </cell>
          <cell r="Z10" t="str">
            <v>＋</v>
          </cell>
          <cell r="AA10">
            <v>440</v>
          </cell>
          <cell r="AQ10">
            <v>180</v>
          </cell>
          <cell r="AS10">
            <v>0.75</v>
          </cell>
        </row>
        <row r="11">
          <cell r="A11" t="str">
            <v>35４歳以上児</v>
          </cell>
          <cell r="C11" t="str">
            <v>　26人
　　から
　35人
　　まで</v>
          </cell>
          <cell r="D11" t="str">
            <v>一号</v>
          </cell>
          <cell r="E11" t="str">
            <v>４歳以上児</v>
          </cell>
          <cell r="G11">
            <v>51200</v>
          </cell>
          <cell r="H11">
            <v>58690</v>
          </cell>
          <cell r="I11" t="str">
            <v>＋</v>
          </cell>
          <cell r="J11">
            <v>490</v>
          </cell>
          <cell r="K11">
            <v>570</v>
          </cell>
          <cell r="L11" t="str">
            <v>×加算率</v>
          </cell>
          <cell r="M11" t="str">
            <v>＋</v>
          </cell>
          <cell r="N11">
            <v>3180</v>
          </cell>
          <cell r="O11" t="str">
            <v>＋</v>
          </cell>
          <cell r="P11">
            <v>30</v>
          </cell>
          <cell r="Q11" t="str">
            <v>＋</v>
          </cell>
          <cell r="R11">
            <v>7490</v>
          </cell>
          <cell r="S11">
            <v>70</v>
          </cell>
          <cell r="Y11" t="str">
            <v/>
          </cell>
          <cell r="AB11" t="str">
            <v>＋</v>
          </cell>
          <cell r="AC11">
            <v>12840</v>
          </cell>
          <cell r="AD11" t="str">
            <v>＋</v>
          </cell>
          <cell r="AE11">
            <v>120</v>
          </cell>
          <cell r="AF11" t="str">
            <v>＋</v>
          </cell>
          <cell r="AG11">
            <v>2000</v>
          </cell>
          <cell r="AH11" t="str">
            <v>＋</v>
          </cell>
          <cell r="AI11">
            <v>20</v>
          </cell>
          <cell r="AJ11" t="str">
            <v>＋</v>
          </cell>
          <cell r="AK11">
            <v>580</v>
          </cell>
          <cell r="AL11" t="str">
            <v>＋</v>
          </cell>
          <cell r="AM11">
            <v>5</v>
          </cell>
          <cell r="AN11" t="str">
            <v>＋</v>
          </cell>
          <cell r="AO11">
            <v>12000</v>
          </cell>
          <cell r="AP11" t="str">
            <v>－</v>
          </cell>
          <cell r="AQ11">
            <v>12840</v>
          </cell>
          <cell r="AS11" t="str">
            <v>(⑤～⑭)</v>
          </cell>
        </row>
        <row r="12">
          <cell r="A12" t="str">
            <v>35３歳児</v>
          </cell>
          <cell r="E12" t="str">
            <v>３歳児</v>
          </cell>
          <cell r="G12">
            <v>58690</v>
          </cell>
          <cell r="I12" t="str">
            <v>＋</v>
          </cell>
          <cell r="J12">
            <v>570</v>
          </cell>
          <cell r="L12" t="str">
            <v>×加算率</v>
          </cell>
          <cell r="Q12" t="str">
            <v>＋</v>
          </cell>
          <cell r="R12">
            <v>7490</v>
          </cell>
          <cell r="S12">
            <v>70</v>
          </cell>
          <cell r="T12" t="str">
            <v>＋</v>
          </cell>
          <cell r="U12">
            <v>52450</v>
          </cell>
          <cell r="V12" t="str">
            <v>＋</v>
          </cell>
          <cell r="W12">
            <v>520</v>
          </cell>
          <cell r="X12" t="str">
            <v>＋</v>
          </cell>
          <cell r="Y12">
            <v>44960</v>
          </cell>
          <cell r="Z12" t="str">
            <v>＋</v>
          </cell>
          <cell r="AA12">
            <v>440</v>
          </cell>
          <cell r="AQ12">
            <v>120</v>
          </cell>
          <cell r="AS12">
            <v>0.93</v>
          </cell>
        </row>
        <row r="13">
          <cell r="A13" t="str">
            <v>45４歳以上児</v>
          </cell>
          <cell r="C13" t="str">
            <v>　36人
　　から
　45人
　　まで</v>
          </cell>
          <cell r="D13" t="str">
            <v>一号</v>
          </cell>
          <cell r="E13" t="str">
            <v>４歳以上児</v>
          </cell>
          <cell r="G13">
            <v>48880</v>
          </cell>
          <cell r="H13">
            <v>56370</v>
          </cell>
          <cell r="I13" t="str">
            <v>＋</v>
          </cell>
          <cell r="J13">
            <v>470</v>
          </cell>
          <cell r="K13">
            <v>540</v>
          </cell>
          <cell r="L13" t="str">
            <v>×加算率</v>
          </cell>
          <cell r="M13" t="str">
            <v>＋</v>
          </cell>
          <cell r="N13">
            <v>2470</v>
          </cell>
          <cell r="O13" t="str">
            <v>＋</v>
          </cell>
          <cell r="P13">
            <v>20</v>
          </cell>
          <cell r="Q13" t="str">
            <v>＋</v>
          </cell>
          <cell r="R13">
            <v>7490</v>
          </cell>
          <cell r="S13">
            <v>70</v>
          </cell>
          <cell r="Y13" t="str">
            <v/>
          </cell>
          <cell r="AB13" t="str">
            <v>＋</v>
          </cell>
          <cell r="AC13">
            <v>9990</v>
          </cell>
          <cell r="AD13" t="str">
            <v>＋</v>
          </cell>
          <cell r="AE13">
            <v>90</v>
          </cell>
          <cell r="AF13" t="str">
            <v>＋</v>
          </cell>
          <cell r="AG13">
            <v>1730</v>
          </cell>
          <cell r="AH13" t="str">
            <v>＋</v>
          </cell>
          <cell r="AI13">
            <v>10</v>
          </cell>
          <cell r="AJ13" t="str">
            <v>＋</v>
          </cell>
          <cell r="AK13">
            <v>450</v>
          </cell>
          <cell r="AL13" t="str">
            <v>＋</v>
          </cell>
          <cell r="AM13">
            <v>4</v>
          </cell>
          <cell r="AN13" t="str">
            <v>＋</v>
          </cell>
          <cell r="AO13">
            <v>9550</v>
          </cell>
          <cell r="AP13" t="str">
            <v>－</v>
          </cell>
          <cell r="AQ13">
            <v>9990</v>
          </cell>
          <cell r="AS13" t="str">
            <v>(⑤～⑭)</v>
          </cell>
        </row>
        <row r="14">
          <cell r="A14" t="str">
            <v>45３歳児</v>
          </cell>
          <cell r="E14" t="str">
            <v>３歳児</v>
          </cell>
          <cell r="G14">
            <v>56370</v>
          </cell>
          <cell r="I14" t="str">
            <v>＋</v>
          </cell>
          <cell r="J14">
            <v>540</v>
          </cell>
          <cell r="L14" t="str">
            <v>×加算率</v>
          </cell>
          <cell r="Q14" t="str">
            <v>＋</v>
          </cell>
          <cell r="R14">
            <v>7490</v>
          </cell>
          <cell r="S14">
            <v>70</v>
          </cell>
          <cell r="T14" t="str">
            <v>＋</v>
          </cell>
          <cell r="U14">
            <v>52450</v>
          </cell>
          <cell r="V14" t="str">
            <v>＋</v>
          </cell>
          <cell r="W14">
            <v>520</v>
          </cell>
          <cell r="X14" t="str">
            <v>＋</v>
          </cell>
          <cell r="Y14">
            <v>44960</v>
          </cell>
          <cell r="Z14" t="str">
            <v>＋</v>
          </cell>
          <cell r="AA14">
            <v>440</v>
          </cell>
          <cell r="AQ14">
            <v>100</v>
          </cell>
          <cell r="AS14">
            <v>0.98</v>
          </cell>
        </row>
        <row r="15">
          <cell r="A15" t="str">
            <v>60４歳以上児</v>
          </cell>
          <cell r="C15" t="str">
            <v>　46人
　　から
　60人
　　まで</v>
          </cell>
          <cell r="D15" t="str">
            <v>一号</v>
          </cell>
          <cell r="E15" t="str">
            <v>４歳以上児</v>
          </cell>
          <cell r="G15">
            <v>45170</v>
          </cell>
          <cell r="H15">
            <v>52660</v>
          </cell>
          <cell r="I15" t="str">
            <v>＋</v>
          </cell>
          <cell r="J15">
            <v>430</v>
          </cell>
          <cell r="K15">
            <v>510</v>
          </cell>
          <cell r="L15" t="str">
            <v>×加算率</v>
          </cell>
          <cell r="M15" t="str">
            <v>＋</v>
          </cell>
          <cell r="N15">
            <v>1850</v>
          </cell>
          <cell r="O15" t="str">
            <v>＋</v>
          </cell>
          <cell r="P15">
            <v>10</v>
          </cell>
          <cell r="Q15" t="str">
            <v>＋</v>
          </cell>
          <cell r="R15">
            <v>7490</v>
          </cell>
          <cell r="S15">
            <v>70</v>
          </cell>
          <cell r="Y15" t="str">
            <v/>
          </cell>
          <cell r="AB15" t="str">
            <v>＋</v>
          </cell>
          <cell r="AC15">
            <v>7490</v>
          </cell>
          <cell r="AD15" t="str">
            <v>＋</v>
          </cell>
          <cell r="AE15">
            <v>70</v>
          </cell>
          <cell r="AF15" t="str">
            <v>＋</v>
          </cell>
          <cell r="AG15">
            <v>1300</v>
          </cell>
          <cell r="AH15" t="str">
            <v>＋</v>
          </cell>
          <cell r="AI15">
            <v>10</v>
          </cell>
          <cell r="AJ15" t="str">
            <v>＋</v>
          </cell>
          <cell r="AK15">
            <v>340</v>
          </cell>
          <cell r="AL15" t="str">
            <v>＋</v>
          </cell>
          <cell r="AM15">
            <v>3</v>
          </cell>
          <cell r="AN15" t="str">
            <v>＋</v>
          </cell>
          <cell r="AO15">
            <v>7330</v>
          </cell>
          <cell r="AP15" t="str">
            <v>－</v>
          </cell>
          <cell r="AQ15">
            <v>7490</v>
          </cell>
          <cell r="AS15" t="str">
            <v>(⑤～⑭)</v>
          </cell>
        </row>
        <row r="16">
          <cell r="A16" t="str">
            <v>60３歳児</v>
          </cell>
          <cell r="E16" t="str">
            <v>３歳児</v>
          </cell>
          <cell r="G16">
            <v>52660</v>
          </cell>
          <cell r="I16" t="str">
            <v>＋</v>
          </cell>
          <cell r="J16">
            <v>510</v>
          </cell>
          <cell r="L16" t="str">
            <v>×加算率</v>
          </cell>
          <cell r="Q16" t="str">
            <v>＋</v>
          </cell>
          <cell r="R16">
            <v>7490</v>
          </cell>
          <cell r="S16">
            <v>70</v>
          </cell>
          <cell r="T16" t="str">
            <v>＋</v>
          </cell>
          <cell r="U16">
            <v>52450</v>
          </cell>
          <cell r="V16" t="str">
            <v>＋</v>
          </cell>
          <cell r="W16">
            <v>520</v>
          </cell>
          <cell r="X16" t="str">
            <v>＋</v>
          </cell>
          <cell r="Y16">
            <v>44960</v>
          </cell>
          <cell r="Z16" t="str">
            <v>＋</v>
          </cell>
          <cell r="AA16">
            <v>440</v>
          </cell>
          <cell r="AQ16">
            <v>70</v>
          </cell>
          <cell r="AS16">
            <v>0.88</v>
          </cell>
        </row>
        <row r="17">
          <cell r="A17" t="str">
            <v>75４歳以上児</v>
          </cell>
          <cell r="C17" t="str">
            <v>　61人
　　から
　75人
　　まで</v>
          </cell>
          <cell r="D17" t="str">
            <v>一号</v>
          </cell>
          <cell r="E17" t="str">
            <v>４歳以上児</v>
          </cell>
          <cell r="G17">
            <v>40010</v>
          </cell>
          <cell r="H17">
            <v>47500</v>
          </cell>
          <cell r="I17" t="str">
            <v>＋</v>
          </cell>
          <cell r="J17">
            <v>380</v>
          </cell>
          <cell r="K17">
            <v>450</v>
          </cell>
          <cell r="L17" t="str">
            <v>×加算率</v>
          </cell>
          <cell r="M17" t="str">
            <v>＋</v>
          </cell>
          <cell r="N17">
            <v>1480</v>
          </cell>
          <cell r="O17" t="str">
            <v>＋</v>
          </cell>
          <cell r="P17">
            <v>10</v>
          </cell>
          <cell r="Q17" t="str">
            <v>＋</v>
          </cell>
          <cell r="R17">
            <v>7490</v>
          </cell>
          <cell r="S17">
            <v>70</v>
          </cell>
          <cell r="Y17" t="str">
            <v/>
          </cell>
          <cell r="AB17" t="str">
            <v>＋</v>
          </cell>
          <cell r="AC17">
            <v>5990</v>
          </cell>
          <cell r="AD17" t="str">
            <v>＋</v>
          </cell>
          <cell r="AE17">
            <v>50</v>
          </cell>
          <cell r="AF17" t="str">
            <v>＋</v>
          </cell>
          <cell r="AG17">
            <v>1040</v>
          </cell>
          <cell r="AH17" t="str">
            <v>＋</v>
          </cell>
          <cell r="AI17">
            <v>10</v>
          </cell>
          <cell r="AJ17" t="str">
            <v>＋</v>
          </cell>
          <cell r="AK17">
            <v>300</v>
          </cell>
          <cell r="AL17" t="str">
            <v>＋</v>
          </cell>
          <cell r="AM17">
            <v>3</v>
          </cell>
          <cell r="AN17" t="str">
            <v>＋</v>
          </cell>
          <cell r="AO17">
            <v>6000</v>
          </cell>
          <cell r="AP17" t="str">
            <v>－</v>
          </cell>
          <cell r="AQ17">
            <v>5990</v>
          </cell>
          <cell r="AS17" t="str">
            <v>(⑤～⑭)</v>
          </cell>
        </row>
        <row r="18">
          <cell r="A18" t="str">
            <v>75３歳児</v>
          </cell>
          <cell r="E18" t="str">
            <v>３歳児</v>
          </cell>
          <cell r="G18">
            <v>47500</v>
          </cell>
          <cell r="I18" t="str">
            <v>＋</v>
          </cell>
          <cell r="J18">
            <v>450</v>
          </cell>
          <cell r="L18" t="str">
            <v>×加算率</v>
          </cell>
          <cell r="Q18" t="str">
            <v>＋</v>
          </cell>
          <cell r="R18">
            <v>7490</v>
          </cell>
          <cell r="S18">
            <v>70</v>
          </cell>
          <cell r="T18" t="str">
            <v>＋</v>
          </cell>
          <cell r="U18">
            <v>52450</v>
          </cell>
          <cell r="V18" t="str">
            <v>＋</v>
          </cell>
          <cell r="W18">
            <v>520</v>
          </cell>
          <cell r="X18" t="str">
            <v>＋</v>
          </cell>
          <cell r="Y18">
            <v>44960</v>
          </cell>
          <cell r="Z18" t="str">
            <v>＋</v>
          </cell>
          <cell r="AA18">
            <v>440</v>
          </cell>
          <cell r="AQ18">
            <v>60</v>
          </cell>
          <cell r="AS18">
            <v>0.91</v>
          </cell>
        </row>
        <row r="19">
          <cell r="A19" t="str">
            <v>90４歳以上児</v>
          </cell>
          <cell r="C19" t="str">
            <v>　76人
　　から
　90人
　　まで</v>
          </cell>
          <cell r="D19" t="str">
            <v>一号</v>
          </cell>
          <cell r="E19" t="str">
            <v>４歳以上児</v>
          </cell>
          <cell r="G19">
            <v>36530</v>
          </cell>
          <cell r="H19">
            <v>44020</v>
          </cell>
          <cell r="I19" t="str">
            <v>＋</v>
          </cell>
          <cell r="J19">
            <v>340</v>
          </cell>
          <cell r="K19">
            <v>420</v>
          </cell>
          <cell r="L19" t="str">
            <v>×加算率</v>
          </cell>
          <cell r="M19" t="str">
            <v>＋</v>
          </cell>
          <cell r="N19">
            <v>1230</v>
          </cell>
          <cell r="O19" t="str">
            <v>＋</v>
          </cell>
          <cell r="P19">
            <v>10</v>
          </cell>
          <cell r="Q19" t="str">
            <v>＋</v>
          </cell>
          <cell r="R19">
            <v>7490</v>
          </cell>
          <cell r="S19">
            <v>70</v>
          </cell>
          <cell r="Y19" t="str">
            <v/>
          </cell>
          <cell r="AB19" t="str">
            <v>＋</v>
          </cell>
          <cell r="AC19">
            <v>4990</v>
          </cell>
          <cell r="AD19" t="str">
            <v>＋</v>
          </cell>
          <cell r="AE19">
            <v>40</v>
          </cell>
          <cell r="AF19" t="str">
            <v>＋</v>
          </cell>
          <cell r="AG19">
            <v>860</v>
          </cell>
          <cell r="AH19" t="str">
            <v>＋</v>
          </cell>
          <cell r="AI19">
            <v>8</v>
          </cell>
          <cell r="AJ19" t="str">
            <v>＋</v>
          </cell>
          <cell r="AK19">
            <v>270</v>
          </cell>
          <cell r="AL19" t="str">
            <v>＋</v>
          </cell>
          <cell r="AM19">
            <v>2</v>
          </cell>
          <cell r="AN19" t="str">
            <v>＋</v>
          </cell>
          <cell r="AO19">
            <v>5110</v>
          </cell>
          <cell r="AP19" t="str">
            <v>－</v>
          </cell>
          <cell r="AQ19">
            <v>4990</v>
          </cell>
          <cell r="AS19" t="str">
            <v>(⑤～⑭)</v>
          </cell>
        </row>
        <row r="20">
          <cell r="A20" t="str">
            <v>90３歳児</v>
          </cell>
          <cell r="E20" t="str">
            <v>３歳児</v>
          </cell>
          <cell r="G20">
            <v>44020</v>
          </cell>
          <cell r="I20" t="str">
            <v>＋</v>
          </cell>
          <cell r="J20">
            <v>420</v>
          </cell>
          <cell r="L20" t="str">
            <v>×加算率</v>
          </cell>
          <cell r="Q20" t="str">
            <v>＋</v>
          </cell>
          <cell r="R20">
            <v>7490</v>
          </cell>
          <cell r="S20">
            <v>70</v>
          </cell>
          <cell r="T20" t="str">
            <v>＋</v>
          </cell>
          <cell r="U20">
            <v>52450</v>
          </cell>
          <cell r="V20" t="str">
            <v>＋</v>
          </cell>
          <cell r="W20">
            <v>520</v>
          </cell>
          <cell r="X20" t="str">
            <v>＋</v>
          </cell>
          <cell r="Y20">
            <v>44960</v>
          </cell>
          <cell r="Z20" t="str">
            <v>＋</v>
          </cell>
          <cell r="AA20">
            <v>440</v>
          </cell>
          <cell r="AQ20">
            <v>50</v>
          </cell>
          <cell r="AS20">
            <v>0.89</v>
          </cell>
        </row>
        <row r="21">
          <cell r="A21" t="str">
            <v>105４歳以上児</v>
          </cell>
          <cell r="C21" t="str">
            <v>　91人
　　から
　105人
　　まで</v>
          </cell>
          <cell r="D21" t="str">
            <v>一号</v>
          </cell>
          <cell r="E21" t="str">
            <v>４歳以上児</v>
          </cell>
          <cell r="G21">
            <v>34790</v>
          </cell>
          <cell r="H21">
            <v>42280</v>
          </cell>
          <cell r="I21" t="str">
            <v>＋</v>
          </cell>
          <cell r="J21">
            <v>330</v>
          </cell>
          <cell r="K21">
            <v>400</v>
          </cell>
          <cell r="L21" t="str">
            <v>×加算率</v>
          </cell>
          <cell r="M21" t="str">
            <v>＋</v>
          </cell>
          <cell r="N21">
            <v>1060</v>
          </cell>
          <cell r="O21" t="str">
            <v>＋</v>
          </cell>
          <cell r="P21">
            <v>10</v>
          </cell>
          <cell r="Q21" t="str">
            <v>＋</v>
          </cell>
          <cell r="R21">
            <v>7490</v>
          </cell>
          <cell r="S21">
            <v>70</v>
          </cell>
          <cell r="Y21" t="str">
            <v/>
          </cell>
          <cell r="AB21" t="str">
            <v>＋</v>
          </cell>
          <cell r="AC21">
            <v>4280</v>
          </cell>
          <cell r="AD21" t="str">
            <v>＋</v>
          </cell>
          <cell r="AE21">
            <v>40</v>
          </cell>
          <cell r="AF21" t="str">
            <v>＋</v>
          </cell>
          <cell r="AG21">
            <v>740</v>
          </cell>
          <cell r="AH21" t="str">
            <v>＋</v>
          </cell>
          <cell r="AI21">
            <v>7</v>
          </cell>
          <cell r="AJ21" t="str">
            <v>＋</v>
          </cell>
          <cell r="AK21">
            <v>250</v>
          </cell>
          <cell r="AL21" t="str">
            <v>＋</v>
          </cell>
          <cell r="AM21">
            <v>2</v>
          </cell>
          <cell r="AN21" t="str">
            <v>＋</v>
          </cell>
          <cell r="AO21">
            <v>4570</v>
          </cell>
          <cell r="AP21" t="str">
            <v>－</v>
          </cell>
          <cell r="AQ21">
            <v>4280</v>
          </cell>
          <cell r="AS21" t="str">
            <v>(⑤～⑭)</v>
          </cell>
        </row>
        <row r="22">
          <cell r="A22" t="str">
            <v>105３歳児</v>
          </cell>
          <cell r="E22" t="str">
            <v>３歳児</v>
          </cell>
          <cell r="G22">
            <v>42280</v>
          </cell>
          <cell r="I22" t="str">
            <v>＋</v>
          </cell>
          <cell r="J22">
            <v>400</v>
          </cell>
          <cell r="L22" t="str">
            <v>×加算率</v>
          </cell>
          <cell r="Q22" t="str">
            <v>＋</v>
          </cell>
          <cell r="R22">
            <v>7490</v>
          </cell>
          <cell r="S22">
            <v>70</v>
          </cell>
          <cell r="T22" t="str">
            <v>＋</v>
          </cell>
          <cell r="U22">
            <v>52450</v>
          </cell>
          <cell r="V22" t="str">
            <v>＋</v>
          </cell>
          <cell r="W22">
            <v>520</v>
          </cell>
          <cell r="X22" t="str">
            <v>＋</v>
          </cell>
          <cell r="Y22">
            <v>44960</v>
          </cell>
          <cell r="Z22" t="str">
            <v>＋</v>
          </cell>
          <cell r="AA22">
            <v>440</v>
          </cell>
          <cell r="AQ22">
            <v>40</v>
          </cell>
          <cell r="AS22">
            <v>0.91</v>
          </cell>
        </row>
        <row r="23">
          <cell r="A23" t="str">
            <v>120４歳以上児</v>
          </cell>
          <cell r="C23" t="str">
            <v>　106人
　　から
　120人
　　まで</v>
          </cell>
          <cell r="D23" t="str">
            <v>一号</v>
          </cell>
          <cell r="E23" t="str">
            <v>４歳以上児</v>
          </cell>
          <cell r="G23">
            <v>32860</v>
          </cell>
          <cell r="H23">
            <v>40350</v>
          </cell>
          <cell r="I23" t="str">
            <v>＋</v>
          </cell>
          <cell r="J23">
            <v>310</v>
          </cell>
          <cell r="K23">
            <v>380</v>
          </cell>
          <cell r="L23" t="str">
            <v>×加算率</v>
          </cell>
          <cell r="M23" t="str">
            <v>＋</v>
          </cell>
          <cell r="N23">
            <v>920</v>
          </cell>
          <cell r="O23" t="str">
            <v>＋</v>
          </cell>
          <cell r="P23">
            <v>9</v>
          </cell>
          <cell r="Q23" t="str">
            <v>＋</v>
          </cell>
          <cell r="R23">
            <v>7490</v>
          </cell>
          <cell r="S23">
            <v>70</v>
          </cell>
          <cell r="Y23" t="str">
            <v/>
          </cell>
          <cell r="AB23" t="str">
            <v>＋</v>
          </cell>
          <cell r="AC23">
            <v>3740</v>
          </cell>
          <cell r="AD23" t="str">
            <v>＋</v>
          </cell>
          <cell r="AE23">
            <v>30</v>
          </cell>
          <cell r="AF23" t="str">
            <v>＋</v>
          </cell>
          <cell r="AG23">
            <v>650</v>
          </cell>
          <cell r="AH23" t="str">
            <v>＋</v>
          </cell>
          <cell r="AI23">
            <v>6</v>
          </cell>
          <cell r="AJ23" t="str">
            <v>＋</v>
          </cell>
          <cell r="AK23">
            <v>230</v>
          </cell>
          <cell r="AL23" t="str">
            <v>＋</v>
          </cell>
          <cell r="AM23">
            <v>2</v>
          </cell>
          <cell r="AN23" t="str">
            <v>＋</v>
          </cell>
          <cell r="AO23">
            <v>4160</v>
          </cell>
          <cell r="AP23" t="str">
            <v>－</v>
          </cell>
          <cell r="AQ23">
            <v>3740</v>
          </cell>
          <cell r="AS23" t="str">
            <v>(⑤～⑭)</v>
          </cell>
        </row>
        <row r="24">
          <cell r="A24" t="str">
            <v>120３歳児</v>
          </cell>
          <cell r="E24" t="str">
            <v>３歳児</v>
          </cell>
          <cell r="G24">
            <v>40350</v>
          </cell>
          <cell r="I24" t="str">
            <v>＋</v>
          </cell>
          <cell r="J24">
            <v>380</v>
          </cell>
          <cell r="L24" t="str">
            <v>×加算率</v>
          </cell>
          <cell r="Q24" t="str">
            <v>＋</v>
          </cell>
          <cell r="R24">
            <v>7490</v>
          </cell>
          <cell r="S24">
            <v>70</v>
          </cell>
          <cell r="T24" t="str">
            <v>＋</v>
          </cell>
          <cell r="U24">
            <v>52450</v>
          </cell>
          <cell r="V24" t="str">
            <v>＋</v>
          </cell>
          <cell r="W24">
            <v>520</v>
          </cell>
          <cell r="X24" t="str">
            <v>＋</v>
          </cell>
          <cell r="Y24">
            <v>44960</v>
          </cell>
          <cell r="Z24" t="str">
            <v>＋</v>
          </cell>
          <cell r="AA24">
            <v>440</v>
          </cell>
          <cell r="AQ24">
            <v>30</v>
          </cell>
          <cell r="AS24">
            <v>0.93</v>
          </cell>
        </row>
        <row r="25">
          <cell r="A25" t="str">
            <v>135４歳以上児</v>
          </cell>
          <cell r="C25" t="str">
            <v>　121人
　　から
　135人
　　まで</v>
          </cell>
          <cell r="D25" t="str">
            <v>一号</v>
          </cell>
          <cell r="E25" t="str">
            <v>４歳以上児</v>
          </cell>
          <cell r="G25">
            <v>31980</v>
          </cell>
          <cell r="H25">
            <v>39470</v>
          </cell>
          <cell r="I25" t="str">
            <v>＋</v>
          </cell>
          <cell r="J25">
            <v>300</v>
          </cell>
          <cell r="K25">
            <v>370</v>
          </cell>
          <cell r="L25" t="str">
            <v>×加算率</v>
          </cell>
          <cell r="M25" t="str">
            <v>＋</v>
          </cell>
          <cell r="N25">
            <v>820</v>
          </cell>
          <cell r="O25" t="str">
            <v>＋</v>
          </cell>
          <cell r="P25">
            <v>8</v>
          </cell>
          <cell r="Q25" t="str">
            <v>＋</v>
          </cell>
          <cell r="R25">
            <v>7490</v>
          </cell>
          <cell r="S25">
            <v>70</v>
          </cell>
          <cell r="Y25" t="str">
            <v/>
          </cell>
          <cell r="AB25" t="str">
            <v>＋</v>
          </cell>
          <cell r="AC25">
            <v>3330</v>
          </cell>
          <cell r="AD25" t="str">
            <v>＋</v>
          </cell>
          <cell r="AE25">
            <v>30</v>
          </cell>
          <cell r="AF25" t="str">
            <v>＋</v>
          </cell>
          <cell r="AG25">
            <v>570</v>
          </cell>
          <cell r="AH25" t="str">
            <v>＋</v>
          </cell>
          <cell r="AI25">
            <v>5</v>
          </cell>
          <cell r="AJ25" t="str">
            <v>＋</v>
          </cell>
          <cell r="AK25">
            <v>220</v>
          </cell>
          <cell r="AL25" t="str">
            <v>＋</v>
          </cell>
          <cell r="AM25">
            <v>2</v>
          </cell>
          <cell r="AN25" t="str">
            <v>＋</v>
          </cell>
          <cell r="AO25">
            <v>3850</v>
          </cell>
          <cell r="AP25" t="str">
            <v>－</v>
          </cell>
          <cell r="AQ25">
            <v>3330</v>
          </cell>
          <cell r="AS25" t="str">
            <v>(⑤～⑭)</v>
          </cell>
        </row>
        <row r="26">
          <cell r="A26" t="str">
            <v>135３歳児</v>
          </cell>
          <cell r="E26" t="str">
            <v>３歳児</v>
          </cell>
          <cell r="G26">
            <v>39470</v>
          </cell>
          <cell r="I26" t="str">
            <v>＋</v>
          </cell>
          <cell r="J26">
            <v>370</v>
          </cell>
          <cell r="L26" t="str">
            <v>×加算率</v>
          </cell>
          <cell r="Q26" t="str">
            <v>＋</v>
          </cell>
          <cell r="R26">
            <v>7490</v>
          </cell>
          <cell r="S26">
            <v>70</v>
          </cell>
          <cell r="T26" t="str">
            <v>＋</v>
          </cell>
          <cell r="U26">
            <v>52450</v>
          </cell>
          <cell r="V26" t="str">
            <v>＋</v>
          </cell>
          <cell r="W26">
            <v>520</v>
          </cell>
          <cell r="X26" t="str">
            <v>＋</v>
          </cell>
          <cell r="Y26">
            <v>44960</v>
          </cell>
          <cell r="Z26" t="str">
            <v>＋</v>
          </cell>
          <cell r="AA26">
            <v>440</v>
          </cell>
          <cell r="AQ26">
            <v>30</v>
          </cell>
          <cell r="AS26">
            <v>0.93</v>
          </cell>
        </row>
        <row r="27">
          <cell r="A27" t="str">
            <v>150４歳以上児</v>
          </cell>
          <cell r="C27" t="str">
            <v>　136人
　　から
　150人
　　まで</v>
          </cell>
          <cell r="D27" t="str">
            <v>一号</v>
          </cell>
          <cell r="E27" t="str">
            <v>４歳以上児</v>
          </cell>
          <cell r="G27">
            <v>30720</v>
          </cell>
          <cell r="H27">
            <v>38210</v>
          </cell>
          <cell r="I27" t="str">
            <v>＋</v>
          </cell>
          <cell r="J27">
            <v>290</v>
          </cell>
          <cell r="K27">
            <v>360</v>
          </cell>
          <cell r="L27" t="str">
            <v>×加算率</v>
          </cell>
          <cell r="M27" t="str">
            <v>＋</v>
          </cell>
          <cell r="N27">
            <v>740</v>
          </cell>
          <cell r="O27" t="str">
            <v>＋</v>
          </cell>
          <cell r="P27">
            <v>7</v>
          </cell>
          <cell r="Q27" t="str">
            <v>＋</v>
          </cell>
          <cell r="R27">
            <v>7490</v>
          </cell>
          <cell r="S27">
            <v>70</v>
          </cell>
          <cell r="Y27" t="str">
            <v/>
          </cell>
          <cell r="AB27" t="str">
            <v>＋</v>
          </cell>
          <cell r="AC27">
            <v>2990</v>
          </cell>
          <cell r="AD27" t="str">
            <v>＋</v>
          </cell>
          <cell r="AE27">
            <v>20</v>
          </cell>
          <cell r="AF27" t="str">
            <v>＋</v>
          </cell>
          <cell r="AG27">
            <v>520</v>
          </cell>
          <cell r="AH27" t="str">
            <v>＋</v>
          </cell>
          <cell r="AI27">
            <v>5</v>
          </cell>
          <cell r="AJ27" t="str">
            <v>＋</v>
          </cell>
          <cell r="AK27">
            <v>210</v>
          </cell>
          <cell r="AL27" t="str">
            <v>＋</v>
          </cell>
          <cell r="AM27">
            <v>2</v>
          </cell>
          <cell r="AN27" t="str">
            <v>＋</v>
          </cell>
          <cell r="AO27">
            <v>3600</v>
          </cell>
          <cell r="AP27" t="str">
            <v>－</v>
          </cell>
          <cell r="AQ27">
            <v>2990</v>
          </cell>
          <cell r="AS27" t="str">
            <v>(⑤～⑭)</v>
          </cell>
        </row>
        <row r="28">
          <cell r="A28" t="str">
            <v>150３歳児</v>
          </cell>
          <cell r="E28" t="str">
            <v>３歳児</v>
          </cell>
          <cell r="G28">
            <v>38210</v>
          </cell>
          <cell r="I28" t="str">
            <v>＋</v>
          </cell>
          <cell r="J28">
            <v>360</v>
          </cell>
          <cell r="L28" t="str">
            <v>×加算率</v>
          </cell>
          <cell r="Q28" t="str">
            <v>＋</v>
          </cell>
          <cell r="R28">
            <v>7490</v>
          </cell>
          <cell r="S28">
            <v>70</v>
          </cell>
          <cell r="T28" t="str">
            <v>＋</v>
          </cell>
          <cell r="U28">
            <v>52450</v>
          </cell>
          <cell r="V28" t="str">
            <v>＋</v>
          </cell>
          <cell r="W28">
            <v>520</v>
          </cell>
          <cell r="X28" t="str">
            <v>＋</v>
          </cell>
          <cell r="Y28">
            <v>44960</v>
          </cell>
          <cell r="Z28" t="str">
            <v>＋</v>
          </cell>
          <cell r="AA28">
            <v>440</v>
          </cell>
          <cell r="AQ28">
            <v>30</v>
          </cell>
          <cell r="AS28">
            <v>0.97</v>
          </cell>
        </row>
        <row r="29">
          <cell r="A29" t="str">
            <v>180４歳以上児</v>
          </cell>
          <cell r="C29" t="str">
            <v>　151人
　　から
　180人
　　まで</v>
          </cell>
          <cell r="D29" t="str">
            <v>一号</v>
          </cell>
          <cell r="E29" t="str">
            <v>４歳以上児</v>
          </cell>
          <cell r="G29">
            <v>28800</v>
          </cell>
          <cell r="H29">
            <v>36290</v>
          </cell>
          <cell r="I29" t="str">
            <v>＋</v>
          </cell>
          <cell r="J29">
            <v>270</v>
          </cell>
          <cell r="K29">
            <v>340</v>
          </cell>
          <cell r="L29" t="str">
            <v>×加算率</v>
          </cell>
          <cell r="M29" t="str">
            <v>＋</v>
          </cell>
          <cell r="N29">
            <v>610</v>
          </cell>
          <cell r="O29" t="str">
            <v>＋</v>
          </cell>
          <cell r="P29">
            <v>6</v>
          </cell>
          <cell r="Q29" t="str">
            <v>＋</v>
          </cell>
          <cell r="R29">
            <v>7490</v>
          </cell>
          <cell r="S29">
            <v>70</v>
          </cell>
          <cell r="Y29" t="str">
            <v/>
          </cell>
          <cell r="AB29" t="str">
            <v>＋</v>
          </cell>
          <cell r="AC29">
            <v>2490</v>
          </cell>
          <cell r="AD29" t="str">
            <v>＋</v>
          </cell>
          <cell r="AE29">
            <v>20</v>
          </cell>
          <cell r="AF29" t="str">
            <v>＋</v>
          </cell>
          <cell r="AG29">
            <v>500</v>
          </cell>
          <cell r="AH29" t="str">
            <v>＋</v>
          </cell>
          <cell r="AI29">
            <v>5</v>
          </cell>
          <cell r="AJ29" t="str">
            <v>＋</v>
          </cell>
          <cell r="AK29">
            <v>190</v>
          </cell>
          <cell r="AL29" t="str">
            <v>＋</v>
          </cell>
          <cell r="AM29">
            <v>1</v>
          </cell>
          <cell r="AN29" t="str">
            <v>＋</v>
          </cell>
          <cell r="AO29">
            <v>3110</v>
          </cell>
          <cell r="AP29" t="str">
            <v>－</v>
          </cell>
          <cell r="AQ29">
            <v>2490</v>
          </cell>
          <cell r="AS29" t="str">
            <v>(⑤～⑭)</v>
          </cell>
        </row>
        <row r="30">
          <cell r="A30" t="str">
            <v>180３歳児</v>
          </cell>
          <cell r="E30" t="str">
            <v>３歳児</v>
          </cell>
          <cell r="G30">
            <v>36290</v>
          </cell>
          <cell r="I30" t="str">
            <v>＋</v>
          </cell>
          <cell r="J30">
            <v>340</v>
          </cell>
          <cell r="L30" t="str">
            <v>×加算率</v>
          </cell>
          <cell r="Q30" t="str">
            <v>＋</v>
          </cell>
          <cell r="R30">
            <v>7490</v>
          </cell>
          <cell r="S30">
            <v>70</v>
          </cell>
          <cell r="T30" t="str">
            <v>＋</v>
          </cell>
          <cell r="U30">
            <v>52450</v>
          </cell>
          <cell r="V30" t="str">
            <v>＋</v>
          </cell>
          <cell r="W30">
            <v>520</v>
          </cell>
          <cell r="X30" t="str">
            <v>＋</v>
          </cell>
          <cell r="Y30">
            <v>44960</v>
          </cell>
          <cell r="Z30" t="str">
            <v>＋</v>
          </cell>
          <cell r="AA30">
            <v>440</v>
          </cell>
          <cell r="AQ30">
            <v>20</v>
          </cell>
          <cell r="AS30">
            <v>0.91</v>
          </cell>
        </row>
        <row r="31">
          <cell r="A31" t="str">
            <v>210４歳以上児</v>
          </cell>
          <cell r="C31" t="str">
            <v>　181人
　　から
　210人
　　まで</v>
          </cell>
          <cell r="D31" t="str">
            <v>一号</v>
          </cell>
          <cell r="E31" t="str">
            <v>４歳以上児</v>
          </cell>
          <cell r="G31">
            <v>27420</v>
          </cell>
          <cell r="H31">
            <v>34910</v>
          </cell>
          <cell r="I31" t="str">
            <v>＋</v>
          </cell>
          <cell r="J31">
            <v>250</v>
          </cell>
          <cell r="K31">
            <v>330</v>
          </cell>
          <cell r="L31" t="str">
            <v>×加算率</v>
          </cell>
          <cell r="M31" t="str">
            <v>＋</v>
          </cell>
          <cell r="N31">
            <v>530</v>
          </cell>
          <cell r="O31" t="str">
            <v>＋</v>
          </cell>
          <cell r="P31">
            <v>5</v>
          </cell>
          <cell r="Q31" t="str">
            <v>＋</v>
          </cell>
          <cell r="R31">
            <v>7490</v>
          </cell>
          <cell r="S31">
            <v>70</v>
          </cell>
          <cell r="Y31" t="str">
            <v/>
          </cell>
          <cell r="AB31" t="str">
            <v>＋</v>
          </cell>
          <cell r="AC31">
            <v>2140</v>
          </cell>
          <cell r="AD31" t="str">
            <v>＋</v>
          </cell>
          <cell r="AE31">
            <v>20</v>
          </cell>
          <cell r="AF31" t="str">
            <v>＋</v>
          </cell>
          <cell r="AG31">
            <v>500</v>
          </cell>
          <cell r="AH31" t="str">
            <v>＋</v>
          </cell>
          <cell r="AI31">
            <v>5</v>
          </cell>
          <cell r="AJ31" t="str">
            <v>＋</v>
          </cell>
          <cell r="AK31">
            <v>170</v>
          </cell>
          <cell r="AL31" t="str">
            <v>＋</v>
          </cell>
          <cell r="AM31">
            <v>1</v>
          </cell>
          <cell r="AN31" t="str">
            <v>＋</v>
          </cell>
          <cell r="AO31">
            <v>2760</v>
          </cell>
          <cell r="AP31" t="str">
            <v>－</v>
          </cell>
          <cell r="AQ31">
            <v>2140</v>
          </cell>
          <cell r="AS31" t="str">
            <v>(⑤～⑭)</v>
          </cell>
        </row>
        <row r="32">
          <cell r="A32" t="str">
            <v>210３歳児</v>
          </cell>
          <cell r="E32" t="str">
            <v>３歳児</v>
          </cell>
          <cell r="G32">
            <v>34910</v>
          </cell>
          <cell r="I32" t="str">
            <v>＋</v>
          </cell>
          <cell r="J32">
            <v>330</v>
          </cell>
          <cell r="L32" t="str">
            <v>×加算率</v>
          </cell>
          <cell r="Q32" t="str">
            <v>＋</v>
          </cell>
          <cell r="R32">
            <v>7490</v>
          </cell>
          <cell r="S32">
            <v>70</v>
          </cell>
          <cell r="T32" t="str">
            <v>＋</v>
          </cell>
          <cell r="U32">
            <v>52450</v>
          </cell>
          <cell r="V32" t="str">
            <v>＋</v>
          </cell>
          <cell r="W32">
            <v>520</v>
          </cell>
          <cell r="X32" t="str">
            <v>＋</v>
          </cell>
          <cell r="Y32">
            <v>44960</v>
          </cell>
          <cell r="Z32" t="str">
            <v>＋</v>
          </cell>
          <cell r="AA32">
            <v>440</v>
          </cell>
          <cell r="AQ32">
            <v>20</v>
          </cell>
          <cell r="AS32">
            <v>0.94</v>
          </cell>
        </row>
        <row r="33">
          <cell r="A33" t="str">
            <v>240４歳以上児</v>
          </cell>
          <cell r="C33" t="str">
            <v>　211人
　　から
　240人
　　まで</v>
          </cell>
          <cell r="D33" t="str">
            <v>一号</v>
          </cell>
          <cell r="E33" t="str">
            <v>４歳以上児</v>
          </cell>
          <cell r="G33">
            <v>26400</v>
          </cell>
          <cell r="H33">
            <v>33890</v>
          </cell>
          <cell r="I33" t="str">
            <v>＋</v>
          </cell>
          <cell r="J33">
            <v>240</v>
          </cell>
          <cell r="K33">
            <v>320</v>
          </cell>
          <cell r="L33" t="str">
            <v>×加算率</v>
          </cell>
          <cell r="M33" t="str">
            <v>＋</v>
          </cell>
          <cell r="N33">
            <v>460</v>
          </cell>
          <cell r="O33" t="str">
            <v>＋</v>
          </cell>
          <cell r="P33">
            <v>4</v>
          </cell>
          <cell r="Q33" t="str">
            <v>＋</v>
          </cell>
          <cell r="R33">
            <v>7490</v>
          </cell>
          <cell r="S33">
            <v>70</v>
          </cell>
          <cell r="Y33" t="str">
            <v/>
          </cell>
          <cell r="AB33" t="str">
            <v>＋</v>
          </cell>
          <cell r="AC33">
            <v>1870</v>
          </cell>
          <cell r="AD33" t="str">
            <v>＋</v>
          </cell>
          <cell r="AE33">
            <v>10</v>
          </cell>
          <cell r="AF33" t="str">
            <v>＋</v>
          </cell>
          <cell r="AG33">
            <v>500</v>
          </cell>
          <cell r="AH33" t="str">
            <v>＋</v>
          </cell>
          <cell r="AI33">
            <v>5</v>
          </cell>
          <cell r="AJ33" t="str">
            <v>＋</v>
          </cell>
          <cell r="AK33">
            <v>170</v>
          </cell>
          <cell r="AL33" t="str">
            <v>＋</v>
          </cell>
          <cell r="AM33">
            <v>1</v>
          </cell>
          <cell r="AN33" t="str">
            <v>＋</v>
          </cell>
          <cell r="AO33">
            <v>2500</v>
          </cell>
          <cell r="AP33" t="str">
            <v>－</v>
          </cell>
          <cell r="AQ33">
            <v>1870</v>
          </cell>
          <cell r="AS33" t="str">
            <v>(⑤～⑭)</v>
          </cell>
        </row>
        <row r="34">
          <cell r="A34" t="str">
            <v>240３歳児</v>
          </cell>
          <cell r="E34" t="str">
            <v>３歳児</v>
          </cell>
          <cell r="G34">
            <v>33890</v>
          </cell>
          <cell r="I34" t="str">
            <v>＋</v>
          </cell>
          <cell r="J34">
            <v>320</v>
          </cell>
          <cell r="L34" t="str">
            <v>×加算率</v>
          </cell>
          <cell r="Q34" t="str">
            <v>＋</v>
          </cell>
          <cell r="R34">
            <v>7490</v>
          </cell>
          <cell r="S34">
            <v>70</v>
          </cell>
          <cell r="T34" t="str">
            <v>＋</v>
          </cell>
          <cell r="U34">
            <v>52450</v>
          </cell>
          <cell r="V34" t="str">
            <v>＋</v>
          </cell>
          <cell r="W34">
            <v>520</v>
          </cell>
          <cell r="X34" t="str">
            <v>＋</v>
          </cell>
          <cell r="Y34">
            <v>44960</v>
          </cell>
          <cell r="Z34" t="str">
            <v>＋</v>
          </cell>
          <cell r="AA34">
            <v>440</v>
          </cell>
          <cell r="AQ34">
            <v>10</v>
          </cell>
          <cell r="AS34">
            <v>0.98</v>
          </cell>
        </row>
        <row r="35">
          <cell r="A35" t="str">
            <v>270４歳以上児</v>
          </cell>
          <cell r="C35" t="str">
            <v>　241人
　　から
　270人
　　まで</v>
          </cell>
          <cell r="D35" t="str">
            <v>一号</v>
          </cell>
          <cell r="E35" t="str">
            <v>４歳以上児</v>
          </cell>
          <cell r="G35">
            <v>25610</v>
          </cell>
          <cell r="H35">
            <v>33100</v>
          </cell>
          <cell r="I35" t="str">
            <v>＋</v>
          </cell>
          <cell r="J35">
            <v>230</v>
          </cell>
          <cell r="K35">
            <v>310</v>
          </cell>
          <cell r="L35" t="str">
            <v>×加算率</v>
          </cell>
          <cell r="M35" t="str">
            <v>＋</v>
          </cell>
          <cell r="N35">
            <v>410</v>
          </cell>
          <cell r="O35" t="str">
            <v>＋</v>
          </cell>
          <cell r="P35">
            <v>4</v>
          </cell>
          <cell r="Q35" t="str">
            <v>＋</v>
          </cell>
          <cell r="R35">
            <v>7490</v>
          </cell>
          <cell r="S35">
            <v>70</v>
          </cell>
          <cell r="Y35" t="str">
            <v/>
          </cell>
          <cell r="AB35" t="str">
            <v>＋</v>
          </cell>
          <cell r="AC35">
            <v>1660</v>
          </cell>
          <cell r="AD35" t="str">
            <v>＋</v>
          </cell>
          <cell r="AE35">
            <v>10</v>
          </cell>
          <cell r="AF35" t="str">
            <v>＋</v>
          </cell>
          <cell r="AG35">
            <v>500</v>
          </cell>
          <cell r="AH35" t="str">
            <v>＋</v>
          </cell>
          <cell r="AI35">
            <v>5</v>
          </cell>
          <cell r="AJ35" t="str">
            <v>＋</v>
          </cell>
          <cell r="AK35">
            <v>150</v>
          </cell>
          <cell r="AL35" t="str">
            <v>＋</v>
          </cell>
          <cell r="AM35">
            <v>1</v>
          </cell>
          <cell r="AN35" t="str">
            <v>＋</v>
          </cell>
          <cell r="AO35">
            <v>2400</v>
          </cell>
          <cell r="AP35" t="str">
            <v>－</v>
          </cell>
          <cell r="AQ35">
            <v>1660</v>
          </cell>
          <cell r="AS35" t="str">
            <v>(⑤～⑭)</v>
          </cell>
        </row>
        <row r="36">
          <cell r="A36" t="str">
            <v>270３歳児</v>
          </cell>
          <cell r="E36" t="str">
            <v>３歳児</v>
          </cell>
          <cell r="G36">
            <v>33100</v>
          </cell>
          <cell r="I36" t="str">
            <v>＋</v>
          </cell>
          <cell r="J36">
            <v>310</v>
          </cell>
          <cell r="L36" t="str">
            <v>×加算率</v>
          </cell>
          <cell r="Q36" t="str">
            <v>＋</v>
          </cell>
          <cell r="R36">
            <v>7490</v>
          </cell>
          <cell r="S36">
            <v>70</v>
          </cell>
          <cell r="T36" t="str">
            <v>＋</v>
          </cell>
          <cell r="U36">
            <v>52450</v>
          </cell>
          <cell r="V36" t="str">
            <v>＋</v>
          </cell>
          <cell r="W36">
            <v>520</v>
          </cell>
          <cell r="X36" t="str">
            <v>＋</v>
          </cell>
          <cell r="Y36">
            <v>44960</v>
          </cell>
          <cell r="Z36" t="str">
            <v>＋</v>
          </cell>
          <cell r="AA36">
            <v>440</v>
          </cell>
          <cell r="AQ36">
            <v>10</v>
          </cell>
          <cell r="AS36">
            <v>0.97</v>
          </cell>
        </row>
        <row r="37">
          <cell r="A37" t="str">
            <v>300４歳以上児</v>
          </cell>
          <cell r="C37" t="str">
            <v>　271人
　　から
　300人
　　まで</v>
          </cell>
          <cell r="D37" t="str">
            <v>一号</v>
          </cell>
          <cell r="E37" t="str">
            <v>４歳以上児</v>
          </cell>
          <cell r="G37">
            <v>24970</v>
          </cell>
          <cell r="H37">
            <v>32460</v>
          </cell>
          <cell r="I37" t="str">
            <v>＋</v>
          </cell>
          <cell r="J37">
            <v>230</v>
          </cell>
          <cell r="K37">
            <v>300</v>
          </cell>
          <cell r="L37" t="str">
            <v>×加算率</v>
          </cell>
          <cell r="M37" t="str">
            <v>＋</v>
          </cell>
          <cell r="N37">
            <v>370</v>
          </cell>
          <cell r="O37" t="str">
            <v>＋</v>
          </cell>
          <cell r="P37">
            <v>3</v>
          </cell>
          <cell r="Q37" t="str">
            <v>＋</v>
          </cell>
          <cell r="R37">
            <v>7490</v>
          </cell>
          <cell r="S37">
            <v>70</v>
          </cell>
          <cell r="Y37" t="str">
            <v/>
          </cell>
          <cell r="AB37" t="str">
            <v>＋</v>
          </cell>
          <cell r="AC37">
            <v>1490</v>
          </cell>
          <cell r="AD37" t="str">
            <v>＋</v>
          </cell>
          <cell r="AE37">
            <v>10</v>
          </cell>
          <cell r="AF37" t="str">
            <v>＋</v>
          </cell>
          <cell r="AG37">
            <v>500</v>
          </cell>
          <cell r="AH37" t="str">
            <v>＋</v>
          </cell>
          <cell r="AI37">
            <v>5</v>
          </cell>
          <cell r="AJ37" t="str">
            <v>＋</v>
          </cell>
          <cell r="AK37">
            <v>130</v>
          </cell>
          <cell r="AL37" t="str">
            <v>＋</v>
          </cell>
          <cell r="AM37">
            <v>1</v>
          </cell>
          <cell r="AN37" t="str">
            <v>＋</v>
          </cell>
          <cell r="AO37">
            <v>2330</v>
          </cell>
          <cell r="AP37" t="str">
            <v>－</v>
          </cell>
          <cell r="AQ37">
            <v>1490</v>
          </cell>
          <cell r="AS37" t="str">
            <v>(⑤～⑭)</v>
          </cell>
        </row>
        <row r="38">
          <cell r="A38" t="str">
            <v>300３歳児</v>
          </cell>
          <cell r="E38" t="str">
            <v>３歳児</v>
          </cell>
          <cell r="G38">
            <v>32460</v>
          </cell>
          <cell r="I38" t="str">
            <v>＋</v>
          </cell>
          <cell r="J38">
            <v>300</v>
          </cell>
          <cell r="L38" t="str">
            <v>×加算率</v>
          </cell>
          <cell r="Q38" t="str">
            <v>＋</v>
          </cell>
          <cell r="R38">
            <v>7490</v>
          </cell>
          <cell r="S38">
            <v>70</v>
          </cell>
          <cell r="T38" t="str">
            <v>＋</v>
          </cell>
          <cell r="U38">
            <v>52450</v>
          </cell>
          <cell r="V38" t="str">
            <v>＋</v>
          </cell>
          <cell r="W38">
            <v>520</v>
          </cell>
          <cell r="X38" t="str">
            <v>＋</v>
          </cell>
          <cell r="Y38">
            <v>44960</v>
          </cell>
          <cell r="Z38" t="str">
            <v>＋</v>
          </cell>
          <cell r="AA38">
            <v>440</v>
          </cell>
          <cell r="AQ38">
            <v>10</v>
          </cell>
          <cell r="AS38">
            <v>0.97</v>
          </cell>
        </row>
        <row r="39">
          <cell r="A39" t="str">
            <v>330４歳以上児</v>
          </cell>
          <cell r="C39" t="str">
            <v>　301人
　　以上</v>
          </cell>
          <cell r="D39" t="str">
            <v>一号</v>
          </cell>
          <cell r="E39" t="str">
            <v>４歳以上児</v>
          </cell>
          <cell r="G39">
            <v>23090</v>
          </cell>
          <cell r="H39">
            <v>30580</v>
          </cell>
          <cell r="I39" t="str">
            <v>＋</v>
          </cell>
          <cell r="J39">
            <v>210</v>
          </cell>
          <cell r="K39">
            <v>280</v>
          </cell>
          <cell r="L39" t="str">
            <v>×加算率</v>
          </cell>
          <cell r="M39" t="str">
            <v>＋</v>
          </cell>
          <cell r="N39">
            <v>330</v>
          </cell>
          <cell r="O39" t="str">
            <v>＋</v>
          </cell>
          <cell r="P39">
            <v>3</v>
          </cell>
          <cell r="Q39" t="str">
            <v>＋</v>
          </cell>
          <cell r="R39">
            <v>7490</v>
          </cell>
          <cell r="S39">
            <v>70</v>
          </cell>
          <cell r="Y39" t="str">
            <v/>
          </cell>
          <cell r="AB39" t="str">
            <v>＋</v>
          </cell>
          <cell r="AC39">
            <v>1360</v>
          </cell>
          <cell r="AD39" t="str">
            <v>＋</v>
          </cell>
          <cell r="AE39">
            <v>10</v>
          </cell>
          <cell r="AF39" t="str">
            <v>＋</v>
          </cell>
          <cell r="AG39">
            <v>500</v>
          </cell>
          <cell r="AH39" t="str">
            <v>＋</v>
          </cell>
          <cell r="AI39">
            <v>5</v>
          </cell>
          <cell r="AJ39" t="str">
            <v>＋</v>
          </cell>
          <cell r="AK39">
            <v>120</v>
          </cell>
          <cell r="AL39" t="str">
            <v>＋</v>
          </cell>
          <cell r="AM39">
            <v>1</v>
          </cell>
          <cell r="AN39" t="str">
            <v>＋</v>
          </cell>
          <cell r="AO39">
            <v>2120</v>
          </cell>
          <cell r="AP39" t="str">
            <v>－</v>
          </cell>
          <cell r="AQ39">
            <v>1360</v>
          </cell>
          <cell r="AS39" t="str">
            <v>(⑤～⑭)</v>
          </cell>
        </row>
        <row r="40">
          <cell r="A40" t="str">
            <v>330３歳児</v>
          </cell>
          <cell r="E40" t="str">
            <v>３歳児</v>
          </cell>
          <cell r="G40">
            <v>30580</v>
          </cell>
          <cell r="I40" t="str">
            <v>＋</v>
          </cell>
          <cell r="J40">
            <v>280</v>
          </cell>
          <cell r="L40" t="str">
            <v>×加算率</v>
          </cell>
          <cell r="Q40" t="str">
            <v>＋</v>
          </cell>
          <cell r="R40">
            <v>7490</v>
          </cell>
          <cell r="S40">
            <v>70</v>
          </cell>
          <cell r="T40" t="str">
            <v>＋</v>
          </cell>
          <cell r="U40">
            <v>52450</v>
          </cell>
          <cell r="V40" t="str">
            <v>＋</v>
          </cell>
          <cell r="W40">
            <v>520</v>
          </cell>
          <cell r="X40" t="str">
            <v>＋</v>
          </cell>
          <cell r="Y40">
            <v>44960</v>
          </cell>
          <cell r="Z40" t="str">
            <v>＋</v>
          </cell>
          <cell r="AA40">
            <v>440</v>
          </cell>
          <cell r="AQ40">
            <v>10</v>
          </cell>
          <cell r="AS40">
            <v>0.97</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17"/>
  <sheetViews>
    <sheetView showZeros="0" tabSelected="1" view="pageBreakPreview" zoomScale="85" zoomScaleNormal="100" zoomScaleSheetLayoutView="85" workbookViewId="0">
      <selection activeCell="E6" sqref="E6"/>
    </sheetView>
  </sheetViews>
  <sheetFormatPr defaultColWidth="9" defaultRowHeight="18" customHeight="1"/>
  <cols>
    <col min="1" max="1" width="5" style="334" customWidth="1"/>
    <col min="2" max="2" width="13.75" style="334" customWidth="1"/>
    <col min="3" max="3" width="10.625" style="334" customWidth="1"/>
    <col min="4" max="4" width="26.5" style="334" customWidth="1"/>
    <col min="5" max="6" width="25.5" style="334" customWidth="1"/>
    <col min="7" max="7" width="4.875" style="334" customWidth="1"/>
    <col min="8" max="8" width="20.125" style="334" customWidth="1"/>
    <col min="9" max="9" width="17.625" style="334" customWidth="1"/>
    <col min="10" max="10" width="5.5" style="334" customWidth="1"/>
    <col min="11" max="11" width="3" style="334" hidden="1" customWidth="1"/>
    <col min="12" max="16" width="7.75" style="334" hidden="1" customWidth="1"/>
    <col min="17" max="17" width="3" style="334" hidden="1" customWidth="1"/>
    <col min="18" max="18" width="7.75" style="334" hidden="1" customWidth="1"/>
    <col min="19" max="21" width="3" style="334" hidden="1" customWidth="1"/>
    <col min="22" max="36" width="9" style="334" hidden="1" customWidth="1"/>
    <col min="37" max="16384" width="9" style="334"/>
  </cols>
  <sheetData>
    <row r="1" spans="1:22" ht="18" customHeight="1">
      <c r="A1" s="332" t="s">
        <v>266</v>
      </c>
      <c r="B1" s="332"/>
      <c r="C1" s="332"/>
      <c r="D1" s="332"/>
      <c r="E1" s="333" t="str">
        <f>⑤⑧処遇Ⅰ入力シート!$I$7&amp;"区"</f>
        <v>区</v>
      </c>
      <c r="F1" s="575">
        <f>⑤⑧処遇Ⅰ入力シート!$E$10</f>
        <v>0</v>
      </c>
      <c r="G1" s="575"/>
      <c r="H1" s="575"/>
      <c r="I1" s="332"/>
    </row>
    <row r="2" spans="1:22" ht="18" customHeight="1">
      <c r="A2" s="332"/>
      <c r="B2" s="332"/>
      <c r="C2" s="332"/>
      <c r="D2" s="332"/>
      <c r="E2" s="335"/>
      <c r="F2" s="336">
        <f ca="1">TODAY()</f>
        <v>44117</v>
      </c>
      <c r="G2" s="336"/>
      <c r="H2" s="336"/>
      <c r="I2" s="336"/>
      <c r="J2" s="336"/>
      <c r="K2" s="336"/>
      <c r="L2" s="336"/>
      <c r="M2" s="336"/>
      <c r="N2" s="336"/>
      <c r="O2" s="336"/>
      <c r="P2" s="336"/>
    </row>
    <row r="3" spans="1:22" ht="18" customHeight="1">
      <c r="A3" s="576" t="s">
        <v>265</v>
      </c>
      <c r="B3" s="576"/>
      <c r="C3" s="576"/>
      <c r="D3" s="576"/>
      <c r="E3" s="576"/>
      <c r="F3" s="576"/>
      <c r="G3" s="332"/>
      <c r="H3" s="332"/>
      <c r="I3" s="332"/>
      <c r="K3" s="337" t="s">
        <v>264</v>
      </c>
    </row>
    <row r="4" spans="1:22" ht="18" customHeight="1" thickBot="1">
      <c r="A4" s="338"/>
      <c r="B4" s="338"/>
      <c r="C4" s="338"/>
      <c r="D4" s="338"/>
      <c r="E4" s="338"/>
      <c r="F4" s="338"/>
      <c r="G4" s="332"/>
      <c r="H4" s="332"/>
      <c r="I4" s="332"/>
    </row>
    <row r="5" spans="1:22" ht="58.5" customHeight="1" thickBot="1">
      <c r="A5" s="339" t="s">
        <v>263</v>
      </c>
      <c r="B5" s="340" t="s">
        <v>262</v>
      </c>
      <c r="C5" s="340" t="s">
        <v>261</v>
      </c>
      <c r="D5" s="340" t="s">
        <v>260</v>
      </c>
      <c r="E5" s="341" t="s">
        <v>259</v>
      </c>
      <c r="F5" s="341" t="s">
        <v>258</v>
      </c>
      <c r="G5" s="332"/>
      <c r="H5" s="332"/>
      <c r="I5" s="332"/>
      <c r="K5" s="342"/>
      <c r="L5" s="343" t="s">
        <v>257</v>
      </c>
      <c r="M5" s="343" t="s">
        <v>256</v>
      </c>
      <c r="N5" s="343" t="s">
        <v>255</v>
      </c>
      <c r="O5" s="343" t="s">
        <v>254</v>
      </c>
      <c r="P5" s="344" t="s">
        <v>253</v>
      </c>
    </row>
    <row r="6" spans="1:22" ht="21.75" customHeight="1" thickTop="1">
      <c r="A6" s="345">
        <v>1</v>
      </c>
      <c r="B6" s="346" t="s">
        <v>252</v>
      </c>
      <c r="C6" s="346" t="s">
        <v>30</v>
      </c>
      <c r="D6" s="347" t="str">
        <f>IF(⑤⑧処遇Ⅰ入力シート!E10=0,"",⑤⑧処遇Ⅰ入力シート!E10)</f>
        <v/>
      </c>
      <c r="E6" s="348"/>
      <c r="F6" s="348"/>
      <c r="G6" s="349" t="str">
        <f>IF(D6="","",IF(E6&gt;N12,"NG",""))</f>
        <v/>
      </c>
      <c r="H6" s="350" t="str">
        <f>IF(G6="NG","（参考）拠出上限額：","")</f>
        <v/>
      </c>
      <c r="I6" s="351" t="str">
        <f>IF(G6="NG",$N$12,"")</f>
        <v/>
      </c>
      <c r="K6" s="352" t="s">
        <v>251</v>
      </c>
      <c r="L6" s="353">
        <v>49780</v>
      </c>
      <c r="M6" s="353">
        <v>50770</v>
      </c>
      <c r="N6" s="353">
        <v>48790</v>
      </c>
      <c r="O6" s="353"/>
      <c r="P6" s="353"/>
      <c r="V6" s="334" t="s">
        <v>250</v>
      </c>
    </row>
    <row r="7" spans="1:22" ht="21.75" customHeight="1" thickBot="1">
      <c r="A7" s="354">
        <v>2</v>
      </c>
      <c r="B7" s="355"/>
      <c r="C7" s="355"/>
      <c r="D7" s="355"/>
      <c r="E7" s="356"/>
      <c r="F7" s="356"/>
      <c r="G7" s="357"/>
      <c r="H7" s="350"/>
      <c r="I7" s="332"/>
      <c r="K7" s="358" t="s">
        <v>249</v>
      </c>
      <c r="L7" s="359">
        <v>6220</v>
      </c>
      <c r="M7" s="359">
        <v>6350</v>
      </c>
      <c r="N7" s="359">
        <v>6100</v>
      </c>
      <c r="O7" s="359"/>
      <c r="P7" s="360"/>
    </row>
    <row r="8" spans="1:22" ht="21.75" customHeight="1" thickBot="1">
      <c r="A8" s="354">
        <v>3</v>
      </c>
      <c r="B8" s="355"/>
      <c r="C8" s="355"/>
      <c r="D8" s="355"/>
      <c r="E8" s="356"/>
      <c r="F8" s="356"/>
      <c r="G8" s="357"/>
      <c r="H8" s="361"/>
      <c r="I8" s="332"/>
    </row>
    <row r="9" spans="1:22" ht="21.75" customHeight="1" thickBot="1">
      <c r="A9" s="354">
        <v>4</v>
      </c>
      <c r="B9" s="355"/>
      <c r="C9" s="355"/>
      <c r="D9" s="355"/>
      <c r="E9" s="356"/>
      <c r="F9" s="356"/>
      <c r="G9" s="357"/>
      <c r="H9" s="350"/>
      <c r="I9" s="332"/>
      <c r="K9" s="580" t="s">
        <v>248</v>
      </c>
      <c r="L9" s="581"/>
      <c r="M9" s="582"/>
      <c r="N9" s="362">
        <v>12</v>
      </c>
      <c r="O9" s="363" t="s">
        <v>247</v>
      </c>
    </row>
    <row r="10" spans="1:22" ht="21.75" customHeight="1" thickBot="1">
      <c r="A10" s="354">
        <v>5</v>
      </c>
      <c r="B10" s="355"/>
      <c r="C10" s="355"/>
      <c r="D10" s="355"/>
      <c r="E10" s="356"/>
      <c r="F10" s="356"/>
      <c r="G10" s="357"/>
      <c r="H10" s="350"/>
      <c r="I10" s="332"/>
    </row>
    <row r="11" spans="1:22" ht="21.75" customHeight="1">
      <c r="A11" s="354">
        <v>6</v>
      </c>
      <c r="B11" s="355"/>
      <c r="C11" s="355"/>
      <c r="D11" s="355"/>
      <c r="E11" s="356"/>
      <c r="F11" s="356"/>
      <c r="G11" s="357"/>
      <c r="H11" s="350"/>
      <c r="I11" s="332"/>
      <c r="K11" s="583" t="s">
        <v>246</v>
      </c>
      <c r="L11" s="584"/>
      <c r="M11" s="585"/>
      <c r="N11" s="586">
        <f>IF(⑤⑧処遇Ⅰ入力シート!E8="","",IF(⑤⑧処遇Ⅰ入力シート!E8="認定こども園",(L6*'③処遇Ⅱ及び職員処遇入力シート '!B44+L7*'③処遇Ⅱ及び職員処遇入力シート '!B48)*N9,IF(⑤⑧処遇Ⅰ入力シート!E8="幼稚園",(M6*'③処遇Ⅱ及び職員処遇入力シート '!B44+M7*'③処遇Ⅱ及び職員処遇入力シート '!B48)*N9,(N6*'③処遇Ⅱ及び職員処遇入力シート '!B44+N7*'③処遇Ⅱ及び職員処遇入力シート '!B48)*N9)))</f>
        <v>0</v>
      </c>
      <c r="O11" s="586"/>
      <c r="P11" s="587"/>
    </row>
    <row r="12" spans="1:22" ht="21.75" customHeight="1" thickBot="1">
      <c r="A12" s="354">
        <v>7</v>
      </c>
      <c r="B12" s="355"/>
      <c r="C12" s="355"/>
      <c r="D12" s="355"/>
      <c r="E12" s="356"/>
      <c r="F12" s="356"/>
      <c r="G12" s="357"/>
      <c r="H12" s="350"/>
      <c r="I12" s="332"/>
      <c r="K12" s="588" t="s">
        <v>245</v>
      </c>
      <c r="L12" s="589"/>
      <c r="M12" s="590"/>
      <c r="N12" s="591">
        <f>ROUNDDOWN($N$11*0.2,-1)</f>
        <v>0</v>
      </c>
      <c r="O12" s="591"/>
      <c r="P12" s="592"/>
    </row>
    <row r="13" spans="1:22" ht="21.75" customHeight="1">
      <c r="A13" s="354">
        <v>8</v>
      </c>
      <c r="B13" s="355"/>
      <c r="C13" s="355"/>
      <c r="D13" s="355"/>
      <c r="E13" s="356"/>
      <c r="F13" s="356"/>
      <c r="G13" s="357"/>
      <c r="H13" s="350"/>
      <c r="I13" s="332"/>
    </row>
    <row r="14" spans="1:22" ht="21.75" customHeight="1">
      <c r="A14" s="354">
        <v>9</v>
      </c>
      <c r="B14" s="355"/>
      <c r="C14" s="355"/>
      <c r="D14" s="355"/>
      <c r="E14" s="356"/>
      <c r="F14" s="356"/>
      <c r="G14" s="357"/>
      <c r="H14" s="350"/>
      <c r="I14" s="332"/>
    </row>
    <row r="15" spans="1:22" ht="21.75" customHeight="1" thickBot="1">
      <c r="A15" s="364">
        <v>10</v>
      </c>
      <c r="B15" s="365"/>
      <c r="C15" s="365"/>
      <c r="D15" s="365"/>
      <c r="E15" s="366"/>
      <c r="F15" s="366"/>
      <c r="G15" s="357"/>
      <c r="H15" s="350"/>
      <c r="I15" s="332"/>
    </row>
    <row r="16" spans="1:22" ht="21.75" customHeight="1" thickTop="1" thickBot="1">
      <c r="A16" s="577" t="s">
        <v>244</v>
      </c>
      <c r="B16" s="578"/>
      <c r="C16" s="578"/>
      <c r="D16" s="579"/>
      <c r="E16" s="367">
        <f>SUM(E6:E15)</f>
        <v>0</v>
      </c>
      <c r="F16" s="367">
        <f>SUM(F6:F15)</f>
        <v>0</v>
      </c>
      <c r="G16" s="332"/>
      <c r="H16" s="332"/>
      <c r="I16" s="332"/>
    </row>
    <row r="17" spans="1:8" ht="21.75" customHeight="1">
      <c r="A17" s="332"/>
      <c r="B17" s="332"/>
      <c r="C17" s="332"/>
      <c r="D17" s="332"/>
      <c r="E17" s="332"/>
      <c r="F17" s="332"/>
      <c r="G17" s="332"/>
      <c r="H17" s="332"/>
    </row>
  </sheetData>
  <sheetProtection algorithmName="SHA-512" hashValue="Tyz0D9JDJLb1ypPQfYparL+0O/Fl07NJaMT5DDWkBYVMbLe66KLDBt9DG5Z8Ja570J/NFXBcjM21N9ur6HfHVA==" saltValue="K8yXinE0fUGNvWUD10Xbbg==" spinCount="100000" sheet="1" formatCells="0"/>
  <mergeCells count="8">
    <mergeCell ref="N11:P11"/>
    <mergeCell ref="K12:M12"/>
    <mergeCell ref="N12:P12"/>
    <mergeCell ref="F1:H1"/>
    <mergeCell ref="A3:F3"/>
    <mergeCell ref="A16:D16"/>
    <mergeCell ref="K9:M9"/>
    <mergeCell ref="K11:M11"/>
  </mergeCells>
  <phoneticPr fontId="2"/>
  <conditionalFormatting sqref="B7:F15 E6:F6">
    <cfRule type="containsBlanks" dxfId="120" priority="1">
      <formula>LEN(TRIM(B6))=0</formula>
    </cfRule>
  </conditionalFormatting>
  <pageMargins left="0.56999999999999995" right="0.35" top="0.98425196850393704" bottom="0.98425196850393704" header="0.51181102362204722" footer="0.51181102362204722"/>
  <pageSetup paperSize="9" scale="82"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S85"/>
  <sheetViews>
    <sheetView view="pageBreakPreview" topLeftCell="A58" zoomScale="90" zoomScaleNormal="100" zoomScaleSheetLayoutView="90" workbookViewId="0">
      <selection activeCell="U74" sqref="U74:V74"/>
    </sheetView>
  </sheetViews>
  <sheetFormatPr defaultRowHeight="13.5"/>
  <cols>
    <col min="1" max="7" width="2.25" style="1" customWidth="1"/>
    <col min="8" max="8" width="1.125" style="1" customWidth="1"/>
    <col min="9" max="9" width="2.75" style="1" customWidth="1"/>
    <col min="10" max="39" width="2.25" style="1" customWidth="1"/>
    <col min="40" max="40" width="6.25" style="1" customWidth="1"/>
    <col min="41" max="16384" width="9" style="1"/>
  </cols>
  <sheetData>
    <row r="1" spans="1:39">
      <c r="A1" s="1" t="s">
        <v>267</v>
      </c>
    </row>
    <row r="2" spans="1:39" ht="13.5" customHeight="1">
      <c r="A2" s="1861" t="s">
        <v>268</v>
      </c>
      <c r="B2" s="1861"/>
      <c r="C2" s="1861"/>
      <c r="D2" s="1861"/>
      <c r="E2" s="1861"/>
      <c r="F2" s="1861"/>
      <c r="G2" s="1861"/>
      <c r="H2" s="1861"/>
      <c r="I2" s="1861"/>
      <c r="J2" s="1861"/>
      <c r="K2" s="1861"/>
      <c r="L2" s="1861"/>
      <c r="M2" s="1861"/>
      <c r="N2" s="1861"/>
      <c r="O2" s="1861"/>
      <c r="P2" s="1861"/>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row>
    <row r="3" spans="1:39" ht="13.5" customHeight="1">
      <c r="A3" s="1861"/>
      <c r="B3" s="1861"/>
      <c r="C3" s="1861"/>
      <c r="D3" s="1861"/>
      <c r="E3" s="1861"/>
      <c r="F3" s="1861"/>
      <c r="G3" s="1861"/>
      <c r="H3" s="1861"/>
      <c r="I3" s="1861"/>
      <c r="J3" s="1861"/>
      <c r="K3" s="1861"/>
      <c r="L3" s="1861"/>
      <c r="M3" s="1861"/>
      <c r="N3" s="1861"/>
      <c r="O3" s="1861"/>
      <c r="P3" s="1861"/>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row>
    <row r="4" spans="1:39" ht="13.5" customHeight="1">
      <c r="A4" s="2"/>
      <c r="B4" s="2"/>
      <c r="C4" s="2"/>
      <c r="D4" s="2"/>
      <c r="E4" s="2"/>
      <c r="F4" s="2"/>
      <c r="G4" s="2"/>
      <c r="H4" s="2"/>
      <c r="I4" s="2"/>
      <c r="J4" s="2"/>
      <c r="K4" s="2"/>
      <c r="L4" s="2"/>
      <c r="M4" s="2"/>
      <c r="N4" s="2"/>
      <c r="O4" s="2"/>
      <c r="P4" s="2"/>
      <c r="Q4" s="2"/>
      <c r="R4" s="2"/>
      <c r="AC4" s="1803">
        <f ca="1">TODAY()</f>
        <v>44117</v>
      </c>
      <c r="AD4" s="1803"/>
      <c r="AE4" s="1803"/>
      <c r="AF4" s="1803"/>
      <c r="AG4" s="1803"/>
      <c r="AH4" s="1803"/>
      <c r="AI4" s="1803"/>
      <c r="AJ4" s="1803"/>
      <c r="AK4" s="1803"/>
      <c r="AL4" s="1803"/>
      <c r="AM4" s="1803"/>
    </row>
    <row r="5" spans="1:39" ht="13.5" customHeight="1" thickBot="1">
      <c r="A5" s="1" t="s">
        <v>169</v>
      </c>
      <c r="B5" s="2"/>
      <c r="C5" s="2"/>
      <c r="D5" s="2"/>
      <c r="E5" s="2"/>
      <c r="F5" s="2"/>
      <c r="G5" s="2"/>
      <c r="H5" s="2"/>
      <c r="I5" s="2"/>
      <c r="J5" s="2"/>
      <c r="K5" s="2"/>
      <c r="L5" s="2"/>
      <c r="M5" s="2"/>
      <c r="N5" s="2"/>
      <c r="O5" s="2"/>
      <c r="P5" s="2"/>
      <c r="Q5" s="2"/>
      <c r="R5" s="2"/>
    </row>
    <row r="6" spans="1:39">
      <c r="V6" s="1862" t="s">
        <v>13</v>
      </c>
      <c r="W6" s="1863"/>
      <c r="X6" s="1863"/>
      <c r="Y6" s="1863"/>
      <c r="Z6" s="1863"/>
      <c r="AA6" s="1863"/>
      <c r="AB6" s="1864"/>
      <c r="AC6" s="1865" t="s">
        <v>168</v>
      </c>
      <c r="AD6" s="1866"/>
      <c r="AE6" s="1866"/>
      <c r="AF6" s="1866"/>
      <c r="AG6" s="1866">
        <f>⑤⑧処遇Ⅰ入力シート!I7</f>
        <v>0</v>
      </c>
      <c r="AH6" s="1866"/>
      <c r="AI6" s="1866"/>
      <c r="AJ6" s="1866"/>
      <c r="AK6" s="1866"/>
      <c r="AL6" s="1866" t="s">
        <v>31</v>
      </c>
      <c r="AM6" s="1867"/>
    </row>
    <row r="7" spans="1:39">
      <c r="V7" s="1793" t="s">
        <v>14</v>
      </c>
      <c r="W7" s="1784"/>
      <c r="X7" s="1784"/>
      <c r="Y7" s="1784"/>
      <c r="Z7" s="1784"/>
      <c r="AA7" s="1784"/>
      <c r="AB7" s="1794"/>
      <c r="AC7" s="1783" t="str">
        <f>⑤⑧処遇Ⅰ入力シート!E8</f>
        <v>認定こども園</v>
      </c>
      <c r="AD7" s="1784"/>
      <c r="AE7" s="1784"/>
      <c r="AF7" s="1784"/>
      <c r="AG7" s="1784"/>
      <c r="AH7" s="1784"/>
      <c r="AI7" s="1784"/>
      <c r="AJ7" s="1784"/>
      <c r="AK7" s="1784"/>
      <c r="AL7" s="1784"/>
      <c r="AM7" s="1860"/>
    </row>
    <row r="8" spans="1:39">
      <c r="V8" s="1793" t="s">
        <v>15</v>
      </c>
      <c r="W8" s="1784"/>
      <c r="X8" s="1784"/>
      <c r="Y8" s="1784"/>
      <c r="Z8" s="1784"/>
      <c r="AA8" s="1784"/>
      <c r="AB8" s="1794"/>
      <c r="AC8" s="1799">
        <f>⑤⑧処遇Ⅰ入力シート!E9</f>
        <v>0</v>
      </c>
      <c r="AD8" s="1800"/>
      <c r="AE8" s="1800"/>
      <c r="AF8" s="1800"/>
      <c r="AG8" s="1800"/>
      <c r="AH8" s="1800"/>
      <c r="AI8" s="1800"/>
      <c r="AJ8" s="1800"/>
      <c r="AK8" s="1800"/>
      <c r="AL8" s="1800"/>
      <c r="AM8" s="1801"/>
    </row>
    <row r="9" spans="1:39">
      <c r="V9" s="1793" t="s">
        <v>16</v>
      </c>
      <c r="W9" s="1784"/>
      <c r="X9" s="1784"/>
      <c r="Y9" s="1784"/>
      <c r="Z9" s="1784"/>
      <c r="AA9" s="1784"/>
      <c r="AB9" s="1794"/>
      <c r="AC9" s="1783">
        <f>⑤⑧処遇Ⅰ入力シート!E10</f>
        <v>0</v>
      </c>
      <c r="AD9" s="1784"/>
      <c r="AE9" s="1784"/>
      <c r="AF9" s="1784"/>
      <c r="AG9" s="1784"/>
      <c r="AH9" s="1784"/>
      <c r="AI9" s="1784"/>
      <c r="AJ9" s="1784"/>
      <c r="AK9" s="1784"/>
      <c r="AL9" s="1784"/>
      <c r="AM9" s="1860"/>
    </row>
    <row r="10" spans="1:39" ht="15" thickBot="1">
      <c r="V10" s="1851" t="s">
        <v>32</v>
      </c>
      <c r="W10" s="1852"/>
      <c r="X10" s="1852"/>
      <c r="Y10" s="1852"/>
      <c r="Z10" s="1852"/>
      <c r="AA10" s="1852"/>
      <c r="AB10" s="1853"/>
      <c r="AC10" s="1854">
        <f>⑤⑧処遇Ⅰ入力シート!E11</f>
        <v>0</v>
      </c>
      <c r="AD10" s="1852"/>
      <c r="AE10" s="1852"/>
      <c r="AF10" s="1852"/>
      <c r="AG10" s="1852"/>
      <c r="AH10" s="1852"/>
      <c r="AI10" s="1852"/>
      <c r="AJ10" s="1852"/>
      <c r="AK10" s="1852"/>
      <c r="AL10" s="1855" t="s">
        <v>269</v>
      </c>
      <c r="AM10" s="1856"/>
    </row>
    <row r="11" spans="1:39" ht="9.75" customHeight="1"/>
    <row r="12" spans="1:39">
      <c r="A12" s="1" t="s">
        <v>174</v>
      </c>
    </row>
    <row r="13" spans="1:39" ht="5.25" customHeight="1"/>
    <row r="14" spans="1:39">
      <c r="A14" s="1" t="s">
        <v>270</v>
      </c>
    </row>
    <row r="15" spans="1:39" ht="18.75" customHeight="1">
      <c r="A15" s="1664" t="s">
        <v>176</v>
      </c>
      <c r="B15" s="1686"/>
      <c r="C15" s="1685" t="s">
        <v>271</v>
      </c>
      <c r="D15" s="1668"/>
      <c r="E15" s="1668"/>
      <c r="F15" s="1668"/>
      <c r="G15" s="1668"/>
      <c r="H15" s="1668"/>
      <c r="I15" s="1668"/>
      <c r="J15" s="1668"/>
      <c r="K15" s="1668"/>
      <c r="L15" s="1668"/>
      <c r="M15" s="1668"/>
      <c r="N15" s="1668"/>
      <c r="O15" s="1668"/>
      <c r="P15" s="1668"/>
      <c r="Q15" s="1668"/>
      <c r="R15" s="1668"/>
      <c r="S15" s="1668"/>
      <c r="T15" s="1706"/>
      <c r="U15" s="1779"/>
      <c r="V15" s="1780"/>
      <c r="W15" s="1780"/>
      <c r="X15" s="1780"/>
      <c r="Y15" s="1780"/>
      <c r="Z15" s="1780"/>
      <c r="AA15" s="1780"/>
      <c r="AB15" s="1780"/>
      <c r="AC15" s="1780"/>
      <c r="AD15" s="1780"/>
      <c r="AE15" s="1780"/>
      <c r="AF15" s="1780"/>
      <c r="AG15" s="1780"/>
      <c r="AH15" s="1780"/>
      <c r="AI15" s="1780"/>
      <c r="AJ15" s="1780"/>
      <c r="AK15" s="1780"/>
      <c r="AL15" s="1780"/>
      <c r="AM15" s="1781"/>
    </row>
    <row r="16" spans="1:39" ht="18.75" customHeight="1">
      <c r="A16" s="1687"/>
      <c r="B16" s="1691"/>
      <c r="C16" s="38"/>
      <c r="D16" s="40"/>
      <c r="E16" s="17" t="s">
        <v>272</v>
      </c>
      <c r="F16" s="17"/>
      <c r="G16" s="41"/>
      <c r="H16" s="41"/>
      <c r="I16" s="41"/>
      <c r="J16" s="41"/>
      <c r="K16" s="41"/>
      <c r="L16" s="41"/>
      <c r="M16" s="41"/>
      <c r="N16" s="41"/>
      <c r="O16" s="41"/>
      <c r="P16" s="41"/>
      <c r="Q16" s="41"/>
      <c r="R16" s="41"/>
      <c r="S16" s="41"/>
      <c r="T16" s="42"/>
      <c r="U16" s="1669"/>
      <c r="V16" s="1670"/>
      <c r="W16" s="1670"/>
      <c r="X16" s="1670"/>
      <c r="Y16" s="1670"/>
      <c r="Z16" s="1670"/>
      <c r="AA16" s="1670"/>
      <c r="AB16" s="1670"/>
      <c r="AC16" s="1670"/>
      <c r="AD16" s="1670"/>
      <c r="AE16" s="1670"/>
      <c r="AF16" s="1670"/>
      <c r="AG16" s="1670"/>
      <c r="AH16" s="1670"/>
      <c r="AI16" s="1670"/>
      <c r="AJ16" s="1670"/>
      <c r="AK16" s="1670"/>
      <c r="AL16" s="1670"/>
      <c r="AM16" s="1671"/>
    </row>
    <row r="17" spans="1:39" ht="18.75" customHeight="1">
      <c r="A17" s="1687"/>
      <c r="B17" s="1691"/>
      <c r="C17" s="38"/>
      <c r="D17" s="39"/>
      <c r="E17" s="43"/>
      <c r="F17" s="44"/>
      <c r="G17" s="45" t="s">
        <v>273</v>
      </c>
      <c r="H17" s="46"/>
      <c r="I17" s="45"/>
      <c r="J17" s="45"/>
      <c r="K17" s="45"/>
      <c r="L17" s="45"/>
      <c r="M17" s="45"/>
      <c r="N17" s="45"/>
      <c r="O17" s="45"/>
      <c r="P17" s="45"/>
      <c r="Q17" s="45"/>
      <c r="R17" s="45"/>
      <c r="S17" s="45"/>
      <c r="T17" s="47"/>
      <c r="U17" s="1839">
        <f>'③処遇Ⅱ及び職員処遇入力シート '!E44</f>
        <v>0</v>
      </c>
      <c r="V17" s="1840"/>
      <c r="W17" s="1840"/>
      <c r="X17" s="1840"/>
      <c r="Y17" s="1840"/>
      <c r="Z17" s="1840"/>
      <c r="AA17" s="1840"/>
      <c r="AB17" s="1840"/>
      <c r="AC17" s="1840"/>
      <c r="AD17" s="1840"/>
      <c r="AE17" s="1840"/>
      <c r="AF17" s="1840"/>
      <c r="AG17" s="1840"/>
      <c r="AH17" s="1840"/>
      <c r="AI17" s="1840"/>
      <c r="AJ17" s="1840"/>
      <c r="AK17" s="1840"/>
      <c r="AL17" s="1840"/>
      <c r="AM17" s="1841"/>
    </row>
    <row r="18" spans="1:39" ht="18.75" customHeight="1">
      <c r="A18" s="1687"/>
      <c r="B18" s="1691"/>
      <c r="C18" s="38"/>
      <c r="D18" s="39"/>
      <c r="E18" s="43"/>
      <c r="F18" s="44"/>
      <c r="G18" s="48" t="s">
        <v>274</v>
      </c>
      <c r="H18" s="49"/>
      <c r="I18" s="48"/>
      <c r="J18" s="48"/>
      <c r="K18" s="48"/>
      <c r="L18" s="48"/>
      <c r="M18" s="48"/>
      <c r="N18" s="48"/>
      <c r="O18" s="48"/>
      <c r="P18" s="48"/>
      <c r="Q18" s="48"/>
      <c r="R18" s="48"/>
      <c r="S18" s="48"/>
      <c r="T18" s="50"/>
      <c r="U18" s="1857">
        <f>'③処遇Ⅱ及び職員処遇入力シート '!B44</f>
        <v>0</v>
      </c>
      <c r="V18" s="1858"/>
      <c r="W18" s="1858"/>
      <c r="X18" s="1858"/>
      <c r="Y18" s="1858"/>
      <c r="Z18" s="1858"/>
      <c r="AA18" s="1858"/>
      <c r="AB18" s="1858"/>
      <c r="AC18" s="1858"/>
      <c r="AD18" s="1858"/>
      <c r="AE18" s="1858"/>
      <c r="AF18" s="1858"/>
      <c r="AG18" s="1858"/>
      <c r="AH18" s="1858"/>
      <c r="AI18" s="1858"/>
      <c r="AJ18" s="1858"/>
      <c r="AK18" s="1858"/>
      <c r="AL18" s="1858"/>
      <c r="AM18" s="1859"/>
    </row>
    <row r="19" spans="1:39" ht="18.75" customHeight="1">
      <c r="A19" s="1687"/>
      <c r="B19" s="1691"/>
      <c r="C19" s="38"/>
      <c r="D19" s="39"/>
      <c r="E19" s="51"/>
      <c r="F19" s="52"/>
      <c r="G19" s="51" t="s">
        <v>275</v>
      </c>
      <c r="H19" s="51"/>
      <c r="I19" s="51"/>
      <c r="J19" s="51"/>
      <c r="K19" s="51"/>
      <c r="L19" s="51"/>
      <c r="M19" s="51"/>
      <c r="N19" s="51"/>
      <c r="O19" s="51"/>
      <c r="P19" s="51"/>
      <c r="Q19" s="51"/>
      <c r="R19" s="51"/>
      <c r="S19" s="51"/>
      <c r="T19" s="53"/>
      <c r="U19" s="1848">
        <f>'③処遇Ⅱ及び職員処遇入力シート '!B48</f>
        <v>0</v>
      </c>
      <c r="V19" s="1849"/>
      <c r="W19" s="1849"/>
      <c r="X19" s="1849"/>
      <c r="Y19" s="1849"/>
      <c r="Z19" s="1849"/>
      <c r="AA19" s="1849"/>
      <c r="AB19" s="1849"/>
      <c r="AC19" s="1849"/>
      <c r="AD19" s="1849"/>
      <c r="AE19" s="1849"/>
      <c r="AF19" s="1849"/>
      <c r="AG19" s="1849"/>
      <c r="AH19" s="1849"/>
      <c r="AI19" s="1849"/>
      <c r="AJ19" s="1849"/>
      <c r="AK19" s="1849"/>
      <c r="AL19" s="1849"/>
      <c r="AM19" s="1850"/>
    </row>
    <row r="20" spans="1:39" ht="18.75" customHeight="1">
      <c r="A20" s="1687"/>
      <c r="B20" s="1691"/>
      <c r="C20" s="38"/>
      <c r="D20" s="40"/>
      <c r="E20" s="17" t="s">
        <v>276</v>
      </c>
      <c r="F20" s="17"/>
      <c r="G20" s="41"/>
      <c r="H20" s="41"/>
      <c r="I20" s="41"/>
      <c r="J20" s="41"/>
      <c r="K20" s="41"/>
      <c r="L20" s="41"/>
      <c r="M20" s="41"/>
      <c r="N20" s="41"/>
      <c r="O20" s="41"/>
      <c r="P20" s="41"/>
      <c r="Q20" s="41"/>
      <c r="R20" s="41"/>
      <c r="S20" s="41"/>
      <c r="T20" s="42"/>
      <c r="U20" s="1845"/>
      <c r="V20" s="1846"/>
      <c r="W20" s="1846"/>
      <c r="X20" s="1846"/>
      <c r="Y20" s="1846"/>
      <c r="Z20" s="1846"/>
      <c r="AA20" s="1846"/>
      <c r="AB20" s="1846"/>
      <c r="AC20" s="1846"/>
      <c r="AD20" s="1846"/>
      <c r="AE20" s="1846"/>
      <c r="AF20" s="1846"/>
      <c r="AG20" s="1846"/>
      <c r="AH20" s="1846"/>
      <c r="AI20" s="1846"/>
      <c r="AJ20" s="1846"/>
      <c r="AK20" s="1846"/>
      <c r="AL20" s="1846"/>
      <c r="AM20" s="1847"/>
    </row>
    <row r="21" spans="1:39" ht="18.75" customHeight="1">
      <c r="A21" s="1687"/>
      <c r="B21" s="1691"/>
      <c r="C21" s="38"/>
      <c r="D21" s="39"/>
      <c r="E21" s="37"/>
      <c r="F21" s="54"/>
      <c r="G21" s="55" t="s">
        <v>273</v>
      </c>
      <c r="H21" s="55"/>
      <c r="I21" s="55"/>
      <c r="J21" s="55"/>
      <c r="K21" s="55"/>
      <c r="L21" s="55"/>
      <c r="M21" s="55"/>
      <c r="N21" s="55"/>
      <c r="O21" s="55"/>
      <c r="P21" s="55"/>
      <c r="Q21" s="55"/>
      <c r="R21" s="55"/>
      <c r="S21" s="55"/>
      <c r="T21" s="56"/>
      <c r="U21" s="1820">
        <f>'③処遇Ⅱ及び職員処遇入力シート '!E96</f>
        <v>0</v>
      </c>
      <c r="V21" s="1821"/>
      <c r="W21" s="1821"/>
      <c r="X21" s="1821"/>
      <c r="Y21" s="1821"/>
      <c r="Z21" s="1821"/>
      <c r="AA21" s="1821"/>
      <c r="AB21" s="1821"/>
      <c r="AC21" s="1821"/>
      <c r="AD21" s="1821"/>
      <c r="AE21" s="1821"/>
      <c r="AF21" s="1821"/>
      <c r="AG21" s="1821"/>
      <c r="AH21" s="1821"/>
      <c r="AI21" s="1821"/>
      <c r="AJ21" s="1821"/>
      <c r="AK21" s="1821"/>
      <c r="AL21" s="1821"/>
      <c r="AM21" s="1822"/>
    </row>
    <row r="22" spans="1:39" ht="18.75" customHeight="1">
      <c r="A22" s="1666"/>
      <c r="B22" s="1694"/>
      <c r="C22" s="33"/>
      <c r="D22" s="35"/>
      <c r="E22" s="51"/>
      <c r="F22" s="52"/>
      <c r="G22" s="51" t="s">
        <v>277</v>
      </c>
      <c r="H22" s="51"/>
      <c r="I22" s="51"/>
      <c r="J22" s="51"/>
      <c r="K22" s="51"/>
      <c r="L22" s="51"/>
      <c r="M22" s="51"/>
      <c r="N22" s="51"/>
      <c r="O22" s="51"/>
      <c r="P22" s="51"/>
      <c r="Q22" s="51"/>
      <c r="R22" s="51"/>
      <c r="S22" s="51"/>
      <c r="T22" s="53"/>
      <c r="U22" s="1848">
        <f>'③処遇Ⅱ及び職員処遇入力シート '!B96</f>
        <v>0</v>
      </c>
      <c r="V22" s="1849"/>
      <c r="W22" s="1849"/>
      <c r="X22" s="1849"/>
      <c r="Y22" s="1849"/>
      <c r="Z22" s="1849"/>
      <c r="AA22" s="1849"/>
      <c r="AB22" s="1849"/>
      <c r="AC22" s="1849"/>
      <c r="AD22" s="1849"/>
      <c r="AE22" s="1849"/>
      <c r="AF22" s="1849"/>
      <c r="AG22" s="1849"/>
      <c r="AH22" s="1849"/>
      <c r="AI22" s="1849"/>
      <c r="AJ22" s="1849"/>
      <c r="AK22" s="1849"/>
      <c r="AL22" s="1849"/>
      <c r="AM22" s="1850"/>
    </row>
    <row r="23" spans="1:39" ht="18.75" customHeight="1">
      <c r="A23" s="1666" t="s">
        <v>179</v>
      </c>
      <c r="B23" s="1667"/>
      <c r="C23" s="1675" t="s">
        <v>180</v>
      </c>
      <c r="D23" s="1675"/>
      <c r="E23" s="1675"/>
      <c r="F23" s="1675"/>
      <c r="G23" s="1675"/>
      <c r="H23" s="1675"/>
      <c r="I23" s="1675"/>
      <c r="J23" s="1675"/>
      <c r="K23" s="1675"/>
      <c r="L23" s="1675"/>
      <c r="M23" s="1675"/>
      <c r="N23" s="1675"/>
      <c r="O23" s="1675"/>
      <c r="P23" s="1675"/>
      <c r="Q23" s="1675"/>
      <c r="R23" s="1675"/>
      <c r="S23" s="1675"/>
      <c r="T23" s="1675"/>
      <c r="U23" s="57"/>
      <c r="V23" s="1784" t="s">
        <v>57</v>
      </c>
      <c r="W23" s="1784"/>
      <c r="X23" s="1784" t="s">
        <v>278</v>
      </c>
      <c r="Y23" s="1784"/>
      <c r="Z23" s="3" t="s">
        <v>17</v>
      </c>
      <c r="AA23" s="1784">
        <v>4</v>
      </c>
      <c r="AB23" s="1784"/>
      <c r="AC23" s="3" t="s">
        <v>59</v>
      </c>
      <c r="AD23" s="3" t="s">
        <v>182</v>
      </c>
      <c r="AE23" s="1784" t="s">
        <v>57</v>
      </c>
      <c r="AF23" s="1784"/>
      <c r="AG23" s="1784">
        <v>2</v>
      </c>
      <c r="AH23" s="1784"/>
      <c r="AI23" s="3" t="s">
        <v>17</v>
      </c>
      <c r="AJ23" s="1784">
        <v>3</v>
      </c>
      <c r="AK23" s="1784"/>
      <c r="AL23" s="3" t="s">
        <v>59</v>
      </c>
      <c r="AM23" s="4"/>
    </row>
    <row r="24" spans="1:39" ht="18.75" customHeight="1"/>
    <row r="25" spans="1:39" ht="18.75" customHeight="1">
      <c r="A25" s="1" t="s">
        <v>279</v>
      </c>
    </row>
    <row r="26" spans="1:39" ht="18.75" customHeight="1">
      <c r="A26" s="1664" t="s">
        <v>176</v>
      </c>
      <c r="B26" s="1665"/>
      <c r="C26" s="1668" t="s">
        <v>280</v>
      </c>
      <c r="D26" s="1668"/>
      <c r="E26" s="1668"/>
      <c r="F26" s="1668"/>
      <c r="G26" s="1668"/>
      <c r="H26" s="1668"/>
      <c r="I26" s="1668"/>
      <c r="J26" s="1668"/>
      <c r="K26" s="1668"/>
      <c r="L26" s="1668"/>
      <c r="M26" s="1668"/>
      <c r="N26" s="1668"/>
      <c r="O26" s="1668"/>
      <c r="P26" s="1668"/>
      <c r="Q26" s="1668"/>
      <c r="R26" s="1668"/>
      <c r="S26" s="1668"/>
      <c r="T26" s="1706"/>
      <c r="U26" s="1669">
        <f>IF('①第７号様式（添付書類２）'!G6="NG",0,IF('①第７号様式（添付書類２）'!E6="",0,'①第７号様式（添付書類２）'!E6))</f>
        <v>0</v>
      </c>
      <c r="V26" s="1670"/>
      <c r="W26" s="1670"/>
      <c r="X26" s="1670" t="str">
        <f>IF('①第７号様式（添付書類２）'!E6="","",'①第７号様式（添付書類２）'!E6)</f>
        <v/>
      </c>
      <c r="Y26" s="1670"/>
      <c r="Z26" s="1670"/>
      <c r="AA26" s="1670"/>
      <c r="AB26" s="1670"/>
      <c r="AC26" s="1670"/>
      <c r="AD26" s="1670"/>
      <c r="AE26" s="1670"/>
      <c r="AF26" s="1670"/>
      <c r="AG26" s="1670"/>
      <c r="AH26" s="1670"/>
      <c r="AI26" s="1670"/>
      <c r="AJ26" s="1670"/>
      <c r="AK26" s="1670"/>
      <c r="AL26" s="1670"/>
      <c r="AM26" s="1671"/>
    </row>
    <row r="27" spans="1:39" ht="18.75" customHeight="1">
      <c r="A27" s="1687"/>
      <c r="B27" s="1688"/>
      <c r="C27" s="1692"/>
      <c r="D27" s="1692"/>
      <c r="E27" s="1692"/>
      <c r="F27" s="1692"/>
      <c r="G27" s="1692"/>
      <c r="H27" s="1692"/>
      <c r="I27" s="1692"/>
      <c r="J27" s="1692"/>
      <c r="K27" s="1692"/>
      <c r="L27" s="1692"/>
      <c r="M27" s="1692"/>
      <c r="N27" s="1692"/>
      <c r="O27" s="1692"/>
      <c r="P27" s="1692"/>
      <c r="Q27" s="1692"/>
      <c r="R27" s="1692"/>
      <c r="S27" s="1692"/>
      <c r="T27" s="1693"/>
      <c r="U27" s="1843" t="s">
        <v>281</v>
      </c>
      <c r="V27" s="1844"/>
      <c r="W27" s="1844"/>
      <c r="X27" s="1844"/>
      <c r="Y27" s="1844"/>
      <c r="Z27" s="1844"/>
      <c r="AA27" s="1844"/>
      <c r="AB27" s="1673" t="str">
        <f>IF('①第７号様式（添付書類２）'!G6="NG","",IF('①第７号様式（添付書類２）'!E6="","",'①第７号様式（添付書類２）'!N12))</f>
        <v/>
      </c>
      <c r="AC27" s="1673"/>
      <c r="AD27" s="1673"/>
      <c r="AE27" s="1673"/>
      <c r="AF27" s="1673"/>
      <c r="AG27" s="1673"/>
      <c r="AH27" s="1673"/>
      <c r="AI27" s="1673"/>
      <c r="AJ27" s="1673"/>
      <c r="AK27" s="1673"/>
      <c r="AL27" s="1673"/>
      <c r="AM27" s="1674"/>
    </row>
    <row r="28" spans="1:39" ht="18.75" customHeight="1">
      <c r="A28" s="1842" t="s">
        <v>179</v>
      </c>
      <c r="B28" s="1792"/>
      <c r="C28" s="1703" t="s">
        <v>282</v>
      </c>
      <c r="D28" s="1704"/>
      <c r="E28" s="1704"/>
      <c r="F28" s="1704"/>
      <c r="G28" s="1704"/>
      <c r="H28" s="1704"/>
      <c r="I28" s="1704"/>
      <c r="J28" s="1704"/>
      <c r="K28" s="1704"/>
      <c r="L28" s="1704"/>
      <c r="M28" s="1704"/>
      <c r="N28" s="1704"/>
      <c r="O28" s="1704"/>
      <c r="P28" s="1704"/>
      <c r="Q28" s="1704"/>
      <c r="R28" s="1704"/>
      <c r="S28" s="1704"/>
      <c r="T28" s="1705"/>
      <c r="U28" s="1779">
        <f>IF('①第７号様式（添付書類２）'!F6="",0,'①第７号様式（添付書類２）'!F6)</f>
        <v>0</v>
      </c>
      <c r="V28" s="1780"/>
      <c r="W28" s="1780"/>
      <c r="X28" s="1780"/>
      <c r="Y28" s="1780"/>
      <c r="Z28" s="1780"/>
      <c r="AA28" s="1780"/>
      <c r="AB28" s="1780"/>
      <c r="AC28" s="1780"/>
      <c r="AD28" s="1780"/>
      <c r="AE28" s="1780"/>
      <c r="AF28" s="1780"/>
      <c r="AG28" s="1780"/>
      <c r="AH28" s="1780"/>
      <c r="AI28" s="1780"/>
      <c r="AJ28" s="1780"/>
      <c r="AK28" s="1780"/>
      <c r="AL28" s="1780"/>
      <c r="AM28" s="1781"/>
    </row>
    <row r="29" spans="1:39" ht="18.75" customHeight="1">
      <c r="A29" s="1666" t="s">
        <v>183</v>
      </c>
      <c r="B29" s="1667"/>
      <c r="C29" s="1675" t="s">
        <v>283</v>
      </c>
      <c r="D29" s="1675"/>
      <c r="E29" s="1675"/>
      <c r="F29" s="1675"/>
      <c r="G29" s="1675"/>
      <c r="H29" s="1675"/>
      <c r="I29" s="1675"/>
      <c r="J29" s="1675"/>
      <c r="K29" s="1675"/>
      <c r="L29" s="1675"/>
      <c r="M29" s="1675"/>
      <c r="N29" s="1675"/>
      <c r="O29" s="1675"/>
      <c r="P29" s="1675"/>
      <c r="Q29" s="1675"/>
      <c r="R29" s="1675"/>
      <c r="S29" s="1675"/>
      <c r="T29" s="1708"/>
      <c r="U29" s="1779">
        <f>IF(AND(U26="",U28=""),"",U17-U26+U28)</f>
        <v>0</v>
      </c>
      <c r="V29" s="1780"/>
      <c r="W29" s="1780"/>
      <c r="X29" s="1780"/>
      <c r="Y29" s="1780"/>
      <c r="Z29" s="1780"/>
      <c r="AA29" s="1780"/>
      <c r="AB29" s="1780"/>
      <c r="AC29" s="1780"/>
      <c r="AD29" s="1780"/>
      <c r="AE29" s="1780"/>
      <c r="AF29" s="1780"/>
      <c r="AG29" s="1780"/>
      <c r="AH29" s="1780"/>
      <c r="AI29" s="1780"/>
      <c r="AJ29" s="1780"/>
      <c r="AK29" s="1780"/>
      <c r="AL29" s="1780"/>
      <c r="AM29" s="1781"/>
    </row>
    <row r="30" spans="1:39" ht="18.75" customHeight="1"/>
    <row r="31" spans="1:39">
      <c r="A31" s="1" t="s">
        <v>284</v>
      </c>
    </row>
    <row r="32" spans="1:39" ht="18.75" customHeight="1">
      <c r="A32" s="58" t="s">
        <v>285</v>
      </c>
      <c r="B32" s="17"/>
      <c r="C32" s="13"/>
      <c r="D32" s="17"/>
      <c r="E32" s="17"/>
      <c r="F32" s="17"/>
      <c r="G32" s="17"/>
      <c r="H32" s="17"/>
      <c r="I32" s="17"/>
      <c r="J32" s="17"/>
      <c r="K32" s="17"/>
      <c r="L32" s="17"/>
      <c r="M32" s="17"/>
      <c r="N32" s="17"/>
      <c r="O32" s="17"/>
      <c r="P32" s="17"/>
      <c r="Q32" s="17"/>
      <c r="R32" s="17"/>
      <c r="S32" s="17"/>
      <c r="T32" s="17"/>
      <c r="U32" s="59"/>
      <c r="V32" s="59"/>
      <c r="W32" s="59"/>
      <c r="X32" s="59"/>
      <c r="Y32" s="59"/>
      <c r="Z32" s="59"/>
      <c r="AA32" s="59"/>
      <c r="AB32" s="59"/>
      <c r="AC32" s="59"/>
      <c r="AD32" s="59"/>
      <c r="AE32" s="59"/>
      <c r="AF32" s="59"/>
      <c r="AG32" s="59"/>
      <c r="AH32" s="59"/>
      <c r="AI32" s="59"/>
      <c r="AJ32" s="59"/>
      <c r="AK32" s="59"/>
      <c r="AL32" s="59"/>
      <c r="AM32" s="60"/>
    </row>
    <row r="33" spans="1:39" ht="18.75" customHeight="1">
      <c r="A33" s="5"/>
      <c r="B33" s="43"/>
      <c r="C33" s="57" t="s">
        <v>286</v>
      </c>
      <c r="D33" s="61"/>
      <c r="E33" s="61"/>
      <c r="F33" s="61"/>
      <c r="G33" s="61"/>
      <c r="H33" s="61"/>
      <c r="I33" s="61"/>
      <c r="J33" s="61"/>
      <c r="K33" s="61"/>
      <c r="L33" s="61"/>
      <c r="M33" s="61"/>
      <c r="N33" s="61"/>
      <c r="O33" s="61"/>
      <c r="P33" s="61"/>
      <c r="Q33" s="61"/>
      <c r="R33" s="61"/>
      <c r="S33" s="61"/>
      <c r="T33" s="62"/>
      <c r="U33" s="1700">
        <f>'②第７号様式（添付書類）'!W31</f>
        <v>0</v>
      </c>
      <c r="V33" s="1701"/>
      <c r="W33" s="1701"/>
      <c r="X33" s="1701"/>
      <c r="Y33" s="1701"/>
      <c r="Z33" s="1701"/>
      <c r="AA33" s="1701"/>
      <c r="AB33" s="1701"/>
      <c r="AC33" s="1701"/>
      <c r="AD33" s="1701"/>
      <c r="AE33" s="1701"/>
      <c r="AF33" s="1701"/>
      <c r="AG33" s="1701"/>
      <c r="AH33" s="1701"/>
      <c r="AI33" s="1701"/>
      <c r="AJ33" s="1701"/>
      <c r="AK33" s="1701"/>
      <c r="AL33" s="1701"/>
      <c r="AM33" s="1702"/>
    </row>
    <row r="34" spans="1:39" ht="18.75" customHeight="1">
      <c r="A34" s="5"/>
      <c r="B34" s="43"/>
      <c r="C34" s="1836" t="s">
        <v>287</v>
      </c>
      <c r="D34" s="1834"/>
      <c r="E34" s="1834"/>
      <c r="F34" s="1834"/>
      <c r="G34" s="1834"/>
      <c r="H34" s="1834"/>
      <c r="I34" s="1834"/>
      <c r="J34" s="1834"/>
      <c r="K34" s="1834"/>
      <c r="L34" s="1834"/>
      <c r="M34" s="1834"/>
      <c r="N34" s="1834"/>
      <c r="O34" s="1834"/>
      <c r="P34" s="1834"/>
      <c r="Q34" s="1834"/>
      <c r="R34" s="1834"/>
      <c r="S34" s="1834"/>
      <c r="T34" s="1835"/>
      <c r="U34" s="1669">
        <f>'②第７号様式（添付書類）'!W32</f>
        <v>0</v>
      </c>
      <c r="V34" s="1670"/>
      <c r="W34" s="1670"/>
      <c r="X34" s="1670"/>
      <c r="Y34" s="1670"/>
      <c r="Z34" s="1670"/>
      <c r="AA34" s="1670"/>
      <c r="AB34" s="1670"/>
      <c r="AC34" s="1670"/>
      <c r="AD34" s="1670"/>
      <c r="AE34" s="1670"/>
      <c r="AF34" s="1670"/>
      <c r="AG34" s="1670"/>
      <c r="AH34" s="1670"/>
      <c r="AI34" s="1670"/>
      <c r="AJ34" s="1670"/>
      <c r="AK34" s="1670"/>
      <c r="AL34" s="1670"/>
      <c r="AM34" s="1671"/>
    </row>
    <row r="35" spans="1:39" ht="18.75" customHeight="1">
      <c r="A35" s="6"/>
      <c r="B35" s="51"/>
      <c r="C35" s="11" t="s">
        <v>288</v>
      </c>
      <c r="D35" s="18"/>
      <c r="E35" s="18"/>
      <c r="F35" s="18"/>
      <c r="G35" s="18"/>
      <c r="H35" s="18"/>
      <c r="I35" s="18"/>
      <c r="J35" s="18"/>
      <c r="K35" s="18"/>
      <c r="L35" s="18"/>
      <c r="M35" s="18"/>
      <c r="N35" s="18"/>
      <c r="O35" s="18"/>
      <c r="P35" s="18"/>
      <c r="Q35" s="18"/>
      <c r="R35" s="18"/>
      <c r="S35" s="18"/>
      <c r="T35" s="63"/>
      <c r="U35" s="1779">
        <f>$U$33+$U$34</f>
        <v>0</v>
      </c>
      <c r="V35" s="1780"/>
      <c r="W35" s="1780"/>
      <c r="X35" s="1780"/>
      <c r="Y35" s="1780"/>
      <c r="Z35" s="1780"/>
      <c r="AA35" s="1780"/>
      <c r="AB35" s="1780"/>
      <c r="AC35" s="1780"/>
      <c r="AD35" s="1780"/>
      <c r="AE35" s="1780"/>
      <c r="AF35" s="1780"/>
      <c r="AG35" s="1780"/>
      <c r="AH35" s="1780"/>
      <c r="AI35" s="1780"/>
      <c r="AJ35" s="1780"/>
      <c r="AK35" s="1780"/>
      <c r="AL35" s="1780"/>
      <c r="AM35" s="1781"/>
    </row>
    <row r="36" spans="1:39" ht="18.75" customHeight="1">
      <c r="A36" s="58" t="s">
        <v>289</v>
      </c>
      <c r="B36" s="17"/>
      <c r="C36" s="13"/>
      <c r="D36" s="17"/>
      <c r="E36" s="17"/>
      <c r="F36" s="17"/>
      <c r="G36" s="17"/>
      <c r="H36" s="17"/>
      <c r="I36" s="17"/>
      <c r="J36" s="17"/>
      <c r="K36" s="17"/>
      <c r="L36" s="17"/>
      <c r="M36" s="17"/>
      <c r="N36" s="17"/>
      <c r="O36" s="17"/>
      <c r="P36" s="17"/>
      <c r="Q36" s="17"/>
      <c r="R36" s="17"/>
      <c r="S36" s="17"/>
      <c r="T36" s="17"/>
      <c r="U36" s="59"/>
      <c r="V36" s="59"/>
      <c r="W36" s="59"/>
      <c r="X36" s="59"/>
      <c r="Y36" s="59"/>
      <c r="Z36" s="59"/>
      <c r="AA36" s="59"/>
      <c r="AB36" s="59"/>
      <c r="AC36" s="59"/>
      <c r="AD36" s="59"/>
      <c r="AE36" s="59"/>
      <c r="AF36" s="59"/>
      <c r="AG36" s="59"/>
      <c r="AH36" s="59"/>
      <c r="AI36" s="59"/>
      <c r="AJ36" s="59"/>
      <c r="AK36" s="59"/>
      <c r="AL36" s="59"/>
      <c r="AM36" s="60"/>
    </row>
    <row r="37" spans="1:39" ht="18.75" customHeight="1">
      <c r="A37" s="5"/>
      <c r="B37" s="43"/>
      <c r="C37" s="57" t="s">
        <v>286</v>
      </c>
      <c r="D37" s="61"/>
      <c r="E37" s="61"/>
      <c r="F37" s="61"/>
      <c r="G37" s="61"/>
      <c r="H37" s="61"/>
      <c r="I37" s="61"/>
      <c r="J37" s="61"/>
      <c r="K37" s="61"/>
      <c r="L37" s="61"/>
      <c r="M37" s="61"/>
      <c r="N37" s="61"/>
      <c r="O37" s="61"/>
      <c r="P37" s="61"/>
      <c r="Q37" s="61"/>
      <c r="R37" s="61"/>
      <c r="S37" s="61"/>
      <c r="T37" s="62"/>
      <c r="U37" s="1700">
        <f>'②第７号様式（添付書類）'!AP31</f>
        <v>0</v>
      </c>
      <c r="V37" s="1701"/>
      <c r="W37" s="1701"/>
      <c r="X37" s="1701"/>
      <c r="Y37" s="1701"/>
      <c r="Z37" s="1701"/>
      <c r="AA37" s="1701"/>
      <c r="AB37" s="1701"/>
      <c r="AC37" s="1701"/>
      <c r="AD37" s="1701"/>
      <c r="AE37" s="1701"/>
      <c r="AF37" s="1701"/>
      <c r="AG37" s="1701"/>
      <c r="AH37" s="1701"/>
      <c r="AI37" s="1701"/>
      <c r="AJ37" s="1701"/>
      <c r="AK37" s="1701"/>
      <c r="AL37" s="1701"/>
      <c r="AM37" s="1702"/>
    </row>
    <row r="38" spans="1:39" ht="18.75" customHeight="1">
      <c r="A38" s="5"/>
      <c r="B38" s="43"/>
      <c r="C38" s="1836" t="s">
        <v>287</v>
      </c>
      <c r="D38" s="1834"/>
      <c r="E38" s="1834"/>
      <c r="F38" s="1834"/>
      <c r="G38" s="1834"/>
      <c r="H38" s="1834"/>
      <c r="I38" s="1834"/>
      <c r="J38" s="1834"/>
      <c r="K38" s="1834"/>
      <c r="L38" s="1834"/>
      <c r="M38" s="1834"/>
      <c r="N38" s="1834"/>
      <c r="O38" s="1834"/>
      <c r="P38" s="1834"/>
      <c r="Q38" s="1834"/>
      <c r="R38" s="1834"/>
      <c r="S38" s="1834"/>
      <c r="T38" s="1835"/>
      <c r="U38" s="1669">
        <f>'②第７号様式（添付書類）'!AP32</f>
        <v>0</v>
      </c>
      <c r="V38" s="1670"/>
      <c r="W38" s="1670"/>
      <c r="X38" s="1670"/>
      <c r="Y38" s="1670"/>
      <c r="Z38" s="1670"/>
      <c r="AA38" s="1670"/>
      <c r="AB38" s="1670"/>
      <c r="AC38" s="1670"/>
      <c r="AD38" s="1670"/>
      <c r="AE38" s="1670"/>
      <c r="AF38" s="1670"/>
      <c r="AG38" s="1670"/>
      <c r="AH38" s="1670"/>
      <c r="AI38" s="1670"/>
      <c r="AJ38" s="1670"/>
      <c r="AK38" s="1670"/>
      <c r="AL38" s="1670"/>
      <c r="AM38" s="1671"/>
    </row>
    <row r="39" spans="1:39" ht="18.75" customHeight="1">
      <c r="A39" s="6"/>
      <c r="B39" s="51"/>
      <c r="C39" s="11" t="s">
        <v>288</v>
      </c>
      <c r="D39" s="18"/>
      <c r="E39" s="18"/>
      <c r="F39" s="18"/>
      <c r="G39" s="18"/>
      <c r="H39" s="18"/>
      <c r="I39" s="18"/>
      <c r="J39" s="18"/>
      <c r="K39" s="18"/>
      <c r="L39" s="18"/>
      <c r="M39" s="18"/>
      <c r="N39" s="18"/>
      <c r="O39" s="18"/>
      <c r="P39" s="18"/>
      <c r="Q39" s="18"/>
      <c r="R39" s="18"/>
      <c r="S39" s="18"/>
      <c r="T39" s="63"/>
      <c r="U39" s="1779">
        <f>$U$37+$U$38</f>
        <v>0</v>
      </c>
      <c r="V39" s="1780"/>
      <c r="W39" s="1780"/>
      <c r="X39" s="1780"/>
      <c r="Y39" s="1780"/>
      <c r="Z39" s="1780"/>
      <c r="AA39" s="1780"/>
      <c r="AB39" s="1780"/>
      <c r="AC39" s="1780"/>
      <c r="AD39" s="1780"/>
      <c r="AE39" s="1780"/>
      <c r="AF39" s="1780"/>
      <c r="AG39" s="1780"/>
      <c r="AH39" s="1780"/>
      <c r="AI39" s="1780"/>
      <c r="AJ39" s="1780"/>
      <c r="AK39" s="1780"/>
      <c r="AL39" s="1780"/>
      <c r="AM39" s="1781"/>
    </row>
    <row r="40" spans="1:39" ht="18.75" customHeight="1"/>
    <row r="41" spans="1:39" ht="18.75" customHeight="1">
      <c r="A41" s="1" t="s">
        <v>290</v>
      </c>
    </row>
    <row r="42" spans="1:39" ht="18.75" customHeight="1">
      <c r="A42" s="58" t="s">
        <v>291</v>
      </c>
      <c r="B42" s="17"/>
      <c r="C42" s="13"/>
      <c r="D42" s="17"/>
      <c r="E42" s="17"/>
      <c r="F42" s="17"/>
      <c r="G42" s="17"/>
      <c r="H42" s="17"/>
      <c r="I42" s="17"/>
      <c r="J42" s="17"/>
      <c r="K42" s="17"/>
      <c r="L42" s="17"/>
      <c r="M42" s="17"/>
      <c r="N42" s="17"/>
      <c r="O42" s="17"/>
      <c r="P42" s="17"/>
      <c r="Q42" s="17"/>
      <c r="R42" s="17"/>
      <c r="S42" s="17"/>
      <c r="T42" s="17"/>
      <c r="U42" s="59"/>
      <c r="V42" s="59"/>
      <c r="W42" s="59"/>
      <c r="X42" s="59"/>
      <c r="Y42" s="59"/>
      <c r="Z42" s="59"/>
      <c r="AA42" s="59"/>
      <c r="AB42" s="59"/>
      <c r="AC42" s="59"/>
      <c r="AD42" s="59"/>
      <c r="AE42" s="59"/>
      <c r="AF42" s="59"/>
      <c r="AG42" s="59"/>
      <c r="AH42" s="59"/>
      <c r="AI42" s="59"/>
      <c r="AJ42" s="59"/>
      <c r="AK42" s="59"/>
      <c r="AL42" s="59"/>
      <c r="AM42" s="60"/>
    </row>
    <row r="43" spans="1:39" ht="18.75" customHeight="1">
      <c r="A43" s="5"/>
      <c r="B43" s="40"/>
      <c r="C43" s="57" t="s">
        <v>286</v>
      </c>
      <c r="D43" s="61"/>
      <c r="E43" s="61"/>
      <c r="F43" s="61"/>
      <c r="G43" s="61"/>
      <c r="H43" s="61"/>
      <c r="I43" s="61"/>
      <c r="J43" s="61"/>
      <c r="K43" s="61"/>
      <c r="L43" s="61"/>
      <c r="M43" s="61"/>
      <c r="N43" s="61"/>
      <c r="O43" s="61"/>
      <c r="P43" s="61"/>
      <c r="Q43" s="61"/>
      <c r="R43" s="61"/>
      <c r="S43" s="61"/>
      <c r="T43" s="62"/>
      <c r="U43" s="1700">
        <f>'②第７号様式（添付書類）'!W64</f>
        <v>0</v>
      </c>
      <c r="V43" s="1701"/>
      <c r="W43" s="1701"/>
      <c r="X43" s="1701"/>
      <c r="Y43" s="1701"/>
      <c r="Z43" s="1701"/>
      <c r="AA43" s="1701"/>
      <c r="AB43" s="1701"/>
      <c r="AC43" s="1701"/>
      <c r="AD43" s="1701"/>
      <c r="AE43" s="1701"/>
      <c r="AF43" s="1701"/>
      <c r="AG43" s="1701"/>
      <c r="AH43" s="1701"/>
      <c r="AI43" s="1701"/>
      <c r="AJ43" s="1701"/>
      <c r="AK43" s="1701"/>
      <c r="AL43" s="1701"/>
      <c r="AM43" s="1702"/>
    </row>
    <row r="44" spans="1:39" ht="18.75" customHeight="1">
      <c r="A44" s="5"/>
      <c r="B44" s="40"/>
      <c r="C44" s="1836" t="s">
        <v>287</v>
      </c>
      <c r="D44" s="1834"/>
      <c r="E44" s="1834"/>
      <c r="F44" s="1834"/>
      <c r="G44" s="1834"/>
      <c r="H44" s="1834"/>
      <c r="I44" s="1834"/>
      <c r="J44" s="1834"/>
      <c r="K44" s="1834"/>
      <c r="L44" s="1834"/>
      <c r="M44" s="1834"/>
      <c r="N44" s="1834"/>
      <c r="O44" s="1834"/>
      <c r="P44" s="1834"/>
      <c r="Q44" s="1834"/>
      <c r="R44" s="1834"/>
      <c r="S44" s="1834"/>
      <c r="T44" s="1835"/>
      <c r="U44" s="1669">
        <f>'②第７号様式（添付書類）'!W65</f>
        <v>0</v>
      </c>
      <c r="V44" s="1670"/>
      <c r="W44" s="1670"/>
      <c r="X44" s="1670"/>
      <c r="Y44" s="1670"/>
      <c r="Z44" s="1670"/>
      <c r="AA44" s="1670"/>
      <c r="AB44" s="1670"/>
      <c r="AC44" s="1670"/>
      <c r="AD44" s="1670"/>
      <c r="AE44" s="1670"/>
      <c r="AF44" s="1670"/>
      <c r="AG44" s="1670"/>
      <c r="AH44" s="1670"/>
      <c r="AI44" s="1670"/>
      <c r="AJ44" s="1670"/>
      <c r="AK44" s="1670"/>
      <c r="AL44" s="1670"/>
      <c r="AM44" s="1671"/>
    </row>
    <row r="45" spans="1:39" ht="18.75" customHeight="1">
      <c r="A45" s="6"/>
      <c r="B45" s="53"/>
      <c r="C45" s="11" t="s">
        <v>288</v>
      </c>
      <c r="D45" s="18"/>
      <c r="E45" s="18"/>
      <c r="F45" s="18"/>
      <c r="G45" s="18"/>
      <c r="H45" s="18"/>
      <c r="I45" s="18"/>
      <c r="J45" s="18"/>
      <c r="K45" s="18"/>
      <c r="L45" s="18"/>
      <c r="M45" s="18"/>
      <c r="N45" s="18"/>
      <c r="O45" s="18"/>
      <c r="P45" s="18"/>
      <c r="Q45" s="18"/>
      <c r="R45" s="18"/>
      <c r="S45" s="18"/>
      <c r="T45" s="63"/>
      <c r="U45" s="1779">
        <f>$U$43+$U$44</f>
        <v>0</v>
      </c>
      <c r="V45" s="1780"/>
      <c r="W45" s="1780"/>
      <c r="X45" s="1780"/>
      <c r="Y45" s="1780"/>
      <c r="Z45" s="1780"/>
      <c r="AA45" s="1780"/>
      <c r="AB45" s="1780"/>
      <c r="AC45" s="1780"/>
      <c r="AD45" s="1780"/>
      <c r="AE45" s="1780"/>
      <c r="AF45" s="1780"/>
      <c r="AG45" s="1780"/>
      <c r="AH45" s="1780"/>
      <c r="AI45" s="1780"/>
      <c r="AJ45" s="1780"/>
      <c r="AK45" s="1780"/>
      <c r="AL45" s="1780"/>
      <c r="AM45" s="1781"/>
    </row>
    <row r="46" spans="1:39" ht="9.75" customHeight="1"/>
    <row r="47" spans="1:39" ht="18.75" customHeight="1">
      <c r="A47" s="1" t="s">
        <v>292</v>
      </c>
    </row>
    <row r="48" spans="1:39" ht="18.75" customHeight="1">
      <c r="A48" s="1664" t="s">
        <v>176</v>
      </c>
      <c r="B48" s="1665"/>
      <c r="C48" s="64" t="s">
        <v>217</v>
      </c>
      <c r="D48" s="17"/>
      <c r="E48" s="17"/>
      <c r="F48" s="17"/>
      <c r="G48" s="17"/>
      <c r="H48" s="17"/>
      <c r="I48" s="17"/>
      <c r="J48" s="17"/>
      <c r="K48" s="17"/>
      <c r="L48" s="17"/>
      <c r="M48" s="17"/>
      <c r="N48" s="17"/>
      <c r="O48" s="17"/>
      <c r="P48" s="17"/>
      <c r="Q48" s="17"/>
      <c r="R48" s="17"/>
      <c r="S48" s="17"/>
      <c r="T48" s="65"/>
      <c r="U48" s="1669">
        <f>IFERROR(U51+U52,0)</f>
        <v>0</v>
      </c>
      <c r="V48" s="1670"/>
      <c r="W48" s="1670"/>
      <c r="X48" s="1670"/>
      <c r="Y48" s="1670"/>
      <c r="Z48" s="1670"/>
      <c r="AA48" s="1670"/>
      <c r="AB48" s="1670"/>
      <c r="AC48" s="1670"/>
      <c r="AD48" s="1670"/>
      <c r="AE48" s="1670"/>
      <c r="AF48" s="1670"/>
      <c r="AG48" s="1670"/>
      <c r="AH48" s="1670"/>
      <c r="AI48" s="1670"/>
      <c r="AJ48" s="1670"/>
      <c r="AK48" s="1670"/>
      <c r="AL48" s="1670"/>
      <c r="AM48" s="1671"/>
    </row>
    <row r="49" spans="1:39" ht="20.100000000000001" customHeight="1">
      <c r="A49" s="1687"/>
      <c r="B49" s="1688"/>
      <c r="C49" s="1762" t="s">
        <v>293</v>
      </c>
      <c r="D49" s="1763"/>
      <c r="E49" s="1763"/>
      <c r="F49" s="1763"/>
      <c r="G49" s="1763"/>
      <c r="H49" s="1763"/>
      <c r="I49" s="1763"/>
      <c r="J49" s="1763"/>
      <c r="K49" s="1763"/>
      <c r="L49" s="1763"/>
      <c r="M49" s="1763"/>
      <c r="N49" s="1763"/>
      <c r="O49" s="1763"/>
      <c r="P49" s="1763"/>
      <c r="Q49" s="1763"/>
      <c r="R49" s="1763"/>
      <c r="S49" s="1763"/>
      <c r="T49" s="1764"/>
      <c r="U49" s="1700"/>
      <c r="V49" s="1701"/>
      <c r="W49" s="1701"/>
      <c r="X49" s="1701"/>
      <c r="Y49" s="1701"/>
      <c r="Z49" s="1701"/>
      <c r="AA49" s="1701"/>
      <c r="AB49" s="1701"/>
      <c r="AC49" s="1701"/>
      <c r="AD49" s="1701"/>
      <c r="AE49" s="1701"/>
      <c r="AF49" s="1701"/>
      <c r="AG49" s="1701"/>
      <c r="AH49" s="1701"/>
      <c r="AI49" s="1701"/>
      <c r="AJ49" s="1701"/>
      <c r="AK49" s="1701"/>
      <c r="AL49" s="1701"/>
      <c r="AM49" s="1702"/>
    </row>
    <row r="50" spans="1:39" ht="20.100000000000001" customHeight="1">
      <c r="A50" s="1687"/>
      <c r="B50" s="1688"/>
      <c r="C50" s="1762"/>
      <c r="D50" s="1763"/>
      <c r="E50" s="1763"/>
      <c r="F50" s="1763"/>
      <c r="G50" s="1763"/>
      <c r="H50" s="1763"/>
      <c r="I50" s="1763"/>
      <c r="J50" s="1763"/>
      <c r="K50" s="1763"/>
      <c r="L50" s="1763"/>
      <c r="M50" s="1763"/>
      <c r="N50" s="1763"/>
      <c r="O50" s="1763"/>
      <c r="P50" s="1763"/>
      <c r="Q50" s="1763"/>
      <c r="R50" s="1763"/>
      <c r="S50" s="1763"/>
      <c r="T50" s="1764"/>
      <c r="U50" s="1700"/>
      <c r="V50" s="1701"/>
      <c r="W50" s="1701"/>
      <c r="X50" s="1701"/>
      <c r="Y50" s="1701"/>
      <c r="Z50" s="1701"/>
      <c r="AA50" s="1701"/>
      <c r="AB50" s="1701"/>
      <c r="AC50" s="1701"/>
      <c r="AD50" s="1701"/>
      <c r="AE50" s="1701"/>
      <c r="AF50" s="1701"/>
      <c r="AG50" s="1701"/>
      <c r="AH50" s="1701"/>
      <c r="AI50" s="1701"/>
      <c r="AJ50" s="1701"/>
      <c r="AK50" s="1701"/>
      <c r="AL50" s="1701"/>
      <c r="AM50" s="1702"/>
    </row>
    <row r="51" spans="1:39" ht="18.75" customHeight="1">
      <c r="A51" s="1687"/>
      <c r="B51" s="1688"/>
      <c r="C51" s="66"/>
      <c r="D51" s="67"/>
      <c r="E51" s="1837" t="s">
        <v>272</v>
      </c>
      <c r="F51" s="1837"/>
      <c r="G51" s="1837"/>
      <c r="H51" s="1837"/>
      <c r="I51" s="1837"/>
      <c r="J51" s="1837"/>
      <c r="K51" s="1837"/>
      <c r="L51" s="1837"/>
      <c r="M51" s="1837"/>
      <c r="N51" s="1837"/>
      <c r="O51" s="1837"/>
      <c r="P51" s="1837"/>
      <c r="Q51" s="1837"/>
      <c r="R51" s="1837"/>
      <c r="S51" s="1837"/>
      <c r="T51" s="1838"/>
      <c r="U51" s="1839">
        <f>ROUNDDOWN(U35+U45,-3)</f>
        <v>0</v>
      </c>
      <c r="V51" s="1840"/>
      <c r="W51" s="1840"/>
      <c r="X51" s="1840"/>
      <c r="Y51" s="1840"/>
      <c r="Z51" s="1840"/>
      <c r="AA51" s="1840"/>
      <c r="AB51" s="1840"/>
      <c r="AC51" s="1840"/>
      <c r="AD51" s="1840"/>
      <c r="AE51" s="1840"/>
      <c r="AF51" s="1840"/>
      <c r="AG51" s="1840"/>
      <c r="AH51" s="1840"/>
      <c r="AI51" s="1840"/>
      <c r="AJ51" s="1840"/>
      <c r="AK51" s="1840"/>
      <c r="AL51" s="1840"/>
      <c r="AM51" s="1841"/>
    </row>
    <row r="52" spans="1:39" ht="18.75" customHeight="1">
      <c r="A52" s="1687"/>
      <c r="B52" s="1688"/>
      <c r="C52" s="68"/>
      <c r="D52" s="69"/>
      <c r="E52" s="1828" t="s">
        <v>276</v>
      </c>
      <c r="F52" s="1828"/>
      <c r="G52" s="1828"/>
      <c r="H52" s="1828"/>
      <c r="I52" s="1828"/>
      <c r="J52" s="1828"/>
      <c r="K52" s="1828"/>
      <c r="L52" s="1828"/>
      <c r="M52" s="1828"/>
      <c r="N52" s="1828"/>
      <c r="O52" s="1828"/>
      <c r="P52" s="1828"/>
      <c r="Q52" s="1828"/>
      <c r="R52" s="1828"/>
      <c r="S52" s="1828"/>
      <c r="T52" s="1829"/>
      <c r="U52" s="1830">
        <f>ROUNDDOWN(U39,-3)</f>
        <v>0</v>
      </c>
      <c r="V52" s="1831"/>
      <c r="W52" s="1831"/>
      <c r="X52" s="1831"/>
      <c r="Y52" s="1831"/>
      <c r="Z52" s="1831"/>
      <c r="AA52" s="1831"/>
      <c r="AB52" s="1831"/>
      <c r="AC52" s="1831"/>
      <c r="AD52" s="1831"/>
      <c r="AE52" s="1831"/>
      <c r="AF52" s="1831"/>
      <c r="AG52" s="1831"/>
      <c r="AH52" s="1831"/>
      <c r="AI52" s="1831"/>
      <c r="AJ52" s="1831"/>
      <c r="AK52" s="1831"/>
      <c r="AL52" s="1831"/>
      <c r="AM52" s="1832"/>
    </row>
    <row r="53" spans="1:39" ht="18.75" customHeight="1">
      <c r="A53" s="1687"/>
      <c r="B53" s="1688"/>
      <c r="C53" s="57"/>
      <c r="D53" s="61" t="s">
        <v>187</v>
      </c>
      <c r="E53" s="61" t="s">
        <v>294</v>
      </c>
      <c r="F53" s="61"/>
      <c r="G53" s="61"/>
      <c r="H53" s="61"/>
      <c r="I53" s="61"/>
      <c r="J53" s="61"/>
      <c r="K53" s="61"/>
      <c r="L53" s="61"/>
      <c r="M53" s="61"/>
      <c r="N53" s="61"/>
      <c r="O53" s="61"/>
      <c r="P53" s="61"/>
      <c r="Q53" s="61"/>
      <c r="R53" s="61"/>
      <c r="S53" s="61"/>
      <c r="T53" s="62"/>
      <c r="U53" s="1700">
        <f>U54+U48</f>
        <v>0</v>
      </c>
      <c r="V53" s="1701"/>
      <c r="W53" s="1701"/>
      <c r="X53" s="1701"/>
      <c r="Y53" s="1701"/>
      <c r="Z53" s="1701"/>
      <c r="AA53" s="1701"/>
      <c r="AB53" s="1701"/>
      <c r="AC53" s="1701"/>
      <c r="AD53" s="1701"/>
      <c r="AE53" s="1701"/>
      <c r="AF53" s="1701"/>
      <c r="AG53" s="1701"/>
      <c r="AH53" s="1701"/>
      <c r="AI53" s="1701"/>
      <c r="AJ53" s="1701"/>
      <c r="AK53" s="1701"/>
      <c r="AL53" s="1701"/>
      <c r="AM53" s="1702"/>
    </row>
    <row r="54" spans="1:39" ht="18.75" customHeight="1">
      <c r="A54" s="1687"/>
      <c r="B54" s="1688"/>
      <c r="C54" s="70"/>
      <c r="D54" s="3" t="s">
        <v>190</v>
      </c>
      <c r="E54" s="1833">
        <f>'③処遇Ⅱ及び職員処遇入力シート '!B16</f>
        <v>0</v>
      </c>
      <c r="F54" s="1833"/>
      <c r="G54" s="1833"/>
      <c r="H54" s="1833"/>
      <c r="I54" s="1834" t="s">
        <v>295</v>
      </c>
      <c r="J54" s="1834"/>
      <c r="K54" s="1834"/>
      <c r="L54" s="1834"/>
      <c r="M54" s="1834"/>
      <c r="N54" s="1834"/>
      <c r="O54" s="1834"/>
      <c r="P54" s="1834"/>
      <c r="Q54" s="1834"/>
      <c r="R54" s="1834"/>
      <c r="S54" s="1834"/>
      <c r="T54" s="1835"/>
      <c r="U54" s="1669">
        <f>'⑦明細書（参考様式）'!EN64</f>
        <v>0</v>
      </c>
      <c r="V54" s="1670"/>
      <c r="W54" s="1670"/>
      <c r="X54" s="1670"/>
      <c r="Y54" s="1670"/>
      <c r="Z54" s="1670"/>
      <c r="AA54" s="1670"/>
      <c r="AB54" s="1670"/>
      <c r="AC54" s="1670"/>
      <c r="AD54" s="1670"/>
      <c r="AE54" s="1670"/>
      <c r="AF54" s="1670"/>
      <c r="AG54" s="1670"/>
      <c r="AH54" s="1670"/>
      <c r="AI54" s="1670"/>
      <c r="AJ54" s="1670"/>
      <c r="AK54" s="1670"/>
      <c r="AL54" s="1670"/>
      <c r="AM54" s="1671"/>
    </row>
    <row r="55" spans="1:39" ht="18.75" customHeight="1">
      <c r="A55" s="1666"/>
      <c r="B55" s="1667"/>
      <c r="C55" s="9" t="s">
        <v>192</v>
      </c>
      <c r="D55" s="15"/>
      <c r="E55" s="15"/>
      <c r="F55" s="15"/>
      <c r="G55" s="15"/>
      <c r="H55" s="15"/>
      <c r="I55" s="15"/>
      <c r="J55" s="15"/>
      <c r="K55" s="15"/>
      <c r="L55" s="15"/>
      <c r="M55" s="15"/>
      <c r="N55" s="15"/>
      <c r="O55" s="15"/>
      <c r="P55" s="15"/>
      <c r="Q55" s="15"/>
      <c r="R55" s="15"/>
      <c r="S55" s="15"/>
      <c r="T55" s="16"/>
      <c r="U55" s="1779">
        <f>$U$34+$U$38+$U$44</f>
        <v>0</v>
      </c>
      <c r="V55" s="1780"/>
      <c r="W55" s="1780"/>
      <c r="X55" s="1780"/>
      <c r="Y55" s="1780"/>
      <c r="Z55" s="1780"/>
      <c r="AA55" s="1780"/>
      <c r="AB55" s="1780"/>
      <c r="AC55" s="1780"/>
      <c r="AD55" s="1780"/>
      <c r="AE55" s="1780"/>
      <c r="AF55" s="1780"/>
      <c r="AG55" s="1780"/>
      <c r="AH55" s="1780"/>
      <c r="AI55" s="1780"/>
      <c r="AJ55" s="1780"/>
      <c r="AK55" s="1780"/>
      <c r="AL55" s="1780"/>
      <c r="AM55" s="1781"/>
    </row>
    <row r="56" spans="1:39">
      <c r="A56" s="1664" t="s">
        <v>179</v>
      </c>
      <c r="B56" s="1665"/>
      <c r="C56" s="1823" t="s">
        <v>296</v>
      </c>
      <c r="D56" s="1824"/>
      <c r="E56" s="1824"/>
      <c r="F56" s="1824"/>
      <c r="G56" s="1824"/>
      <c r="H56" s="1824"/>
      <c r="I56" s="1824"/>
      <c r="J56" s="1824"/>
      <c r="K56" s="1824"/>
      <c r="L56" s="1824"/>
      <c r="M56" s="1824"/>
      <c r="N56" s="1824"/>
      <c r="O56" s="1824"/>
      <c r="P56" s="1824"/>
      <c r="Q56" s="1824"/>
      <c r="R56" s="1824"/>
      <c r="S56" s="1824"/>
      <c r="T56" s="1825"/>
      <c r="U56" s="1669">
        <f>IFERROR(U59+U73,0)</f>
        <v>0</v>
      </c>
      <c r="V56" s="1670"/>
      <c r="W56" s="1670"/>
      <c r="X56" s="1670"/>
      <c r="Y56" s="1670"/>
      <c r="Z56" s="1670"/>
      <c r="AA56" s="1670"/>
      <c r="AB56" s="1670"/>
      <c r="AC56" s="1670"/>
      <c r="AD56" s="1670"/>
      <c r="AE56" s="1670"/>
      <c r="AF56" s="1670"/>
      <c r="AG56" s="1670"/>
      <c r="AH56" s="1670"/>
      <c r="AI56" s="1670"/>
      <c r="AJ56" s="1670"/>
      <c r="AK56" s="1670"/>
      <c r="AL56" s="1670"/>
      <c r="AM56" s="1671"/>
    </row>
    <row r="57" spans="1:39">
      <c r="A57" s="1687"/>
      <c r="B57" s="1688"/>
      <c r="C57" s="11" t="s">
        <v>297</v>
      </c>
      <c r="D57" s="18"/>
      <c r="E57" s="18"/>
      <c r="F57" s="18"/>
      <c r="G57" s="18"/>
      <c r="H57" s="18"/>
      <c r="I57" s="18"/>
      <c r="J57" s="18"/>
      <c r="K57" s="18"/>
      <c r="L57" s="18"/>
      <c r="M57" s="18"/>
      <c r="N57" s="18"/>
      <c r="O57" s="18"/>
      <c r="P57" s="18"/>
      <c r="Q57" s="18"/>
      <c r="R57" s="18"/>
      <c r="S57" s="18"/>
      <c r="T57" s="63"/>
      <c r="U57" s="1672"/>
      <c r="V57" s="1673"/>
      <c r="W57" s="1673"/>
      <c r="X57" s="1673"/>
      <c r="Y57" s="1673"/>
      <c r="Z57" s="1673"/>
      <c r="AA57" s="1673"/>
      <c r="AB57" s="1673"/>
      <c r="AC57" s="1673"/>
      <c r="AD57" s="1673"/>
      <c r="AE57" s="1673"/>
      <c r="AF57" s="1673"/>
      <c r="AG57" s="1673"/>
      <c r="AH57" s="1673"/>
      <c r="AI57" s="1673"/>
      <c r="AJ57" s="1673"/>
      <c r="AK57" s="1673"/>
      <c r="AL57" s="1673"/>
      <c r="AM57" s="1674"/>
    </row>
    <row r="58" spans="1:39">
      <c r="A58" s="1687"/>
      <c r="B58" s="1688"/>
      <c r="C58" s="9"/>
      <c r="D58" s="14"/>
      <c r="E58" s="15" t="s">
        <v>272</v>
      </c>
      <c r="F58" s="15"/>
      <c r="G58" s="71"/>
      <c r="H58" s="71"/>
      <c r="I58" s="71"/>
      <c r="J58" s="71"/>
      <c r="K58" s="71"/>
      <c r="L58" s="71"/>
      <c r="M58" s="71"/>
      <c r="N58" s="71"/>
      <c r="O58" s="71"/>
      <c r="P58" s="71"/>
      <c r="Q58" s="71"/>
      <c r="R58" s="71"/>
      <c r="S58" s="71"/>
      <c r="T58" s="72"/>
      <c r="U58" s="73"/>
      <c r="V58" s="74"/>
      <c r="W58" s="74"/>
      <c r="X58" s="74"/>
      <c r="Y58" s="74"/>
      <c r="Z58" s="74"/>
      <c r="AA58" s="74"/>
      <c r="AB58" s="74"/>
      <c r="AC58" s="74"/>
      <c r="AD58" s="74"/>
      <c r="AE58" s="74"/>
      <c r="AF58" s="74"/>
      <c r="AG58" s="74"/>
      <c r="AH58" s="74"/>
      <c r="AI58" s="74"/>
      <c r="AJ58" s="74"/>
      <c r="AK58" s="74"/>
      <c r="AL58" s="74"/>
      <c r="AM58" s="75"/>
    </row>
    <row r="59" spans="1:39" ht="18.75" customHeight="1">
      <c r="A59" s="1687"/>
      <c r="B59" s="1688"/>
      <c r="C59" s="9"/>
      <c r="D59" s="16"/>
      <c r="E59" s="15"/>
      <c r="F59" s="76"/>
      <c r="G59" s="1826" t="s">
        <v>296</v>
      </c>
      <c r="H59" s="1826"/>
      <c r="I59" s="1826"/>
      <c r="J59" s="1826"/>
      <c r="K59" s="1826"/>
      <c r="L59" s="1826"/>
      <c r="M59" s="1826"/>
      <c r="N59" s="1826"/>
      <c r="O59" s="1826"/>
      <c r="P59" s="1826"/>
      <c r="Q59" s="1826"/>
      <c r="R59" s="1826"/>
      <c r="S59" s="1826"/>
      <c r="T59" s="1827"/>
      <c r="U59" s="1820" t="str">
        <f>IF((U17-U51)&gt;0,U17-U51,"")</f>
        <v/>
      </c>
      <c r="V59" s="1821"/>
      <c r="W59" s="1821"/>
      <c r="X59" s="1821"/>
      <c r="Y59" s="1821"/>
      <c r="Z59" s="1821"/>
      <c r="AA59" s="1821"/>
      <c r="AB59" s="1821"/>
      <c r="AC59" s="1821"/>
      <c r="AD59" s="1821"/>
      <c r="AE59" s="1821"/>
      <c r="AF59" s="1821"/>
      <c r="AG59" s="1821"/>
      <c r="AH59" s="1821"/>
      <c r="AI59" s="1821"/>
      <c r="AJ59" s="1821"/>
      <c r="AK59" s="1821"/>
      <c r="AL59" s="1821"/>
      <c r="AM59" s="1822"/>
    </row>
    <row r="60" spans="1:39">
      <c r="A60" s="1687"/>
      <c r="B60" s="1688"/>
      <c r="C60" s="9"/>
      <c r="D60" s="16"/>
      <c r="E60" s="15"/>
      <c r="F60" s="76"/>
      <c r="G60" s="1692" t="s">
        <v>298</v>
      </c>
      <c r="H60" s="1692"/>
      <c r="I60" s="1692"/>
      <c r="J60" s="1692"/>
      <c r="K60" s="1692"/>
      <c r="L60" s="1692"/>
      <c r="M60" s="1692"/>
      <c r="N60" s="1692"/>
      <c r="O60" s="1692"/>
      <c r="P60" s="1692"/>
      <c r="Q60" s="1692"/>
      <c r="R60" s="1692"/>
      <c r="S60" s="1692"/>
      <c r="T60" s="1693"/>
      <c r="U60" s="1687" t="str">
        <f>IF('③処遇Ⅱ及び職員処遇入力シート '!B63="○","☑","□")</f>
        <v>□</v>
      </c>
      <c r="V60" s="1691"/>
      <c r="W60" s="1692" t="s">
        <v>20</v>
      </c>
      <c r="X60" s="1692"/>
      <c r="Y60" s="1692"/>
      <c r="Z60" s="1692"/>
      <c r="AA60" s="1692"/>
      <c r="AB60" s="1692"/>
      <c r="AC60" s="1692"/>
      <c r="AD60" s="1692"/>
      <c r="AE60" s="1692"/>
      <c r="AF60" s="1692"/>
      <c r="AG60" s="1692"/>
      <c r="AH60" s="1692"/>
      <c r="AI60" s="1692"/>
      <c r="AJ60" s="1692"/>
      <c r="AK60" s="1692"/>
      <c r="AL60" s="1692"/>
      <c r="AM60" s="1693"/>
    </row>
    <row r="61" spans="1:39">
      <c r="A61" s="1687"/>
      <c r="B61" s="1688"/>
      <c r="C61" s="9"/>
      <c r="D61" s="16"/>
      <c r="E61" s="15"/>
      <c r="F61" s="76"/>
      <c r="G61" s="37"/>
      <c r="H61" s="37"/>
      <c r="I61" s="37"/>
      <c r="J61" s="37"/>
      <c r="K61" s="37"/>
      <c r="L61" s="37"/>
      <c r="M61" s="37"/>
      <c r="N61" s="37"/>
      <c r="O61" s="37"/>
      <c r="P61" s="37"/>
      <c r="Q61" s="37"/>
      <c r="R61" s="37"/>
      <c r="S61" s="37"/>
      <c r="T61" s="39"/>
      <c r="U61" s="1687" t="str">
        <f>IF('③処遇Ⅱ及び職員処遇入力シート '!B64="○","☑","□")</f>
        <v>□</v>
      </c>
      <c r="V61" s="1691"/>
      <c r="W61" s="1692" t="s">
        <v>299</v>
      </c>
      <c r="X61" s="1692"/>
      <c r="Y61" s="1692"/>
      <c r="Z61" s="1692"/>
      <c r="AA61" s="1692"/>
      <c r="AB61" s="1754" t="str">
        <f>IF('③処遇Ⅱ及び職員処遇入力シート '!E64="","",'③処遇Ⅱ及び職員処遇入力シート '!E64)</f>
        <v/>
      </c>
      <c r="AC61" s="1754"/>
      <c r="AD61" s="1754"/>
      <c r="AE61" s="1754"/>
      <c r="AF61" s="1754"/>
      <c r="AG61" s="1754"/>
      <c r="AH61" s="1754"/>
      <c r="AI61" s="1754"/>
      <c r="AJ61" s="1754"/>
      <c r="AK61" s="1754"/>
      <c r="AL61" s="1754"/>
      <c r="AM61" s="1755"/>
    </row>
    <row r="62" spans="1:39">
      <c r="A62" s="1687"/>
      <c r="B62" s="1688"/>
      <c r="C62" s="9"/>
      <c r="D62" s="16"/>
      <c r="E62" s="15"/>
      <c r="F62" s="76"/>
      <c r="G62" s="37"/>
      <c r="H62" s="37"/>
      <c r="I62" s="37"/>
      <c r="J62" s="37"/>
      <c r="K62" s="37"/>
      <c r="L62" s="37"/>
      <c r="M62" s="37"/>
      <c r="N62" s="37"/>
      <c r="O62" s="37"/>
      <c r="P62" s="37"/>
      <c r="Q62" s="37"/>
      <c r="R62" s="37"/>
      <c r="S62" s="37"/>
      <c r="T62" s="39"/>
      <c r="U62" s="1687" t="str">
        <f>IF('③処遇Ⅱ及び職員処遇入力シート '!B65="○","☑","□")</f>
        <v>□</v>
      </c>
      <c r="V62" s="1691"/>
      <c r="W62" s="37" t="s">
        <v>223</v>
      </c>
      <c r="X62" s="37"/>
      <c r="Y62" s="37"/>
      <c r="Z62" s="37"/>
      <c r="AA62" s="37"/>
      <c r="AB62" s="37"/>
      <c r="AC62" s="37"/>
      <c r="AD62" s="37"/>
      <c r="AE62" s="1748"/>
      <c r="AF62" s="1748"/>
      <c r="AG62" s="1748"/>
      <c r="AH62" s="1748"/>
      <c r="AI62" s="1748"/>
      <c r="AJ62" s="1748"/>
      <c r="AK62" s="1748"/>
      <c r="AL62" s="1748"/>
      <c r="AM62" s="40" t="s">
        <v>300</v>
      </c>
    </row>
    <row r="63" spans="1:39">
      <c r="A63" s="1687"/>
      <c r="B63" s="1688"/>
      <c r="C63" s="9"/>
      <c r="D63" s="16"/>
      <c r="E63" s="15"/>
      <c r="F63" s="76"/>
      <c r="G63" s="55"/>
      <c r="H63" s="55"/>
      <c r="I63" s="55"/>
      <c r="J63" s="55"/>
      <c r="K63" s="55"/>
      <c r="L63" s="55"/>
      <c r="M63" s="55"/>
      <c r="N63" s="55"/>
      <c r="O63" s="55"/>
      <c r="P63" s="55"/>
      <c r="Q63" s="55"/>
      <c r="R63" s="55"/>
      <c r="S63" s="55"/>
      <c r="T63" s="56"/>
      <c r="U63" s="1687" t="str">
        <f>IF('③処遇Ⅱ及び職員処遇入力シート '!B66="○","☑","□")</f>
        <v>□</v>
      </c>
      <c r="V63" s="1691"/>
      <c r="W63" s="1675" t="s">
        <v>301</v>
      </c>
      <c r="X63" s="1675"/>
      <c r="Y63" s="1675"/>
      <c r="Z63" s="1675"/>
      <c r="AA63" s="1675"/>
      <c r="AB63" s="1675"/>
      <c r="AC63" s="1816" t="str">
        <f>IF('③処遇Ⅱ及び職員処遇入力シート '!E66="","",'③処遇Ⅱ及び職員処遇入力シート '!E66)</f>
        <v/>
      </c>
      <c r="AD63" s="1816"/>
      <c r="AE63" s="1816"/>
      <c r="AF63" s="1816"/>
      <c r="AG63" s="1816"/>
      <c r="AH63" s="1816"/>
      <c r="AI63" s="1816"/>
      <c r="AJ63" s="1816"/>
      <c r="AK63" s="1816"/>
      <c r="AL63" s="1816"/>
      <c r="AM63" s="1817"/>
    </row>
    <row r="64" spans="1:39">
      <c r="A64" s="1687"/>
      <c r="B64" s="1688"/>
      <c r="C64" s="9"/>
      <c r="D64" s="16"/>
      <c r="E64" s="15"/>
      <c r="F64" s="76"/>
      <c r="G64" s="77" t="s">
        <v>302</v>
      </c>
      <c r="H64" s="37"/>
      <c r="I64" s="37"/>
      <c r="J64" s="37"/>
      <c r="K64" s="37"/>
      <c r="L64" s="37"/>
      <c r="M64" s="37"/>
      <c r="N64" s="37"/>
      <c r="O64" s="37"/>
      <c r="P64" s="37"/>
      <c r="Q64" s="37"/>
      <c r="R64" s="37"/>
      <c r="S64" s="37"/>
      <c r="T64" s="39"/>
      <c r="U64" s="1685" t="s">
        <v>225</v>
      </c>
      <c r="V64" s="1668"/>
      <c r="W64" s="1668"/>
      <c r="X64" s="1686" t="s">
        <v>57</v>
      </c>
      <c r="Y64" s="1686"/>
      <c r="Z64" s="1686" t="str">
        <f>IF('③処遇Ⅱ及び職員処遇入力シート '!J63="","",'③処遇Ⅱ及び職員処遇入力シート '!J63)</f>
        <v/>
      </c>
      <c r="AA64" s="1686"/>
      <c r="AB64" s="13" t="s">
        <v>17</v>
      </c>
      <c r="AC64" s="1686" t="str">
        <f>IF('③処遇Ⅱ及び職員処遇入力シート '!L63="","",'③処遇Ⅱ及び職員処遇入力シート '!L63)</f>
        <v/>
      </c>
      <c r="AD64" s="1686"/>
      <c r="AE64" s="13" t="s">
        <v>59</v>
      </c>
      <c r="AF64" s="1686"/>
      <c r="AG64" s="1686"/>
      <c r="AH64" s="1686"/>
      <c r="AI64" s="1686"/>
      <c r="AJ64" s="1686"/>
      <c r="AK64" s="1686"/>
      <c r="AL64" s="1686"/>
      <c r="AM64" s="1665"/>
    </row>
    <row r="65" spans="1:45">
      <c r="A65" s="1687"/>
      <c r="B65" s="1688"/>
      <c r="C65" s="9"/>
      <c r="D65" s="16"/>
      <c r="E65" s="15"/>
      <c r="F65" s="76"/>
      <c r="G65" s="37"/>
      <c r="H65" s="37"/>
      <c r="I65" s="37"/>
      <c r="J65" s="37"/>
      <c r="K65" s="37"/>
      <c r="L65" s="37"/>
      <c r="M65" s="37"/>
      <c r="N65" s="37"/>
      <c r="O65" s="37"/>
      <c r="P65" s="37"/>
      <c r="Q65" s="37"/>
      <c r="R65" s="37"/>
      <c r="S65" s="37"/>
      <c r="T65" s="39"/>
      <c r="U65" s="1711"/>
      <c r="V65" s="1654"/>
      <c r="W65" s="1654"/>
      <c r="X65" s="1691" t="s">
        <v>182</v>
      </c>
      <c r="Y65" s="1691"/>
      <c r="Z65" s="1691" t="s">
        <v>57</v>
      </c>
      <c r="AA65" s="1691"/>
      <c r="AB65" s="1654" t="str">
        <f>IF('③処遇Ⅱ及び職員処遇入力シート '!K65="","",'③処遇Ⅱ及び職員処遇入力シート '!K65)</f>
        <v/>
      </c>
      <c r="AC65" s="1654"/>
      <c r="AD65" s="15" t="s">
        <v>17</v>
      </c>
      <c r="AE65" s="1654" t="str">
        <f>IF('③処遇Ⅱ及び職員処遇入力シート '!M65="","",'③処遇Ⅱ及び職員処遇入力シート '!M65)</f>
        <v/>
      </c>
      <c r="AF65" s="1654"/>
      <c r="AG65" s="15" t="s">
        <v>59</v>
      </c>
      <c r="AH65" s="1654"/>
      <c r="AI65" s="1654"/>
      <c r="AJ65" s="1654"/>
      <c r="AK65" s="1654"/>
      <c r="AL65" s="1654"/>
      <c r="AM65" s="1775"/>
    </row>
    <row r="66" spans="1:45">
      <c r="A66" s="1687"/>
      <c r="B66" s="1688"/>
      <c r="C66" s="9"/>
      <c r="D66" s="16"/>
      <c r="E66" s="15"/>
      <c r="F66" s="76"/>
      <c r="G66" s="37"/>
      <c r="H66" s="37"/>
      <c r="I66" s="37"/>
      <c r="J66" s="37"/>
      <c r="K66" s="37"/>
      <c r="L66" s="37"/>
      <c r="M66" s="37"/>
      <c r="N66" s="37"/>
      <c r="O66" s="37"/>
      <c r="P66" s="37"/>
      <c r="Q66" s="37"/>
      <c r="R66" s="37"/>
      <c r="S66" s="37"/>
      <c r="T66" s="39"/>
      <c r="U66" s="1655" t="s">
        <v>226</v>
      </c>
      <c r="V66" s="1656"/>
      <c r="W66" s="1656"/>
      <c r="X66" s="1656" t="s">
        <v>227</v>
      </c>
      <c r="Y66" s="1656"/>
      <c r="Z66" s="1656"/>
      <c r="AA66" s="1656"/>
      <c r="AB66" s="1656"/>
      <c r="AC66" s="1656"/>
      <c r="AD66" s="1656"/>
      <c r="AE66" s="1656"/>
      <c r="AF66" s="1656"/>
      <c r="AG66" s="1656"/>
      <c r="AH66" s="1656"/>
      <c r="AI66" s="1656"/>
      <c r="AJ66" s="1656"/>
      <c r="AK66" s="1656"/>
      <c r="AL66" s="1656"/>
      <c r="AM66" s="1657"/>
    </row>
    <row r="67" spans="1:45" ht="22.5" customHeight="1">
      <c r="A67" s="1687"/>
      <c r="B67" s="1688"/>
      <c r="C67" s="9"/>
      <c r="D67" s="16"/>
      <c r="E67" s="15"/>
      <c r="F67" s="76"/>
      <c r="G67" s="37"/>
      <c r="H67" s="37"/>
      <c r="I67" s="37"/>
      <c r="J67" s="37"/>
      <c r="K67" s="37"/>
      <c r="L67" s="37"/>
      <c r="M67" s="37"/>
      <c r="N67" s="37"/>
      <c r="O67" s="37"/>
      <c r="P67" s="37"/>
      <c r="Q67" s="37"/>
      <c r="R67" s="37"/>
      <c r="S67" s="37"/>
      <c r="T67" s="39"/>
      <c r="U67" s="1810" t="str">
        <f>IF('③処遇Ⅱ及び職員処遇入力シート '!O63="","",'③処遇Ⅱ及び職員処遇入力シート '!O63)</f>
        <v/>
      </c>
      <c r="V67" s="1811"/>
      <c r="W67" s="1811"/>
      <c r="X67" s="1811"/>
      <c r="Y67" s="1811"/>
      <c r="Z67" s="1811"/>
      <c r="AA67" s="1811"/>
      <c r="AB67" s="1811"/>
      <c r="AC67" s="1811"/>
      <c r="AD67" s="1811"/>
      <c r="AE67" s="1811"/>
      <c r="AF67" s="1811"/>
      <c r="AG67" s="1811"/>
      <c r="AH67" s="1811"/>
      <c r="AI67" s="1811"/>
      <c r="AJ67" s="1811"/>
      <c r="AK67" s="1811"/>
      <c r="AL67" s="1811"/>
      <c r="AM67" s="1812"/>
    </row>
    <row r="68" spans="1:45" ht="22.5" customHeight="1">
      <c r="A68" s="1687"/>
      <c r="B68" s="1688"/>
      <c r="C68" s="9"/>
      <c r="D68" s="16"/>
      <c r="E68" s="15"/>
      <c r="F68" s="76"/>
      <c r="G68" s="37"/>
      <c r="H68" s="37"/>
      <c r="I68" s="37"/>
      <c r="J68" s="37"/>
      <c r="K68" s="37"/>
      <c r="L68" s="37"/>
      <c r="M68" s="37"/>
      <c r="N68" s="37"/>
      <c r="O68" s="37"/>
      <c r="P68" s="37"/>
      <c r="Q68" s="37"/>
      <c r="R68" s="37"/>
      <c r="S68" s="37"/>
      <c r="T68" s="39"/>
      <c r="U68" s="1810"/>
      <c r="V68" s="1811"/>
      <c r="W68" s="1811"/>
      <c r="X68" s="1811"/>
      <c r="Y68" s="1811"/>
      <c r="Z68" s="1811"/>
      <c r="AA68" s="1811"/>
      <c r="AB68" s="1811"/>
      <c r="AC68" s="1811"/>
      <c r="AD68" s="1811"/>
      <c r="AE68" s="1811"/>
      <c r="AF68" s="1811"/>
      <c r="AG68" s="1811"/>
      <c r="AH68" s="1811"/>
      <c r="AI68" s="1811"/>
      <c r="AJ68" s="1811"/>
      <c r="AK68" s="1811"/>
      <c r="AL68" s="1811"/>
      <c r="AM68" s="1812"/>
    </row>
    <row r="69" spans="1:45" ht="22.5" customHeight="1">
      <c r="A69" s="1687"/>
      <c r="B69" s="1688"/>
      <c r="C69" s="9"/>
      <c r="D69" s="16"/>
      <c r="E69" s="15"/>
      <c r="F69" s="76"/>
      <c r="G69" s="37"/>
      <c r="H69" s="37"/>
      <c r="I69" s="37"/>
      <c r="J69" s="37"/>
      <c r="K69" s="37"/>
      <c r="L69" s="37"/>
      <c r="M69" s="37"/>
      <c r="N69" s="37"/>
      <c r="O69" s="37"/>
      <c r="P69" s="37"/>
      <c r="Q69" s="37"/>
      <c r="R69" s="37"/>
      <c r="S69" s="37"/>
      <c r="T69" s="39"/>
      <c r="U69" s="1810"/>
      <c r="V69" s="1811"/>
      <c r="W69" s="1811"/>
      <c r="X69" s="1811"/>
      <c r="Y69" s="1811"/>
      <c r="Z69" s="1811"/>
      <c r="AA69" s="1811"/>
      <c r="AB69" s="1811"/>
      <c r="AC69" s="1811"/>
      <c r="AD69" s="1811"/>
      <c r="AE69" s="1811"/>
      <c r="AF69" s="1811"/>
      <c r="AG69" s="1811"/>
      <c r="AH69" s="1811"/>
      <c r="AI69" s="1811"/>
      <c r="AJ69" s="1811"/>
      <c r="AK69" s="1811"/>
      <c r="AL69" s="1811"/>
      <c r="AM69" s="1812"/>
    </row>
    <row r="70" spans="1:45" ht="22.5" customHeight="1">
      <c r="A70" s="1687"/>
      <c r="B70" s="1688"/>
      <c r="C70" s="9"/>
      <c r="D70" s="16"/>
      <c r="E70" s="15"/>
      <c r="F70" s="76"/>
      <c r="G70" s="37"/>
      <c r="H70" s="37"/>
      <c r="I70" s="37"/>
      <c r="J70" s="37"/>
      <c r="K70" s="37"/>
      <c r="L70" s="37"/>
      <c r="M70" s="37"/>
      <c r="N70" s="37"/>
      <c r="O70" s="37"/>
      <c r="P70" s="37"/>
      <c r="Q70" s="37"/>
      <c r="R70" s="37"/>
      <c r="S70" s="37"/>
      <c r="T70" s="39"/>
      <c r="U70" s="1810"/>
      <c r="V70" s="1811"/>
      <c r="W70" s="1811"/>
      <c r="X70" s="1811"/>
      <c r="Y70" s="1811"/>
      <c r="Z70" s="1811"/>
      <c r="AA70" s="1811"/>
      <c r="AB70" s="1811"/>
      <c r="AC70" s="1811"/>
      <c r="AD70" s="1811"/>
      <c r="AE70" s="1811"/>
      <c r="AF70" s="1811"/>
      <c r="AG70" s="1811"/>
      <c r="AH70" s="1811"/>
      <c r="AI70" s="1811"/>
      <c r="AJ70" s="1811"/>
      <c r="AK70" s="1811"/>
      <c r="AL70" s="1811"/>
      <c r="AM70" s="1812"/>
    </row>
    <row r="71" spans="1:45" ht="22.5" customHeight="1">
      <c r="A71" s="1687"/>
      <c r="B71" s="1688"/>
      <c r="C71" s="9"/>
      <c r="D71" s="16"/>
      <c r="E71" s="15"/>
      <c r="F71" s="76"/>
      <c r="G71" s="37"/>
      <c r="H71" s="37"/>
      <c r="I71" s="37"/>
      <c r="J71" s="37"/>
      <c r="K71" s="37"/>
      <c r="L71" s="37"/>
      <c r="M71" s="37"/>
      <c r="N71" s="37"/>
      <c r="O71" s="37"/>
      <c r="P71" s="37"/>
      <c r="Q71" s="37"/>
      <c r="R71" s="37"/>
      <c r="S71" s="37"/>
      <c r="T71" s="39"/>
      <c r="U71" s="1813"/>
      <c r="V71" s="1814"/>
      <c r="W71" s="1814"/>
      <c r="X71" s="1814"/>
      <c r="Y71" s="1814"/>
      <c r="Z71" s="1814"/>
      <c r="AA71" s="1814"/>
      <c r="AB71" s="1814"/>
      <c r="AC71" s="1814"/>
      <c r="AD71" s="1814"/>
      <c r="AE71" s="1814"/>
      <c r="AF71" s="1814"/>
      <c r="AG71" s="1814"/>
      <c r="AH71" s="1814"/>
      <c r="AI71" s="1814"/>
      <c r="AJ71" s="1814"/>
      <c r="AK71" s="1814"/>
      <c r="AL71" s="1814"/>
      <c r="AM71" s="1815"/>
    </row>
    <row r="72" spans="1:45">
      <c r="A72" s="1687"/>
      <c r="B72" s="1688"/>
      <c r="C72" s="9"/>
      <c r="D72" s="16"/>
      <c r="E72" s="15" t="s">
        <v>276</v>
      </c>
      <c r="F72" s="15"/>
      <c r="G72" s="71"/>
      <c r="H72" s="71"/>
      <c r="I72" s="71"/>
      <c r="J72" s="71"/>
      <c r="K72" s="71"/>
      <c r="L72" s="71"/>
      <c r="M72" s="71"/>
      <c r="N72" s="71"/>
      <c r="O72" s="71"/>
      <c r="P72" s="71"/>
      <c r="Q72" s="71"/>
      <c r="R72" s="71"/>
      <c r="S72" s="71"/>
      <c r="T72" s="72"/>
      <c r="U72" s="36"/>
      <c r="V72" s="31"/>
      <c r="W72" s="31"/>
      <c r="X72" s="31"/>
      <c r="Y72" s="31"/>
      <c r="Z72" s="31"/>
      <c r="AA72" s="31"/>
      <c r="AB72" s="31"/>
      <c r="AC72" s="31"/>
      <c r="AD72" s="31"/>
      <c r="AE72" s="31"/>
      <c r="AF72" s="31"/>
      <c r="AG72" s="31"/>
      <c r="AH72" s="31"/>
      <c r="AI72" s="31"/>
      <c r="AJ72" s="31"/>
      <c r="AK72" s="31"/>
      <c r="AL72" s="31"/>
      <c r="AM72" s="32"/>
    </row>
    <row r="73" spans="1:45" ht="18.75" customHeight="1">
      <c r="A73" s="1687"/>
      <c r="B73" s="1688"/>
      <c r="C73" s="9"/>
      <c r="D73" s="16"/>
      <c r="E73" s="15"/>
      <c r="F73" s="76"/>
      <c r="G73" s="1818" t="s">
        <v>296</v>
      </c>
      <c r="H73" s="1818"/>
      <c r="I73" s="1818"/>
      <c r="J73" s="1818"/>
      <c r="K73" s="1818"/>
      <c r="L73" s="1818"/>
      <c r="M73" s="1818"/>
      <c r="N73" s="1818"/>
      <c r="O73" s="1818"/>
      <c r="P73" s="1818"/>
      <c r="Q73" s="1818"/>
      <c r="R73" s="1818"/>
      <c r="S73" s="1818"/>
      <c r="T73" s="1819"/>
      <c r="U73" s="1820" t="str">
        <f>IF((U21-U52)&gt;0,U21-U52,"")</f>
        <v/>
      </c>
      <c r="V73" s="1821"/>
      <c r="W73" s="1821"/>
      <c r="X73" s="1821"/>
      <c r="Y73" s="1821"/>
      <c r="Z73" s="1821"/>
      <c r="AA73" s="1821"/>
      <c r="AB73" s="1821"/>
      <c r="AC73" s="1821"/>
      <c r="AD73" s="1821"/>
      <c r="AE73" s="1821"/>
      <c r="AF73" s="1821"/>
      <c r="AG73" s="1821"/>
      <c r="AH73" s="1821"/>
      <c r="AI73" s="1821"/>
      <c r="AJ73" s="1821"/>
      <c r="AK73" s="1821"/>
      <c r="AL73" s="1821"/>
      <c r="AM73" s="1822"/>
    </row>
    <row r="74" spans="1:45">
      <c r="A74" s="1687"/>
      <c r="B74" s="1688"/>
      <c r="C74" s="9"/>
      <c r="D74" s="16"/>
      <c r="E74" s="15"/>
      <c r="F74" s="76"/>
      <c r="G74" s="1692" t="s">
        <v>298</v>
      </c>
      <c r="H74" s="1692"/>
      <c r="I74" s="1692"/>
      <c r="J74" s="1692"/>
      <c r="K74" s="1692"/>
      <c r="L74" s="1692"/>
      <c r="M74" s="1692"/>
      <c r="N74" s="1692"/>
      <c r="O74" s="1692"/>
      <c r="P74" s="1692"/>
      <c r="Q74" s="1692"/>
      <c r="R74" s="1692"/>
      <c r="S74" s="1692"/>
      <c r="T74" s="1693"/>
      <c r="U74" s="1687" t="str">
        <f>IF('③処遇Ⅱ及び職員処遇入力シート '!B113="○","☑","□")</f>
        <v>□</v>
      </c>
      <c r="V74" s="1691"/>
      <c r="W74" s="1692" t="s">
        <v>20</v>
      </c>
      <c r="X74" s="1692"/>
      <c r="Y74" s="1692"/>
      <c r="Z74" s="1692"/>
      <c r="AA74" s="1692"/>
      <c r="AB74" s="1692"/>
      <c r="AC74" s="1692"/>
      <c r="AD74" s="1692"/>
      <c r="AE74" s="1692"/>
      <c r="AF74" s="1692"/>
      <c r="AG74" s="1692"/>
      <c r="AH74" s="1692"/>
      <c r="AI74" s="1692"/>
      <c r="AJ74" s="1692"/>
      <c r="AK74" s="1692"/>
      <c r="AL74" s="1692"/>
      <c r="AM74" s="1693"/>
    </row>
    <row r="75" spans="1:45">
      <c r="A75" s="1687"/>
      <c r="B75" s="1688"/>
      <c r="C75" s="9"/>
      <c r="D75" s="16"/>
      <c r="E75" s="15"/>
      <c r="F75" s="76"/>
      <c r="G75" s="37"/>
      <c r="H75" s="37"/>
      <c r="I75" s="37"/>
      <c r="J75" s="37"/>
      <c r="K75" s="37"/>
      <c r="L75" s="37"/>
      <c r="M75" s="37"/>
      <c r="N75" s="37"/>
      <c r="O75" s="37"/>
      <c r="P75" s="37"/>
      <c r="Q75" s="37"/>
      <c r="R75" s="37"/>
      <c r="S75" s="37"/>
      <c r="T75" s="39"/>
      <c r="U75" s="1687" t="str">
        <f>IF('③処遇Ⅱ及び職員処遇入力シート '!B114="○","☑","□")</f>
        <v>□</v>
      </c>
      <c r="V75" s="1691"/>
      <c r="W75" s="1692" t="s">
        <v>299</v>
      </c>
      <c r="X75" s="1692"/>
      <c r="Y75" s="1692"/>
      <c r="Z75" s="1692"/>
      <c r="AA75" s="1692"/>
      <c r="AB75" s="1754" t="str">
        <f>IF('③処遇Ⅱ及び職員処遇入力シート '!E114="","",'③処遇Ⅱ及び職員処遇入力シート '!E114)</f>
        <v/>
      </c>
      <c r="AC75" s="1754"/>
      <c r="AD75" s="1754"/>
      <c r="AE75" s="1754"/>
      <c r="AF75" s="1754"/>
      <c r="AG75" s="1754"/>
      <c r="AH75" s="1754"/>
      <c r="AI75" s="1754"/>
      <c r="AJ75" s="1754"/>
      <c r="AK75" s="1754"/>
      <c r="AL75" s="1754"/>
      <c r="AM75" s="1755"/>
      <c r="AS75" s="1" t="s">
        <v>303</v>
      </c>
    </row>
    <row r="76" spans="1:45">
      <c r="A76" s="1687"/>
      <c r="B76" s="1688"/>
      <c r="C76" s="9"/>
      <c r="D76" s="16"/>
      <c r="E76" s="15"/>
      <c r="F76" s="76"/>
      <c r="G76" s="37"/>
      <c r="H76" s="37"/>
      <c r="I76" s="37"/>
      <c r="J76" s="37"/>
      <c r="K76" s="37"/>
      <c r="L76" s="37"/>
      <c r="M76" s="37"/>
      <c r="N76" s="37"/>
      <c r="O76" s="37"/>
      <c r="P76" s="37"/>
      <c r="Q76" s="37"/>
      <c r="R76" s="37"/>
      <c r="S76" s="37"/>
      <c r="T76" s="39"/>
      <c r="U76" s="1687" t="str">
        <f>IF('③処遇Ⅱ及び職員処遇入力シート '!B115="○","☑","□")</f>
        <v>□</v>
      </c>
      <c r="V76" s="1691"/>
      <c r="W76" s="37" t="s">
        <v>223</v>
      </c>
      <c r="X76" s="37"/>
      <c r="Y76" s="37"/>
      <c r="Z76" s="37"/>
      <c r="AA76" s="37"/>
      <c r="AB76" s="37"/>
      <c r="AC76" s="37"/>
      <c r="AD76" s="37"/>
      <c r="AE76" s="1748"/>
      <c r="AF76" s="1748"/>
      <c r="AG76" s="1748"/>
      <c r="AH76" s="1748"/>
      <c r="AI76" s="1748"/>
      <c r="AJ76" s="1748"/>
      <c r="AK76" s="1748"/>
      <c r="AL76" s="1748"/>
      <c r="AM76" s="40" t="s">
        <v>300</v>
      </c>
    </row>
    <row r="77" spans="1:45">
      <c r="A77" s="1687"/>
      <c r="B77" s="1688"/>
      <c r="C77" s="9"/>
      <c r="D77" s="16"/>
      <c r="E77" s="15"/>
      <c r="F77" s="76"/>
      <c r="G77" s="78"/>
      <c r="H77" s="55"/>
      <c r="I77" s="55"/>
      <c r="J77" s="55"/>
      <c r="K77" s="55"/>
      <c r="L77" s="55"/>
      <c r="M77" s="55"/>
      <c r="N77" s="55"/>
      <c r="O77" s="55"/>
      <c r="P77" s="55"/>
      <c r="Q77" s="55"/>
      <c r="R77" s="55"/>
      <c r="S77" s="55"/>
      <c r="T77" s="56"/>
      <c r="U77" s="1687" t="str">
        <f>IF('③処遇Ⅱ及び職員処遇入力シート '!B116="○","☑","□")</f>
        <v>□</v>
      </c>
      <c r="V77" s="1691"/>
      <c r="W77" s="1675" t="s">
        <v>301</v>
      </c>
      <c r="X77" s="1675"/>
      <c r="Y77" s="1675"/>
      <c r="Z77" s="1675"/>
      <c r="AA77" s="1675"/>
      <c r="AB77" s="1675"/>
      <c r="AC77" s="1816" t="str">
        <f>IF('③処遇Ⅱ及び職員処遇入力シート '!E116="","",'③処遇Ⅱ及び職員処遇入力シート '!E116)</f>
        <v/>
      </c>
      <c r="AD77" s="1816"/>
      <c r="AE77" s="1816"/>
      <c r="AF77" s="1816"/>
      <c r="AG77" s="1816"/>
      <c r="AH77" s="1816"/>
      <c r="AI77" s="1816"/>
      <c r="AJ77" s="1816"/>
      <c r="AK77" s="1816"/>
      <c r="AL77" s="1816"/>
      <c r="AM77" s="1817"/>
    </row>
    <row r="78" spans="1:45">
      <c r="A78" s="1687"/>
      <c r="B78" s="1688"/>
      <c r="C78" s="9"/>
      <c r="D78" s="16"/>
      <c r="E78" s="15"/>
      <c r="F78" s="76"/>
      <c r="G78" s="77" t="s">
        <v>302</v>
      </c>
      <c r="H78" s="37"/>
      <c r="I78" s="37"/>
      <c r="J78" s="37"/>
      <c r="K78" s="37"/>
      <c r="L78" s="37"/>
      <c r="M78" s="37"/>
      <c r="N78" s="37"/>
      <c r="O78" s="37"/>
      <c r="P78" s="37"/>
      <c r="Q78" s="37"/>
      <c r="R78" s="37"/>
      <c r="S78" s="37"/>
      <c r="T78" s="39"/>
      <c r="U78" s="1685" t="s">
        <v>225</v>
      </c>
      <c r="V78" s="1668"/>
      <c r="W78" s="1668"/>
      <c r="X78" s="1686" t="s">
        <v>57</v>
      </c>
      <c r="Y78" s="1686"/>
      <c r="Z78" s="1686" t="str">
        <f>IF('③処遇Ⅱ及び職員処遇入力シート '!J113="","",'③処遇Ⅱ及び職員処遇入力シート '!J113)</f>
        <v/>
      </c>
      <c r="AA78" s="1686"/>
      <c r="AB78" s="13" t="s">
        <v>17</v>
      </c>
      <c r="AC78" s="1686" t="str">
        <f>IF('③処遇Ⅱ及び職員処遇入力シート '!L113="","",'③処遇Ⅱ及び職員処遇入力シート '!L113)</f>
        <v/>
      </c>
      <c r="AD78" s="1686"/>
      <c r="AE78" s="13" t="s">
        <v>59</v>
      </c>
      <c r="AF78" s="1686"/>
      <c r="AG78" s="1686"/>
      <c r="AH78" s="1686"/>
      <c r="AI78" s="1686"/>
      <c r="AJ78" s="1686"/>
      <c r="AK78" s="1686"/>
      <c r="AL78" s="1686"/>
      <c r="AM78" s="1665"/>
    </row>
    <row r="79" spans="1:45">
      <c r="A79" s="1687"/>
      <c r="B79" s="1688"/>
      <c r="C79" s="9"/>
      <c r="D79" s="16"/>
      <c r="E79" s="15"/>
      <c r="F79" s="76"/>
      <c r="G79" s="37"/>
      <c r="H79" s="37"/>
      <c r="I79" s="37"/>
      <c r="J79" s="37"/>
      <c r="K79" s="37"/>
      <c r="L79" s="37"/>
      <c r="M79" s="37"/>
      <c r="N79" s="37"/>
      <c r="O79" s="37"/>
      <c r="P79" s="37"/>
      <c r="Q79" s="37"/>
      <c r="R79" s="37"/>
      <c r="S79" s="37"/>
      <c r="T79" s="39"/>
      <c r="U79" s="1711"/>
      <c r="V79" s="1654"/>
      <c r="W79" s="1654"/>
      <c r="X79" s="1691" t="s">
        <v>182</v>
      </c>
      <c r="Y79" s="1691"/>
      <c r="Z79" s="1691" t="s">
        <v>57</v>
      </c>
      <c r="AA79" s="1691"/>
      <c r="AB79" s="1691" t="str">
        <f>IF('③処遇Ⅱ及び職員処遇入力シート '!K115="","",'③処遇Ⅱ及び職員処遇入力シート '!K115)</f>
        <v/>
      </c>
      <c r="AC79" s="1691"/>
      <c r="AD79" s="15" t="s">
        <v>17</v>
      </c>
      <c r="AE79" s="1691" t="str">
        <f>IF('③処遇Ⅱ及び職員処遇入力シート '!M115="","",'③処遇Ⅱ及び職員処遇入力シート '!M115)</f>
        <v/>
      </c>
      <c r="AF79" s="1691"/>
      <c r="AG79" s="15" t="s">
        <v>59</v>
      </c>
      <c r="AH79" s="1654"/>
      <c r="AI79" s="1654"/>
      <c r="AJ79" s="1654"/>
      <c r="AK79" s="1654"/>
      <c r="AL79" s="1654"/>
      <c r="AM79" s="1775"/>
    </row>
    <row r="80" spans="1:45">
      <c r="A80" s="1687"/>
      <c r="B80" s="1688"/>
      <c r="C80" s="9"/>
      <c r="D80" s="16"/>
      <c r="E80" s="15"/>
      <c r="F80" s="76"/>
      <c r="G80" s="37"/>
      <c r="H80" s="37"/>
      <c r="I80" s="37"/>
      <c r="J80" s="37"/>
      <c r="K80" s="37"/>
      <c r="L80" s="37"/>
      <c r="M80" s="37"/>
      <c r="N80" s="37"/>
      <c r="O80" s="37"/>
      <c r="P80" s="37"/>
      <c r="Q80" s="37"/>
      <c r="R80" s="37"/>
      <c r="S80" s="37"/>
      <c r="T80" s="39"/>
      <c r="U80" s="1655" t="s">
        <v>226</v>
      </c>
      <c r="V80" s="1656"/>
      <c r="W80" s="1656"/>
      <c r="X80" s="1656" t="s">
        <v>227</v>
      </c>
      <c r="Y80" s="1656"/>
      <c r="Z80" s="1656"/>
      <c r="AA80" s="1656"/>
      <c r="AB80" s="1656"/>
      <c r="AC80" s="1656"/>
      <c r="AD80" s="1656"/>
      <c r="AE80" s="1656"/>
      <c r="AF80" s="1656"/>
      <c r="AG80" s="1656"/>
      <c r="AH80" s="1656"/>
      <c r="AI80" s="1656"/>
      <c r="AJ80" s="1656"/>
      <c r="AK80" s="1656"/>
      <c r="AL80" s="1656"/>
      <c r="AM80" s="1657"/>
    </row>
    <row r="81" spans="1:39" ht="22.5" customHeight="1">
      <c r="A81" s="1687"/>
      <c r="B81" s="1688"/>
      <c r="C81" s="9"/>
      <c r="D81" s="16"/>
      <c r="E81" s="15"/>
      <c r="F81" s="76"/>
      <c r="G81" s="37"/>
      <c r="H81" s="37"/>
      <c r="I81" s="37"/>
      <c r="J81" s="37"/>
      <c r="K81" s="37"/>
      <c r="L81" s="37"/>
      <c r="M81" s="37"/>
      <c r="N81" s="37"/>
      <c r="O81" s="37"/>
      <c r="P81" s="37"/>
      <c r="Q81" s="37"/>
      <c r="R81" s="37"/>
      <c r="S81" s="37"/>
      <c r="T81" s="39"/>
      <c r="U81" s="1810" t="str">
        <f>IF('③処遇Ⅱ及び職員処遇入力シート '!O113="","",'③処遇Ⅱ及び職員処遇入力シート '!O113)</f>
        <v/>
      </c>
      <c r="V81" s="1811"/>
      <c r="W81" s="1811"/>
      <c r="X81" s="1811"/>
      <c r="Y81" s="1811"/>
      <c r="Z81" s="1811"/>
      <c r="AA81" s="1811"/>
      <c r="AB81" s="1811"/>
      <c r="AC81" s="1811"/>
      <c r="AD81" s="1811"/>
      <c r="AE81" s="1811"/>
      <c r="AF81" s="1811"/>
      <c r="AG81" s="1811"/>
      <c r="AH81" s="1811"/>
      <c r="AI81" s="1811"/>
      <c r="AJ81" s="1811"/>
      <c r="AK81" s="1811"/>
      <c r="AL81" s="1811"/>
      <c r="AM81" s="1812"/>
    </row>
    <row r="82" spans="1:39" ht="22.5" customHeight="1">
      <c r="A82" s="1687"/>
      <c r="B82" s="1688"/>
      <c r="C82" s="9"/>
      <c r="D82" s="16"/>
      <c r="E82" s="15"/>
      <c r="F82" s="76"/>
      <c r="G82" s="37"/>
      <c r="H82" s="37"/>
      <c r="I82" s="37"/>
      <c r="J82" s="37"/>
      <c r="K82" s="37"/>
      <c r="L82" s="37"/>
      <c r="M82" s="37"/>
      <c r="N82" s="37"/>
      <c r="O82" s="37"/>
      <c r="P82" s="37"/>
      <c r="Q82" s="37"/>
      <c r="R82" s="37"/>
      <c r="S82" s="37"/>
      <c r="T82" s="39"/>
      <c r="U82" s="1810"/>
      <c r="V82" s="1811"/>
      <c r="W82" s="1811"/>
      <c r="X82" s="1811"/>
      <c r="Y82" s="1811"/>
      <c r="Z82" s="1811"/>
      <c r="AA82" s="1811"/>
      <c r="AB82" s="1811"/>
      <c r="AC82" s="1811"/>
      <c r="AD82" s="1811"/>
      <c r="AE82" s="1811"/>
      <c r="AF82" s="1811"/>
      <c r="AG82" s="1811"/>
      <c r="AH82" s="1811"/>
      <c r="AI82" s="1811"/>
      <c r="AJ82" s="1811"/>
      <c r="AK82" s="1811"/>
      <c r="AL82" s="1811"/>
      <c r="AM82" s="1812"/>
    </row>
    <row r="83" spans="1:39" ht="22.5" customHeight="1">
      <c r="A83" s="1687"/>
      <c r="B83" s="1688"/>
      <c r="C83" s="9"/>
      <c r="D83" s="16"/>
      <c r="E83" s="15"/>
      <c r="F83" s="76"/>
      <c r="G83" s="37"/>
      <c r="H83" s="37"/>
      <c r="I83" s="37"/>
      <c r="J83" s="37"/>
      <c r="K83" s="37"/>
      <c r="L83" s="37"/>
      <c r="M83" s="37"/>
      <c r="N83" s="37"/>
      <c r="O83" s="37"/>
      <c r="P83" s="37"/>
      <c r="Q83" s="37"/>
      <c r="R83" s="37"/>
      <c r="S83" s="37"/>
      <c r="T83" s="39"/>
      <c r="U83" s="1810"/>
      <c r="V83" s="1811"/>
      <c r="W83" s="1811"/>
      <c r="X83" s="1811"/>
      <c r="Y83" s="1811"/>
      <c r="Z83" s="1811"/>
      <c r="AA83" s="1811"/>
      <c r="AB83" s="1811"/>
      <c r="AC83" s="1811"/>
      <c r="AD83" s="1811"/>
      <c r="AE83" s="1811"/>
      <c r="AF83" s="1811"/>
      <c r="AG83" s="1811"/>
      <c r="AH83" s="1811"/>
      <c r="AI83" s="1811"/>
      <c r="AJ83" s="1811"/>
      <c r="AK83" s="1811"/>
      <c r="AL83" s="1811"/>
      <c r="AM83" s="1812"/>
    </row>
    <row r="84" spans="1:39" ht="22.5" customHeight="1">
      <c r="A84" s="1687"/>
      <c r="B84" s="1688"/>
      <c r="C84" s="9"/>
      <c r="D84" s="16"/>
      <c r="E84" s="15"/>
      <c r="F84" s="76"/>
      <c r="G84" s="37"/>
      <c r="H84" s="37"/>
      <c r="I84" s="37"/>
      <c r="J84" s="37"/>
      <c r="K84" s="37"/>
      <c r="L84" s="37"/>
      <c r="M84" s="37"/>
      <c r="N84" s="37"/>
      <c r="O84" s="37"/>
      <c r="P84" s="37"/>
      <c r="Q84" s="37"/>
      <c r="R84" s="37"/>
      <c r="S84" s="37"/>
      <c r="T84" s="39"/>
      <c r="U84" s="1810"/>
      <c r="V84" s="1811"/>
      <c r="W84" s="1811"/>
      <c r="X84" s="1811"/>
      <c r="Y84" s="1811"/>
      <c r="Z84" s="1811"/>
      <c r="AA84" s="1811"/>
      <c r="AB84" s="1811"/>
      <c r="AC84" s="1811"/>
      <c r="AD84" s="1811"/>
      <c r="AE84" s="1811"/>
      <c r="AF84" s="1811"/>
      <c r="AG84" s="1811"/>
      <c r="AH84" s="1811"/>
      <c r="AI84" s="1811"/>
      <c r="AJ84" s="1811"/>
      <c r="AK84" s="1811"/>
      <c r="AL84" s="1811"/>
      <c r="AM84" s="1812"/>
    </row>
    <row r="85" spans="1:39" ht="22.5" customHeight="1">
      <c r="A85" s="1666"/>
      <c r="B85" s="1667"/>
      <c r="C85" s="11"/>
      <c r="D85" s="63"/>
      <c r="E85" s="18"/>
      <c r="F85" s="79"/>
      <c r="G85" s="34"/>
      <c r="H85" s="34"/>
      <c r="I85" s="34"/>
      <c r="J85" s="34"/>
      <c r="K85" s="34"/>
      <c r="L85" s="34"/>
      <c r="M85" s="34"/>
      <c r="N85" s="34"/>
      <c r="O85" s="34"/>
      <c r="P85" s="34"/>
      <c r="Q85" s="34"/>
      <c r="R85" s="34"/>
      <c r="S85" s="34"/>
      <c r="T85" s="35"/>
      <c r="U85" s="1813"/>
      <c r="V85" s="1814"/>
      <c r="W85" s="1814"/>
      <c r="X85" s="1814"/>
      <c r="Y85" s="1814"/>
      <c r="Z85" s="1814"/>
      <c r="AA85" s="1814"/>
      <c r="AB85" s="1814"/>
      <c r="AC85" s="1814"/>
      <c r="AD85" s="1814"/>
      <c r="AE85" s="1814"/>
      <c r="AF85" s="1814"/>
      <c r="AG85" s="1814"/>
      <c r="AH85" s="1814"/>
      <c r="AI85" s="1814"/>
      <c r="AJ85" s="1814"/>
      <c r="AK85" s="1814"/>
      <c r="AL85" s="1814"/>
      <c r="AM85" s="1815"/>
    </row>
  </sheetData>
  <sheetProtection algorithmName="SHA-512" hashValue="x/tEjN24W9m4YrCYmPkfLxhkXXYEwgcQge6lhj8gfDQoFzYjuFeb/a8uWM7LzO3MS6jwb60J5Q5nw8pPYqCmmg==" saltValue="zDVZgD4OCCmSJ5tlv7/caA==" spinCount="100000" sheet="1" formatCells="0"/>
  <mergeCells count="125">
    <mergeCell ref="V7:AB7"/>
    <mergeCell ref="AC7:AM7"/>
    <mergeCell ref="V8:AB8"/>
    <mergeCell ref="AC8:AM8"/>
    <mergeCell ref="V9:AB9"/>
    <mergeCell ref="AC9:AM9"/>
    <mergeCell ref="A2:AM3"/>
    <mergeCell ref="AC4:AM4"/>
    <mergeCell ref="V6:AB6"/>
    <mergeCell ref="AC6:AF6"/>
    <mergeCell ref="AG6:AK6"/>
    <mergeCell ref="AL6:AM6"/>
    <mergeCell ref="V10:AB10"/>
    <mergeCell ref="AC10:AK10"/>
    <mergeCell ref="AL10:AM10"/>
    <mergeCell ref="A15:B22"/>
    <mergeCell ref="C15:T15"/>
    <mergeCell ref="U15:AM15"/>
    <mergeCell ref="U16:AM16"/>
    <mergeCell ref="U17:AM17"/>
    <mergeCell ref="U18:AM18"/>
    <mergeCell ref="U19:AM19"/>
    <mergeCell ref="AJ23:AK23"/>
    <mergeCell ref="A26:B27"/>
    <mergeCell ref="C26:T27"/>
    <mergeCell ref="U26:AM26"/>
    <mergeCell ref="U27:AA27"/>
    <mergeCell ref="AB27:AM27"/>
    <mergeCell ref="U20:AM20"/>
    <mergeCell ref="U21:AM21"/>
    <mergeCell ref="U22:AM22"/>
    <mergeCell ref="A23:B23"/>
    <mergeCell ref="C23:T23"/>
    <mergeCell ref="V23:W23"/>
    <mergeCell ref="X23:Y23"/>
    <mergeCell ref="AA23:AB23"/>
    <mergeCell ref="AE23:AF23"/>
    <mergeCell ref="AG23:AH23"/>
    <mergeCell ref="U33:AM33"/>
    <mergeCell ref="C34:T34"/>
    <mergeCell ref="U34:AM34"/>
    <mergeCell ref="U35:AM35"/>
    <mergeCell ref="U37:AM37"/>
    <mergeCell ref="C38:T38"/>
    <mergeCell ref="U38:AM38"/>
    <mergeCell ref="A28:B28"/>
    <mergeCell ref="C28:T28"/>
    <mergeCell ref="U28:AM28"/>
    <mergeCell ref="A29:B29"/>
    <mergeCell ref="C29:T29"/>
    <mergeCell ref="U29:AM29"/>
    <mergeCell ref="E52:T52"/>
    <mergeCell ref="U52:AM52"/>
    <mergeCell ref="U53:AM53"/>
    <mergeCell ref="E54:H54"/>
    <mergeCell ref="I54:T54"/>
    <mergeCell ref="U54:AM54"/>
    <mergeCell ref="U39:AM39"/>
    <mergeCell ref="U43:AM43"/>
    <mergeCell ref="C44:T44"/>
    <mergeCell ref="U44:AM44"/>
    <mergeCell ref="U45:AM45"/>
    <mergeCell ref="U48:AM50"/>
    <mergeCell ref="C49:T50"/>
    <mergeCell ref="E51:T51"/>
    <mergeCell ref="U51:AM51"/>
    <mergeCell ref="W61:AA61"/>
    <mergeCell ref="AB61:AM61"/>
    <mergeCell ref="U62:V62"/>
    <mergeCell ref="AE62:AL62"/>
    <mergeCell ref="U63:V63"/>
    <mergeCell ref="W63:AB63"/>
    <mergeCell ref="AC63:AM63"/>
    <mergeCell ref="U55:AM55"/>
    <mergeCell ref="A56:B85"/>
    <mergeCell ref="C56:T56"/>
    <mergeCell ref="U56:AM57"/>
    <mergeCell ref="G59:T59"/>
    <mergeCell ref="U59:AM59"/>
    <mergeCell ref="G60:T60"/>
    <mergeCell ref="U60:V60"/>
    <mergeCell ref="W60:AM60"/>
    <mergeCell ref="U61:V61"/>
    <mergeCell ref="A48:B55"/>
    <mergeCell ref="U64:W64"/>
    <mergeCell ref="X64:Y64"/>
    <mergeCell ref="Z64:AA64"/>
    <mergeCell ref="AC64:AD64"/>
    <mergeCell ref="AF64:AM64"/>
    <mergeCell ref="U65:W65"/>
    <mergeCell ref="X65:Y65"/>
    <mergeCell ref="Z65:AA65"/>
    <mergeCell ref="AB65:AC65"/>
    <mergeCell ref="AE65:AF65"/>
    <mergeCell ref="G74:T74"/>
    <mergeCell ref="U74:V74"/>
    <mergeCell ref="W74:AM74"/>
    <mergeCell ref="U75:V75"/>
    <mergeCell ref="W75:AA75"/>
    <mergeCell ref="AB75:AM75"/>
    <mergeCell ref="AH65:AM65"/>
    <mergeCell ref="U66:W66"/>
    <mergeCell ref="X66:AM66"/>
    <mergeCell ref="U67:AM71"/>
    <mergeCell ref="G73:T73"/>
    <mergeCell ref="U73:AM73"/>
    <mergeCell ref="U76:V76"/>
    <mergeCell ref="AE76:AL76"/>
    <mergeCell ref="U77:V77"/>
    <mergeCell ref="W77:AB77"/>
    <mergeCell ref="AC77:AM77"/>
    <mergeCell ref="U78:W78"/>
    <mergeCell ref="X78:Y78"/>
    <mergeCell ref="Z78:AA78"/>
    <mergeCell ref="AC78:AD78"/>
    <mergeCell ref="AF78:AM78"/>
    <mergeCell ref="U80:W80"/>
    <mergeCell ref="X80:AM80"/>
    <mergeCell ref="U81:AM85"/>
    <mergeCell ref="U79:W79"/>
    <mergeCell ref="X79:Y79"/>
    <mergeCell ref="Z79:AA79"/>
    <mergeCell ref="AB79:AC79"/>
    <mergeCell ref="AE79:AF79"/>
    <mergeCell ref="AH79:AM79"/>
  </mergeCells>
  <phoneticPr fontId="2"/>
  <pageMargins left="0.70866141732283472" right="0.70866141732283472" top="0.74803149606299213" bottom="0.74803149606299213" header="0.31496062992125984" footer="0.31496062992125984"/>
  <pageSetup paperSize="9" scale="90" orientation="portrait" r:id="rId1"/>
  <rowBreaks count="1" manualBreakCount="1">
    <brk id="45" max="3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I17" sqref="I17"/>
    </sheetView>
  </sheetViews>
  <sheetFormatPr defaultRowHeight="18.75"/>
  <cols>
    <col min="1" max="1" width="5.25" style="81" customWidth="1"/>
    <col min="2" max="2" width="5.375" style="81" customWidth="1"/>
    <col min="3" max="3" width="28.75" style="81" customWidth="1"/>
    <col min="4" max="4" width="11.625" style="81" customWidth="1"/>
    <col min="5" max="5" width="11.375" style="81" customWidth="1"/>
    <col min="6" max="256" width="9" style="81"/>
    <col min="257" max="257" width="5.25" style="81" customWidth="1"/>
    <col min="258" max="258" width="5.375" style="81" customWidth="1"/>
    <col min="259" max="259" width="28.75" style="81" customWidth="1"/>
    <col min="260" max="260" width="11.75" style="81" customWidth="1"/>
    <col min="261" max="512" width="9" style="81"/>
    <col min="513" max="513" width="5.25" style="81" customWidth="1"/>
    <col min="514" max="514" width="5.375" style="81" customWidth="1"/>
    <col min="515" max="515" width="28.75" style="81" customWidth="1"/>
    <col min="516" max="516" width="11.75" style="81" customWidth="1"/>
    <col min="517" max="768" width="9" style="81"/>
    <col min="769" max="769" width="5.25" style="81" customWidth="1"/>
    <col min="770" max="770" width="5.375" style="81" customWidth="1"/>
    <col min="771" max="771" width="28.75" style="81" customWidth="1"/>
    <col min="772" max="772" width="11.75" style="81" customWidth="1"/>
    <col min="773" max="1024" width="9" style="81"/>
    <col min="1025" max="1025" width="5.25" style="81" customWidth="1"/>
    <col min="1026" max="1026" width="5.375" style="81" customWidth="1"/>
    <col min="1027" max="1027" width="28.75" style="81" customWidth="1"/>
    <col min="1028" max="1028" width="11.75" style="81" customWidth="1"/>
    <col min="1029" max="1280" width="9" style="81"/>
    <col min="1281" max="1281" width="5.25" style="81" customWidth="1"/>
    <col min="1282" max="1282" width="5.375" style="81" customWidth="1"/>
    <col min="1283" max="1283" width="28.75" style="81" customWidth="1"/>
    <col min="1284" max="1284" width="11.75" style="81" customWidth="1"/>
    <col min="1285" max="1536" width="9" style="81"/>
    <col min="1537" max="1537" width="5.25" style="81" customWidth="1"/>
    <col min="1538" max="1538" width="5.375" style="81" customWidth="1"/>
    <col min="1539" max="1539" width="28.75" style="81" customWidth="1"/>
    <col min="1540" max="1540" width="11.75" style="81" customWidth="1"/>
    <col min="1541" max="1792" width="9" style="81"/>
    <col min="1793" max="1793" width="5.25" style="81" customWidth="1"/>
    <col min="1794" max="1794" width="5.375" style="81" customWidth="1"/>
    <col min="1795" max="1795" width="28.75" style="81" customWidth="1"/>
    <col min="1796" max="1796" width="11.75" style="81" customWidth="1"/>
    <col min="1797" max="2048" width="9" style="81"/>
    <col min="2049" max="2049" width="5.25" style="81" customWidth="1"/>
    <col min="2050" max="2050" width="5.375" style="81" customWidth="1"/>
    <col min="2051" max="2051" width="28.75" style="81" customWidth="1"/>
    <col min="2052" max="2052" width="11.75" style="81" customWidth="1"/>
    <col min="2053" max="2304" width="9" style="81"/>
    <col min="2305" max="2305" width="5.25" style="81" customWidth="1"/>
    <col min="2306" max="2306" width="5.375" style="81" customWidth="1"/>
    <col min="2307" max="2307" width="28.75" style="81" customWidth="1"/>
    <col min="2308" max="2308" width="11.75" style="81" customWidth="1"/>
    <col min="2309" max="2560" width="9" style="81"/>
    <col min="2561" max="2561" width="5.25" style="81" customWidth="1"/>
    <col min="2562" max="2562" width="5.375" style="81" customWidth="1"/>
    <col min="2563" max="2563" width="28.75" style="81" customWidth="1"/>
    <col min="2564" max="2564" width="11.75" style="81" customWidth="1"/>
    <col min="2565" max="2816" width="9" style="81"/>
    <col min="2817" max="2817" width="5.25" style="81" customWidth="1"/>
    <col min="2818" max="2818" width="5.375" style="81" customWidth="1"/>
    <col min="2819" max="2819" width="28.75" style="81" customWidth="1"/>
    <col min="2820" max="2820" width="11.75" style="81" customWidth="1"/>
    <col min="2821" max="3072" width="9" style="81"/>
    <col min="3073" max="3073" width="5.25" style="81" customWidth="1"/>
    <col min="3074" max="3074" width="5.375" style="81" customWidth="1"/>
    <col min="3075" max="3075" width="28.75" style="81" customWidth="1"/>
    <col min="3076" max="3076" width="11.75" style="81" customWidth="1"/>
    <col min="3077" max="3328" width="9" style="81"/>
    <col min="3329" max="3329" width="5.25" style="81" customWidth="1"/>
    <col min="3330" max="3330" width="5.375" style="81" customWidth="1"/>
    <col min="3331" max="3331" width="28.75" style="81" customWidth="1"/>
    <col min="3332" max="3332" width="11.75" style="81" customWidth="1"/>
    <col min="3333" max="3584" width="9" style="81"/>
    <col min="3585" max="3585" width="5.25" style="81" customWidth="1"/>
    <col min="3586" max="3586" width="5.375" style="81" customWidth="1"/>
    <col min="3587" max="3587" width="28.75" style="81" customWidth="1"/>
    <col min="3588" max="3588" width="11.75" style="81" customWidth="1"/>
    <col min="3589" max="3840" width="9" style="81"/>
    <col min="3841" max="3841" width="5.25" style="81" customWidth="1"/>
    <col min="3842" max="3842" width="5.375" style="81" customWidth="1"/>
    <col min="3843" max="3843" width="28.75" style="81" customWidth="1"/>
    <col min="3844" max="3844" width="11.75" style="81" customWidth="1"/>
    <col min="3845" max="4096" width="9" style="81"/>
    <col min="4097" max="4097" width="5.25" style="81" customWidth="1"/>
    <col min="4098" max="4098" width="5.375" style="81" customWidth="1"/>
    <col min="4099" max="4099" width="28.75" style="81" customWidth="1"/>
    <col min="4100" max="4100" width="11.75" style="81" customWidth="1"/>
    <col min="4101" max="4352" width="9" style="81"/>
    <col min="4353" max="4353" width="5.25" style="81" customWidth="1"/>
    <col min="4354" max="4354" width="5.375" style="81" customWidth="1"/>
    <col min="4355" max="4355" width="28.75" style="81" customWidth="1"/>
    <col min="4356" max="4356" width="11.75" style="81" customWidth="1"/>
    <col min="4357" max="4608" width="9" style="81"/>
    <col min="4609" max="4609" width="5.25" style="81" customWidth="1"/>
    <col min="4610" max="4610" width="5.375" style="81" customWidth="1"/>
    <col min="4611" max="4611" width="28.75" style="81" customWidth="1"/>
    <col min="4612" max="4612" width="11.75" style="81" customWidth="1"/>
    <col min="4613" max="4864" width="9" style="81"/>
    <col min="4865" max="4865" width="5.25" style="81" customWidth="1"/>
    <col min="4866" max="4866" width="5.375" style="81" customWidth="1"/>
    <col min="4867" max="4867" width="28.75" style="81" customWidth="1"/>
    <col min="4868" max="4868" width="11.75" style="81" customWidth="1"/>
    <col min="4869" max="5120" width="9" style="81"/>
    <col min="5121" max="5121" width="5.25" style="81" customWidth="1"/>
    <col min="5122" max="5122" width="5.375" style="81" customWidth="1"/>
    <col min="5123" max="5123" width="28.75" style="81" customWidth="1"/>
    <col min="5124" max="5124" width="11.75" style="81" customWidth="1"/>
    <col min="5125" max="5376" width="9" style="81"/>
    <col min="5377" max="5377" width="5.25" style="81" customWidth="1"/>
    <col min="5378" max="5378" width="5.375" style="81" customWidth="1"/>
    <col min="5379" max="5379" width="28.75" style="81" customWidth="1"/>
    <col min="5380" max="5380" width="11.75" style="81" customWidth="1"/>
    <col min="5381" max="5632" width="9" style="81"/>
    <col min="5633" max="5633" width="5.25" style="81" customWidth="1"/>
    <col min="5634" max="5634" width="5.375" style="81" customWidth="1"/>
    <col min="5635" max="5635" width="28.75" style="81" customWidth="1"/>
    <col min="5636" max="5636" width="11.75" style="81" customWidth="1"/>
    <col min="5637" max="5888" width="9" style="81"/>
    <col min="5889" max="5889" width="5.25" style="81" customWidth="1"/>
    <col min="5890" max="5890" width="5.375" style="81" customWidth="1"/>
    <col min="5891" max="5891" width="28.75" style="81" customWidth="1"/>
    <col min="5892" max="5892" width="11.75" style="81" customWidth="1"/>
    <col min="5893" max="6144" width="9" style="81"/>
    <col min="6145" max="6145" width="5.25" style="81" customWidth="1"/>
    <col min="6146" max="6146" width="5.375" style="81" customWidth="1"/>
    <col min="6147" max="6147" width="28.75" style="81" customWidth="1"/>
    <col min="6148" max="6148" width="11.75" style="81" customWidth="1"/>
    <col min="6149" max="6400" width="9" style="81"/>
    <col min="6401" max="6401" width="5.25" style="81" customWidth="1"/>
    <col min="6402" max="6402" width="5.375" style="81" customWidth="1"/>
    <col min="6403" max="6403" width="28.75" style="81" customWidth="1"/>
    <col min="6404" max="6404" width="11.75" style="81" customWidth="1"/>
    <col min="6405" max="6656" width="9" style="81"/>
    <col min="6657" max="6657" width="5.25" style="81" customWidth="1"/>
    <col min="6658" max="6658" width="5.375" style="81" customWidth="1"/>
    <col min="6659" max="6659" width="28.75" style="81" customWidth="1"/>
    <col min="6660" max="6660" width="11.75" style="81" customWidth="1"/>
    <col min="6661" max="6912" width="9" style="81"/>
    <col min="6913" max="6913" width="5.25" style="81" customWidth="1"/>
    <col min="6914" max="6914" width="5.375" style="81" customWidth="1"/>
    <col min="6915" max="6915" width="28.75" style="81" customWidth="1"/>
    <col min="6916" max="6916" width="11.75" style="81" customWidth="1"/>
    <col min="6917" max="7168" width="9" style="81"/>
    <col min="7169" max="7169" width="5.25" style="81" customWidth="1"/>
    <col min="7170" max="7170" width="5.375" style="81" customWidth="1"/>
    <col min="7171" max="7171" width="28.75" style="81" customWidth="1"/>
    <col min="7172" max="7172" width="11.75" style="81" customWidth="1"/>
    <col min="7173" max="7424" width="9" style="81"/>
    <col min="7425" max="7425" width="5.25" style="81" customWidth="1"/>
    <col min="7426" max="7426" width="5.375" style="81" customWidth="1"/>
    <col min="7427" max="7427" width="28.75" style="81" customWidth="1"/>
    <col min="7428" max="7428" width="11.75" style="81" customWidth="1"/>
    <col min="7429" max="7680" width="9" style="81"/>
    <col min="7681" max="7681" width="5.25" style="81" customWidth="1"/>
    <col min="7682" max="7682" width="5.375" style="81" customWidth="1"/>
    <col min="7683" max="7683" width="28.75" style="81" customWidth="1"/>
    <col min="7684" max="7684" width="11.75" style="81" customWidth="1"/>
    <col min="7685" max="7936" width="9" style="81"/>
    <col min="7937" max="7937" width="5.25" style="81" customWidth="1"/>
    <col min="7938" max="7938" width="5.375" style="81" customWidth="1"/>
    <col min="7939" max="7939" width="28.75" style="81" customWidth="1"/>
    <col min="7940" max="7940" width="11.75" style="81" customWidth="1"/>
    <col min="7941" max="8192" width="9" style="81"/>
    <col min="8193" max="8193" width="5.25" style="81" customWidth="1"/>
    <col min="8194" max="8194" width="5.375" style="81" customWidth="1"/>
    <col min="8195" max="8195" width="28.75" style="81" customWidth="1"/>
    <col min="8196" max="8196" width="11.75" style="81" customWidth="1"/>
    <col min="8197" max="8448" width="9" style="81"/>
    <col min="8449" max="8449" width="5.25" style="81" customWidth="1"/>
    <col min="8450" max="8450" width="5.375" style="81" customWidth="1"/>
    <col min="8451" max="8451" width="28.75" style="81" customWidth="1"/>
    <col min="8452" max="8452" width="11.75" style="81" customWidth="1"/>
    <col min="8453" max="8704" width="9" style="81"/>
    <col min="8705" max="8705" width="5.25" style="81" customWidth="1"/>
    <col min="8706" max="8706" width="5.375" style="81" customWidth="1"/>
    <col min="8707" max="8707" width="28.75" style="81" customWidth="1"/>
    <col min="8708" max="8708" width="11.75" style="81" customWidth="1"/>
    <col min="8709" max="8960" width="9" style="81"/>
    <col min="8961" max="8961" width="5.25" style="81" customWidth="1"/>
    <col min="8962" max="8962" width="5.375" style="81" customWidth="1"/>
    <col min="8963" max="8963" width="28.75" style="81" customWidth="1"/>
    <col min="8964" max="8964" width="11.75" style="81" customWidth="1"/>
    <col min="8965" max="9216" width="9" style="81"/>
    <col min="9217" max="9217" width="5.25" style="81" customWidth="1"/>
    <col min="9218" max="9218" width="5.375" style="81" customWidth="1"/>
    <col min="9219" max="9219" width="28.75" style="81" customWidth="1"/>
    <col min="9220" max="9220" width="11.75" style="81" customWidth="1"/>
    <col min="9221" max="9472" width="9" style="81"/>
    <col min="9473" max="9473" width="5.25" style="81" customWidth="1"/>
    <col min="9474" max="9474" width="5.375" style="81" customWidth="1"/>
    <col min="9475" max="9475" width="28.75" style="81" customWidth="1"/>
    <col min="9476" max="9476" width="11.75" style="81" customWidth="1"/>
    <col min="9477" max="9728" width="9" style="81"/>
    <col min="9729" max="9729" width="5.25" style="81" customWidth="1"/>
    <col min="9730" max="9730" width="5.375" style="81" customWidth="1"/>
    <col min="9731" max="9731" width="28.75" style="81" customWidth="1"/>
    <col min="9732" max="9732" width="11.75" style="81" customWidth="1"/>
    <col min="9733" max="9984" width="9" style="81"/>
    <col min="9985" max="9985" width="5.25" style="81" customWidth="1"/>
    <col min="9986" max="9986" width="5.375" style="81" customWidth="1"/>
    <col min="9987" max="9987" width="28.75" style="81" customWidth="1"/>
    <col min="9988" max="9988" width="11.75" style="81" customWidth="1"/>
    <col min="9989" max="10240" width="9" style="81"/>
    <col min="10241" max="10241" width="5.25" style="81" customWidth="1"/>
    <col min="10242" max="10242" width="5.375" style="81" customWidth="1"/>
    <col min="10243" max="10243" width="28.75" style="81" customWidth="1"/>
    <col min="10244" max="10244" width="11.75" style="81" customWidth="1"/>
    <col min="10245" max="10496" width="9" style="81"/>
    <col min="10497" max="10497" width="5.25" style="81" customWidth="1"/>
    <col min="10498" max="10498" width="5.375" style="81" customWidth="1"/>
    <col min="10499" max="10499" width="28.75" style="81" customWidth="1"/>
    <col min="10500" max="10500" width="11.75" style="81" customWidth="1"/>
    <col min="10501" max="10752" width="9" style="81"/>
    <col min="10753" max="10753" width="5.25" style="81" customWidth="1"/>
    <col min="10754" max="10754" width="5.375" style="81" customWidth="1"/>
    <col min="10755" max="10755" width="28.75" style="81" customWidth="1"/>
    <col min="10756" max="10756" width="11.75" style="81" customWidth="1"/>
    <col min="10757" max="11008" width="9" style="81"/>
    <col min="11009" max="11009" width="5.25" style="81" customWidth="1"/>
    <col min="11010" max="11010" width="5.375" style="81" customWidth="1"/>
    <col min="11011" max="11011" width="28.75" style="81" customWidth="1"/>
    <col min="11012" max="11012" width="11.75" style="81" customWidth="1"/>
    <col min="11013" max="11264" width="9" style="81"/>
    <col min="11265" max="11265" width="5.25" style="81" customWidth="1"/>
    <col min="11266" max="11266" width="5.375" style="81" customWidth="1"/>
    <col min="11267" max="11267" width="28.75" style="81" customWidth="1"/>
    <col min="11268" max="11268" width="11.75" style="81" customWidth="1"/>
    <col min="11269" max="11520" width="9" style="81"/>
    <col min="11521" max="11521" width="5.25" style="81" customWidth="1"/>
    <col min="11522" max="11522" width="5.375" style="81" customWidth="1"/>
    <col min="11523" max="11523" width="28.75" style="81" customWidth="1"/>
    <col min="11524" max="11524" width="11.75" style="81" customWidth="1"/>
    <col min="11525" max="11776" width="9" style="81"/>
    <col min="11777" max="11777" width="5.25" style="81" customWidth="1"/>
    <col min="11778" max="11778" width="5.375" style="81" customWidth="1"/>
    <col min="11779" max="11779" width="28.75" style="81" customWidth="1"/>
    <col min="11780" max="11780" width="11.75" style="81" customWidth="1"/>
    <col min="11781" max="12032" width="9" style="81"/>
    <col min="12033" max="12033" width="5.25" style="81" customWidth="1"/>
    <col min="12034" max="12034" width="5.375" style="81" customWidth="1"/>
    <col min="12035" max="12035" width="28.75" style="81" customWidth="1"/>
    <col min="12036" max="12036" width="11.75" style="81" customWidth="1"/>
    <col min="12037" max="12288" width="9" style="81"/>
    <col min="12289" max="12289" width="5.25" style="81" customWidth="1"/>
    <col min="12290" max="12290" width="5.375" style="81" customWidth="1"/>
    <col min="12291" max="12291" width="28.75" style="81" customWidth="1"/>
    <col min="12292" max="12292" width="11.75" style="81" customWidth="1"/>
    <col min="12293" max="12544" width="9" style="81"/>
    <col min="12545" max="12545" width="5.25" style="81" customWidth="1"/>
    <col min="12546" max="12546" width="5.375" style="81" customWidth="1"/>
    <col min="12547" max="12547" width="28.75" style="81" customWidth="1"/>
    <col min="12548" max="12548" width="11.75" style="81" customWidth="1"/>
    <col min="12549" max="12800" width="9" style="81"/>
    <col min="12801" max="12801" width="5.25" style="81" customWidth="1"/>
    <col min="12802" max="12802" width="5.375" style="81" customWidth="1"/>
    <col min="12803" max="12803" width="28.75" style="81" customWidth="1"/>
    <col min="12804" max="12804" width="11.75" style="81" customWidth="1"/>
    <col min="12805" max="13056" width="9" style="81"/>
    <col min="13057" max="13057" width="5.25" style="81" customWidth="1"/>
    <col min="13058" max="13058" width="5.375" style="81" customWidth="1"/>
    <col min="13059" max="13059" width="28.75" style="81" customWidth="1"/>
    <col min="13060" max="13060" width="11.75" style="81" customWidth="1"/>
    <col min="13061" max="13312" width="9" style="81"/>
    <col min="13313" max="13313" width="5.25" style="81" customWidth="1"/>
    <col min="13314" max="13314" width="5.375" style="81" customWidth="1"/>
    <col min="13315" max="13315" width="28.75" style="81" customWidth="1"/>
    <col min="13316" max="13316" width="11.75" style="81" customWidth="1"/>
    <col min="13317" max="13568" width="9" style="81"/>
    <col min="13569" max="13569" width="5.25" style="81" customWidth="1"/>
    <col min="13570" max="13570" width="5.375" style="81" customWidth="1"/>
    <col min="13571" max="13571" width="28.75" style="81" customWidth="1"/>
    <col min="13572" max="13572" width="11.75" style="81" customWidth="1"/>
    <col min="13573" max="13824" width="9" style="81"/>
    <col min="13825" max="13825" width="5.25" style="81" customWidth="1"/>
    <col min="13826" max="13826" width="5.375" style="81" customWidth="1"/>
    <col min="13827" max="13827" width="28.75" style="81" customWidth="1"/>
    <col min="13828" max="13828" width="11.75" style="81" customWidth="1"/>
    <col min="13829" max="14080" width="9" style="81"/>
    <col min="14081" max="14081" width="5.25" style="81" customWidth="1"/>
    <col min="14082" max="14082" width="5.375" style="81" customWidth="1"/>
    <col min="14083" max="14083" width="28.75" style="81" customWidth="1"/>
    <col min="14084" max="14084" width="11.75" style="81" customWidth="1"/>
    <col min="14085" max="14336" width="9" style="81"/>
    <col min="14337" max="14337" width="5.25" style="81" customWidth="1"/>
    <col min="14338" max="14338" width="5.375" style="81" customWidth="1"/>
    <col min="14339" max="14339" width="28.75" style="81" customWidth="1"/>
    <col min="14340" max="14340" width="11.75" style="81" customWidth="1"/>
    <col min="14341" max="14592" width="9" style="81"/>
    <col min="14593" max="14593" width="5.25" style="81" customWidth="1"/>
    <col min="14594" max="14594" width="5.375" style="81" customWidth="1"/>
    <col min="14595" max="14595" width="28.75" style="81" customWidth="1"/>
    <col min="14596" max="14596" width="11.75" style="81" customWidth="1"/>
    <col min="14597" max="14848" width="9" style="81"/>
    <col min="14849" max="14849" width="5.25" style="81" customWidth="1"/>
    <col min="14850" max="14850" width="5.375" style="81" customWidth="1"/>
    <col min="14851" max="14851" width="28.75" style="81" customWidth="1"/>
    <col min="14852" max="14852" width="11.75" style="81" customWidth="1"/>
    <col min="14853" max="15104" width="9" style="81"/>
    <col min="15105" max="15105" width="5.25" style="81" customWidth="1"/>
    <col min="15106" max="15106" width="5.375" style="81" customWidth="1"/>
    <col min="15107" max="15107" width="28.75" style="81" customWidth="1"/>
    <col min="15108" max="15108" width="11.75" style="81" customWidth="1"/>
    <col min="15109" max="15360" width="9" style="81"/>
    <col min="15361" max="15361" width="5.25" style="81" customWidth="1"/>
    <col min="15362" max="15362" width="5.375" style="81" customWidth="1"/>
    <col min="15363" max="15363" width="28.75" style="81" customWidth="1"/>
    <col min="15364" max="15364" width="11.75" style="81" customWidth="1"/>
    <col min="15365" max="15616" width="9" style="81"/>
    <col min="15617" max="15617" width="5.25" style="81" customWidth="1"/>
    <col min="15618" max="15618" width="5.375" style="81" customWidth="1"/>
    <col min="15619" max="15619" width="28.75" style="81" customWidth="1"/>
    <col min="15620" max="15620" width="11.75" style="81" customWidth="1"/>
    <col min="15621" max="15872" width="9" style="81"/>
    <col min="15873" max="15873" width="5.25" style="81" customWidth="1"/>
    <col min="15874" max="15874" width="5.375" style="81" customWidth="1"/>
    <col min="15875" max="15875" width="28.75" style="81" customWidth="1"/>
    <col min="15876" max="15876" width="11.75" style="81" customWidth="1"/>
    <col min="15877" max="16128" width="9" style="81"/>
    <col min="16129" max="16129" width="5.25" style="81" customWidth="1"/>
    <col min="16130" max="16130" width="5.375" style="81" customWidth="1"/>
    <col min="16131" max="16131" width="28.75" style="81" customWidth="1"/>
    <col min="16132" max="16132" width="11.75" style="81" customWidth="1"/>
    <col min="16133" max="16384" width="9" style="81"/>
  </cols>
  <sheetData>
    <row r="1" spans="1:7">
      <c r="A1" s="80"/>
      <c r="B1" s="80"/>
      <c r="C1" s="80"/>
      <c r="D1" s="80"/>
      <c r="E1" s="80"/>
      <c r="F1" s="80"/>
    </row>
    <row r="2" spans="1:7" ht="30.6" customHeight="1">
      <c r="B2" s="82"/>
      <c r="C2" s="83" t="s">
        <v>551</v>
      </c>
      <c r="D2" s="83" t="s">
        <v>447</v>
      </c>
      <c r="E2" s="83" t="s">
        <v>542</v>
      </c>
      <c r="F2" s="84" t="s">
        <v>494</v>
      </c>
      <c r="G2" s="84"/>
    </row>
    <row r="3" spans="1:7" ht="16.899999999999999" customHeight="1">
      <c r="B3" s="85">
        <v>0</v>
      </c>
      <c r="C3" s="86" t="s">
        <v>552</v>
      </c>
      <c r="D3" s="87">
        <v>2</v>
      </c>
      <c r="E3" s="87">
        <v>6</v>
      </c>
      <c r="F3" s="88">
        <f t="shared" ref="F3:F14" si="0">SUM(D3:E3)</f>
        <v>8</v>
      </c>
      <c r="G3" s="89"/>
    </row>
    <row r="4" spans="1:7" ht="16.899999999999999" customHeight="1">
      <c r="B4" s="85">
        <v>1</v>
      </c>
      <c r="C4" s="86" t="s">
        <v>553</v>
      </c>
      <c r="D4" s="87">
        <v>3</v>
      </c>
      <c r="E4" s="87">
        <v>6</v>
      </c>
      <c r="F4" s="88">
        <f t="shared" si="0"/>
        <v>9</v>
      </c>
      <c r="G4" s="89"/>
    </row>
    <row r="5" spans="1:7" ht="16.899999999999999" customHeight="1">
      <c r="B5" s="85">
        <v>2</v>
      </c>
      <c r="C5" s="86" t="s">
        <v>554</v>
      </c>
      <c r="D5" s="87">
        <v>4</v>
      </c>
      <c r="E5" s="87">
        <v>6</v>
      </c>
      <c r="F5" s="88">
        <f t="shared" si="0"/>
        <v>10</v>
      </c>
      <c r="G5" s="89"/>
    </row>
    <row r="6" spans="1:7" ht="16.899999999999999" customHeight="1">
      <c r="B6" s="85">
        <v>3</v>
      </c>
      <c r="C6" s="86" t="s">
        <v>555</v>
      </c>
      <c r="D6" s="87">
        <v>5</v>
      </c>
      <c r="E6" s="87">
        <v>6</v>
      </c>
      <c r="F6" s="88">
        <f t="shared" si="0"/>
        <v>11</v>
      </c>
      <c r="G6" s="89"/>
    </row>
    <row r="7" spans="1:7" ht="16.899999999999999" customHeight="1">
      <c r="B7" s="85">
        <v>4</v>
      </c>
      <c r="C7" s="86" t="s">
        <v>556</v>
      </c>
      <c r="D7" s="87">
        <v>6</v>
      </c>
      <c r="E7" s="87">
        <v>6</v>
      </c>
      <c r="F7" s="88">
        <f t="shared" si="0"/>
        <v>12</v>
      </c>
      <c r="G7" s="89"/>
    </row>
    <row r="8" spans="1:7" ht="16.899999999999999" customHeight="1">
      <c r="B8" s="85">
        <v>5</v>
      </c>
      <c r="C8" s="86" t="s">
        <v>557</v>
      </c>
      <c r="D8" s="87">
        <v>7</v>
      </c>
      <c r="E8" s="87">
        <v>6</v>
      </c>
      <c r="F8" s="88">
        <f t="shared" si="0"/>
        <v>13</v>
      </c>
      <c r="G8" s="89"/>
    </row>
    <row r="9" spans="1:7" ht="16.899999999999999" customHeight="1">
      <c r="B9" s="85">
        <v>6</v>
      </c>
      <c r="C9" s="86" t="s">
        <v>558</v>
      </c>
      <c r="D9" s="87">
        <v>8</v>
      </c>
      <c r="E9" s="87">
        <v>6</v>
      </c>
      <c r="F9" s="88">
        <f t="shared" si="0"/>
        <v>14</v>
      </c>
      <c r="G9" s="89"/>
    </row>
    <row r="10" spans="1:7" ht="16.899999999999999" customHeight="1">
      <c r="B10" s="85">
        <v>7</v>
      </c>
      <c r="C10" s="86" t="s">
        <v>559</v>
      </c>
      <c r="D10" s="87">
        <v>9</v>
      </c>
      <c r="E10" s="87">
        <v>6</v>
      </c>
      <c r="F10" s="88">
        <f t="shared" si="0"/>
        <v>15</v>
      </c>
      <c r="G10" s="89"/>
    </row>
    <row r="11" spans="1:7" ht="16.899999999999999" customHeight="1">
      <c r="B11" s="85">
        <v>8</v>
      </c>
      <c r="C11" s="86" t="s">
        <v>560</v>
      </c>
      <c r="D11" s="87">
        <v>10</v>
      </c>
      <c r="E11" s="87">
        <v>6</v>
      </c>
      <c r="F11" s="88">
        <f t="shared" si="0"/>
        <v>16</v>
      </c>
      <c r="G11" s="89"/>
    </row>
    <row r="12" spans="1:7" ht="16.899999999999999" customHeight="1">
      <c r="B12" s="85">
        <v>9</v>
      </c>
      <c r="C12" s="86" t="s">
        <v>561</v>
      </c>
      <c r="D12" s="87">
        <v>11</v>
      </c>
      <c r="E12" s="87">
        <v>6</v>
      </c>
      <c r="F12" s="88">
        <f t="shared" si="0"/>
        <v>17</v>
      </c>
      <c r="G12" s="89"/>
    </row>
    <row r="13" spans="1:7" ht="16.899999999999999" customHeight="1">
      <c r="B13" s="85">
        <v>10</v>
      </c>
      <c r="C13" s="86" t="s">
        <v>562</v>
      </c>
      <c r="D13" s="87">
        <v>12</v>
      </c>
      <c r="E13" s="87">
        <v>6</v>
      </c>
      <c r="F13" s="88">
        <f t="shared" si="0"/>
        <v>18</v>
      </c>
      <c r="G13" s="89"/>
    </row>
    <row r="14" spans="1:7">
      <c r="B14" s="85">
        <v>11</v>
      </c>
      <c r="C14" s="86" t="s">
        <v>563</v>
      </c>
      <c r="D14" s="87">
        <v>12</v>
      </c>
      <c r="E14" s="87">
        <v>7</v>
      </c>
      <c r="F14" s="88">
        <f t="shared" si="0"/>
        <v>19</v>
      </c>
      <c r="G14" s="89"/>
    </row>
    <row r="15" spans="1:7">
      <c r="C15" s="86"/>
      <c r="D15" s="85"/>
      <c r="E15" s="85"/>
    </row>
  </sheetData>
  <sheetProtection algorithmName="SHA-512" hashValue="5UZ2iV+cYKCTe2QDqKthpVx9G43P4nZwTBB/iNhSDyZnu454IJDKjVzTMvmvjTkAHktPlLqxJRbrmzkCkOoyMA==" saltValue="ZzRYOgS49eWPKVqZ0vPSXg==" spinCount="100000"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T46"/>
  <sheetViews>
    <sheetView view="pageBreakPreview" zoomScale="90" zoomScaleNormal="85" zoomScaleSheetLayoutView="90" workbookViewId="0">
      <pane xSplit="5" ySplit="6" topLeftCell="F7" activePane="bottomRight" state="frozen"/>
      <selection activeCell="I17" sqref="I17"/>
      <selection pane="topRight" activeCell="I17" sqref="I17"/>
      <selection pane="bottomLeft" activeCell="I17" sqref="I17"/>
      <selection pane="bottomRight" activeCell="I17" sqref="I17"/>
    </sheetView>
  </sheetViews>
  <sheetFormatPr defaultRowHeight="13.5"/>
  <cols>
    <col min="1" max="1" width="9" style="177"/>
    <col min="2" max="2" width="5.625" style="178" customWidth="1"/>
    <col min="3" max="3" width="8.375" style="178" customWidth="1"/>
    <col min="4" max="4" width="4.5" style="178" bestFit="1" customWidth="1"/>
    <col min="5" max="5" width="8.375" style="178" customWidth="1"/>
    <col min="6" max="6" width="2.25" style="179" customWidth="1"/>
    <col min="7" max="7" width="6.875" style="180" customWidth="1"/>
    <col min="8" max="8" width="8.125" style="181" customWidth="1"/>
    <col min="9" max="9" width="2.25" style="94" customWidth="1"/>
    <col min="10" max="10" width="6.25" style="180" customWidth="1"/>
    <col min="11" max="11" width="6.25" style="181" customWidth="1"/>
    <col min="12" max="12" width="6.625" style="182" customWidth="1"/>
    <col min="13" max="13" width="2.25" style="182" customWidth="1"/>
    <col min="14" max="14" width="6.625" style="183" customWidth="1"/>
    <col min="15" max="15" width="2.25" style="94" customWidth="1"/>
    <col min="16" max="16" width="10.875" style="184" customWidth="1"/>
    <col min="17" max="17" width="2.25" style="182" customWidth="1"/>
    <col min="18" max="18" width="8.625" style="183" customWidth="1"/>
    <col min="19" max="19" width="2.25" style="94" customWidth="1"/>
    <col min="20" max="20" width="10.875" style="180" customWidth="1"/>
    <col min="21" max="21" width="2.125" style="94" customWidth="1"/>
    <col min="22" max="22" width="5.75" style="180" customWidth="1"/>
    <col min="23" max="23" width="9.5" style="185" customWidth="1"/>
    <col min="24" max="24" width="2.125" style="182" customWidth="1"/>
    <col min="25" max="25" width="5.5" style="183" customWidth="1"/>
    <col min="26" max="26" width="2.125" style="94" customWidth="1"/>
    <col min="27" max="27" width="9" style="184" customWidth="1"/>
    <col min="28" max="28" width="2.125" style="182" customWidth="1"/>
    <col min="29" max="29" width="5.5" style="183" customWidth="1"/>
    <col min="30" max="30" width="2.125" style="94" customWidth="1"/>
    <col min="31" max="31" width="9" style="184" customWidth="1"/>
    <col min="32" max="32" width="2.125" style="182" customWidth="1"/>
    <col min="33" max="33" width="12.375" style="183" customWidth="1"/>
    <col min="34" max="34" width="2.25" style="94" customWidth="1"/>
    <col min="35" max="35" width="16.375" style="180" customWidth="1"/>
    <col min="36" max="36" width="2.25" style="182" customWidth="1"/>
    <col min="37" max="37" width="6.75" style="183" customWidth="1"/>
    <col min="38" max="38" width="2.25" style="94" customWidth="1"/>
    <col min="39" max="39" width="10.75" style="180" customWidth="1"/>
    <col min="40" max="40" width="2.25" style="180" customWidth="1"/>
    <col min="41" max="41" width="19.375" style="183" customWidth="1"/>
    <col min="42" max="42" width="2.25" style="94" customWidth="1"/>
    <col min="43" max="43" width="22.375" style="180" customWidth="1"/>
    <col min="44" max="44" width="2.25" style="180" customWidth="1"/>
    <col min="45" max="45" width="14.5" style="183" customWidth="1"/>
    <col min="46" max="46" width="5.5" style="183" hidden="1" customWidth="1"/>
    <col min="47" max="47" width="2.875" style="183" hidden="1" customWidth="1"/>
    <col min="48" max="48" width="6.75" style="183" hidden="1" customWidth="1"/>
    <col min="49" max="49" width="8.125" style="183" hidden="1" customWidth="1"/>
    <col min="50" max="50" width="2.25" style="183" hidden="1" customWidth="1"/>
    <col min="51" max="51" width="5.5" style="183" hidden="1" customWidth="1"/>
    <col min="52" max="52" width="2.875" style="183" hidden="1" customWidth="1"/>
    <col min="53" max="53" width="6.75" style="183" hidden="1" customWidth="1"/>
    <col min="54" max="54" width="8" style="183" hidden="1" customWidth="1"/>
    <col min="55" max="55" width="2.25" style="180" hidden="1" customWidth="1"/>
    <col min="56" max="56" width="10.5" style="183" hidden="1" customWidth="1"/>
    <col min="57" max="57" width="2.25" style="180" customWidth="1"/>
    <col min="58" max="58" width="14.125" style="186" customWidth="1"/>
    <col min="59" max="59" width="2.25" style="186" customWidth="1"/>
    <col min="60" max="60" width="15.875" style="186" customWidth="1"/>
    <col min="61" max="61" width="2.25" style="186" customWidth="1"/>
    <col min="62" max="62" width="16.25" style="186" customWidth="1"/>
    <col min="63" max="63" width="2.125" style="183" customWidth="1"/>
    <col min="64" max="64" width="5.5" style="183" customWidth="1"/>
    <col min="65" max="65" width="2.25" style="94" customWidth="1"/>
    <col min="66" max="66" width="9.25" style="184" customWidth="1"/>
    <col min="67" max="67" width="2.25" style="182" customWidth="1"/>
    <col min="68" max="68" width="10.625" style="182" customWidth="1"/>
    <col min="69" max="69" width="3.5" style="108" customWidth="1"/>
    <col min="70" max="70" width="9" style="177"/>
    <col min="71" max="71" width="1.875" style="177" customWidth="1"/>
    <col min="72" max="16384" width="9" style="177"/>
  </cols>
  <sheetData>
    <row r="1" spans="1:72" s="90" customFormat="1" ht="39" customHeight="1">
      <c r="B1" s="1940" t="s">
        <v>564</v>
      </c>
      <c r="C1" s="1940" t="s">
        <v>445</v>
      </c>
      <c r="D1" s="1940" t="s">
        <v>565</v>
      </c>
      <c r="E1" s="1940" t="s">
        <v>566</v>
      </c>
      <c r="F1" s="91"/>
      <c r="G1" s="1918" t="s">
        <v>567</v>
      </c>
      <c r="H1" s="1920"/>
      <c r="I1" s="92"/>
      <c r="J1" s="1930" t="s">
        <v>568</v>
      </c>
      <c r="K1" s="1931"/>
      <c r="L1" s="1932"/>
      <c r="M1" s="92"/>
      <c r="N1" s="1930" t="s">
        <v>569</v>
      </c>
      <c r="O1" s="1931"/>
      <c r="P1" s="1932"/>
      <c r="Q1" s="92"/>
      <c r="R1" s="1918" t="s">
        <v>570</v>
      </c>
      <c r="S1" s="1931"/>
      <c r="T1" s="1932"/>
      <c r="U1" s="92"/>
      <c r="V1" s="1930" t="s">
        <v>571</v>
      </c>
      <c r="W1" s="1932"/>
      <c r="X1" s="92"/>
      <c r="Y1" s="1918" t="s">
        <v>572</v>
      </c>
      <c r="Z1" s="1919"/>
      <c r="AA1" s="1920"/>
      <c r="AB1" s="92"/>
      <c r="AC1" s="1918" t="s">
        <v>573</v>
      </c>
      <c r="AD1" s="1919"/>
      <c r="AE1" s="1920"/>
      <c r="AF1" s="92"/>
      <c r="AG1" s="1918" t="s">
        <v>574</v>
      </c>
      <c r="AH1" s="1931"/>
      <c r="AI1" s="1932"/>
      <c r="AJ1" s="92"/>
      <c r="AK1" s="1930" t="s">
        <v>575</v>
      </c>
      <c r="AL1" s="1931"/>
      <c r="AM1" s="1932"/>
      <c r="AN1" s="92"/>
      <c r="AO1" s="1930" t="s">
        <v>576</v>
      </c>
      <c r="AP1" s="1931"/>
      <c r="AQ1" s="1932"/>
      <c r="AR1" s="92"/>
      <c r="AS1" s="1904" t="s">
        <v>577</v>
      </c>
      <c r="AT1" s="1918" t="s">
        <v>578</v>
      </c>
      <c r="AU1" s="1919"/>
      <c r="AV1" s="1919"/>
      <c r="AW1" s="1920"/>
      <c r="AX1" s="93"/>
      <c r="AY1" s="1918" t="s">
        <v>579</v>
      </c>
      <c r="AZ1" s="1919"/>
      <c r="BA1" s="1919"/>
      <c r="BB1" s="1920"/>
      <c r="BC1" s="92"/>
      <c r="BD1" s="1904" t="s">
        <v>580</v>
      </c>
      <c r="BE1" s="92"/>
      <c r="BF1" s="1904" t="s">
        <v>581</v>
      </c>
      <c r="BG1" s="92"/>
      <c r="BH1" s="1904" t="s">
        <v>582</v>
      </c>
      <c r="BI1" s="92"/>
      <c r="BJ1" s="1904" t="s">
        <v>583</v>
      </c>
      <c r="BL1" s="1918" t="s">
        <v>584</v>
      </c>
      <c r="BM1" s="1919"/>
      <c r="BN1" s="1920"/>
      <c r="BO1" s="92"/>
      <c r="BP1" s="1904" t="s">
        <v>585</v>
      </c>
      <c r="BR1" s="1924" t="s">
        <v>586</v>
      </c>
      <c r="BS1" s="1925"/>
      <c r="BT1" s="1926"/>
    </row>
    <row r="2" spans="1:72" s="90" customFormat="1" ht="17.25" customHeight="1">
      <c r="B2" s="1940"/>
      <c r="C2" s="1940"/>
      <c r="D2" s="1940"/>
      <c r="E2" s="1940"/>
      <c r="F2" s="91"/>
      <c r="G2" s="1921"/>
      <c r="H2" s="1923"/>
      <c r="I2" s="94"/>
      <c r="J2" s="1933"/>
      <c r="K2" s="1934"/>
      <c r="L2" s="1935"/>
      <c r="M2" s="94"/>
      <c r="N2" s="1933"/>
      <c r="O2" s="1934"/>
      <c r="P2" s="1935"/>
      <c r="Q2" s="94"/>
      <c r="R2" s="1933"/>
      <c r="S2" s="1934"/>
      <c r="T2" s="1935"/>
      <c r="U2" s="94"/>
      <c r="V2" s="1933"/>
      <c r="W2" s="1935"/>
      <c r="X2" s="94"/>
      <c r="Y2" s="1921"/>
      <c r="Z2" s="1922"/>
      <c r="AA2" s="1923"/>
      <c r="AB2" s="94"/>
      <c r="AC2" s="1921"/>
      <c r="AD2" s="1922"/>
      <c r="AE2" s="1923"/>
      <c r="AF2" s="94"/>
      <c r="AG2" s="1933"/>
      <c r="AH2" s="1934"/>
      <c r="AI2" s="1935"/>
      <c r="AJ2" s="94"/>
      <c r="AK2" s="1933"/>
      <c r="AL2" s="1934"/>
      <c r="AM2" s="1935"/>
      <c r="AN2" s="92"/>
      <c r="AO2" s="1933"/>
      <c r="AP2" s="1934"/>
      <c r="AQ2" s="1935"/>
      <c r="AR2" s="92"/>
      <c r="AS2" s="1917"/>
      <c r="AT2" s="1921"/>
      <c r="AU2" s="1922"/>
      <c r="AV2" s="1922"/>
      <c r="AW2" s="1923"/>
      <c r="AX2" s="93"/>
      <c r="AY2" s="1921"/>
      <c r="AZ2" s="1922"/>
      <c r="BA2" s="1922"/>
      <c r="BB2" s="1923"/>
      <c r="BC2" s="92"/>
      <c r="BD2" s="1917"/>
      <c r="BE2" s="92"/>
      <c r="BF2" s="1917"/>
      <c r="BG2" s="92"/>
      <c r="BH2" s="1917"/>
      <c r="BI2" s="92"/>
      <c r="BJ2" s="1917"/>
      <c r="BL2" s="1921"/>
      <c r="BM2" s="1922"/>
      <c r="BN2" s="1923"/>
      <c r="BO2" s="94"/>
      <c r="BP2" s="1917"/>
      <c r="BR2" s="1927"/>
      <c r="BS2" s="1928"/>
      <c r="BT2" s="1929"/>
    </row>
    <row r="3" spans="1:72" s="95" customFormat="1" ht="13.5" customHeight="1">
      <c r="B3" s="1940"/>
      <c r="C3" s="1940"/>
      <c r="D3" s="1940"/>
      <c r="E3" s="1940"/>
      <c r="F3" s="96"/>
      <c r="G3" s="1921"/>
      <c r="H3" s="1923"/>
      <c r="I3" s="93"/>
      <c r="J3" s="97"/>
      <c r="K3" s="98"/>
      <c r="L3" s="99"/>
      <c r="M3" s="100"/>
      <c r="N3" s="101"/>
      <c r="O3" s="102"/>
      <c r="P3" s="1904" t="s">
        <v>587</v>
      </c>
      <c r="Q3" s="100"/>
      <c r="R3" s="101"/>
      <c r="S3" s="102"/>
      <c r="T3" s="1904" t="s">
        <v>587</v>
      </c>
      <c r="U3" s="93"/>
      <c r="V3" s="103"/>
      <c r="W3" s="1904" t="s">
        <v>587</v>
      </c>
      <c r="X3" s="100"/>
      <c r="Y3" s="101"/>
      <c r="Z3" s="102"/>
      <c r="AA3" s="1904" t="s">
        <v>587</v>
      </c>
      <c r="AB3" s="100"/>
      <c r="AC3" s="101"/>
      <c r="AD3" s="102"/>
      <c r="AE3" s="1904" t="s">
        <v>587</v>
      </c>
      <c r="AF3" s="100"/>
      <c r="AG3" s="101"/>
      <c r="AH3" s="102"/>
      <c r="AI3" s="1904" t="s">
        <v>587</v>
      </c>
      <c r="AJ3" s="100"/>
      <c r="AK3" s="101"/>
      <c r="AL3" s="102"/>
      <c r="AM3" s="1904" t="s">
        <v>587</v>
      </c>
      <c r="AN3" s="104"/>
      <c r="AO3" s="101"/>
      <c r="AP3" s="102"/>
      <c r="AQ3" s="1904" t="s">
        <v>568</v>
      </c>
      <c r="AR3" s="104"/>
      <c r="AS3" s="1917"/>
      <c r="AT3" s="101"/>
      <c r="AU3" s="105"/>
      <c r="AV3" s="105"/>
      <c r="AW3" s="106"/>
      <c r="AX3" s="105"/>
      <c r="AY3" s="101"/>
      <c r="AZ3" s="105"/>
      <c r="BA3" s="105"/>
      <c r="BB3" s="106"/>
      <c r="BC3" s="93"/>
      <c r="BD3" s="107"/>
      <c r="BE3" s="104"/>
      <c r="BF3" s="107"/>
      <c r="BG3" s="104"/>
      <c r="BH3" s="107"/>
      <c r="BI3" s="104"/>
      <c r="BJ3" s="107"/>
      <c r="BL3" s="101"/>
      <c r="BM3" s="102"/>
      <c r="BN3" s="1936" t="s">
        <v>587</v>
      </c>
      <c r="BO3" s="100"/>
      <c r="BP3" s="107"/>
      <c r="BQ3" s="108"/>
      <c r="BR3" s="109"/>
      <c r="BS3" s="110"/>
      <c r="BT3" s="1938" t="s">
        <v>588</v>
      </c>
    </row>
    <row r="4" spans="1:72" s="95" customFormat="1" ht="13.5" customHeight="1">
      <c r="B4" s="1904"/>
      <c r="C4" s="1904"/>
      <c r="D4" s="1904"/>
      <c r="E4" s="1904"/>
      <c r="F4" s="96"/>
      <c r="G4" s="97"/>
      <c r="H4" s="111" t="s">
        <v>589</v>
      </c>
      <c r="I4" s="112"/>
      <c r="J4" s="101"/>
      <c r="K4" s="113" t="s">
        <v>590</v>
      </c>
      <c r="L4" s="99"/>
      <c r="M4" s="100"/>
      <c r="N4" s="97"/>
      <c r="O4" s="112"/>
      <c r="P4" s="1917"/>
      <c r="Q4" s="100"/>
      <c r="R4" s="97"/>
      <c r="S4" s="112"/>
      <c r="T4" s="1917"/>
      <c r="U4" s="94"/>
      <c r="V4" s="101"/>
      <c r="W4" s="1917"/>
      <c r="X4" s="100"/>
      <c r="Y4" s="97"/>
      <c r="Z4" s="112"/>
      <c r="AA4" s="1917"/>
      <c r="AB4" s="100"/>
      <c r="AC4" s="97"/>
      <c r="AD4" s="112"/>
      <c r="AE4" s="1917"/>
      <c r="AF4" s="100"/>
      <c r="AG4" s="97"/>
      <c r="AH4" s="112"/>
      <c r="AI4" s="1917"/>
      <c r="AJ4" s="100"/>
      <c r="AK4" s="97"/>
      <c r="AL4" s="112"/>
      <c r="AM4" s="1917"/>
      <c r="AN4" s="105"/>
      <c r="AO4" s="97"/>
      <c r="AP4" s="112"/>
      <c r="AQ4" s="1917"/>
      <c r="AR4" s="105"/>
      <c r="AS4" s="1917"/>
      <c r="AT4" s="114"/>
      <c r="AU4" s="104"/>
      <c r="AV4" s="104"/>
      <c r="AW4" s="115"/>
      <c r="AX4" s="104"/>
      <c r="AY4" s="114"/>
      <c r="AZ4" s="104"/>
      <c r="BA4" s="104"/>
      <c r="BB4" s="115"/>
      <c r="BC4" s="93"/>
      <c r="BD4" s="116"/>
      <c r="BE4" s="105"/>
      <c r="BF4" s="103"/>
      <c r="BG4" s="105"/>
      <c r="BH4" s="103"/>
      <c r="BI4" s="105"/>
      <c r="BJ4" s="103"/>
      <c r="BL4" s="97"/>
      <c r="BM4" s="112"/>
      <c r="BN4" s="1937"/>
      <c r="BO4" s="100"/>
      <c r="BP4" s="103"/>
      <c r="BQ4" s="108"/>
      <c r="BR4" s="117"/>
      <c r="BS4" s="118"/>
      <c r="BT4" s="1939"/>
    </row>
    <row r="5" spans="1:72" s="95" customFormat="1" ht="13.5" customHeight="1">
      <c r="B5" s="119" t="s">
        <v>591</v>
      </c>
      <c r="C5" s="119" t="s">
        <v>592</v>
      </c>
      <c r="D5" s="119" t="s">
        <v>593</v>
      </c>
      <c r="E5" s="119" t="s">
        <v>594</v>
      </c>
      <c r="F5" s="93"/>
      <c r="G5" s="1911" t="s">
        <v>595</v>
      </c>
      <c r="H5" s="1913"/>
      <c r="I5" s="94"/>
      <c r="J5" s="1911" t="s">
        <v>596</v>
      </c>
      <c r="K5" s="1912"/>
      <c r="L5" s="1913"/>
      <c r="M5" s="100"/>
      <c r="N5" s="1911" t="s">
        <v>597</v>
      </c>
      <c r="O5" s="1912"/>
      <c r="P5" s="1913"/>
      <c r="Q5" s="100"/>
      <c r="R5" s="1911" t="s">
        <v>598</v>
      </c>
      <c r="S5" s="1912"/>
      <c r="T5" s="1913"/>
      <c r="U5" s="94"/>
      <c r="V5" s="1911" t="s">
        <v>599</v>
      </c>
      <c r="W5" s="1913"/>
      <c r="X5" s="100"/>
      <c r="Y5" s="1911" t="s">
        <v>600</v>
      </c>
      <c r="Z5" s="1912"/>
      <c r="AA5" s="1913"/>
      <c r="AB5" s="100"/>
      <c r="AC5" s="1911" t="s">
        <v>601</v>
      </c>
      <c r="AD5" s="1912"/>
      <c r="AE5" s="1913"/>
      <c r="AF5" s="100"/>
      <c r="AG5" s="1911" t="s">
        <v>602</v>
      </c>
      <c r="AH5" s="1912"/>
      <c r="AI5" s="1913"/>
      <c r="AJ5" s="100"/>
      <c r="AK5" s="1911" t="s">
        <v>603</v>
      </c>
      <c r="AL5" s="1912"/>
      <c r="AM5" s="1913"/>
      <c r="AN5" s="105"/>
      <c r="AO5" s="1911" t="s">
        <v>604</v>
      </c>
      <c r="AP5" s="1912"/>
      <c r="AQ5" s="1913"/>
      <c r="AR5" s="105"/>
      <c r="AS5" s="120" t="s">
        <v>605</v>
      </c>
      <c r="AT5" s="97"/>
      <c r="AU5" s="104"/>
      <c r="AV5" s="104"/>
      <c r="AW5" s="115"/>
      <c r="AX5" s="104"/>
      <c r="AY5" s="97"/>
      <c r="AZ5" s="104"/>
      <c r="BA5" s="104"/>
      <c r="BB5" s="115"/>
      <c r="BC5" s="93"/>
      <c r="BD5" s="121"/>
      <c r="BE5" s="105"/>
      <c r="BF5" s="120" t="s">
        <v>606</v>
      </c>
      <c r="BG5" s="105"/>
      <c r="BH5" s="120" t="s">
        <v>607</v>
      </c>
      <c r="BI5" s="105"/>
      <c r="BJ5" s="120" t="s">
        <v>608</v>
      </c>
      <c r="BK5" s="105"/>
      <c r="BL5" s="1911" t="s">
        <v>609</v>
      </c>
      <c r="BM5" s="1912"/>
      <c r="BN5" s="1913"/>
      <c r="BO5" s="100"/>
      <c r="BP5" s="120" t="s">
        <v>610</v>
      </c>
      <c r="BQ5" s="108"/>
      <c r="BR5" s="1914" t="s">
        <v>600</v>
      </c>
      <c r="BS5" s="1915"/>
      <c r="BT5" s="1916"/>
    </row>
    <row r="6" spans="1:72" s="122" customFormat="1" ht="16.5" customHeight="1">
      <c r="A6" s="122">
        <v>1</v>
      </c>
      <c r="B6" s="123">
        <v>2</v>
      </c>
      <c r="C6" s="122">
        <v>3</v>
      </c>
      <c r="D6" s="123">
        <v>4</v>
      </c>
      <c r="E6" s="122">
        <v>5</v>
      </c>
      <c r="F6" s="123">
        <v>6</v>
      </c>
      <c r="G6" s="122">
        <v>7</v>
      </c>
      <c r="H6" s="123">
        <v>8</v>
      </c>
      <c r="I6" s="122">
        <v>9</v>
      </c>
      <c r="J6" s="123">
        <v>10</v>
      </c>
      <c r="K6" s="122">
        <v>11</v>
      </c>
      <c r="L6" s="123">
        <v>12</v>
      </c>
      <c r="M6" s="122">
        <v>13</v>
      </c>
      <c r="N6" s="123">
        <v>14</v>
      </c>
      <c r="O6" s="122">
        <v>15</v>
      </c>
      <c r="P6" s="123">
        <v>16</v>
      </c>
      <c r="Q6" s="122">
        <v>17</v>
      </c>
      <c r="R6" s="123">
        <v>18</v>
      </c>
      <c r="S6" s="122">
        <v>19</v>
      </c>
      <c r="T6" s="123">
        <v>20</v>
      </c>
      <c r="U6" s="122">
        <v>21</v>
      </c>
      <c r="V6" s="123">
        <v>22</v>
      </c>
      <c r="W6" s="122">
        <v>23</v>
      </c>
      <c r="X6" s="123">
        <v>24</v>
      </c>
      <c r="Y6" s="122">
        <v>25</v>
      </c>
      <c r="Z6" s="123">
        <v>26</v>
      </c>
      <c r="AA6" s="122">
        <v>27</v>
      </c>
      <c r="AB6" s="123">
        <v>28</v>
      </c>
      <c r="AC6" s="122">
        <v>29</v>
      </c>
      <c r="AD6" s="123">
        <v>30</v>
      </c>
      <c r="AE6" s="122">
        <v>31</v>
      </c>
      <c r="AF6" s="123">
        <v>32</v>
      </c>
      <c r="AG6" s="122">
        <v>33</v>
      </c>
      <c r="AH6" s="123">
        <v>34</v>
      </c>
      <c r="AI6" s="122">
        <v>35</v>
      </c>
      <c r="AJ6" s="123">
        <v>36</v>
      </c>
      <c r="AK6" s="122">
        <v>37</v>
      </c>
      <c r="AL6" s="123">
        <v>38</v>
      </c>
      <c r="AM6" s="122">
        <v>39</v>
      </c>
      <c r="AN6" s="123">
        <v>40</v>
      </c>
      <c r="AO6" s="122">
        <v>41</v>
      </c>
      <c r="AP6" s="123">
        <v>42</v>
      </c>
      <c r="AQ6" s="122">
        <v>43</v>
      </c>
      <c r="AR6" s="123">
        <v>44</v>
      </c>
      <c r="AS6" s="122">
        <v>45</v>
      </c>
      <c r="AT6" s="123">
        <v>46</v>
      </c>
      <c r="AU6" s="122">
        <v>47</v>
      </c>
      <c r="AV6" s="123">
        <v>48</v>
      </c>
      <c r="AW6" s="122">
        <v>49</v>
      </c>
      <c r="AX6" s="123">
        <v>50</v>
      </c>
      <c r="AY6" s="122">
        <v>51</v>
      </c>
      <c r="AZ6" s="123">
        <v>52</v>
      </c>
      <c r="BA6" s="122">
        <v>53</v>
      </c>
      <c r="BB6" s="123">
        <v>54</v>
      </c>
      <c r="BC6" s="122">
        <v>55</v>
      </c>
      <c r="BD6" s="123">
        <v>56</v>
      </c>
      <c r="BE6" s="122">
        <v>57</v>
      </c>
      <c r="BF6" s="123">
        <v>58</v>
      </c>
      <c r="BG6" s="122">
        <v>59</v>
      </c>
      <c r="BH6" s="123">
        <v>60</v>
      </c>
      <c r="BI6" s="122">
        <v>61</v>
      </c>
      <c r="BJ6" s="123">
        <v>62</v>
      </c>
      <c r="BK6" s="122">
        <v>63</v>
      </c>
      <c r="BL6" s="123">
        <v>64</v>
      </c>
      <c r="BM6" s="122">
        <v>65</v>
      </c>
      <c r="BN6" s="123">
        <v>66</v>
      </c>
      <c r="BO6" s="122">
        <v>67</v>
      </c>
      <c r="BP6" s="123">
        <v>68</v>
      </c>
      <c r="BQ6" s="124"/>
      <c r="BR6" s="125">
        <v>70</v>
      </c>
      <c r="BS6" s="126">
        <v>71</v>
      </c>
      <c r="BT6" s="127">
        <v>72</v>
      </c>
    </row>
    <row r="7" spans="1:72" s="128" customFormat="1" ht="25.5" customHeight="1">
      <c r="A7" s="128" t="s">
        <v>611</v>
      </c>
      <c r="B7" s="1904" t="s">
        <v>612</v>
      </c>
      <c r="C7" s="1871" t="s">
        <v>613</v>
      </c>
      <c r="D7" s="1873" t="s">
        <v>614</v>
      </c>
      <c r="E7" s="129" t="s">
        <v>480</v>
      </c>
      <c r="F7" s="130"/>
      <c r="G7" s="131">
        <v>84390</v>
      </c>
      <c r="H7" s="132">
        <v>92130</v>
      </c>
      <c r="I7" s="112" t="s">
        <v>615</v>
      </c>
      <c r="J7" s="133">
        <v>820</v>
      </c>
      <c r="K7" s="134">
        <v>900</v>
      </c>
      <c r="L7" s="135" t="s">
        <v>616</v>
      </c>
      <c r="M7" s="1868" t="s">
        <v>615</v>
      </c>
      <c r="N7" s="1869">
        <v>7460</v>
      </c>
      <c r="O7" s="1868" t="s">
        <v>615</v>
      </c>
      <c r="P7" s="1875">
        <v>70</v>
      </c>
      <c r="Q7" s="1868" t="s">
        <v>615</v>
      </c>
      <c r="R7" s="1869">
        <v>30970</v>
      </c>
      <c r="S7" s="1868" t="s">
        <v>617</v>
      </c>
      <c r="T7" s="1881">
        <v>300</v>
      </c>
      <c r="U7" s="112" t="s">
        <v>615</v>
      </c>
      <c r="V7" s="136">
        <v>7740</v>
      </c>
      <c r="W7" s="137">
        <v>70</v>
      </c>
      <c r="X7" s="138"/>
      <c r="Y7" s="139"/>
      <c r="Z7" s="140"/>
      <c r="AA7" s="141"/>
      <c r="AB7" s="140"/>
      <c r="AC7" s="139" t="s">
        <v>618</v>
      </c>
      <c r="AD7" s="140"/>
      <c r="AE7" s="142"/>
      <c r="AF7" s="1891" t="s">
        <v>619</v>
      </c>
      <c r="AG7" s="1892">
        <v>30970</v>
      </c>
      <c r="AH7" s="1868" t="s">
        <v>617</v>
      </c>
      <c r="AI7" s="1879">
        <v>300</v>
      </c>
      <c r="AJ7" s="1868" t="s">
        <v>617</v>
      </c>
      <c r="AK7" s="1869">
        <v>3640</v>
      </c>
      <c r="AL7" s="1868" t="s">
        <v>615</v>
      </c>
      <c r="AM7" s="1881">
        <v>30</v>
      </c>
      <c r="AN7" s="1868" t="s">
        <v>617</v>
      </c>
      <c r="AO7" s="1877">
        <v>1360</v>
      </c>
      <c r="AP7" s="1868" t="s">
        <v>617</v>
      </c>
      <c r="AQ7" s="1894">
        <v>10</v>
      </c>
      <c r="AR7" s="1910" t="s">
        <v>619</v>
      </c>
      <c r="AS7" s="143" t="s">
        <v>620</v>
      </c>
      <c r="AT7" s="1896" t="s">
        <v>621</v>
      </c>
      <c r="AU7" s="1896" t="s">
        <v>622</v>
      </c>
      <c r="AV7" s="144" t="s">
        <v>623</v>
      </c>
      <c r="AW7" s="144">
        <v>2700</v>
      </c>
      <c r="AX7" s="145"/>
      <c r="AY7" s="1896" t="s">
        <v>621</v>
      </c>
      <c r="AZ7" s="1896" t="s">
        <v>622</v>
      </c>
      <c r="BA7" s="144" t="s">
        <v>623</v>
      </c>
      <c r="BB7" s="144">
        <v>2700</v>
      </c>
      <c r="BC7" s="146"/>
      <c r="BD7" s="1885" t="e">
        <v>#VALUE!</v>
      </c>
      <c r="BE7" s="1887" t="s">
        <v>624</v>
      </c>
      <c r="BF7" s="147">
        <v>7500</v>
      </c>
      <c r="BG7" s="1868" t="s">
        <v>624</v>
      </c>
      <c r="BH7" s="147">
        <v>30970</v>
      </c>
      <c r="BI7" s="1868" t="s">
        <v>624</v>
      </c>
      <c r="BJ7" s="147">
        <v>22990</v>
      </c>
      <c r="BK7" s="1868" t="s">
        <v>617</v>
      </c>
      <c r="BL7" s="1869">
        <v>18180</v>
      </c>
      <c r="BM7" s="1868" t="s">
        <v>615</v>
      </c>
      <c r="BN7" s="1875">
        <v>180</v>
      </c>
      <c r="BO7" s="100"/>
      <c r="BP7" s="148" t="s">
        <v>625</v>
      </c>
      <c r="BQ7" s="1898" t="s">
        <v>615</v>
      </c>
      <c r="BR7" s="1899">
        <v>5780</v>
      </c>
      <c r="BS7" s="1868" t="s">
        <v>615</v>
      </c>
      <c r="BT7" s="1883">
        <v>50</v>
      </c>
    </row>
    <row r="8" spans="1:72" s="128" customFormat="1" ht="25.5" customHeight="1">
      <c r="A8" s="128" t="s">
        <v>626</v>
      </c>
      <c r="B8" s="1917"/>
      <c r="C8" s="1872"/>
      <c r="D8" s="1908"/>
      <c r="E8" s="149" t="s">
        <v>435</v>
      </c>
      <c r="F8" s="130"/>
      <c r="G8" s="150">
        <v>92130</v>
      </c>
      <c r="H8" s="151"/>
      <c r="I8" s="112" t="s">
        <v>615</v>
      </c>
      <c r="J8" s="152">
        <v>900</v>
      </c>
      <c r="K8" s="153"/>
      <c r="L8" s="154" t="s">
        <v>616</v>
      </c>
      <c r="M8" s="1868"/>
      <c r="N8" s="1870"/>
      <c r="O8" s="1868"/>
      <c r="P8" s="1876"/>
      <c r="Q8" s="1868"/>
      <c r="R8" s="1870"/>
      <c r="S8" s="1868"/>
      <c r="T8" s="1882"/>
      <c r="U8" s="112" t="s">
        <v>615</v>
      </c>
      <c r="V8" s="152">
        <v>7740</v>
      </c>
      <c r="W8" s="155">
        <v>70</v>
      </c>
      <c r="X8" s="156" t="s">
        <v>615</v>
      </c>
      <c r="Y8" s="157">
        <v>54200</v>
      </c>
      <c r="Z8" s="140" t="s">
        <v>617</v>
      </c>
      <c r="AA8" s="158">
        <v>540</v>
      </c>
      <c r="AB8" s="159" t="s">
        <v>615</v>
      </c>
      <c r="AC8" s="157">
        <v>46460</v>
      </c>
      <c r="AD8" s="159" t="s">
        <v>617</v>
      </c>
      <c r="AE8" s="158">
        <v>460</v>
      </c>
      <c r="AF8" s="1891"/>
      <c r="AG8" s="1893"/>
      <c r="AH8" s="1868"/>
      <c r="AI8" s="1880"/>
      <c r="AJ8" s="1868"/>
      <c r="AK8" s="1870"/>
      <c r="AL8" s="1868"/>
      <c r="AM8" s="1882"/>
      <c r="AN8" s="1868"/>
      <c r="AO8" s="1878"/>
      <c r="AP8" s="1868"/>
      <c r="AQ8" s="1895"/>
      <c r="AR8" s="1910"/>
      <c r="AS8" s="160">
        <v>26660</v>
      </c>
      <c r="AT8" s="1909"/>
      <c r="AU8" s="1897"/>
      <c r="AV8" s="161" t="s">
        <v>627</v>
      </c>
      <c r="AW8" s="161">
        <v>3000</v>
      </c>
      <c r="AX8" s="145"/>
      <c r="AY8" s="1909"/>
      <c r="AZ8" s="1897"/>
      <c r="BA8" s="161" t="s">
        <v>627</v>
      </c>
      <c r="BB8" s="161">
        <v>3000</v>
      </c>
      <c r="BC8" s="146"/>
      <c r="BD8" s="1886"/>
      <c r="BE8" s="1887"/>
      <c r="BF8" s="162">
        <v>70</v>
      </c>
      <c r="BG8" s="1868"/>
      <c r="BH8" s="163">
        <v>310</v>
      </c>
      <c r="BI8" s="1868"/>
      <c r="BJ8" s="163">
        <v>230</v>
      </c>
      <c r="BK8" s="1868"/>
      <c r="BL8" s="1870"/>
      <c r="BM8" s="1868"/>
      <c r="BN8" s="1876"/>
      <c r="BO8" s="100"/>
      <c r="BP8" s="164">
        <v>0.63</v>
      </c>
      <c r="BQ8" s="1887"/>
      <c r="BR8" s="1900"/>
      <c r="BS8" s="1868"/>
      <c r="BT8" s="1884"/>
    </row>
    <row r="9" spans="1:72" s="95" customFormat="1" ht="25.5" customHeight="1">
      <c r="A9" s="165" t="s">
        <v>628</v>
      </c>
      <c r="B9" s="1917"/>
      <c r="C9" s="1904" t="s">
        <v>629</v>
      </c>
      <c r="D9" s="1906" t="s">
        <v>614</v>
      </c>
      <c r="E9" s="166" t="s">
        <v>480</v>
      </c>
      <c r="F9" s="167"/>
      <c r="G9" s="131">
        <v>52320</v>
      </c>
      <c r="H9" s="132">
        <v>60060</v>
      </c>
      <c r="I9" s="112" t="s">
        <v>615</v>
      </c>
      <c r="J9" s="133">
        <v>500</v>
      </c>
      <c r="K9" s="134">
        <v>580</v>
      </c>
      <c r="L9" s="135" t="s">
        <v>616</v>
      </c>
      <c r="M9" s="1868" t="s">
        <v>615</v>
      </c>
      <c r="N9" s="1869">
        <v>4470</v>
      </c>
      <c r="O9" s="1868" t="s">
        <v>615</v>
      </c>
      <c r="P9" s="1875">
        <v>40</v>
      </c>
      <c r="Q9" s="1868" t="s">
        <v>615</v>
      </c>
      <c r="R9" s="1869">
        <v>18580</v>
      </c>
      <c r="S9" s="1868" t="s">
        <v>617</v>
      </c>
      <c r="T9" s="1881">
        <v>180</v>
      </c>
      <c r="U9" s="112" t="s">
        <v>615</v>
      </c>
      <c r="V9" s="136">
        <v>7740</v>
      </c>
      <c r="W9" s="137">
        <v>70</v>
      </c>
      <c r="X9" s="138"/>
      <c r="Y9" s="139"/>
      <c r="Z9" s="140"/>
      <c r="AA9" s="141"/>
      <c r="AB9" s="140"/>
      <c r="AC9" s="139" t="s">
        <v>618</v>
      </c>
      <c r="AD9" s="140"/>
      <c r="AE9" s="142"/>
      <c r="AF9" s="1901" t="s">
        <v>619</v>
      </c>
      <c r="AG9" s="1892">
        <v>18580</v>
      </c>
      <c r="AH9" s="1868" t="s">
        <v>617</v>
      </c>
      <c r="AI9" s="1879">
        <v>180</v>
      </c>
      <c r="AJ9" s="1868" t="s">
        <v>617</v>
      </c>
      <c r="AK9" s="1869">
        <v>2490</v>
      </c>
      <c r="AL9" s="1868" t="s">
        <v>615</v>
      </c>
      <c r="AM9" s="1881">
        <v>20</v>
      </c>
      <c r="AN9" s="1868" t="s">
        <v>617</v>
      </c>
      <c r="AO9" s="1877">
        <v>810</v>
      </c>
      <c r="AP9" s="1868" t="s">
        <v>617</v>
      </c>
      <c r="AQ9" s="1894">
        <v>8</v>
      </c>
      <c r="AR9" s="1910"/>
      <c r="AS9" s="160" t="s">
        <v>630</v>
      </c>
      <c r="AT9" s="1909"/>
      <c r="AU9" s="1902" t="s">
        <v>631</v>
      </c>
      <c r="AV9" s="161" t="s">
        <v>623</v>
      </c>
      <c r="AW9" s="161">
        <v>2600</v>
      </c>
      <c r="AX9" s="145"/>
      <c r="AY9" s="1909"/>
      <c r="AZ9" s="1902" t="s">
        <v>631</v>
      </c>
      <c r="BA9" s="161" t="s">
        <v>623</v>
      </c>
      <c r="BB9" s="161">
        <v>2600</v>
      </c>
      <c r="BC9" s="146"/>
      <c r="BD9" s="1885" t="e">
        <v>#VALUE!</v>
      </c>
      <c r="BE9" s="1887" t="s">
        <v>624</v>
      </c>
      <c r="BF9" s="147">
        <v>4500</v>
      </c>
      <c r="BG9" s="1868" t="s">
        <v>624</v>
      </c>
      <c r="BH9" s="147">
        <v>18580</v>
      </c>
      <c r="BI9" s="1868" t="s">
        <v>624</v>
      </c>
      <c r="BJ9" s="147">
        <v>13790</v>
      </c>
      <c r="BK9" s="1868" t="s">
        <v>617</v>
      </c>
      <c r="BL9" s="1869">
        <v>10910</v>
      </c>
      <c r="BM9" s="1868" t="s">
        <v>615</v>
      </c>
      <c r="BN9" s="1875">
        <v>100</v>
      </c>
      <c r="BO9" s="100"/>
      <c r="BP9" s="148" t="s">
        <v>625</v>
      </c>
      <c r="BQ9" s="1898" t="s">
        <v>615</v>
      </c>
      <c r="BR9" s="1899">
        <v>3470</v>
      </c>
      <c r="BS9" s="1868" t="s">
        <v>615</v>
      </c>
      <c r="BT9" s="1883">
        <v>30</v>
      </c>
    </row>
    <row r="10" spans="1:72" s="95" customFormat="1" ht="25.5" customHeight="1">
      <c r="A10" s="165" t="s">
        <v>632</v>
      </c>
      <c r="B10" s="1917"/>
      <c r="C10" s="1905"/>
      <c r="D10" s="1907"/>
      <c r="E10" s="168" t="s">
        <v>435</v>
      </c>
      <c r="F10" s="167"/>
      <c r="G10" s="150">
        <v>60060</v>
      </c>
      <c r="H10" s="151"/>
      <c r="I10" s="112" t="s">
        <v>615</v>
      </c>
      <c r="J10" s="152">
        <v>580</v>
      </c>
      <c r="K10" s="153"/>
      <c r="L10" s="154" t="s">
        <v>616</v>
      </c>
      <c r="M10" s="1868"/>
      <c r="N10" s="1870"/>
      <c r="O10" s="1868"/>
      <c r="P10" s="1876"/>
      <c r="Q10" s="1868"/>
      <c r="R10" s="1870"/>
      <c r="S10" s="1868"/>
      <c r="T10" s="1882"/>
      <c r="U10" s="112" t="s">
        <v>615</v>
      </c>
      <c r="V10" s="152">
        <v>7740</v>
      </c>
      <c r="W10" s="155">
        <v>70</v>
      </c>
      <c r="X10" s="156" t="s">
        <v>615</v>
      </c>
      <c r="Y10" s="157">
        <v>54200</v>
      </c>
      <c r="Z10" s="140" t="s">
        <v>617</v>
      </c>
      <c r="AA10" s="158">
        <v>540</v>
      </c>
      <c r="AB10" s="159" t="s">
        <v>615</v>
      </c>
      <c r="AC10" s="157">
        <v>46460</v>
      </c>
      <c r="AD10" s="159" t="s">
        <v>617</v>
      </c>
      <c r="AE10" s="158">
        <v>460</v>
      </c>
      <c r="AF10" s="1901"/>
      <c r="AG10" s="1893"/>
      <c r="AH10" s="1868"/>
      <c r="AI10" s="1880"/>
      <c r="AJ10" s="1868"/>
      <c r="AK10" s="1870"/>
      <c r="AL10" s="1868"/>
      <c r="AM10" s="1882"/>
      <c r="AN10" s="1868"/>
      <c r="AO10" s="1878"/>
      <c r="AP10" s="1868"/>
      <c r="AQ10" s="1895"/>
      <c r="AR10" s="1910"/>
      <c r="AS10" s="160">
        <v>16400</v>
      </c>
      <c r="AT10" s="1909"/>
      <c r="AU10" s="1897"/>
      <c r="AV10" s="161" t="s">
        <v>627</v>
      </c>
      <c r="AW10" s="161">
        <v>2800</v>
      </c>
      <c r="AX10" s="145"/>
      <c r="AY10" s="1909"/>
      <c r="AZ10" s="1897"/>
      <c r="BA10" s="161" t="s">
        <v>627</v>
      </c>
      <c r="BB10" s="161">
        <v>2800</v>
      </c>
      <c r="BC10" s="146"/>
      <c r="BD10" s="1886"/>
      <c r="BE10" s="1887"/>
      <c r="BF10" s="162">
        <v>40</v>
      </c>
      <c r="BG10" s="1868"/>
      <c r="BH10" s="163">
        <v>180</v>
      </c>
      <c r="BI10" s="1868"/>
      <c r="BJ10" s="163">
        <v>130</v>
      </c>
      <c r="BK10" s="1868"/>
      <c r="BL10" s="1870"/>
      <c r="BM10" s="1868"/>
      <c r="BN10" s="1876"/>
      <c r="BO10" s="100"/>
      <c r="BP10" s="164">
        <v>0.78</v>
      </c>
      <c r="BQ10" s="1887"/>
      <c r="BR10" s="1900"/>
      <c r="BS10" s="1868"/>
      <c r="BT10" s="1884"/>
    </row>
    <row r="11" spans="1:72" s="128" customFormat="1" ht="25.5" customHeight="1">
      <c r="A11" s="128" t="s">
        <v>633</v>
      </c>
      <c r="B11" s="1917"/>
      <c r="C11" s="1871" t="s">
        <v>634</v>
      </c>
      <c r="D11" s="1873" t="s">
        <v>614</v>
      </c>
      <c r="E11" s="129" t="s">
        <v>480</v>
      </c>
      <c r="F11" s="130"/>
      <c r="G11" s="131">
        <v>40830</v>
      </c>
      <c r="H11" s="132">
        <v>48570</v>
      </c>
      <c r="I11" s="112" t="s">
        <v>615</v>
      </c>
      <c r="J11" s="133">
        <v>390</v>
      </c>
      <c r="K11" s="134">
        <v>460</v>
      </c>
      <c r="L11" s="135" t="s">
        <v>616</v>
      </c>
      <c r="M11" s="1868" t="s">
        <v>615</v>
      </c>
      <c r="N11" s="1869">
        <v>3190</v>
      </c>
      <c r="O11" s="1868" t="s">
        <v>615</v>
      </c>
      <c r="P11" s="1875">
        <v>30</v>
      </c>
      <c r="Q11" s="1868" t="s">
        <v>615</v>
      </c>
      <c r="R11" s="1869">
        <v>13270</v>
      </c>
      <c r="S11" s="1868" t="s">
        <v>617</v>
      </c>
      <c r="T11" s="1881">
        <v>130</v>
      </c>
      <c r="U11" s="112" t="s">
        <v>615</v>
      </c>
      <c r="V11" s="136">
        <v>7740</v>
      </c>
      <c r="W11" s="137">
        <v>70</v>
      </c>
      <c r="X11" s="138"/>
      <c r="Y11" s="139"/>
      <c r="Z11" s="140"/>
      <c r="AA11" s="141"/>
      <c r="AB11" s="140"/>
      <c r="AC11" s="139" t="s">
        <v>618</v>
      </c>
      <c r="AD11" s="140"/>
      <c r="AE11" s="142"/>
      <c r="AF11" s="1891" t="s">
        <v>619</v>
      </c>
      <c r="AG11" s="1892">
        <v>13270</v>
      </c>
      <c r="AH11" s="1868" t="s">
        <v>617</v>
      </c>
      <c r="AI11" s="1879">
        <v>130</v>
      </c>
      <c r="AJ11" s="1868" t="s">
        <v>617</v>
      </c>
      <c r="AK11" s="1869">
        <v>2000</v>
      </c>
      <c r="AL11" s="1868" t="s">
        <v>615</v>
      </c>
      <c r="AM11" s="1881">
        <v>20</v>
      </c>
      <c r="AN11" s="1868" t="s">
        <v>617</v>
      </c>
      <c r="AO11" s="1877">
        <v>580</v>
      </c>
      <c r="AP11" s="1868" t="s">
        <v>617</v>
      </c>
      <c r="AQ11" s="1894">
        <v>5</v>
      </c>
      <c r="AR11" s="1910"/>
      <c r="AS11" s="160" t="s">
        <v>635</v>
      </c>
      <c r="AT11" s="1909"/>
      <c r="AU11" s="1902" t="s">
        <v>636</v>
      </c>
      <c r="AV11" s="161" t="s">
        <v>623</v>
      </c>
      <c r="AW11" s="161">
        <v>2400</v>
      </c>
      <c r="AX11" s="145"/>
      <c r="AY11" s="1909"/>
      <c r="AZ11" s="1902" t="s">
        <v>636</v>
      </c>
      <c r="BA11" s="161" t="s">
        <v>623</v>
      </c>
      <c r="BB11" s="161">
        <v>2400</v>
      </c>
      <c r="BC11" s="146"/>
      <c r="BD11" s="1885" t="e">
        <v>#VALUE!</v>
      </c>
      <c r="BE11" s="1887" t="s">
        <v>624</v>
      </c>
      <c r="BF11" s="147">
        <v>3210</v>
      </c>
      <c r="BG11" s="1868" t="s">
        <v>624</v>
      </c>
      <c r="BH11" s="147">
        <v>13270</v>
      </c>
      <c r="BI11" s="1868" t="s">
        <v>624</v>
      </c>
      <c r="BJ11" s="147">
        <v>9850</v>
      </c>
      <c r="BK11" s="1868" t="s">
        <v>617</v>
      </c>
      <c r="BL11" s="1869">
        <v>7790</v>
      </c>
      <c r="BM11" s="1868" t="s">
        <v>615</v>
      </c>
      <c r="BN11" s="1875">
        <v>70</v>
      </c>
      <c r="BO11" s="100"/>
      <c r="BP11" s="148" t="s">
        <v>625</v>
      </c>
      <c r="BQ11" s="1898" t="s">
        <v>615</v>
      </c>
      <c r="BR11" s="1899">
        <v>2480</v>
      </c>
      <c r="BS11" s="1868" t="s">
        <v>615</v>
      </c>
      <c r="BT11" s="1883">
        <v>20</v>
      </c>
    </row>
    <row r="12" spans="1:72" s="128" customFormat="1" ht="25.5" customHeight="1">
      <c r="A12" s="128" t="s">
        <v>637</v>
      </c>
      <c r="B12" s="1917"/>
      <c r="C12" s="1872"/>
      <c r="D12" s="1908"/>
      <c r="E12" s="149" t="s">
        <v>435</v>
      </c>
      <c r="F12" s="130"/>
      <c r="G12" s="150">
        <v>48570</v>
      </c>
      <c r="H12" s="151"/>
      <c r="I12" s="112" t="s">
        <v>615</v>
      </c>
      <c r="J12" s="152">
        <v>460</v>
      </c>
      <c r="K12" s="153"/>
      <c r="L12" s="154" t="s">
        <v>616</v>
      </c>
      <c r="M12" s="1868"/>
      <c r="N12" s="1870"/>
      <c r="O12" s="1868"/>
      <c r="P12" s="1876"/>
      <c r="Q12" s="1868"/>
      <c r="R12" s="1870"/>
      <c r="S12" s="1868"/>
      <c r="T12" s="1882"/>
      <c r="U12" s="112" t="s">
        <v>615</v>
      </c>
      <c r="V12" s="152">
        <v>7740</v>
      </c>
      <c r="W12" s="155">
        <v>70</v>
      </c>
      <c r="X12" s="156" t="s">
        <v>615</v>
      </c>
      <c r="Y12" s="157">
        <v>54200</v>
      </c>
      <c r="Z12" s="140" t="s">
        <v>617</v>
      </c>
      <c r="AA12" s="158">
        <v>540</v>
      </c>
      <c r="AB12" s="159" t="s">
        <v>615</v>
      </c>
      <c r="AC12" s="157">
        <v>46460</v>
      </c>
      <c r="AD12" s="159" t="s">
        <v>617</v>
      </c>
      <c r="AE12" s="158">
        <v>460</v>
      </c>
      <c r="AF12" s="1891"/>
      <c r="AG12" s="1893"/>
      <c r="AH12" s="1868"/>
      <c r="AI12" s="1880"/>
      <c r="AJ12" s="1868"/>
      <c r="AK12" s="1870"/>
      <c r="AL12" s="1868"/>
      <c r="AM12" s="1882"/>
      <c r="AN12" s="1868"/>
      <c r="AO12" s="1878"/>
      <c r="AP12" s="1868"/>
      <c r="AQ12" s="1895"/>
      <c r="AR12" s="1910"/>
      <c r="AS12" s="160">
        <v>12000</v>
      </c>
      <c r="AT12" s="1909"/>
      <c r="AU12" s="1897"/>
      <c r="AV12" s="161" t="s">
        <v>627</v>
      </c>
      <c r="AW12" s="161">
        <v>2700</v>
      </c>
      <c r="AX12" s="145"/>
      <c r="AY12" s="1909"/>
      <c r="AZ12" s="1897"/>
      <c r="BA12" s="161" t="s">
        <v>627</v>
      </c>
      <c r="BB12" s="161">
        <v>2700</v>
      </c>
      <c r="BC12" s="146"/>
      <c r="BD12" s="1886"/>
      <c r="BE12" s="1887"/>
      <c r="BF12" s="162">
        <v>30</v>
      </c>
      <c r="BG12" s="1868"/>
      <c r="BH12" s="163">
        <v>130</v>
      </c>
      <c r="BI12" s="1868"/>
      <c r="BJ12" s="163">
        <v>90</v>
      </c>
      <c r="BK12" s="1868"/>
      <c r="BL12" s="1870"/>
      <c r="BM12" s="1868"/>
      <c r="BN12" s="1876"/>
      <c r="BO12" s="100"/>
      <c r="BP12" s="164">
        <v>0.86</v>
      </c>
      <c r="BQ12" s="1887"/>
      <c r="BR12" s="1900"/>
      <c r="BS12" s="1868"/>
      <c r="BT12" s="1884"/>
    </row>
    <row r="13" spans="1:72" s="95" customFormat="1" ht="25.5" customHeight="1">
      <c r="A13" s="165" t="s">
        <v>638</v>
      </c>
      <c r="B13" s="1917"/>
      <c r="C13" s="1904" t="s">
        <v>639</v>
      </c>
      <c r="D13" s="1906" t="s">
        <v>614</v>
      </c>
      <c r="E13" s="166" t="s">
        <v>480</v>
      </c>
      <c r="F13" s="167"/>
      <c r="G13" s="131">
        <v>36190</v>
      </c>
      <c r="H13" s="132">
        <v>43930</v>
      </c>
      <c r="I13" s="112" t="s">
        <v>615</v>
      </c>
      <c r="J13" s="133">
        <v>340</v>
      </c>
      <c r="K13" s="134">
        <v>420</v>
      </c>
      <c r="L13" s="135" t="s">
        <v>616</v>
      </c>
      <c r="M13" s="1868" t="s">
        <v>615</v>
      </c>
      <c r="N13" s="1869">
        <v>2480</v>
      </c>
      <c r="O13" s="1868" t="s">
        <v>615</v>
      </c>
      <c r="P13" s="1875">
        <v>20</v>
      </c>
      <c r="Q13" s="1868" t="s">
        <v>615</v>
      </c>
      <c r="R13" s="1869">
        <v>10320</v>
      </c>
      <c r="S13" s="1868" t="s">
        <v>617</v>
      </c>
      <c r="T13" s="1881">
        <v>100</v>
      </c>
      <c r="U13" s="112" t="s">
        <v>615</v>
      </c>
      <c r="V13" s="136">
        <v>7740</v>
      </c>
      <c r="W13" s="137">
        <v>70</v>
      </c>
      <c r="X13" s="138"/>
      <c r="Y13" s="139"/>
      <c r="Z13" s="140"/>
      <c r="AA13" s="141"/>
      <c r="AB13" s="140"/>
      <c r="AC13" s="139" t="s">
        <v>618</v>
      </c>
      <c r="AD13" s="140"/>
      <c r="AE13" s="142"/>
      <c r="AF13" s="1901" t="s">
        <v>619</v>
      </c>
      <c r="AG13" s="1892">
        <v>10320</v>
      </c>
      <c r="AH13" s="1868" t="s">
        <v>617</v>
      </c>
      <c r="AI13" s="1879">
        <v>100</v>
      </c>
      <c r="AJ13" s="1868" t="s">
        <v>617</v>
      </c>
      <c r="AK13" s="1869">
        <v>1730</v>
      </c>
      <c r="AL13" s="1868" t="s">
        <v>615</v>
      </c>
      <c r="AM13" s="1881">
        <v>10</v>
      </c>
      <c r="AN13" s="1868" t="s">
        <v>617</v>
      </c>
      <c r="AO13" s="1877">
        <v>450</v>
      </c>
      <c r="AP13" s="1868" t="s">
        <v>617</v>
      </c>
      <c r="AQ13" s="1894">
        <v>4</v>
      </c>
      <c r="AR13" s="1910"/>
      <c r="AS13" s="160" t="s">
        <v>640</v>
      </c>
      <c r="AT13" s="1909"/>
      <c r="AU13" s="1902" t="s">
        <v>641</v>
      </c>
      <c r="AV13" s="161" t="s">
        <v>623</v>
      </c>
      <c r="AW13" s="161">
        <v>2300</v>
      </c>
      <c r="AX13" s="145"/>
      <c r="AY13" s="1909"/>
      <c r="AZ13" s="1902" t="s">
        <v>641</v>
      </c>
      <c r="BA13" s="161" t="s">
        <v>623</v>
      </c>
      <c r="BB13" s="161">
        <v>2300</v>
      </c>
      <c r="BC13" s="146"/>
      <c r="BD13" s="1885" t="e">
        <v>#VALUE!</v>
      </c>
      <c r="BE13" s="1887" t="s">
        <v>624</v>
      </c>
      <c r="BF13" s="147">
        <v>2500</v>
      </c>
      <c r="BG13" s="1868" t="s">
        <v>624</v>
      </c>
      <c r="BH13" s="147">
        <v>10320</v>
      </c>
      <c r="BI13" s="1868" t="s">
        <v>624</v>
      </c>
      <c r="BJ13" s="147">
        <v>7660</v>
      </c>
      <c r="BK13" s="1868" t="s">
        <v>617</v>
      </c>
      <c r="BL13" s="1869">
        <v>6060</v>
      </c>
      <c r="BM13" s="1868" t="s">
        <v>615</v>
      </c>
      <c r="BN13" s="1875">
        <v>60</v>
      </c>
      <c r="BO13" s="100"/>
      <c r="BP13" s="148" t="s">
        <v>625</v>
      </c>
      <c r="BQ13" s="1898" t="s">
        <v>615</v>
      </c>
      <c r="BR13" s="1899" t="s">
        <v>642</v>
      </c>
      <c r="BS13" s="1868" t="s">
        <v>615</v>
      </c>
      <c r="BT13" s="1883" t="s">
        <v>642</v>
      </c>
    </row>
    <row r="14" spans="1:72" s="95" customFormat="1" ht="25.5" customHeight="1">
      <c r="A14" s="165" t="s">
        <v>643</v>
      </c>
      <c r="B14" s="1917"/>
      <c r="C14" s="1905"/>
      <c r="D14" s="1907"/>
      <c r="E14" s="168" t="s">
        <v>435</v>
      </c>
      <c r="F14" s="167"/>
      <c r="G14" s="150">
        <v>43930</v>
      </c>
      <c r="H14" s="151"/>
      <c r="I14" s="112" t="s">
        <v>615</v>
      </c>
      <c r="J14" s="152">
        <v>420</v>
      </c>
      <c r="K14" s="153"/>
      <c r="L14" s="154" t="s">
        <v>616</v>
      </c>
      <c r="M14" s="1868"/>
      <c r="N14" s="1870"/>
      <c r="O14" s="1868"/>
      <c r="P14" s="1876"/>
      <c r="Q14" s="1868"/>
      <c r="R14" s="1870"/>
      <c r="S14" s="1868"/>
      <c r="T14" s="1882"/>
      <c r="U14" s="112" t="s">
        <v>615</v>
      </c>
      <c r="V14" s="152">
        <v>7740</v>
      </c>
      <c r="W14" s="155">
        <v>70</v>
      </c>
      <c r="X14" s="156" t="s">
        <v>615</v>
      </c>
      <c r="Y14" s="157">
        <v>54200</v>
      </c>
      <c r="Z14" s="140" t="s">
        <v>617</v>
      </c>
      <c r="AA14" s="158">
        <v>540</v>
      </c>
      <c r="AB14" s="159" t="s">
        <v>615</v>
      </c>
      <c r="AC14" s="157">
        <v>46460</v>
      </c>
      <c r="AD14" s="159" t="s">
        <v>617</v>
      </c>
      <c r="AE14" s="158">
        <v>460</v>
      </c>
      <c r="AF14" s="1901"/>
      <c r="AG14" s="1893"/>
      <c r="AH14" s="1868"/>
      <c r="AI14" s="1880"/>
      <c r="AJ14" s="1868"/>
      <c r="AK14" s="1870"/>
      <c r="AL14" s="1868"/>
      <c r="AM14" s="1882"/>
      <c r="AN14" s="1868"/>
      <c r="AO14" s="1878"/>
      <c r="AP14" s="1868"/>
      <c r="AQ14" s="1895"/>
      <c r="AR14" s="1910"/>
      <c r="AS14" s="160">
        <v>9550</v>
      </c>
      <c r="AT14" s="1903"/>
      <c r="AU14" s="1903"/>
      <c r="AV14" s="169" t="s">
        <v>627</v>
      </c>
      <c r="AW14" s="169">
        <v>2600</v>
      </c>
      <c r="AX14" s="145"/>
      <c r="AY14" s="1903"/>
      <c r="AZ14" s="1903"/>
      <c r="BA14" s="169" t="s">
        <v>627</v>
      </c>
      <c r="BB14" s="169">
        <v>2600</v>
      </c>
      <c r="BC14" s="146"/>
      <c r="BD14" s="1886"/>
      <c r="BE14" s="1887"/>
      <c r="BF14" s="162">
        <v>20</v>
      </c>
      <c r="BG14" s="1868"/>
      <c r="BH14" s="163">
        <v>100</v>
      </c>
      <c r="BI14" s="1868"/>
      <c r="BJ14" s="163">
        <v>70</v>
      </c>
      <c r="BK14" s="1868"/>
      <c r="BL14" s="1870"/>
      <c r="BM14" s="1868"/>
      <c r="BN14" s="1876"/>
      <c r="BO14" s="100"/>
      <c r="BP14" s="164">
        <v>0.94</v>
      </c>
      <c r="BQ14" s="1887"/>
      <c r="BR14" s="1900"/>
      <c r="BS14" s="1868"/>
      <c r="BT14" s="1884"/>
    </row>
    <row r="15" spans="1:72" s="128" customFormat="1" ht="25.5" customHeight="1">
      <c r="A15" s="128" t="s">
        <v>644</v>
      </c>
      <c r="B15" s="1917"/>
      <c r="C15" s="1871" t="s">
        <v>645</v>
      </c>
      <c r="D15" s="1873" t="s">
        <v>614</v>
      </c>
      <c r="E15" s="129" t="s">
        <v>480</v>
      </c>
      <c r="F15" s="130"/>
      <c r="G15" s="131">
        <v>32050</v>
      </c>
      <c r="H15" s="132">
        <v>39790</v>
      </c>
      <c r="I15" s="112" t="s">
        <v>615</v>
      </c>
      <c r="J15" s="133">
        <v>300</v>
      </c>
      <c r="K15" s="134">
        <v>380</v>
      </c>
      <c r="L15" s="135" t="s">
        <v>616</v>
      </c>
      <c r="M15" s="1868" t="s">
        <v>615</v>
      </c>
      <c r="N15" s="1869">
        <v>1860</v>
      </c>
      <c r="O15" s="1868" t="s">
        <v>615</v>
      </c>
      <c r="P15" s="1875">
        <v>10</v>
      </c>
      <c r="Q15" s="1868" t="s">
        <v>615</v>
      </c>
      <c r="R15" s="1869">
        <v>7740</v>
      </c>
      <c r="S15" s="1868" t="s">
        <v>617</v>
      </c>
      <c r="T15" s="1881">
        <v>70</v>
      </c>
      <c r="U15" s="112" t="s">
        <v>615</v>
      </c>
      <c r="V15" s="136">
        <v>7740</v>
      </c>
      <c r="W15" s="137">
        <v>70</v>
      </c>
      <c r="X15" s="138"/>
      <c r="Y15" s="139"/>
      <c r="Z15" s="140"/>
      <c r="AA15" s="141"/>
      <c r="AB15" s="140"/>
      <c r="AC15" s="139" t="s">
        <v>618</v>
      </c>
      <c r="AD15" s="140"/>
      <c r="AE15" s="142"/>
      <c r="AF15" s="1891" t="s">
        <v>619</v>
      </c>
      <c r="AG15" s="1892">
        <v>7740</v>
      </c>
      <c r="AH15" s="1868" t="s">
        <v>617</v>
      </c>
      <c r="AI15" s="1879">
        <v>70</v>
      </c>
      <c r="AJ15" s="1868" t="s">
        <v>617</v>
      </c>
      <c r="AK15" s="1869">
        <v>1300</v>
      </c>
      <c r="AL15" s="1868" t="s">
        <v>615</v>
      </c>
      <c r="AM15" s="1881">
        <v>10</v>
      </c>
      <c r="AN15" s="1868" t="s">
        <v>617</v>
      </c>
      <c r="AO15" s="1877">
        <v>340</v>
      </c>
      <c r="AP15" s="1868" t="s">
        <v>617</v>
      </c>
      <c r="AQ15" s="1894">
        <v>3</v>
      </c>
      <c r="AR15" s="1910"/>
      <c r="AS15" s="160" t="s">
        <v>646</v>
      </c>
      <c r="AT15" s="1896" t="s">
        <v>647</v>
      </c>
      <c r="AU15" s="1896" t="s">
        <v>622</v>
      </c>
      <c r="AV15" s="144" t="s">
        <v>623</v>
      </c>
      <c r="AW15" s="144">
        <v>2800</v>
      </c>
      <c r="AX15" s="145"/>
      <c r="AY15" s="1896" t="s">
        <v>647</v>
      </c>
      <c r="AZ15" s="1896" t="s">
        <v>622</v>
      </c>
      <c r="BA15" s="144" t="s">
        <v>623</v>
      </c>
      <c r="BB15" s="144">
        <v>2800</v>
      </c>
      <c r="BC15" s="146"/>
      <c r="BD15" s="1885" t="e">
        <v>#VALUE!</v>
      </c>
      <c r="BE15" s="1887" t="s">
        <v>624</v>
      </c>
      <c r="BF15" s="147">
        <v>1870</v>
      </c>
      <c r="BG15" s="1868" t="s">
        <v>624</v>
      </c>
      <c r="BH15" s="147">
        <v>7740</v>
      </c>
      <c r="BI15" s="1868" t="s">
        <v>624</v>
      </c>
      <c r="BJ15" s="147">
        <v>5750</v>
      </c>
      <c r="BK15" s="1868" t="s">
        <v>617</v>
      </c>
      <c r="BL15" s="1869">
        <v>4540</v>
      </c>
      <c r="BM15" s="1868" t="s">
        <v>615</v>
      </c>
      <c r="BN15" s="1875">
        <v>40</v>
      </c>
      <c r="BO15" s="100"/>
      <c r="BP15" s="148" t="s">
        <v>625</v>
      </c>
      <c r="BQ15" s="1898" t="s">
        <v>615</v>
      </c>
      <c r="BR15" s="1899" t="s">
        <v>642</v>
      </c>
      <c r="BS15" s="1868" t="s">
        <v>615</v>
      </c>
      <c r="BT15" s="1883" t="s">
        <v>642</v>
      </c>
    </row>
    <row r="16" spans="1:72" s="128" customFormat="1" ht="25.5" customHeight="1">
      <c r="A16" s="128" t="s">
        <v>648</v>
      </c>
      <c r="B16" s="1917"/>
      <c r="C16" s="1872"/>
      <c r="D16" s="1908"/>
      <c r="E16" s="149" t="s">
        <v>435</v>
      </c>
      <c r="F16" s="130"/>
      <c r="G16" s="150">
        <v>39790</v>
      </c>
      <c r="H16" s="151"/>
      <c r="I16" s="112" t="s">
        <v>615</v>
      </c>
      <c r="J16" s="152">
        <v>380</v>
      </c>
      <c r="K16" s="153"/>
      <c r="L16" s="154" t="s">
        <v>616</v>
      </c>
      <c r="M16" s="1868"/>
      <c r="N16" s="1870"/>
      <c r="O16" s="1868"/>
      <c r="P16" s="1876"/>
      <c r="Q16" s="1868"/>
      <c r="R16" s="1870"/>
      <c r="S16" s="1868"/>
      <c r="T16" s="1882"/>
      <c r="U16" s="112" t="s">
        <v>615</v>
      </c>
      <c r="V16" s="152">
        <v>7740</v>
      </c>
      <c r="W16" s="155">
        <v>70</v>
      </c>
      <c r="X16" s="156" t="s">
        <v>615</v>
      </c>
      <c r="Y16" s="157">
        <v>54200</v>
      </c>
      <c r="Z16" s="140" t="s">
        <v>617</v>
      </c>
      <c r="AA16" s="158">
        <v>540</v>
      </c>
      <c r="AB16" s="159" t="s">
        <v>615</v>
      </c>
      <c r="AC16" s="157">
        <v>46460</v>
      </c>
      <c r="AD16" s="159" t="s">
        <v>617</v>
      </c>
      <c r="AE16" s="158">
        <v>460</v>
      </c>
      <c r="AF16" s="1891"/>
      <c r="AG16" s="1893"/>
      <c r="AH16" s="1868"/>
      <c r="AI16" s="1880"/>
      <c r="AJ16" s="1868"/>
      <c r="AK16" s="1870"/>
      <c r="AL16" s="1868"/>
      <c r="AM16" s="1882"/>
      <c r="AN16" s="1868"/>
      <c r="AO16" s="1878"/>
      <c r="AP16" s="1868"/>
      <c r="AQ16" s="1895"/>
      <c r="AR16" s="1910"/>
      <c r="AS16" s="160">
        <v>7330</v>
      </c>
      <c r="AT16" s="1909"/>
      <c r="AU16" s="1897"/>
      <c r="AV16" s="161" t="s">
        <v>627</v>
      </c>
      <c r="AW16" s="161">
        <v>3100</v>
      </c>
      <c r="AX16" s="145"/>
      <c r="AY16" s="1909"/>
      <c r="AZ16" s="1897"/>
      <c r="BA16" s="161" t="s">
        <v>627</v>
      </c>
      <c r="BB16" s="161">
        <v>3100</v>
      </c>
      <c r="BC16" s="146"/>
      <c r="BD16" s="1886"/>
      <c r="BE16" s="1887"/>
      <c r="BF16" s="162">
        <v>10</v>
      </c>
      <c r="BG16" s="1868"/>
      <c r="BH16" s="163">
        <v>70</v>
      </c>
      <c r="BI16" s="1868"/>
      <c r="BJ16" s="163">
        <v>50</v>
      </c>
      <c r="BK16" s="1868"/>
      <c r="BL16" s="1870"/>
      <c r="BM16" s="1868"/>
      <c r="BN16" s="1876"/>
      <c r="BO16" s="100"/>
      <c r="BP16" s="164">
        <v>0.9</v>
      </c>
      <c r="BQ16" s="1887"/>
      <c r="BR16" s="1900"/>
      <c r="BS16" s="1868"/>
      <c r="BT16" s="1884"/>
    </row>
    <row r="17" spans="1:72" s="95" customFormat="1" ht="25.5" customHeight="1">
      <c r="A17" s="165" t="s">
        <v>649</v>
      </c>
      <c r="B17" s="1917"/>
      <c r="C17" s="1904" t="s">
        <v>650</v>
      </c>
      <c r="D17" s="1906" t="s">
        <v>614</v>
      </c>
      <c r="E17" s="166" t="s">
        <v>480</v>
      </c>
      <c r="F17" s="167"/>
      <c r="G17" s="131">
        <v>29610</v>
      </c>
      <c r="H17" s="132">
        <v>37350</v>
      </c>
      <c r="I17" s="112" t="s">
        <v>615</v>
      </c>
      <c r="J17" s="133">
        <v>270</v>
      </c>
      <c r="K17" s="134">
        <v>350</v>
      </c>
      <c r="L17" s="135" t="s">
        <v>616</v>
      </c>
      <c r="M17" s="1868" t="s">
        <v>615</v>
      </c>
      <c r="N17" s="1869">
        <v>1490</v>
      </c>
      <c r="O17" s="1868" t="s">
        <v>615</v>
      </c>
      <c r="P17" s="1875">
        <v>10</v>
      </c>
      <c r="Q17" s="1868" t="s">
        <v>615</v>
      </c>
      <c r="R17" s="1869">
        <v>6190</v>
      </c>
      <c r="S17" s="1868" t="s">
        <v>617</v>
      </c>
      <c r="T17" s="1881">
        <v>60</v>
      </c>
      <c r="U17" s="112" t="s">
        <v>615</v>
      </c>
      <c r="V17" s="136">
        <v>7740</v>
      </c>
      <c r="W17" s="137">
        <v>70</v>
      </c>
      <c r="X17" s="138"/>
      <c r="Y17" s="139"/>
      <c r="Z17" s="140"/>
      <c r="AA17" s="141"/>
      <c r="AB17" s="140"/>
      <c r="AC17" s="139" t="s">
        <v>618</v>
      </c>
      <c r="AD17" s="140"/>
      <c r="AE17" s="142"/>
      <c r="AF17" s="1901" t="s">
        <v>619</v>
      </c>
      <c r="AG17" s="1892">
        <v>6190</v>
      </c>
      <c r="AH17" s="1868" t="s">
        <v>617</v>
      </c>
      <c r="AI17" s="1879">
        <v>60</v>
      </c>
      <c r="AJ17" s="1868" t="s">
        <v>617</v>
      </c>
      <c r="AK17" s="1869">
        <v>1040</v>
      </c>
      <c r="AL17" s="1868" t="s">
        <v>615</v>
      </c>
      <c r="AM17" s="1881">
        <v>10</v>
      </c>
      <c r="AN17" s="1868" t="s">
        <v>617</v>
      </c>
      <c r="AO17" s="1877">
        <v>300</v>
      </c>
      <c r="AP17" s="1868" t="s">
        <v>617</v>
      </c>
      <c r="AQ17" s="1894">
        <v>3</v>
      </c>
      <c r="AR17" s="1910"/>
      <c r="AS17" s="160" t="s">
        <v>651</v>
      </c>
      <c r="AT17" s="1909"/>
      <c r="AU17" s="1902" t="s">
        <v>631</v>
      </c>
      <c r="AV17" s="161" t="s">
        <v>623</v>
      </c>
      <c r="AW17" s="161">
        <v>2700</v>
      </c>
      <c r="AX17" s="145"/>
      <c r="AY17" s="1909"/>
      <c r="AZ17" s="1902" t="s">
        <v>631</v>
      </c>
      <c r="BA17" s="161" t="s">
        <v>623</v>
      </c>
      <c r="BB17" s="161">
        <v>2700</v>
      </c>
      <c r="BC17" s="146"/>
      <c r="BD17" s="1885" t="e">
        <v>#VALUE!</v>
      </c>
      <c r="BE17" s="1887" t="s">
        <v>624</v>
      </c>
      <c r="BF17" s="147">
        <v>1500</v>
      </c>
      <c r="BG17" s="1868" t="s">
        <v>624</v>
      </c>
      <c r="BH17" s="147">
        <v>6190</v>
      </c>
      <c r="BI17" s="1868" t="s">
        <v>624</v>
      </c>
      <c r="BJ17" s="147">
        <v>4600</v>
      </c>
      <c r="BK17" s="1868" t="s">
        <v>617</v>
      </c>
      <c r="BL17" s="1869">
        <v>3630</v>
      </c>
      <c r="BM17" s="1868" t="s">
        <v>615</v>
      </c>
      <c r="BN17" s="1875">
        <v>30</v>
      </c>
      <c r="BO17" s="100"/>
      <c r="BP17" s="148" t="s">
        <v>625</v>
      </c>
      <c r="BQ17" s="1898" t="s">
        <v>615</v>
      </c>
      <c r="BR17" s="1899" t="s">
        <v>642</v>
      </c>
      <c r="BS17" s="1868" t="s">
        <v>615</v>
      </c>
      <c r="BT17" s="1883" t="s">
        <v>642</v>
      </c>
    </row>
    <row r="18" spans="1:72" s="95" customFormat="1" ht="25.5" customHeight="1">
      <c r="A18" s="165" t="s">
        <v>652</v>
      </c>
      <c r="B18" s="1917"/>
      <c r="C18" s="1905"/>
      <c r="D18" s="1907"/>
      <c r="E18" s="168" t="s">
        <v>435</v>
      </c>
      <c r="F18" s="167"/>
      <c r="G18" s="150">
        <v>37350</v>
      </c>
      <c r="H18" s="151"/>
      <c r="I18" s="112" t="s">
        <v>615</v>
      </c>
      <c r="J18" s="152">
        <v>350</v>
      </c>
      <c r="K18" s="153"/>
      <c r="L18" s="154" t="s">
        <v>616</v>
      </c>
      <c r="M18" s="1868"/>
      <c r="N18" s="1870"/>
      <c r="O18" s="1868"/>
      <c r="P18" s="1876"/>
      <c r="Q18" s="1868"/>
      <c r="R18" s="1870"/>
      <c r="S18" s="1868"/>
      <c r="T18" s="1882"/>
      <c r="U18" s="112" t="s">
        <v>615</v>
      </c>
      <c r="V18" s="152">
        <v>7740</v>
      </c>
      <c r="W18" s="155">
        <v>70</v>
      </c>
      <c r="X18" s="156" t="s">
        <v>615</v>
      </c>
      <c r="Y18" s="157">
        <v>54200</v>
      </c>
      <c r="Z18" s="140" t="s">
        <v>617</v>
      </c>
      <c r="AA18" s="158">
        <v>540</v>
      </c>
      <c r="AB18" s="159" t="s">
        <v>615</v>
      </c>
      <c r="AC18" s="157">
        <v>46460</v>
      </c>
      <c r="AD18" s="159" t="s">
        <v>617</v>
      </c>
      <c r="AE18" s="158">
        <v>460</v>
      </c>
      <c r="AF18" s="1901"/>
      <c r="AG18" s="1893"/>
      <c r="AH18" s="1868"/>
      <c r="AI18" s="1880"/>
      <c r="AJ18" s="1868"/>
      <c r="AK18" s="1870"/>
      <c r="AL18" s="1868"/>
      <c r="AM18" s="1882"/>
      <c r="AN18" s="1868"/>
      <c r="AO18" s="1878"/>
      <c r="AP18" s="1868"/>
      <c r="AQ18" s="1895"/>
      <c r="AR18" s="1910"/>
      <c r="AS18" s="160">
        <v>6000</v>
      </c>
      <c r="AT18" s="1909"/>
      <c r="AU18" s="1897"/>
      <c r="AV18" s="161" t="s">
        <v>627</v>
      </c>
      <c r="AW18" s="161">
        <v>3000</v>
      </c>
      <c r="AX18" s="145"/>
      <c r="AY18" s="1909"/>
      <c r="AZ18" s="1897"/>
      <c r="BA18" s="161" t="s">
        <v>627</v>
      </c>
      <c r="BB18" s="161">
        <v>3000</v>
      </c>
      <c r="BC18" s="146"/>
      <c r="BD18" s="1886"/>
      <c r="BE18" s="1887"/>
      <c r="BF18" s="162">
        <v>10</v>
      </c>
      <c r="BG18" s="1868"/>
      <c r="BH18" s="163">
        <v>60</v>
      </c>
      <c r="BI18" s="1868"/>
      <c r="BJ18" s="163">
        <v>40</v>
      </c>
      <c r="BK18" s="1868"/>
      <c r="BL18" s="1870"/>
      <c r="BM18" s="1868"/>
      <c r="BN18" s="1876"/>
      <c r="BP18" s="164">
        <v>0.92</v>
      </c>
      <c r="BQ18" s="1887"/>
      <c r="BR18" s="1900"/>
      <c r="BS18" s="1868"/>
      <c r="BT18" s="1884"/>
    </row>
    <row r="19" spans="1:72" s="170" customFormat="1" ht="25.5" customHeight="1">
      <c r="A19" s="170" t="s">
        <v>653</v>
      </c>
      <c r="B19" s="1917"/>
      <c r="C19" s="1871" t="s">
        <v>654</v>
      </c>
      <c r="D19" s="1873" t="s">
        <v>614</v>
      </c>
      <c r="E19" s="129" t="s">
        <v>480</v>
      </c>
      <c r="F19" s="130"/>
      <c r="G19" s="131">
        <v>27950</v>
      </c>
      <c r="H19" s="132">
        <v>35690</v>
      </c>
      <c r="I19" s="112" t="s">
        <v>615</v>
      </c>
      <c r="J19" s="133">
        <v>260</v>
      </c>
      <c r="K19" s="134">
        <v>340</v>
      </c>
      <c r="L19" s="135" t="s">
        <v>616</v>
      </c>
      <c r="M19" s="1868" t="s">
        <v>615</v>
      </c>
      <c r="N19" s="1869">
        <v>1240</v>
      </c>
      <c r="O19" s="1868" t="s">
        <v>615</v>
      </c>
      <c r="P19" s="1875">
        <v>10</v>
      </c>
      <c r="Q19" s="1868" t="s">
        <v>615</v>
      </c>
      <c r="R19" s="1869">
        <v>5160</v>
      </c>
      <c r="S19" s="1868" t="s">
        <v>617</v>
      </c>
      <c r="T19" s="1881">
        <v>50</v>
      </c>
      <c r="U19" s="112" t="s">
        <v>615</v>
      </c>
      <c r="V19" s="136">
        <v>7740</v>
      </c>
      <c r="W19" s="137">
        <v>70</v>
      </c>
      <c r="X19" s="138"/>
      <c r="Y19" s="139"/>
      <c r="Z19" s="140"/>
      <c r="AA19" s="141"/>
      <c r="AB19" s="140"/>
      <c r="AC19" s="139" t="s">
        <v>618</v>
      </c>
      <c r="AD19" s="140"/>
      <c r="AE19" s="142"/>
      <c r="AF19" s="1891" t="s">
        <v>619</v>
      </c>
      <c r="AG19" s="1892">
        <v>5160</v>
      </c>
      <c r="AH19" s="1868" t="s">
        <v>617</v>
      </c>
      <c r="AI19" s="1879">
        <v>50</v>
      </c>
      <c r="AJ19" s="1868" t="s">
        <v>617</v>
      </c>
      <c r="AK19" s="1869">
        <v>860</v>
      </c>
      <c r="AL19" s="1868" t="s">
        <v>615</v>
      </c>
      <c r="AM19" s="1881">
        <v>8</v>
      </c>
      <c r="AN19" s="1868" t="s">
        <v>617</v>
      </c>
      <c r="AO19" s="1877">
        <v>270</v>
      </c>
      <c r="AP19" s="1868" t="s">
        <v>617</v>
      </c>
      <c r="AQ19" s="1894">
        <v>2</v>
      </c>
      <c r="AR19" s="1910"/>
      <c r="AS19" s="160" t="s">
        <v>655</v>
      </c>
      <c r="AT19" s="1909"/>
      <c r="AU19" s="1902" t="s">
        <v>636</v>
      </c>
      <c r="AV19" s="161" t="s">
        <v>623</v>
      </c>
      <c r="AW19" s="161">
        <v>2600</v>
      </c>
      <c r="AX19" s="145"/>
      <c r="AY19" s="1909"/>
      <c r="AZ19" s="1902" t="s">
        <v>636</v>
      </c>
      <c r="BA19" s="161" t="s">
        <v>623</v>
      </c>
      <c r="BB19" s="161">
        <v>2600</v>
      </c>
      <c r="BC19" s="146"/>
      <c r="BD19" s="1885" t="e">
        <v>#VALUE!</v>
      </c>
      <c r="BE19" s="1887" t="s">
        <v>624</v>
      </c>
      <c r="BF19" s="147">
        <v>1250</v>
      </c>
      <c r="BG19" s="1868" t="s">
        <v>624</v>
      </c>
      <c r="BH19" s="147">
        <v>5160</v>
      </c>
      <c r="BI19" s="1868" t="s">
        <v>624</v>
      </c>
      <c r="BJ19" s="147">
        <v>3830</v>
      </c>
      <c r="BK19" s="1868" t="s">
        <v>617</v>
      </c>
      <c r="BL19" s="1869">
        <v>3030</v>
      </c>
      <c r="BM19" s="1868" t="s">
        <v>615</v>
      </c>
      <c r="BN19" s="1875">
        <v>30</v>
      </c>
      <c r="BO19" s="94"/>
      <c r="BP19" s="148" t="s">
        <v>625</v>
      </c>
      <c r="BQ19" s="1898" t="s">
        <v>615</v>
      </c>
      <c r="BR19" s="1899" t="s">
        <v>642</v>
      </c>
      <c r="BS19" s="1868" t="s">
        <v>615</v>
      </c>
      <c r="BT19" s="1883" t="s">
        <v>642</v>
      </c>
    </row>
    <row r="20" spans="1:72" s="170" customFormat="1" ht="25.5" customHeight="1">
      <c r="A20" s="170" t="s">
        <v>656</v>
      </c>
      <c r="B20" s="1917"/>
      <c r="C20" s="1872"/>
      <c r="D20" s="1908"/>
      <c r="E20" s="149" t="s">
        <v>435</v>
      </c>
      <c r="F20" s="130"/>
      <c r="G20" s="150">
        <v>35690</v>
      </c>
      <c r="H20" s="151"/>
      <c r="I20" s="112" t="s">
        <v>615</v>
      </c>
      <c r="J20" s="152">
        <v>340</v>
      </c>
      <c r="K20" s="153"/>
      <c r="L20" s="154" t="s">
        <v>616</v>
      </c>
      <c r="M20" s="1868"/>
      <c r="N20" s="1870"/>
      <c r="O20" s="1868"/>
      <c r="P20" s="1876"/>
      <c r="Q20" s="1868"/>
      <c r="R20" s="1870"/>
      <c r="S20" s="1868"/>
      <c r="T20" s="1882"/>
      <c r="U20" s="112" t="s">
        <v>615</v>
      </c>
      <c r="V20" s="152">
        <v>7740</v>
      </c>
      <c r="W20" s="155">
        <v>70</v>
      </c>
      <c r="X20" s="156" t="s">
        <v>615</v>
      </c>
      <c r="Y20" s="157">
        <v>54200</v>
      </c>
      <c r="Z20" s="140" t="s">
        <v>617</v>
      </c>
      <c r="AA20" s="158">
        <v>540</v>
      </c>
      <c r="AB20" s="159" t="s">
        <v>615</v>
      </c>
      <c r="AC20" s="157">
        <v>46460</v>
      </c>
      <c r="AD20" s="159" t="s">
        <v>617</v>
      </c>
      <c r="AE20" s="158">
        <v>460</v>
      </c>
      <c r="AF20" s="1891"/>
      <c r="AG20" s="1893"/>
      <c r="AH20" s="1868"/>
      <c r="AI20" s="1880"/>
      <c r="AJ20" s="1868"/>
      <c r="AK20" s="1870"/>
      <c r="AL20" s="1868"/>
      <c r="AM20" s="1882"/>
      <c r="AN20" s="1868"/>
      <c r="AO20" s="1878"/>
      <c r="AP20" s="1868"/>
      <c r="AQ20" s="1895"/>
      <c r="AR20" s="1910"/>
      <c r="AS20" s="160">
        <v>5110</v>
      </c>
      <c r="AT20" s="1909"/>
      <c r="AU20" s="1897"/>
      <c r="AV20" s="161" t="s">
        <v>627</v>
      </c>
      <c r="AW20" s="161">
        <v>2800</v>
      </c>
      <c r="AX20" s="145"/>
      <c r="AY20" s="1909"/>
      <c r="AZ20" s="1897"/>
      <c r="BA20" s="161" t="s">
        <v>627</v>
      </c>
      <c r="BB20" s="161">
        <v>2800</v>
      </c>
      <c r="BC20" s="146"/>
      <c r="BD20" s="1886"/>
      <c r="BE20" s="1887"/>
      <c r="BF20" s="162">
        <v>10</v>
      </c>
      <c r="BG20" s="1868"/>
      <c r="BH20" s="163">
        <v>50</v>
      </c>
      <c r="BI20" s="1868"/>
      <c r="BJ20" s="163">
        <v>30</v>
      </c>
      <c r="BK20" s="1868"/>
      <c r="BL20" s="1870"/>
      <c r="BM20" s="1868"/>
      <c r="BN20" s="1876"/>
      <c r="BO20" s="94"/>
      <c r="BP20" s="164">
        <v>0.9</v>
      </c>
      <c r="BQ20" s="1887"/>
      <c r="BR20" s="1900"/>
      <c r="BS20" s="1868"/>
      <c r="BT20" s="1884"/>
    </row>
    <row r="21" spans="1:72" s="172" customFormat="1" ht="25.5" customHeight="1">
      <c r="A21" s="171" t="s">
        <v>657</v>
      </c>
      <c r="B21" s="1917"/>
      <c r="C21" s="1904" t="s">
        <v>658</v>
      </c>
      <c r="D21" s="1906" t="s">
        <v>614</v>
      </c>
      <c r="E21" s="166" t="s">
        <v>480</v>
      </c>
      <c r="F21" s="167"/>
      <c r="G21" s="131">
        <v>27440</v>
      </c>
      <c r="H21" s="132">
        <v>35180</v>
      </c>
      <c r="I21" s="112" t="s">
        <v>615</v>
      </c>
      <c r="J21" s="133">
        <v>250</v>
      </c>
      <c r="K21" s="134">
        <v>330</v>
      </c>
      <c r="L21" s="135" t="s">
        <v>616</v>
      </c>
      <c r="M21" s="1868" t="s">
        <v>615</v>
      </c>
      <c r="N21" s="1869">
        <v>1060</v>
      </c>
      <c r="O21" s="1868" t="s">
        <v>615</v>
      </c>
      <c r="P21" s="1875">
        <v>10</v>
      </c>
      <c r="Q21" s="1868" t="s">
        <v>615</v>
      </c>
      <c r="R21" s="1869">
        <v>4420</v>
      </c>
      <c r="S21" s="1868" t="s">
        <v>617</v>
      </c>
      <c r="T21" s="1881">
        <v>40</v>
      </c>
      <c r="U21" s="112" t="s">
        <v>615</v>
      </c>
      <c r="V21" s="136">
        <v>7740</v>
      </c>
      <c r="W21" s="137">
        <v>70</v>
      </c>
      <c r="X21" s="138"/>
      <c r="Y21" s="139"/>
      <c r="Z21" s="140"/>
      <c r="AA21" s="141"/>
      <c r="AB21" s="140"/>
      <c r="AC21" s="139" t="s">
        <v>618</v>
      </c>
      <c r="AD21" s="140"/>
      <c r="AE21" s="142"/>
      <c r="AF21" s="1901" t="s">
        <v>619</v>
      </c>
      <c r="AG21" s="1892">
        <v>4420</v>
      </c>
      <c r="AH21" s="1868" t="s">
        <v>617</v>
      </c>
      <c r="AI21" s="1879">
        <v>40</v>
      </c>
      <c r="AJ21" s="1868" t="s">
        <v>617</v>
      </c>
      <c r="AK21" s="1869">
        <v>740</v>
      </c>
      <c r="AL21" s="1868" t="s">
        <v>615</v>
      </c>
      <c r="AM21" s="1881">
        <v>7</v>
      </c>
      <c r="AN21" s="1868" t="s">
        <v>617</v>
      </c>
      <c r="AO21" s="1877">
        <v>250</v>
      </c>
      <c r="AP21" s="1868" t="s">
        <v>617</v>
      </c>
      <c r="AQ21" s="1894">
        <v>2</v>
      </c>
      <c r="AR21" s="1910"/>
      <c r="AS21" s="160" t="s">
        <v>659</v>
      </c>
      <c r="AT21" s="1909"/>
      <c r="AU21" s="1902" t="s">
        <v>641</v>
      </c>
      <c r="AV21" s="161" t="s">
        <v>623</v>
      </c>
      <c r="AW21" s="161">
        <v>2400</v>
      </c>
      <c r="AX21" s="145"/>
      <c r="AY21" s="1909"/>
      <c r="AZ21" s="1902" t="s">
        <v>641</v>
      </c>
      <c r="BA21" s="161" t="s">
        <v>623</v>
      </c>
      <c r="BB21" s="161">
        <v>2400</v>
      </c>
      <c r="BC21" s="146"/>
      <c r="BD21" s="1885" t="e">
        <v>#VALUE!</v>
      </c>
      <c r="BE21" s="1887" t="s">
        <v>624</v>
      </c>
      <c r="BF21" s="147">
        <v>1070</v>
      </c>
      <c r="BG21" s="1868" t="s">
        <v>624</v>
      </c>
      <c r="BH21" s="147">
        <v>4420</v>
      </c>
      <c r="BI21" s="1868" t="s">
        <v>624</v>
      </c>
      <c r="BJ21" s="147">
        <v>3280</v>
      </c>
      <c r="BK21" s="1868" t="s">
        <v>617</v>
      </c>
      <c r="BL21" s="1869">
        <v>2590</v>
      </c>
      <c r="BM21" s="1868" t="s">
        <v>615</v>
      </c>
      <c r="BN21" s="1875">
        <v>20</v>
      </c>
      <c r="BO21" s="94"/>
      <c r="BP21" s="148" t="s">
        <v>625</v>
      </c>
      <c r="BQ21" s="1898" t="s">
        <v>615</v>
      </c>
      <c r="BR21" s="1899" t="s">
        <v>642</v>
      </c>
      <c r="BS21" s="1868" t="s">
        <v>615</v>
      </c>
      <c r="BT21" s="1883" t="s">
        <v>642</v>
      </c>
    </row>
    <row r="22" spans="1:72" s="172" customFormat="1" ht="25.5" customHeight="1">
      <c r="A22" s="171" t="s">
        <v>660</v>
      </c>
      <c r="B22" s="1917"/>
      <c r="C22" s="1905"/>
      <c r="D22" s="1907"/>
      <c r="E22" s="168" t="s">
        <v>435</v>
      </c>
      <c r="F22" s="167"/>
      <c r="G22" s="150">
        <v>35180</v>
      </c>
      <c r="H22" s="151"/>
      <c r="I22" s="112" t="s">
        <v>615</v>
      </c>
      <c r="J22" s="152">
        <v>330</v>
      </c>
      <c r="K22" s="153"/>
      <c r="L22" s="154" t="s">
        <v>616</v>
      </c>
      <c r="M22" s="1868"/>
      <c r="N22" s="1870"/>
      <c r="O22" s="1868"/>
      <c r="P22" s="1876"/>
      <c r="Q22" s="1868"/>
      <c r="R22" s="1870"/>
      <c r="S22" s="1868"/>
      <c r="T22" s="1882"/>
      <c r="U22" s="112" t="s">
        <v>615</v>
      </c>
      <c r="V22" s="152">
        <v>7740</v>
      </c>
      <c r="W22" s="155">
        <v>70</v>
      </c>
      <c r="X22" s="156" t="s">
        <v>615</v>
      </c>
      <c r="Y22" s="157">
        <v>54200</v>
      </c>
      <c r="Z22" s="140" t="s">
        <v>617</v>
      </c>
      <c r="AA22" s="158">
        <v>540</v>
      </c>
      <c r="AB22" s="159" t="s">
        <v>615</v>
      </c>
      <c r="AC22" s="157">
        <v>46460</v>
      </c>
      <c r="AD22" s="159" t="s">
        <v>617</v>
      </c>
      <c r="AE22" s="158">
        <v>460</v>
      </c>
      <c r="AF22" s="1901"/>
      <c r="AG22" s="1893"/>
      <c r="AH22" s="1868"/>
      <c r="AI22" s="1880"/>
      <c r="AJ22" s="1868"/>
      <c r="AK22" s="1870"/>
      <c r="AL22" s="1868"/>
      <c r="AM22" s="1882"/>
      <c r="AN22" s="1868"/>
      <c r="AO22" s="1878"/>
      <c r="AP22" s="1868"/>
      <c r="AQ22" s="1895"/>
      <c r="AR22" s="1910"/>
      <c r="AS22" s="160">
        <v>4570</v>
      </c>
      <c r="AT22" s="1903"/>
      <c r="AU22" s="1903"/>
      <c r="AV22" s="169" t="s">
        <v>627</v>
      </c>
      <c r="AW22" s="169">
        <v>2700</v>
      </c>
      <c r="AX22" s="145"/>
      <c r="AY22" s="1903"/>
      <c r="AZ22" s="1903"/>
      <c r="BA22" s="169" t="s">
        <v>627</v>
      </c>
      <c r="BB22" s="169">
        <v>2700</v>
      </c>
      <c r="BC22" s="146"/>
      <c r="BD22" s="1886"/>
      <c r="BE22" s="1887"/>
      <c r="BF22" s="162">
        <v>10</v>
      </c>
      <c r="BG22" s="1868"/>
      <c r="BH22" s="163">
        <v>40</v>
      </c>
      <c r="BI22" s="1868"/>
      <c r="BJ22" s="163">
        <v>30</v>
      </c>
      <c r="BK22" s="1868"/>
      <c r="BL22" s="1870"/>
      <c r="BM22" s="1868"/>
      <c r="BN22" s="1876"/>
      <c r="BO22" s="94"/>
      <c r="BP22" s="164">
        <v>0.91</v>
      </c>
      <c r="BQ22" s="1887"/>
      <c r="BR22" s="1900"/>
      <c r="BS22" s="1868"/>
      <c r="BT22" s="1884"/>
    </row>
    <row r="23" spans="1:72" s="170" customFormat="1" ht="25.5" customHeight="1">
      <c r="A23" s="170" t="s">
        <v>661</v>
      </c>
      <c r="B23" s="1917"/>
      <c r="C23" s="1871" t="s">
        <v>662</v>
      </c>
      <c r="D23" s="1873" t="s">
        <v>614</v>
      </c>
      <c r="E23" s="129" t="s">
        <v>480</v>
      </c>
      <c r="F23" s="130"/>
      <c r="G23" s="131">
        <v>26490</v>
      </c>
      <c r="H23" s="132">
        <v>34230</v>
      </c>
      <c r="I23" s="112" t="s">
        <v>615</v>
      </c>
      <c r="J23" s="133">
        <v>240</v>
      </c>
      <c r="K23" s="134">
        <v>320</v>
      </c>
      <c r="L23" s="135" t="s">
        <v>616</v>
      </c>
      <c r="M23" s="1868" t="s">
        <v>615</v>
      </c>
      <c r="N23" s="1869">
        <v>930</v>
      </c>
      <c r="O23" s="1868" t="s">
        <v>615</v>
      </c>
      <c r="P23" s="1875">
        <v>9</v>
      </c>
      <c r="Q23" s="1868" t="s">
        <v>615</v>
      </c>
      <c r="R23" s="1869">
        <v>3870</v>
      </c>
      <c r="S23" s="1868" t="s">
        <v>617</v>
      </c>
      <c r="T23" s="1881">
        <v>30</v>
      </c>
      <c r="U23" s="112" t="s">
        <v>615</v>
      </c>
      <c r="V23" s="136">
        <v>7740</v>
      </c>
      <c r="W23" s="137">
        <v>70</v>
      </c>
      <c r="X23" s="138"/>
      <c r="Y23" s="139"/>
      <c r="Z23" s="140"/>
      <c r="AA23" s="141"/>
      <c r="AB23" s="140"/>
      <c r="AC23" s="139" t="s">
        <v>618</v>
      </c>
      <c r="AD23" s="140"/>
      <c r="AE23" s="142"/>
      <c r="AF23" s="1891" t="s">
        <v>619</v>
      </c>
      <c r="AG23" s="1892">
        <v>3870</v>
      </c>
      <c r="AH23" s="1868" t="s">
        <v>617</v>
      </c>
      <c r="AI23" s="1879">
        <v>30</v>
      </c>
      <c r="AJ23" s="1868" t="s">
        <v>617</v>
      </c>
      <c r="AK23" s="1869">
        <v>650</v>
      </c>
      <c r="AL23" s="1868" t="s">
        <v>615</v>
      </c>
      <c r="AM23" s="1881">
        <v>6</v>
      </c>
      <c r="AN23" s="1868" t="s">
        <v>617</v>
      </c>
      <c r="AO23" s="1877">
        <v>230</v>
      </c>
      <c r="AP23" s="1868" t="s">
        <v>617</v>
      </c>
      <c r="AQ23" s="1894">
        <v>2</v>
      </c>
      <c r="AR23" s="1910"/>
      <c r="AS23" s="160" t="s">
        <v>663</v>
      </c>
      <c r="AT23" s="1896" t="s">
        <v>664</v>
      </c>
      <c r="AU23" s="1896" t="s">
        <v>622</v>
      </c>
      <c r="AV23" s="144" t="s">
        <v>623</v>
      </c>
      <c r="AW23" s="144">
        <v>2300</v>
      </c>
      <c r="AX23" s="145"/>
      <c r="AY23" s="1896" t="s">
        <v>664</v>
      </c>
      <c r="AZ23" s="1896" t="s">
        <v>622</v>
      </c>
      <c r="BA23" s="144" t="s">
        <v>623</v>
      </c>
      <c r="BB23" s="144">
        <v>2300</v>
      </c>
      <c r="BC23" s="146"/>
      <c r="BD23" s="1885" t="e">
        <v>#VALUE!</v>
      </c>
      <c r="BE23" s="1887" t="s">
        <v>624</v>
      </c>
      <c r="BF23" s="147">
        <v>930</v>
      </c>
      <c r="BG23" s="1868" t="s">
        <v>624</v>
      </c>
      <c r="BH23" s="147">
        <v>3870</v>
      </c>
      <c r="BI23" s="1868" t="s">
        <v>624</v>
      </c>
      <c r="BJ23" s="147">
        <v>2870</v>
      </c>
      <c r="BK23" s="1868" t="s">
        <v>617</v>
      </c>
      <c r="BL23" s="1869">
        <v>2270</v>
      </c>
      <c r="BM23" s="1868" t="s">
        <v>615</v>
      </c>
      <c r="BN23" s="1875">
        <v>20</v>
      </c>
      <c r="BO23" s="94"/>
      <c r="BP23" s="148" t="s">
        <v>625</v>
      </c>
      <c r="BQ23" s="1898" t="s">
        <v>615</v>
      </c>
      <c r="BR23" s="1899" t="s">
        <v>642</v>
      </c>
      <c r="BS23" s="1868" t="s">
        <v>615</v>
      </c>
      <c r="BT23" s="1883" t="s">
        <v>642</v>
      </c>
    </row>
    <row r="24" spans="1:72" s="170" customFormat="1" ht="25.5" customHeight="1">
      <c r="A24" s="170" t="s">
        <v>665</v>
      </c>
      <c r="B24" s="1917"/>
      <c r="C24" s="1872"/>
      <c r="D24" s="1908"/>
      <c r="E24" s="149" t="s">
        <v>435</v>
      </c>
      <c r="F24" s="130"/>
      <c r="G24" s="150">
        <v>34230</v>
      </c>
      <c r="H24" s="151"/>
      <c r="I24" s="112" t="s">
        <v>615</v>
      </c>
      <c r="J24" s="152">
        <v>320</v>
      </c>
      <c r="K24" s="153"/>
      <c r="L24" s="154" t="s">
        <v>616</v>
      </c>
      <c r="M24" s="1868"/>
      <c r="N24" s="1870"/>
      <c r="O24" s="1868"/>
      <c r="P24" s="1876"/>
      <c r="Q24" s="1868"/>
      <c r="R24" s="1870"/>
      <c r="S24" s="1868"/>
      <c r="T24" s="1882"/>
      <c r="U24" s="112" t="s">
        <v>615</v>
      </c>
      <c r="V24" s="152">
        <v>7740</v>
      </c>
      <c r="W24" s="155">
        <v>70</v>
      </c>
      <c r="X24" s="156" t="s">
        <v>615</v>
      </c>
      <c r="Y24" s="157">
        <v>54200</v>
      </c>
      <c r="Z24" s="140" t="s">
        <v>617</v>
      </c>
      <c r="AA24" s="158">
        <v>540</v>
      </c>
      <c r="AB24" s="159" t="s">
        <v>615</v>
      </c>
      <c r="AC24" s="157">
        <v>46460</v>
      </c>
      <c r="AD24" s="159" t="s">
        <v>617</v>
      </c>
      <c r="AE24" s="158">
        <v>460</v>
      </c>
      <c r="AF24" s="1891"/>
      <c r="AG24" s="1893"/>
      <c r="AH24" s="1868"/>
      <c r="AI24" s="1880"/>
      <c r="AJ24" s="1868"/>
      <c r="AK24" s="1870"/>
      <c r="AL24" s="1868"/>
      <c r="AM24" s="1882"/>
      <c r="AN24" s="1868"/>
      <c r="AO24" s="1878"/>
      <c r="AP24" s="1868"/>
      <c r="AQ24" s="1895"/>
      <c r="AR24" s="1910"/>
      <c r="AS24" s="160">
        <v>4160</v>
      </c>
      <c r="AT24" s="1909"/>
      <c r="AU24" s="1897"/>
      <c r="AV24" s="161" t="s">
        <v>627</v>
      </c>
      <c r="AW24" s="161">
        <v>2600</v>
      </c>
      <c r="AX24" s="145"/>
      <c r="AY24" s="1909"/>
      <c r="AZ24" s="1897"/>
      <c r="BA24" s="161" t="s">
        <v>627</v>
      </c>
      <c r="BB24" s="161">
        <v>2600</v>
      </c>
      <c r="BC24" s="146"/>
      <c r="BD24" s="1886"/>
      <c r="BE24" s="1887"/>
      <c r="BF24" s="162">
        <v>9</v>
      </c>
      <c r="BG24" s="1868"/>
      <c r="BH24" s="163">
        <v>30</v>
      </c>
      <c r="BI24" s="1868"/>
      <c r="BJ24" s="163">
        <v>20</v>
      </c>
      <c r="BK24" s="1868"/>
      <c r="BL24" s="1870"/>
      <c r="BM24" s="1868"/>
      <c r="BN24" s="1876"/>
      <c r="BO24" s="94"/>
      <c r="BP24" s="164">
        <v>0.93</v>
      </c>
      <c r="BQ24" s="1887"/>
      <c r="BR24" s="1900"/>
      <c r="BS24" s="1868"/>
      <c r="BT24" s="1884"/>
    </row>
    <row r="25" spans="1:72" s="172" customFormat="1" ht="25.5" customHeight="1">
      <c r="A25" s="171" t="s">
        <v>666</v>
      </c>
      <c r="B25" s="1917"/>
      <c r="C25" s="1904" t="s">
        <v>667</v>
      </c>
      <c r="D25" s="1906" t="s">
        <v>614</v>
      </c>
      <c r="E25" s="166" t="s">
        <v>480</v>
      </c>
      <c r="F25" s="167"/>
      <c r="G25" s="131">
        <v>25730</v>
      </c>
      <c r="H25" s="132">
        <v>33470</v>
      </c>
      <c r="I25" s="112" t="s">
        <v>615</v>
      </c>
      <c r="J25" s="133">
        <v>240</v>
      </c>
      <c r="K25" s="134">
        <v>310</v>
      </c>
      <c r="L25" s="135" t="s">
        <v>616</v>
      </c>
      <c r="M25" s="1868" t="s">
        <v>615</v>
      </c>
      <c r="N25" s="1869">
        <v>820</v>
      </c>
      <c r="O25" s="1868" t="s">
        <v>615</v>
      </c>
      <c r="P25" s="1875">
        <v>8</v>
      </c>
      <c r="Q25" s="1868" t="s">
        <v>615</v>
      </c>
      <c r="R25" s="1869">
        <v>3440</v>
      </c>
      <c r="S25" s="1868" t="s">
        <v>617</v>
      </c>
      <c r="T25" s="1881">
        <v>30</v>
      </c>
      <c r="U25" s="112" t="s">
        <v>615</v>
      </c>
      <c r="V25" s="136">
        <v>7740</v>
      </c>
      <c r="W25" s="137">
        <v>70</v>
      </c>
      <c r="X25" s="138"/>
      <c r="Y25" s="139"/>
      <c r="Z25" s="140"/>
      <c r="AA25" s="141"/>
      <c r="AB25" s="140"/>
      <c r="AC25" s="139" t="s">
        <v>618</v>
      </c>
      <c r="AD25" s="140"/>
      <c r="AE25" s="142"/>
      <c r="AF25" s="1901" t="s">
        <v>619</v>
      </c>
      <c r="AG25" s="1892">
        <v>3440</v>
      </c>
      <c r="AH25" s="1868" t="s">
        <v>617</v>
      </c>
      <c r="AI25" s="1879">
        <v>30</v>
      </c>
      <c r="AJ25" s="1868" t="s">
        <v>617</v>
      </c>
      <c r="AK25" s="1869">
        <v>570</v>
      </c>
      <c r="AL25" s="1868" t="s">
        <v>615</v>
      </c>
      <c r="AM25" s="1881">
        <v>5</v>
      </c>
      <c r="AN25" s="1868" t="s">
        <v>617</v>
      </c>
      <c r="AO25" s="1877">
        <v>220</v>
      </c>
      <c r="AP25" s="1868" t="s">
        <v>617</v>
      </c>
      <c r="AQ25" s="1894">
        <v>2</v>
      </c>
      <c r="AR25" s="1910"/>
      <c r="AS25" s="160" t="s">
        <v>668</v>
      </c>
      <c r="AT25" s="1909"/>
      <c r="AU25" s="1902" t="s">
        <v>631</v>
      </c>
      <c r="AV25" s="161" t="s">
        <v>623</v>
      </c>
      <c r="AW25" s="161">
        <v>2200</v>
      </c>
      <c r="AX25" s="145"/>
      <c r="AY25" s="1909"/>
      <c r="AZ25" s="1902" t="s">
        <v>631</v>
      </c>
      <c r="BA25" s="161" t="s">
        <v>623</v>
      </c>
      <c r="BB25" s="161">
        <v>2200</v>
      </c>
      <c r="BC25" s="146"/>
      <c r="BD25" s="1885" t="e">
        <v>#VALUE!</v>
      </c>
      <c r="BE25" s="1887" t="s">
        <v>624</v>
      </c>
      <c r="BF25" s="147">
        <v>830</v>
      </c>
      <c r="BG25" s="1868" t="s">
        <v>624</v>
      </c>
      <c r="BH25" s="147">
        <v>3440</v>
      </c>
      <c r="BI25" s="1868" t="s">
        <v>624</v>
      </c>
      <c r="BJ25" s="147">
        <v>2550</v>
      </c>
      <c r="BK25" s="1868" t="s">
        <v>617</v>
      </c>
      <c r="BL25" s="1869">
        <v>2020</v>
      </c>
      <c r="BM25" s="1868" t="s">
        <v>615</v>
      </c>
      <c r="BN25" s="1875">
        <v>20</v>
      </c>
      <c r="BO25" s="94"/>
      <c r="BP25" s="148" t="s">
        <v>625</v>
      </c>
      <c r="BQ25" s="1898" t="s">
        <v>615</v>
      </c>
      <c r="BR25" s="1899">
        <v>640</v>
      </c>
      <c r="BS25" s="1868" t="s">
        <v>615</v>
      </c>
      <c r="BT25" s="1883">
        <v>6</v>
      </c>
    </row>
    <row r="26" spans="1:72" s="172" customFormat="1" ht="25.5" customHeight="1">
      <c r="A26" s="171" t="s">
        <v>669</v>
      </c>
      <c r="B26" s="1917"/>
      <c r="C26" s="1905"/>
      <c r="D26" s="1907"/>
      <c r="E26" s="168" t="s">
        <v>435</v>
      </c>
      <c r="F26" s="167"/>
      <c r="G26" s="150">
        <v>33470</v>
      </c>
      <c r="H26" s="151"/>
      <c r="I26" s="112" t="s">
        <v>615</v>
      </c>
      <c r="J26" s="152">
        <v>310</v>
      </c>
      <c r="K26" s="153"/>
      <c r="L26" s="154" t="s">
        <v>616</v>
      </c>
      <c r="M26" s="1868"/>
      <c r="N26" s="1870"/>
      <c r="O26" s="1868"/>
      <c r="P26" s="1876"/>
      <c r="Q26" s="1868"/>
      <c r="R26" s="1870"/>
      <c r="S26" s="1868"/>
      <c r="T26" s="1882"/>
      <c r="U26" s="112" t="s">
        <v>615</v>
      </c>
      <c r="V26" s="152">
        <v>7740</v>
      </c>
      <c r="W26" s="155">
        <v>70</v>
      </c>
      <c r="X26" s="156" t="s">
        <v>615</v>
      </c>
      <c r="Y26" s="157">
        <v>54200</v>
      </c>
      <c r="Z26" s="140" t="s">
        <v>617</v>
      </c>
      <c r="AA26" s="158">
        <v>540</v>
      </c>
      <c r="AB26" s="159" t="s">
        <v>615</v>
      </c>
      <c r="AC26" s="157">
        <v>46460</v>
      </c>
      <c r="AD26" s="159" t="s">
        <v>617</v>
      </c>
      <c r="AE26" s="158">
        <v>460</v>
      </c>
      <c r="AF26" s="1901"/>
      <c r="AG26" s="1893"/>
      <c r="AH26" s="1868"/>
      <c r="AI26" s="1880"/>
      <c r="AJ26" s="1868"/>
      <c r="AK26" s="1870"/>
      <c r="AL26" s="1868"/>
      <c r="AM26" s="1882"/>
      <c r="AN26" s="1868"/>
      <c r="AO26" s="1878"/>
      <c r="AP26" s="1868"/>
      <c r="AQ26" s="1895"/>
      <c r="AR26" s="1910"/>
      <c r="AS26" s="160">
        <v>3850</v>
      </c>
      <c r="AT26" s="1909"/>
      <c r="AU26" s="1897"/>
      <c r="AV26" s="161" t="s">
        <v>627</v>
      </c>
      <c r="AW26" s="161">
        <v>2500</v>
      </c>
      <c r="AX26" s="145"/>
      <c r="AY26" s="1909"/>
      <c r="AZ26" s="1897"/>
      <c r="BA26" s="161" t="s">
        <v>627</v>
      </c>
      <c r="BB26" s="161">
        <v>2500</v>
      </c>
      <c r="BC26" s="146"/>
      <c r="BD26" s="1886"/>
      <c r="BE26" s="1887"/>
      <c r="BF26" s="162">
        <v>8</v>
      </c>
      <c r="BG26" s="1868"/>
      <c r="BH26" s="163">
        <v>30</v>
      </c>
      <c r="BI26" s="1868"/>
      <c r="BJ26" s="163">
        <v>20</v>
      </c>
      <c r="BK26" s="1868"/>
      <c r="BL26" s="1870"/>
      <c r="BM26" s="1868"/>
      <c r="BN26" s="1876"/>
      <c r="BO26" s="94"/>
      <c r="BP26" s="164">
        <v>0.96</v>
      </c>
      <c r="BQ26" s="1887"/>
      <c r="BR26" s="1900"/>
      <c r="BS26" s="1868"/>
      <c r="BT26" s="1884"/>
    </row>
    <row r="27" spans="1:72" s="170" customFormat="1" ht="25.5" customHeight="1">
      <c r="A27" s="170" t="s">
        <v>670</v>
      </c>
      <c r="B27" s="1917"/>
      <c r="C27" s="1871" t="s">
        <v>671</v>
      </c>
      <c r="D27" s="1873" t="s">
        <v>614</v>
      </c>
      <c r="E27" s="129" t="s">
        <v>480</v>
      </c>
      <c r="F27" s="130"/>
      <c r="G27" s="131">
        <v>25140</v>
      </c>
      <c r="H27" s="132">
        <v>32880</v>
      </c>
      <c r="I27" s="112" t="s">
        <v>615</v>
      </c>
      <c r="J27" s="133">
        <v>230</v>
      </c>
      <c r="K27" s="134">
        <v>310</v>
      </c>
      <c r="L27" s="135" t="s">
        <v>616</v>
      </c>
      <c r="M27" s="1868" t="s">
        <v>615</v>
      </c>
      <c r="N27" s="1869">
        <v>740</v>
      </c>
      <c r="O27" s="1868" t="s">
        <v>615</v>
      </c>
      <c r="P27" s="1875">
        <v>7</v>
      </c>
      <c r="Q27" s="1868" t="s">
        <v>615</v>
      </c>
      <c r="R27" s="1869">
        <v>3090</v>
      </c>
      <c r="S27" s="1868" t="s">
        <v>617</v>
      </c>
      <c r="T27" s="1881">
        <v>30</v>
      </c>
      <c r="U27" s="112" t="s">
        <v>615</v>
      </c>
      <c r="V27" s="136">
        <v>7740</v>
      </c>
      <c r="W27" s="137">
        <v>70</v>
      </c>
      <c r="X27" s="138"/>
      <c r="Y27" s="139"/>
      <c r="Z27" s="140"/>
      <c r="AA27" s="141"/>
      <c r="AB27" s="140"/>
      <c r="AC27" s="139" t="s">
        <v>618</v>
      </c>
      <c r="AD27" s="140"/>
      <c r="AE27" s="142"/>
      <c r="AF27" s="1891" t="s">
        <v>619</v>
      </c>
      <c r="AG27" s="1892">
        <v>3090</v>
      </c>
      <c r="AH27" s="1868" t="s">
        <v>617</v>
      </c>
      <c r="AI27" s="1879">
        <v>30</v>
      </c>
      <c r="AJ27" s="1868" t="s">
        <v>617</v>
      </c>
      <c r="AK27" s="1869">
        <v>520</v>
      </c>
      <c r="AL27" s="1868" t="s">
        <v>615</v>
      </c>
      <c r="AM27" s="1881">
        <v>5</v>
      </c>
      <c r="AN27" s="1868" t="s">
        <v>617</v>
      </c>
      <c r="AO27" s="1877">
        <v>210</v>
      </c>
      <c r="AP27" s="1868" t="s">
        <v>617</v>
      </c>
      <c r="AQ27" s="1894">
        <v>2</v>
      </c>
      <c r="AR27" s="1910"/>
      <c r="AS27" s="160" t="s">
        <v>672</v>
      </c>
      <c r="AT27" s="1909"/>
      <c r="AU27" s="1902" t="s">
        <v>636</v>
      </c>
      <c r="AV27" s="161" t="s">
        <v>623</v>
      </c>
      <c r="AW27" s="161">
        <v>2100</v>
      </c>
      <c r="AX27" s="145"/>
      <c r="AY27" s="1909"/>
      <c r="AZ27" s="1902" t="s">
        <v>636</v>
      </c>
      <c r="BA27" s="161" t="s">
        <v>623</v>
      </c>
      <c r="BB27" s="161">
        <v>2100</v>
      </c>
      <c r="BC27" s="146"/>
      <c r="BD27" s="1885" t="e">
        <v>#VALUE!</v>
      </c>
      <c r="BE27" s="1887" t="s">
        <v>624</v>
      </c>
      <c r="BF27" s="147">
        <v>750</v>
      </c>
      <c r="BG27" s="1868" t="s">
        <v>624</v>
      </c>
      <c r="BH27" s="147">
        <v>3090</v>
      </c>
      <c r="BI27" s="1868" t="s">
        <v>624</v>
      </c>
      <c r="BJ27" s="147">
        <v>2300</v>
      </c>
      <c r="BK27" s="1868" t="s">
        <v>617</v>
      </c>
      <c r="BL27" s="1869">
        <v>1810</v>
      </c>
      <c r="BM27" s="1868" t="s">
        <v>615</v>
      </c>
      <c r="BN27" s="1875">
        <v>10</v>
      </c>
      <c r="BO27" s="94"/>
      <c r="BP27" s="148" t="s">
        <v>625</v>
      </c>
      <c r="BQ27" s="1898" t="s">
        <v>615</v>
      </c>
      <c r="BR27" s="1899">
        <v>570</v>
      </c>
      <c r="BS27" s="1868" t="s">
        <v>615</v>
      </c>
      <c r="BT27" s="1883">
        <v>5</v>
      </c>
    </row>
    <row r="28" spans="1:72" s="170" customFormat="1" ht="25.5" customHeight="1">
      <c r="A28" s="170" t="s">
        <v>673</v>
      </c>
      <c r="B28" s="1917"/>
      <c r="C28" s="1872"/>
      <c r="D28" s="1908"/>
      <c r="E28" s="149" t="s">
        <v>435</v>
      </c>
      <c r="F28" s="130"/>
      <c r="G28" s="150">
        <v>32880</v>
      </c>
      <c r="H28" s="151"/>
      <c r="I28" s="112" t="s">
        <v>615</v>
      </c>
      <c r="J28" s="152">
        <v>310</v>
      </c>
      <c r="K28" s="153"/>
      <c r="L28" s="154" t="s">
        <v>616</v>
      </c>
      <c r="M28" s="1868"/>
      <c r="N28" s="1870"/>
      <c r="O28" s="1868"/>
      <c r="P28" s="1876"/>
      <c r="Q28" s="1868"/>
      <c r="R28" s="1870"/>
      <c r="S28" s="1868"/>
      <c r="T28" s="1882"/>
      <c r="U28" s="112" t="s">
        <v>615</v>
      </c>
      <c r="V28" s="152">
        <v>7740</v>
      </c>
      <c r="W28" s="155">
        <v>70</v>
      </c>
      <c r="X28" s="156" t="s">
        <v>615</v>
      </c>
      <c r="Y28" s="157">
        <v>54200</v>
      </c>
      <c r="Z28" s="140" t="s">
        <v>617</v>
      </c>
      <c r="AA28" s="158">
        <v>540</v>
      </c>
      <c r="AB28" s="159" t="s">
        <v>615</v>
      </c>
      <c r="AC28" s="157">
        <v>46460</v>
      </c>
      <c r="AD28" s="159" t="s">
        <v>617</v>
      </c>
      <c r="AE28" s="158">
        <v>460</v>
      </c>
      <c r="AF28" s="1891"/>
      <c r="AG28" s="1893"/>
      <c r="AH28" s="1868"/>
      <c r="AI28" s="1880"/>
      <c r="AJ28" s="1868"/>
      <c r="AK28" s="1870"/>
      <c r="AL28" s="1868"/>
      <c r="AM28" s="1882"/>
      <c r="AN28" s="1868"/>
      <c r="AO28" s="1878"/>
      <c r="AP28" s="1868"/>
      <c r="AQ28" s="1895"/>
      <c r="AR28" s="1910"/>
      <c r="AS28" s="160">
        <v>3600</v>
      </c>
      <c r="AT28" s="1909"/>
      <c r="AU28" s="1897"/>
      <c r="AV28" s="161" t="s">
        <v>627</v>
      </c>
      <c r="AW28" s="161">
        <v>2300</v>
      </c>
      <c r="AX28" s="145"/>
      <c r="AY28" s="1909"/>
      <c r="AZ28" s="1897"/>
      <c r="BA28" s="161" t="s">
        <v>627</v>
      </c>
      <c r="BB28" s="161">
        <v>2300</v>
      </c>
      <c r="BC28" s="146"/>
      <c r="BD28" s="1886"/>
      <c r="BE28" s="1887"/>
      <c r="BF28" s="162">
        <v>8</v>
      </c>
      <c r="BG28" s="1868"/>
      <c r="BH28" s="163">
        <v>30</v>
      </c>
      <c r="BI28" s="1868"/>
      <c r="BJ28" s="163">
        <v>20</v>
      </c>
      <c r="BK28" s="1868"/>
      <c r="BL28" s="1870"/>
      <c r="BM28" s="1868"/>
      <c r="BN28" s="1876"/>
      <c r="BO28" s="94"/>
      <c r="BP28" s="164">
        <v>0.99</v>
      </c>
      <c r="BQ28" s="1887"/>
      <c r="BR28" s="1900"/>
      <c r="BS28" s="1868"/>
      <c r="BT28" s="1884"/>
    </row>
    <row r="29" spans="1:72" s="172" customFormat="1" ht="25.5" customHeight="1">
      <c r="A29" s="171" t="s">
        <v>674</v>
      </c>
      <c r="B29" s="1917"/>
      <c r="C29" s="1904" t="s">
        <v>675</v>
      </c>
      <c r="D29" s="1906" t="s">
        <v>614</v>
      </c>
      <c r="E29" s="166" t="s">
        <v>480</v>
      </c>
      <c r="F29" s="167"/>
      <c r="G29" s="131">
        <v>24240</v>
      </c>
      <c r="H29" s="132">
        <v>31980</v>
      </c>
      <c r="I29" s="112" t="s">
        <v>615</v>
      </c>
      <c r="J29" s="133">
        <v>220</v>
      </c>
      <c r="K29" s="134">
        <v>300</v>
      </c>
      <c r="L29" s="135" t="s">
        <v>616</v>
      </c>
      <c r="M29" s="1868" t="s">
        <v>615</v>
      </c>
      <c r="N29" s="1869">
        <v>620</v>
      </c>
      <c r="O29" s="1868" t="s">
        <v>615</v>
      </c>
      <c r="P29" s="1875">
        <v>6</v>
      </c>
      <c r="Q29" s="1868" t="s">
        <v>615</v>
      </c>
      <c r="R29" s="1869">
        <v>2580</v>
      </c>
      <c r="S29" s="1868" t="s">
        <v>617</v>
      </c>
      <c r="T29" s="1881">
        <v>20</v>
      </c>
      <c r="U29" s="112" t="s">
        <v>615</v>
      </c>
      <c r="V29" s="136">
        <v>7740</v>
      </c>
      <c r="W29" s="137">
        <v>70</v>
      </c>
      <c r="X29" s="138"/>
      <c r="Y29" s="139"/>
      <c r="Z29" s="140"/>
      <c r="AA29" s="141"/>
      <c r="AB29" s="140"/>
      <c r="AC29" s="139" t="s">
        <v>618</v>
      </c>
      <c r="AD29" s="140"/>
      <c r="AE29" s="142"/>
      <c r="AF29" s="1901" t="s">
        <v>619</v>
      </c>
      <c r="AG29" s="1892">
        <v>2580</v>
      </c>
      <c r="AH29" s="1868" t="s">
        <v>617</v>
      </c>
      <c r="AI29" s="1879">
        <v>20</v>
      </c>
      <c r="AJ29" s="1868" t="s">
        <v>617</v>
      </c>
      <c r="AK29" s="1869">
        <v>500</v>
      </c>
      <c r="AL29" s="1868" t="s">
        <v>615</v>
      </c>
      <c r="AM29" s="1881">
        <v>5</v>
      </c>
      <c r="AN29" s="1868" t="s">
        <v>617</v>
      </c>
      <c r="AO29" s="1877">
        <v>190</v>
      </c>
      <c r="AP29" s="1868" t="s">
        <v>617</v>
      </c>
      <c r="AQ29" s="1894">
        <v>1</v>
      </c>
      <c r="AR29" s="1910"/>
      <c r="AS29" s="160" t="s">
        <v>676</v>
      </c>
      <c r="AT29" s="1909"/>
      <c r="AU29" s="1902" t="s">
        <v>641</v>
      </c>
      <c r="AV29" s="161" t="s">
        <v>623</v>
      </c>
      <c r="AW29" s="161">
        <v>2000</v>
      </c>
      <c r="AX29" s="145"/>
      <c r="AY29" s="1909"/>
      <c r="AZ29" s="1902" t="s">
        <v>641</v>
      </c>
      <c r="BA29" s="161" t="s">
        <v>623</v>
      </c>
      <c r="BB29" s="161">
        <v>2000</v>
      </c>
      <c r="BC29" s="146"/>
      <c r="BD29" s="1885" t="e">
        <v>#VALUE!</v>
      </c>
      <c r="BE29" s="1887" t="s">
        <v>624</v>
      </c>
      <c r="BF29" s="147">
        <v>620</v>
      </c>
      <c r="BG29" s="1868" t="s">
        <v>624</v>
      </c>
      <c r="BH29" s="147">
        <v>2580</v>
      </c>
      <c r="BI29" s="1868" t="s">
        <v>624</v>
      </c>
      <c r="BJ29" s="147">
        <v>1910</v>
      </c>
      <c r="BK29" s="1868" t="s">
        <v>617</v>
      </c>
      <c r="BL29" s="1869">
        <v>1510</v>
      </c>
      <c r="BM29" s="1868" t="s">
        <v>615</v>
      </c>
      <c r="BN29" s="1875">
        <v>10</v>
      </c>
      <c r="BO29" s="94"/>
      <c r="BP29" s="148" t="s">
        <v>625</v>
      </c>
      <c r="BQ29" s="1898" t="s">
        <v>615</v>
      </c>
      <c r="BR29" s="1899">
        <v>480</v>
      </c>
      <c r="BS29" s="1868" t="s">
        <v>615</v>
      </c>
      <c r="BT29" s="1883">
        <v>4</v>
      </c>
    </row>
    <row r="30" spans="1:72" s="172" customFormat="1" ht="25.5" customHeight="1">
      <c r="A30" s="171" t="s">
        <v>677</v>
      </c>
      <c r="B30" s="1917"/>
      <c r="C30" s="1905"/>
      <c r="D30" s="1907"/>
      <c r="E30" s="168" t="s">
        <v>435</v>
      </c>
      <c r="F30" s="167"/>
      <c r="G30" s="150">
        <v>31980</v>
      </c>
      <c r="H30" s="151"/>
      <c r="I30" s="112" t="s">
        <v>615</v>
      </c>
      <c r="J30" s="152">
        <v>300</v>
      </c>
      <c r="K30" s="153"/>
      <c r="L30" s="154" t="s">
        <v>616</v>
      </c>
      <c r="M30" s="1868"/>
      <c r="N30" s="1870"/>
      <c r="O30" s="1868"/>
      <c r="P30" s="1876"/>
      <c r="Q30" s="1868"/>
      <c r="R30" s="1870"/>
      <c r="S30" s="1868"/>
      <c r="T30" s="1882"/>
      <c r="U30" s="112" t="s">
        <v>615</v>
      </c>
      <c r="V30" s="152">
        <v>7740</v>
      </c>
      <c r="W30" s="155">
        <v>70</v>
      </c>
      <c r="X30" s="156" t="s">
        <v>615</v>
      </c>
      <c r="Y30" s="157">
        <v>54200</v>
      </c>
      <c r="Z30" s="140" t="s">
        <v>617</v>
      </c>
      <c r="AA30" s="158">
        <v>540</v>
      </c>
      <c r="AB30" s="159" t="s">
        <v>615</v>
      </c>
      <c r="AC30" s="157">
        <v>46460</v>
      </c>
      <c r="AD30" s="159" t="s">
        <v>617</v>
      </c>
      <c r="AE30" s="158">
        <v>460</v>
      </c>
      <c r="AF30" s="1901"/>
      <c r="AG30" s="1893"/>
      <c r="AH30" s="1868"/>
      <c r="AI30" s="1880"/>
      <c r="AJ30" s="1868"/>
      <c r="AK30" s="1870"/>
      <c r="AL30" s="1868"/>
      <c r="AM30" s="1882"/>
      <c r="AN30" s="1868"/>
      <c r="AO30" s="1878"/>
      <c r="AP30" s="1868"/>
      <c r="AQ30" s="1895"/>
      <c r="AR30" s="1910"/>
      <c r="AS30" s="160">
        <v>3110</v>
      </c>
      <c r="AT30" s="1903"/>
      <c r="AU30" s="1903"/>
      <c r="AV30" s="169" t="s">
        <v>627</v>
      </c>
      <c r="AW30" s="169">
        <v>2200</v>
      </c>
      <c r="AX30" s="145"/>
      <c r="AY30" s="1903"/>
      <c r="AZ30" s="1903"/>
      <c r="BA30" s="169" t="s">
        <v>627</v>
      </c>
      <c r="BB30" s="169">
        <v>2200</v>
      </c>
      <c r="BC30" s="146"/>
      <c r="BD30" s="1886"/>
      <c r="BE30" s="1887"/>
      <c r="BF30" s="162">
        <v>6</v>
      </c>
      <c r="BG30" s="1868"/>
      <c r="BH30" s="163">
        <v>20</v>
      </c>
      <c r="BI30" s="1868"/>
      <c r="BJ30" s="163">
        <v>10</v>
      </c>
      <c r="BK30" s="1868"/>
      <c r="BL30" s="1870"/>
      <c r="BM30" s="1868"/>
      <c r="BN30" s="1876"/>
      <c r="BO30" s="94"/>
      <c r="BP30" s="164">
        <v>0.92</v>
      </c>
      <c r="BQ30" s="1887"/>
      <c r="BR30" s="1900"/>
      <c r="BS30" s="1868"/>
      <c r="BT30" s="1884"/>
    </row>
    <row r="31" spans="1:72" s="170" customFormat="1" ht="25.5" customHeight="1">
      <c r="A31" s="170" t="s">
        <v>678</v>
      </c>
      <c r="B31" s="1917"/>
      <c r="C31" s="1871" t="s">
        <v>679</v>
      </c>
      <c r="D31" s="1873" t="s">
        <v>614</v>
      </c>
      <c r="E31" s="129" t="s">
        <v>480</v>
      </c>
      <c r="F31" s="130"/>
      <c r="G31" s="131">
        <v>23590</v>
      </c>
      <c r="H31" s="132">
        <v>31330</v>
      </c>
      <c r="I31" s="112" t="s">
        <v>615</v>
      </c>
      <c r="J31" s="133">
        <v>210</v>
      </c>
      <c r="K31" s="134">
        <v>290</v>
      </c>
      <c r="L31" s="135" t="s">
        <v>616</v>
      </c>
      <c r="M31" s="1868" t="s">
        <v>615</v>
      </c>
      <c r="N31" s="1869">
        <v>530</v>
      </c>
      <c r="O31" s="1868" t="s">
        <v>615</v>
      </c>
      <c r="P31" s="1875">
        <v>5</v>
      </c>
      <c r="Q31" s="1868" t="s">
        <v>615</v>
      </c>
      <c r="R31" s="1869">
        <v>2210</v>
      </c>
      <c r="S31" s="1868" t="s">
        <v>617</v>
      </c>
      <c r="T31" s="1881">
        <v>20</v>
      </c>
      <c r="U31" s="112" t="s">
        <v>615</v>
      </c>
      <c r="V31" s="136">
        <v>7740</v>
      </c>
      <c r="W31" s="137">
        <v>70</v>
      </c>
      <c r="X31" s="138"/>
      <c r="Y31" s="139"/>
      <c r="Z31" s="140"/>
      <c r="AA31" s="141"/>
      <c r="AB31" s="140"/>
      <c r="AC31" s="139" t="s">
        <v>618</v>
      </c>
      <c r="AD31" s="140"/>
      <c r="AE31" s="142"/>
      <c r="AF31" s="1891" t="s">
        <v>619</v>
      </c>
      <c r="AG31" s="1892">
        <v>2210</v>
      </c>
      <c r="AH31" s="1868" t="s">
        <v>617</v>
      </c>
      <c r="AI31" s="1879">
        <v>20</v>
      </c>
      <c r="AJ31" s="1868" t="s">
        <v>617</v>
      </c>
      <c r="AK31" s="1869">
        <v>500</v>
      </c>
      <c r="AL31" s="1868" t="s">
        <v>615</v>
      </c>
      <c r="AM31" s="1881">
        <v>5</v>
      </c>
      <c r="AN31" s="1868" t="s">
        <v>617</v>
      </c>
      <c r="AO31" s="1877">
        <v>170</v>
      </c>
      <c r="AP31" s="1868" t="s">
        <v>617</v>
      </c>
      <c r="AQ31" s="1894">
        <v>1</v>
      </c>
      <c r="AR31" s="1910"/>
      <c r="AS31" s="160" t="s">
        <v>680</v>
      </c>
      <c r="AT31" s="1896" t="s">
        <v>681</v>
      </c>
      <c r="AU31" s="1896" t="s">
        <v>622</v>
      </c>
      <c r="AV31" s="144" t="s">
        <v>623</v>
      </c>
      <c r="AW31" s="144">
        <v>2400</v>
      </c>
      <c r="AX31" s="145"/>
      <c r="AY31" s="1896" t="s">
        <v>681</v>
      </c>
      <c r="AZ31" s="1896" t="s">
        <v>622</v>
      </c>
      <c r="BA31" s="144" t="s">
        <v>623</v>
      </c>
      <c r="BB31" s="144">
        <v>2400</v>
      </c>
      <c r="BC31" s="146"/>
      <c r="BD31" s="1885" t="e">
        <v>#VALUE!</v>
      </c>
      <c r="BE31" s="1887" t="s">
        <v>624</v>
      </c>
      <c r="BF31" s="147">
        <v>530</v>
      </c>
      <c r="BG31" s="1868" t="s">
        <v>624</v>
      </c>
      <c r="BH31" s="147">
        <v>2210</v>
      </c>
      <c r="BI31" s="1868" t="s">
        <v>624</v>
      </c>
      <c r="BJ31" s="147">
        <v>1640</v>
      </c>
      <c r="BK31" s="1868" t="s">
        <v>617</v>
      </c>
      <c r="BL31" s="1869">
        <v>1290</v>
      </c>
      <c r="BM31" s="1868" t="s">
        <v>615</v>
      </c>
      <c r="BN31" s="1875">
        <v>10</v>
      </c>
      <c r="BO31" s="94"/>
      <c r="BP31" s="148" t="s">
        <v>625</v>
      </c>
      <c r="BQ31" s="1898" t="s">
        <v>615</v>
      </c>
      <c r="BR31" s="1899">
        <v>410</v>
      </c>
      <c r="BS31" s="1868" t="s">
        <v>615</v>
      </c>
      <c r="BT31" s="1883">
        <v>4</v>
      </c>
    </row>
    <row r="32" spans="1:72" s="170" customFormat="1" ht="25.5" customHeight="1">
      <c r="A32" s="170" t="s">
        <v>682</v>
      </c>
      <c r="B32" s="1917"/>
      <c r="C32" s="1872"/>
      <c r="D32" s="1908"/>
      <c r="E32" s="149" t="s">
        <v>435</v>
      </c>
      <c r="F32" s="130"/>
      <c r="G32" s="150">
        <v>31330</v>
      </c>
      <c r="H32" s="151"/>
      <c r="I32" s="112" t="s">
        <v>615</v>
      </c>
      <c r="J32" s="152">
        <v>290</v>
      </c>
      <c r="K32" s="153"/>
      <c r="L32" s="154" t="s">
        <v>616</v>
      </c>
      <c r="M32" s="1868"/>
      <c r="N32" s="1870"/>
      <c r="O32" s="1868"/>
      <c r="P32" s="1876"/>
      <c r="Q32" s="1868"/>
      <c r="R32" s="1870"/>
      <c r="S32" s="1868"/>
      <c r="T32" s="1882"/>
      <c r="U32" s="112" t="s">
        <v>615</v>
      </c>
      <c r="V32" s="152">
        <v>7740</v>
      </c>
      <c r="W32" s="155">
        <v>70</v>
      </c>
      <c r="X32" s="156" t="s">
        <v>615</v>
      </c>
      <c r="Y32" s="157">
        <v>54200</v>
      </c>
      <c r="Z32" s="140" t="s">
        <v>617</v>
      </c>
      <c r="AA32" s="158">
        <v>540</v>
      </c>
      <c r="AB32" s="159" t="s">
        <v>615</v>
      </c>
      <c r="AC32" s="157">
        <v>46460</v>
      </c>
      <c r="AD32" s="159" t="s">
        <v>617</v>
      </c>
      <c r="AE32" s="158">
        <v>460</v>
      </c>
      <c r="AF32" s="1891"/>
      <c r="AG32" s="1893"/>
      <c r="AH32" s="1868"/>
      <c r="AI32" s="1880"/>
      <c r="AJ32" s="1868"/>
      <c r="AK32" s="1870"/>
      <c r="AL32" s="1868"/>
      <c r="AM32" s="1882"/>
      <c r="AN32" s="1868"/>
      <c r="AO32" s="1878"/>
      <c r="AP32" s="1868"/>
      <c r="AQ32" s="1895"/>
      <c r="AR32" s="1910"/>
      <c r="AS32" s="160">
        <v>2760</v>
      </c>
      <c r="AT32" s="1909"/>
      <c r="AU32" s="1897"/>
      <c r="AV32" s="161" t="s">
        <v>627</v>
      </c>
      <c r="AW32" s="161">
        <v>2700</v>
      </c>
      <c r="AX32" s="145"/>
      <c r="AY32" s="1909"/>
      <c r="AZ32" s="1897"/>
      <c r="BA32" s="161" t="s">
        <v>627</v>
      </c>
      <c r="BB32" s="161">
        <v>2700</v>
      </c>
      <c r="BC32" s="146"/>
      <c r="BD32" s="1886"/>
      <c r="BE32" s="1887"/>
      <c r="BF32" s="162">
        <v>5</v>
      </c>
      <c r="BG32" s="1868"/>
      <c r="BH32" s="163">
        <v>20</v>
      </c>
      <c r="BI32" s="1868"/>
      <c r="BJ32" s="163">
        <v>10</v>
      </c>
      <c r="BK32" s="1868"/>
      <c r="BL32" s="1870"/>
      <c r="BM32" s="1868"/>
      <c r="BN32" s="1876"/>
      <c r="BO32" s="94"/>
      <c r="BP32" s="164">
        <v>0.95</v>
      </c>
      <c r="BQ32" s="1887"/>
      <c r="BR32" s="1900"/>
      <c r="BS32" s="1868"/>
      <c r="BT32" s="1884"/>
    </row>
    <row r="33" spans="1:72" s="172" customFormat="1" ht="25.5" customHeight="1">
      <c r="A33" s="171" t="s">
        <v>683</v>
      </c>
      <c r="B33" s="1917"/>
      <c r="C33" s="1904" t="s">
        <v>684</v>
      </c>
      <c r="D33" s="1906" t="s">
        <v>614</v>
      </c>
      <c r="E33" s="166" t="s">
        <v>480</v>
      </c>
      <c r="F33" s="167"/>
      <c r="G33" s="131">
        <v>23110</v>
      </c>
      <c r="H33" s="132">
        <v>30850</v>
      </c>
      <c r="I33" s="112" t="s">
        <v>615</v>
      </c>
      <c r="J33" s="133">
        <v>210</v>
      </c>
      <c r="K33" s="134">
        <v>290</v>
      </c>
      <c r="L33" s="135" t="s">
        <v>616</v>
      </c>
      <c r="M33" s="1868" t="s">
        <v>615</v>
      </c>
      <c r="N33" s="1869">
        <v>460</v>
      </c>
      <c r="O33" s="1868" t="s">
        <v>615</v>
      </c>
      <c r="P33" s="1875">
        <v>4</v>
      </c>
      <c r="Q33" s="1868" t="s">
        <v>615</v>
      </c>
      <c r="R33" s="1869">
        <v>1930</v>
      </c>
      <c r="S33" s="1868" t="s">
        <v>617</v>
      </c>
      <c r="T33" s="1881">
        <v>10</v>
      </c>
      <c r="U33" s="112" t="s">
        <v>615</v>
      </c>
      <c r="V33" s="136">
        <v>7740</v>
      </c>
      <c r="W33" s="137">
        <v>70</v>
      </c>
      <c r="X33" s="138"/>
      <c r="Y33" s="139"/>
      <c r="Z33" s="140"/>
      <c r="AA33" s="141"/>
      <c r="AB33" s="140"/>
      <c r="AC33" s="139" t="s">
        <v>618</v>
      </c>
      <c r="AD33" s="140"/>
      <c r="AE33" s="142"/>
      <c r="AF33" s="1901" t="s">
        <v>619</v>
      </c>
      <c r="AG33" s="1892">
        <v>1930</v>
      </c>
      <c r="AH33" s="1868" t="s">
        <v>617</v>
      </c>
      <c r="AI33" s="1879">
        <v>10</v>
      </c>
      <c r="AJ33" s="1868" t="s">
        <v>617</v>
      </c>
      <c r="AK33" s="1869">
        <v>500</v>
      </c>
      <c r="AL33" s="1868" t="s">
        <v>615</v>
      </c>
      <c r="AM33" s="1881">
        <v>5</v>
      </c>
      <c r="AN33" s="1868" t="s">
        <v>617</v>
      </c>
      <c r="AO33" s="1877">
        <v>170</v>
      </c>
      <c r="AP33" s="1868" t="s">
        <v>617</v>
      </c>
      <c r="AQ33" s="1894">
        <v>1</v>
      </c>
      <c r="AR33" s="1910"/>
      <c r="AS33" s="160" t="s">
        <v>685</v>
      </c>
      <c r="AT33" s="1909"/>
      <c r="AU33" s="1902" t="s">
        <v>631</v>
      </c>
      <c r="AV33" s="161" t="s">
        <v>623</v>
      </c>
      <c r="AW33" s="161">
        <v>2300</v>
      </c>
      <c r="AX33" s="145"/>
      <c r="AY33" s="1909"/>
      <c r="AZ33" s="1902" t="s">
        <v>631</v>
      </c>
      <c r="BA33" s="161" t="s">
        <v>623</v>
      </c>
      <c r="BB33" s="161">
        <v>2300</v>
      </c>
      <c r="BC33" s="146"/>
      <c r="BD33" s="1885" t="e">
        <v>#VALUE!</v>
      </c>
      <c r="BE33" s="1887" t="s">
        <v>624</v>
      </c>
      <c r="BF33" s="147">
        <v>460</v>
      </c>
      <c r="BG33" s="1868" t="s">
        <v>624</v>
      </c>
      <c r="BH33" s="147">
        <v>1930</v>
      </c>
      <c r="BI33" s="1868" t="s">
        <v>624</v>
      </c>
      <c r="BJ33" s="147">
        <v>1430</v>
      </c>
      <c r="BK33" s="1868" t="s">
        <v>617</v>
      </c>
      <c r="BL33" s="1869">
        <v>1130</v>
      </c>
      <c r="BM33" s="1868" t="s">
        <v>615</v>
      </c>
      <c r="BN33" s="1875">
        <v>10</v>
      </c>
      <c r="BO33" s="94"/>
      <c r="BP33" s="148" t="s">
        <v>625</v>
      </c>
      <c r="BQ33" s="1898" t="s">
        <v>615</v>
      </c>
      <c r="BR33" s="1899">
        <v>360</v>
      </c>
      <c r="BS33" s="1868" t="s">
        <v>615</v>
      </c>
      <c r="BT33" s="1883">
        <v>3</v>
      </c>
    </row>
    <row r="34" spans="1:72" s="172" customFormat="1" ht="25.5" customHeight="1">
      <c r="A34" s="171" t="s">
        <v>686</v>
      </c>
      <c r="B34" s="1917"/>
      <c r="C34" s="1905"/>
      <c r="D34" s="1907"/>
      <c r="E34" s="168" t="s">
        <v>435</v>
      </c>
      <c r="F34" s="167"/>
      <c r="G34" s="150">
        <v>30850</v>
      </c>
      <c r="H34" s="151"/>
      <c r="I34" s="112" t="s">
        <v>615</v>
      </c>
      <c r="J34" s="152">
        <v>290</v>
      </c>
      <c r="K34" s="153"/>
      <c r="L34" s="154" t="s">
        <v>616</v>
      </c>
      <c r="M34" s="1868"/>
      <c r="N34" s="1870"/>
      <c r="O34" s="1868"/>
      <c r="P34" s="1876"/>
      <c r="Q34" s="1868"/>
      <c r="R34" s="1870"/>
      <c r="S34" s="1868"/>
      <c r="T34" s="1882"/>
      <c r="U34" s="112" t="s">
        <v>615</v>
      </c>
      <c r="V34" s="152">
        <v>7740</v>
      </c>
      <c r="W34" s="155">
        <v>70</v>
      </c>
      <c r="X34" s="156" t="s">
        <v>615</v>
      </c>
      <c r="Y34" s="157">
        <v>54200</v>
      </c>
      <c r="Z34" s="140" t="s">
        <v>617</v>
      </c>
      <c r="AA34" s="158">
        <v>540</v>
      </c>
      <c r="AB34" s="159" t="s">
        <v>615</v>
      </c>
      <c r="AC34" s="157">
        <v>46460</v>
      </c>
      <c r="AD34" s="159" t="s">
        <v>617</v>
      </c>
      <c r="AE34" s="158">
        <v>460</v>
      </c>
      <c r="AF34" s="1901"/>
      <c r="AG34" s="1893"/>
      <c r="AH34" s="1868"/>
      <c r="AI34" s="1880"/>
      <c r="AJ34" s="1868"/>
      <c r="AK34" s="1870"/>
      <c r="AL34" s="1868"/>
      <c r="AM34" s="1882"/>
      <c r="AN34" s="1868"/>
      <c r="AO34" s="1878"/>
      <c r="AP34" s="1868"/>
      <c r="AQ34" s="1895"/>
      <c r="AR34" s="1910"/>
      <c r="AS34" s="160">
        <v>2500</v>
      </c>
      <c r="AT34" s="1909"/>
      <c r="AU34" s="1897"/>
      <c r="AV34" s="161" t="s">
        <v>627</v>
      </c>
      <c r="AW34" s="161">
        <v>2500</v>
      </c>
      <c r="AX34" s="145"/>
      <c r="AY34" s="1909"/>
      <c r="AZ34" s="1897"/>
      <c r="BA34" s="161" t="s">
        <v>627</v>
      </c>
      <c r="BB34" s="161">
        <v>2500</v>
      </c>
      <c r="BC34" s="146"/>
      <c r="BD34" s="1886"/>
      <c r="BE34" s="1887"/>
      <c r="BF34" s="162">
        <v>5</v>
      </c>
      <c r="BG34" s="1868"/>
      <c r="BH34" s="163">
        <v>10</v>
      </c>
      <c r="BI34" s="1868"/>
      <c r="BJ34" s="163">
        <v>10</v>
      </c>
      <c r="BK34" s="1868"/>
      <c r="BL34" s="1870"/>
      <c r="BM34" s="1868"/>
      <c r="BN34" s="1876"/>
      <c r="BO34" s="94"/>
      <c r="BP34" s="164">
        <v>0.99</v>
      </c>
      <c r="BQ34" s="1887"/>
      <c r="BR34" s="1900"/>
      <c r="BS34" s="1868"/>
      <c r="BT34" s="1884"/>
    </row>
    <row r="35" spans="1:72" s="170" customFormat="1" ht="25.5" customHeight="1">
      <c r="A35" s="170" t="s">
        <v>687</v>
      </c>
      <c r="B35" s="1917"/>
      <c r="C35" s="1871" t="s">
        <v>688</v>
      </c>
      <c r="D35" s="1873" t="s">
        <v>614</v>
      </c>
      <c r="E35" s="129" t="s">
        <v>480</v>
      </c>
      <c r="F35" s="130"/>
      <c r="G35" s="131">
        <v>22730</v>
      </c>
      <c r="H35" s="132">
        <v>30470</v>
      </c>
      <c r="I35" s="112" t="s">
        <v>615</v>
      </c>
      <c r="J35" s="133">
        <v>210</v>
      </c>
      <c r="K35" s="134">
        <v>280</v>
      </c>
      <c r="L35" s="135" t="s">
        <v>616</v>
      </c>
      <c r="M35" s="1868" t="s">
        <v>615</v>
      </c>
      <c r="N35" s="1869">
        <v>410</v>
      </c>
      <c r="O35" s="1868" t="s">
        <v>615</v>
      </c>
      <c r="P35" s="1875">
        <v>4</v>
      </c>
      <c r="Q35" s="1868" t="s">
        <v>615</v>
      </c>
      <c r="R35" s="1869">
        <v>1720</v>
      </c>
      <c r="S35" s="1868" t="s">
        <v>617</v>
      </c>
      <c r="T35" s="1881">
        <v>10</v>
      </c>
      <c r="U35" s="112" t="s">
        <v>615</v>
      </c>
      <c r="V35" s="136">
        <v>7740</v>
      </c>
      <c r="W35" s="137">
        <v>70</v>
      </c>
      <c r="X35" s="138"/>
      <c r="Y35" s="139"/>
      <c r="Z35" s="140"/>
      <c r="AA35" s="141"/>
      <c r="AB35" s="140"/>
      <c r="AC35" s="139" t="s">
        <v>618</v>
      </c>
      <c r="AD35" s="140"/>
      <c r="AE35" s="142"/>
      <c r="AF35" s="1891" t="s">
        <v>619</v>
      </c>
      <c r="AG35" s="1892">
        <v>1720</v>
      </c>
      <c r="AH35" s="1868" t="s">
        <v>617</v>
      </c>
      <c r="AI35" s="1879">
        <v>10</v>
      </c>
      <c r="AJ35" s="1868" t="s">
        <v>617</v>
      </c>
      <c r="AK35" s="1869">
        <v>500</v>
      </c>
      <c r="AL35" s="1868" t="s">
        <v>615</v>
      </c>
      <c r="AM35" s="1881">
        <v>5</v>
      </c>
      <c r="AN35" s="1868" t="s">
        <v>617</v>
      </c>
      <c r="AO35" s="1877">
        <v>150</v>
      </c>
      <c r="AP35" s="1868" t="s">
        <v>617</v>
      </c>
      <c r="AQ35" s="1894">
        <v>1</v>
      </c>
      <c r="AR35" s="1910"/>
      <c r="AS35" s="160" t="s">
        <v>689</v>
      </c>
      <c r="AT35" s="1909"/>
      <c r="AU35" s="1902" t="s">
        <v>636</v>
      </c>
      <c r="AV35" s="161" t="s">
        <v>623</v>
      </c>
      <c r="AW35" s="161">
        <v>2200</v>
      </c>
      <c r="AX35" s="145"/>
      <c r="AY35" s="1909"/>
      <c r="AZ35" s="1902" t="s">
        <v>636</v>
      </c>
      <c r="BA35" s="161" t="s">
        <v>623</v>
      </c>
      <c r="BB35" s="161">
        <v>2200</v>
      </c>
      <c r="BC35" s="146"/>
      <c r="BD35" s="1885" t="e">
        <v>#VALUE!</v>
      </c>
      <c r="BE35" s="1887" t="s">
        <v>624</v>
      </c>
      <c r="BF35" s="147">
        <v>410</v>
      </c>
      <c r="BG35" s="1868" t="s">
        <v>624</v>
      </c>
      <c r="BH35" s="147">
        <v>1720</v>
      </c>
      <c r="BI35" s="1868" t="s">
        <v>624</v>
      </c>
      <c r="BJ35" s="147">
        <v>1270</v>
      </c>
      <c r="BK35" s="1868" t="s">
        <v>617</v>
      </c>
      <c r="BL35" s="1869">
        <v>1010</v>
      </c>
      <c r="BM35" s="1868" t="s">
        <v>615</v>
      </c>
      <c r="BN35" s="1875">
        <v>10</v>
      </c>
      <c r="BO35" s="94"/>
      <c r="BP35" s="148" t="s">
        <v>625</v>
      </c>
      <c r="BQ35" s="1898" t="s">
        <v>615</v>
      </c>
      <c r="BR35" s="1899">
        <v>320</v>
      </c>
      <c r="BS35" s="1868" t="s">
        <v>615</v>
      </c>
      <c r="BT35" s="1883">
        <v>3</v>
      </c>
    </row>
    <row r="36" spans="1:72" s="170" customFormat="1" ht="25.5" customHeight="1">
      <c r="A36" s="170" t="s">
        <v>690</v>
      </c>
      <c r="B36" s="1917"/>
      <c r="C36" s="1872"/>
      <c r="D36" s="1908"/>
      <c r="E36" s="149" t="s">
        <v>435</v>
      </c>
      <c r="F36" s="130"/>
      <c r="G36" s="150">
        <v>30470</v>
      </c>
      <c r="H36" s="151"/>
      <c r="I36" s="112" t="s">
        <v>615</v>
      </c>
      <c r="J36" s="152">
        <v>280</v>
      </c>
      <c r="K36" s="153"/>
      <c r="L36" s="154" t="s">
        <v>616</v>
      </c>
      <c r="M36" s="1868"/>
      <c r="N36" s="1870"/>
      <c r="O36" s="1868"/>
      <c r="P36" s="1876"/>
      <c r="Q36" s="1868"/>
      <c r="R36" s="1870"/>
      <c r="S36" s="1868"/>
      <c r="T36" s="1882"/>
      <c r="U36" s="112" t="s">
        <v>615</v>
      </c>
      <c r="V36" s="152">
        <v>7740</v>
      </c>
      <c r="W36" s="155">
        <v>70</v>
      </c>
      <c r="X36" s="156" t="s">
        <v>615</v>
      </c>
      <c r="Y36" s="157">
        <v>54200</v>
      </c>
      <c r="Z36" s="140" t="s">
        <v>617</v>
      </c>
      <c r="AA36" s="158">
        <v>540</v>
      </c>
      <c r="AB36" s="159" t="s">
        <v>615</v>
      </c>
      <c r="AC36" s="157">
        <v>46460</v>
      </c>
      <c r="AD36" s="159" t="s">
        <v>617</v>
      </c>
      <c r="AE36" s="158">
        <v>460</v>
      </c>
      <c r="AF36" s="1891"/>
      <c r="AG36" s="1893"/>
      <c r="AH36" s="1868"/>
      <c r="AI36" s="1880"/>
      <c r="AJ36" s="1868"/>
      <c r="AK36" s="1870"/>
      <c r="AL36" s="1868"/>
      <c r="AM36" s="1882"/>
      <c r="AN36" s="1868"/>
      <c r="AO36" s="1878"/>
      <c r="AP36" s="1868"/>
      <c r="AQ36" s="1895"/>
      <c r="AR36" s="1910"/>
      <c r="AS36" s="160">
        <v>2400</v>
      </c>
      <c r="AT36" s="1909"/>
      <c r="AU36" s="1897"/>
      <c r="AV36" s="161" t="s">
        <v>627</v>
      </c>
      <c r="AW36" s="161">
        <v>2400</v>
      </c>
      <c r="AX36" s="145"/>
      <c r="AY36" s="1909"/>
      <c r="AZ36" s="1897"/>
      <c r="BA36" s="161" t="s">
        <v>627</v>
      </c>
      <c r="BB36" s="161">
        <v>2400</v>
      </c>
      <c r="BC36" s="146"/>
      <c r="BD36" s="1886"/>
      <c r="BE36" s="1887"/>
      <c r="BF36" s="162">
        <v>4</v>
      </c>
      <c r="BG36" s="1868"/>
      <c r="BH36" s="163">
        <v>10</v>
      </c>
      <c r="BI36" s="1868"/>
      <c r="BJ36" s="163">
        <v>10</v>
      </c>
      <c r="BK36" s="1868"/>
      <c r="BL36" s="1870"/>
      <c r="BM36" s="1868"/>
      <c r="BN36" s="1876"/>
      <c r="BO36" s="94"/>
      <c r="BP36" s="164">
        <v>0.99</v>
      </c>
      <c r="BQ36" s="1887"/>
      <c r="BR36" s="1900"/>
      <c r="BS36" s="1868"/>
      <c r="BT36" s="1884"/>
    </row>
    <row r="37" spans="1:72" s="172" customFormat="1" ht="25.5" customHeight="1">
      <c r="A37" s="171" t="s">
        <v>691</v>
      </c>
      <c r="B37" s="1917"/>
      <c r="C37" s="1904" t="s">
        <v>692</v>
      </c>
      <c r="D37" s="1906" t="s">
        <v>614</v>
      </c>
      <c r="E37" s="166" t="s">
        <v>480</v>
      </c>
      <c r="F37" s="167"/>
      <c r="G37" s="131">
        <v>22430</v>
      </c>
      <c r="H37" s="132">
        <v>30170</v>
      </c>
      <c r="I37" s="112" t="s">
        <v>615</v>
      </c>
      <c r="J37" s="133">
        <v>200</v>
      </c>
      <c r="K37" s="134">
        <v>280</v>
      </c>
      <c r="L37" s="135" t="s">
        <v>616</v>
      </c>
      <c r="M37" s="1868" t="s">
        <v>615</v>
      </c>
      <c r="N37" s="1869">
        <v>370</v>
      </c>
      <c r="O37" s="1868" t="s">
        <v>615</v>
      </c>
      <c r="P37" s="1875">
        <v>3</v>
      </c>
      <c r="Q37" s="1868" t="s">
        <v>615</v>
      </c>
      <c r="R37" s="1869">
        <v>1540</v>
      </c>
      <c r="S37" s="1868" t="s">
        <v>617</v>
      </c>
      <c r="T37" s="1881">
        <v>10</v>
      </c>
      <c r="U37" s="112" t="s">
        <v>615</v>
      </c>
      <c r="V37" s="136">
        <v>7740</v>
      </c>
      <c r="W37" s="137">
        <v>70</v>
      </c>
      <c r="X37" s="138"/>
      <c r="Y37" s="139"/>
      <c r="Z37" s="140"/>
      <c r="AA37" s="141"/>
      <c r="AB37" s="140"/>
      <c r="AC37" s="139" t="s">
        <v>618</v>
      </c>
      <c r="AD37" s="140"/>
      <c r="AE37" s="142"/>
      <c r="AF37" s="1901" t="s">
        <v>619</v>
      </c>
      <c r="AG37" s="1892">
        <v>1540</v>
      </c>
      <c r="AH37" s="1868" t="s">
        <v>617</v>
      </c>
      <c r="AI37" s="1879">
        <v>10</v>
      </c>
      <c r="AJ37" s="1868" t="s">
        <v>617</v>
      </c>
      <c r="AK37" s="1869">
        <v>500</v>
      </c>
      <c r="AL37" s="1868" t="s">
        <v>615</v>
      </c>
      <c r="AM37" s="1881">
        <v>5</v>
      </c>
      <c r="AN37" s="1868" t="s">
        <v>617</v>
      </c>
      <c r="AO37" s="1877">
        <v>130</v>
      </c>
      <c r="AP37" s="1868" t="s">
        <v>617</v>
      </c>
      <c r="AQ37" s="1894">
        <v>1</v>
      </c>
      <c r="AR37" s="1910"/>
      <c r="AS37" s="160" t="s">
        <v>693</v>
      </c>
      <c r="AT37" s="1909"/>
      <c r="AU37" s="1902" t="s">
        <v>641</v>
      </c>
      <c r="AV37" s="161" t="s">
        <v>623</v>
      </c>
      <c r="AW37" s="161">
        <v>2100</v>
      </c>
      <c r="AX37" s="145"/>
      <c r="AY37" s="1909"/>
      <c r="AZ37" s="1902" t="s">
        <v>641</v>
      </c>
      <c r="BA37" s="161" t="s">
        <v>623</v>
      </c>
      <c r="BB37" s="161">
        <v>2100</v>
      </c>
      <c r="BC37" s="146"/>
      <c r="BD37" s="1885" t="e">
        <v>#VALUE!</v>
      </c>
      <c r="BE37" s="1887" t="s">
        <v>624</v>
      </c>
      <c r="BF37" s="147">
        <v>370</v>
      </c>
      <c r="BG37" s="1868" t="s">
        <v>624</v>
      </c>
      <c r="BH37" s="147">
        <v>1540</v>
      </c>
      <c r="BI37" s="1868" t="s">
        <v>624</v>
      </c>
      <c r="BJ37" s="147">
        <v>1150</v>
      </c>
      <c r="BK37" s="1868" t="s">
        <v>617</v>
      </c>
      <c r="BL37" s="1869">
        <v>900</v>
      </c>
      <c r="BM37" s="1868" t="s">
        <v>615</v>
      </c>
      <c r="BN37" s="1875">
        <v>9</v>
      </c>
      <c r="BO37" s="94"/>
      <c r="BP37" s="148" t="s">
        <v>625</v>
      </c>
      <c r="BQ37" s="1898" t="s">
        <v>615</v>
      </c>
      <c r="BR37" s="1899">
        <v>280</v>
      </c>
      <c r="BS37" s="1868" t="s">
        <v>615</v>
      </c>
      <c r="BT37" s="1883">
        <v>2</v>
      </c>
    </row>
    <row r="38" spans="1:72" s="172" customFormat="1" ht="25.5" customHeight="1">
      <c r="A38" s="171" t="s">
        <v>694</v>
      </c>
      <c r="B38" s="1917"/>
      <c r="C38" s="1905"/>
      <c r="D38" s="1907"/>
      <c r="E38" s="168" t="s">
        <v>435</v>
      </c>
      <c r="F38" s="167"/>
      <c r="G38" s="150">
        <v>30170</v>
      </c>
      <c r="H38" s="151"/>
      <c r="I38" s="112" t="s">
        <v>615</v>
      </c>
      <c r="J38" s="152">
        <v>280</v>
      </c>
      <c r="K38" s="153"/>
      <c r="L38" s="154" t="s">
        <v>616</v>
      </c>
      <c r="M38" s="1868"/>
      <c r="N38" s="1870"/>
      <c r="O38" s="1868"/>
      <c r="P38" s="1876"/>
      <c r="Q38" s="1868"/>
      <c r="R38" s="1870"/>
      <c r="S38" s="1868"/>
      <c r="T38" s="1882"/>
      <c r="U38" s="112" t="s">
        <v>615</v>
      </c>
      <c r="V38" s="152">
        <v>7740</v>
      </c>
      <c r="W38" s="155">
        <v>70</v>
      </c>
      <c r="X38" s="156" t="s">
        <v>615</v>
      </c>
      <c r="Y38" s="157">
        <v>54200</v>
      </c>
      <c r="Z38" s="140" t="s">
        <v>617</v>
      </c>
      <c r="AA38" s="158">
        <v>540</v>
      </c>
      <c r="AB38" s="159" t="s">
        <v>615</v>
      </c>
      <c r="AC38" s="157">
        <v>46460</v>
      </c>
      <c r="AD38" s="159" t="s">
        <v>617</v>
      </c>
      <c r="AE38" s="158">
        <v>460</v>
      </c>
      <c r="AF38" s="1901"/>
      <c r="AG38" s="1893"/>
      <c r="AH38" s="1868"/>
      <c r="AI38" s="1880"/>
      <c r="AJ38" s="1868"/>
      <c r="AK38" s="1870"/>
      <c r="AL38" s="1868"/>
      <c r="AM38" s="1882"/>
      <c r="AN38" s="1868"/>
      <c r="AO38" s="1878"/>
      <c r="AP38" s="1868"/>
      <c r="AQ38" s="1895"/>
      <c r="AR38" s="1910"/>
      <c r="AS38" s="160">
        <v>2330</v>
      </c>
      <c r="AT38" s="1903"/>
      <c r="AU38" s="1903"/>
      <c r="AV38" s="169" t="s">
        <v>627</v>
      </c>
      <c r="AW38" s="169">
        <v>2300</v>
      </c>
      <c r="AX38" s="145"/>
      <c r="AY38" s="1903"/>
      <c r="AZ38" s="1903"/>
      <c r="BA38" s="169" t="s">
        <v>627</v>
      </c>
      <c r="BB38" s="169">
        <v>2300</v>
      </c>
      <c r="BC38" s="146"/>
      <c r="BD38" s="1886"/>
      <c r="BE38" s="1887"/>
      <c r="BF38" s="162">
        <v>4</v>
      </c>
      <c r="BG38" s="1868"/>
      <c r="BH38" s="163">
        <v>10</v>
      </c>
      <c r="BI38" s="1868"/>
      <c r="BJ38" s="163">
        <v>10</v>
      </c>
      <c r="BK38" s="1868"/>
      <c r="BL38" s="1870"/>
      <c r="BM38" s="1868"/>
      <c r="BN38" s="1876"/>
      <c r="BO38" s="94"/>
      <c r="BP38" s="164">
        <v>0.99</v>
      </c>
      <c r="BQ38" s="1887"/>
      <c r="BR38" s="1900"/>
      <c r="BS38" s="1868"/>
      <c r="BT38" s="1884"/>
    </row>
    <row r="39" spans="1:72" s="170" customFormat="1" ht="25.5" customHeight="1">
      <c r="A39" s="170" t="s">
        <v>695</v>
      </c>
      <c r="B39" s="1917"/>
      <c r="C39" s="1871" t="s">
        <v>696</v>
      </c>
      <c r="D39" s="1873" t="s">
        <v>614</v>
      </c>
      <c r="E39" s="129" t="s">
        <v>480</v>
      </c>
      <c r="F39" s="130"/>
      <c r="G39" s="131">
        <v>22190</v>
      </c>
      <c r="H39" s="132">
        <v>29930</v>
      </c>
      <c r="I39" s="112" t="s">
        <v>615</v>
      </c>
      <c r="J39" s="133">
        <v>200</v>
      </c>
      <c r="K39" s="134">
        <v>280</v>
      </c>
      <c r="L39" s="135" t="s">
        <v>616</v>
      </c>
      <c r="M39" s="1868" t="s">
        <v>615</v>
      </c>
      <c r="N39" s="1869">
        <v>330</v>
      </c>
      <c r="O39" s="1868" t="s">
        <v>615</v>
      </c>
      <c r="P39" s="1875">
        <v>3</v>
      </c>
      <c r="Q39" s="1888"/>
      <c r="R39" s="1889"/>
      <c r="S39" s="1888"/>
      <c r="T39" s="1890"/>
      <c r="U39" s="112" t="s">
        <v>615</v>
      </c>
      <c r="V39" s="136">
        <v>7740</v>
      </c>
      <c r="W39" s="137">
        <v>70</v>
      </c>
      <c r="X39" s="138"/>
      <c r="Y39" s="139"/>
      <c r="Z39" s="140"/>
      <c r="AA39" s="141"/>
      <c r="AB39" s="140"/>
      <c r="AC39" s="139" t="s">
        <v>618</v>
      </c>
      <c r="AD39" s="140"/>
      <c r="AE39" s="142"/>
      <c r="AF39" s="1891" t="s">
        <v>619</v>
      </c>
      <c r="AG39" s="1892">
        <v>1400</v>
      </c>
      <c r="AH39" s="1868" t="s">
        <v>617</v>
      </c>
      <c r="AI39" s="1879">
        <v>10</v>
      </c>
      <c r="AJ39" s="1868" t="s">
        <v>617</v>
      </c>
      <c r="AK39" s="1869">
        <v>500</v>
      </c>
      <c r="AL39" s="1868" t="s">
        <v>615</v>
      </c>
      <c r="AM39" s="1881">
        <v>5</v>
      </c>
      <c r="AN39" s="1868" t="s">
        <v>617</v>
      </c>
      <c r="AO39" s="1877">
        <v>120</v>
      </c>
      <c r="AP39" s="1868" t="s">
        <v>617</v>
      </c>
      <c r="AQ39" s="1894">
        <v>1</v>
      </c>
      <c r="AR39" s="1910"/>
      <c r="AS39" s="160" t="s">
        <v>697</v>
      </c>
      <c r="AT39" s="173" t="s">
        <v>698</v>
      </c>
      <c r="AU39" s="1896" t="s">
        <v>622</v>
      </c>
      <c r="AV39" s="144" t="s">
        <v>623</v>
      </c>
      <c r="AW39" s="144">
        <v>2100</v>
      </c>
      <c r="AX39" s="145"/>
      <c r="AY39" s="173" t="s">
        <v>698</v>
      </c>
      <c r="AZ39" s="1896" t="s">
        <v>622</v>
      </c>
      <c r="BA39" s="144" t="s">
        <v>623</v>
      </c>
      <c r="BB39" s="144">
        <v>2100</v>
      </c>
      <c r="BC39" s="146"/>
      <c r="BD39" s="1885" t="e">
        <v>#VALUE!</v>
      </c>
      <c r="BE39" s="1887" t="s">
        <v>624</v>
      </c>
      <c r="BF39" s="147">
        <v>340</v>
      </c>
      <c r="BG39" s="1868" t="s">
        <v>624</v>
      </c>
      <c r="BH39" s="147">
        <v>1400</v>
      </c>
      <c r="BI39" s="1868" t="s">
        <v>624</v>
      </c>
      <c r="BJ39" s="147">
        <v>1040</v>
      </c>
      <c r="BK39" s="1868" t="s">
        <v>617</v>
      </c>
      <c r="BL39" s="1869">
        <v>820</v>
      </c>
      <c r="BM39" s="1868" t="s">
        <v>615</v>
      </c>
      <c r="BN39" s="1875">
        <v>8</v>
      </c>
      <c r="BO39" s="94"/>
      <c r="BP39" s="148" t="s">
        <v>625</v>
      </c>
      <c r="BQ39" s="1898" t="s">
        <v>615</v>
      </c>
      <c r="BR39" s="1899">
        <v>260</v>
      </c>
      <c r="BS39" s="1868" t="s">
        <v>615</v>
      </c>
      <c r="BT39" s="1883">
        <v>2</v>
      </c>
    </row>
    <row r="40" spans="1:72" s="170" customFormat="1" ht="25.5" customHeight="1">
      <c r="A40" s="170" t="s">
        <v>699</v>
      </c>
      <c r="B40" s="1905"/>
      <c r="C40" s="1872"/>
      <c r="D40" s="1874"/>
      <c r="E40" s="149" t="s">
        <v>435</v>
      </c>
      <c r="F40" s="130"/>
      <c r="G40" s="150">
        <v>29930</v>
      </c>
      <c r="H40" s="151"/>
      <c r="I40" s="112" t="s">
        <v>615</v>
      </c>
      <c r="J40" s="152">
        <v>280</v>
      </c>
      <c r="K40" s="153"/>
      <c r="L40" s="154" t="s">
        <v>616</v>
      </c>
      <c r="M40" s="1868"/>
      <c r="N40" s="1870"/>
      <c r="O40" s="1868"/>
      <c r="P40" s="1876"/>
      <c r="Q40" s="1888"/>
      <c r="R40" s="1889"/>
      <c r="S40" s="1888"/>
      <c r="T40" s="1890"/>
      <c r="U40" s="112" t="s">
        <v>615</v>
      </c>
      <c r="V40" s="152">
        <v>7740</v>
      </c>
      <c r="W40" s="155">
        <v>70</v>
      </c>
      <c r="X40" s="156" t="s">
        <v>615</v>
      </c>
      <c r="Y40" s="157">
        <v>54200</v>
      </c>
      <c r="Z40" s="140" t="s">
        <v>617</v>
      </c>
      <c r="AA40" s="158">
        <v>540</v>
      </c>
      <c r="AB40" s="159" t="s">
        <v>615</v>
      </c>
      <c r="AC40" s="157">
        <v>46460</v>
      </c>
      <c r="AD40" s="159" t="s">
        <v>617</v>
      </c>
      <c r="AE40" s="158">
        <v>460</v>
      </c>
      <c r="AF40" s="1891"/>
      <c r="AG40" s="1893"/>
      <c r="AH40" s="1868"/>
      <c r="AI40" s="1880"/>
      <c r="AJ40" s="1868"/>
      <c r="AK40" s="1870"/>
      <c r="AL40" s="1868"/>
      <c r="AM40" s="1882"/>
      <c r="AN40" s="1868"/>
      <c r="AO40" s="1878"/>
      <c r="AP40" s="1868"/>
      <c r="AQ40" s="1895"/>
      <c r="AR40" s="1910"/>
      <c r="AS40" s="174">
        <v>2120</v>
      </c>
      <c r="AT40" s="175"/>
      <c r="AU40" s="1897"/>
      <c r="AV40" s="161" t="s">
        <v>627</v>
      </c>
      <c r="AW40" s="161">
        <v>2300</v>
      </c>
      <c r="AX40" s="145"/>
      <c r="AY40" s="175"/>
      <c r="AZ40" s="1897"/>
      <c r="BA40" s="161" t="s">
        <v>627</v>
      </c>
      <c r="BB40" s="161">
        <v>2300</v>
      </c>
      <c r="BC40" s="146"/>
      <c r="BD40" s="1886"/>
      <c r="BE40" s="1887"/>
      <c r="BF40" s="162">
        <v>3</v>
      </c>
      <c r="BG40" s="1868"/>
      <c r="BH40" s="163">
        <v>10</v>
      </c>
      <c r="BI40" s="1868"/>
      <c r="BJ40" s="163">
        <v>10</v>
      </c>
      <c r="BK40" s="1868"/>
      <c r="BL40" s="1870"/>
      <c r="BM40" s="1868"/>
      <c r="BN40" s="1876"/>
      <c r="BO40" s="94"/>
      <c r="BP40" s="176">
        <v>0.99</v>
      </c>
      <c r="BQ40" s="1887"/>
      <c r="BR40" s="1900"/>
      <c r="BS40" s="1868"/>
      <c r="BT40" s="1884"/>
    </row>
    <row r="41" spans="1:72">
      <c r="AU41" s="94"/>
      <c r="AV41" s="184"/>
      <c r="AW41" s="182"/>
      <c r="AX41" s="182"/>
      <c r="AY41" s="108"/>
      <c r="AZ41" s="177"/>
      <c r="BA41" s="177"/>
      <c r="BB41" s="177"/>
      <c r="BC41" s="177"/>
      <c r="BD41" s="177"/>
      <c r="BE41" s="177"/>
      <c r="BF41" s="177"/>
      <c r="BG41" s="177"/>
      <c r="BH41" s="177"/>
      <c r="BI41" s="177"/>
      <c r="BJ41" s="177"/>
      <c r="BK41" s="177"/>
      <c r="BL41" s="177"/>
      <c r="BM41" s="177"/>
      <c r="BN41" s="177"/>
      <c r="BO41" s="177"/>
      <c r="BP41" s="177"/>
      <c r="BQ41" s="177"/>
    </row>
    <row r="42" spans="1:72">
      <c r="AU42" s="94"/>
      <c r="AV42" s="184"/>
      <c r="AW42" s="182"/>
      <c r="AX42" s="182"/>
      <c r="AY42" s="108"/>
      <c r="AZ42" s="177"/>
      <c r="BA42" s="177"/>
      <c r="BB42" s="177"/>
      <c r="BC42" s="177"/>
      <c r="BD42" s="177"/>
      <c r="BE42" s="177"/>
      <c r="BF42" s="177"/>
      <c r="BG42" s="177"/>
      <c r="BH42" s="177"/>
      <c r="BI42" s="177"/>
      <c r="BJ42" s="177"/>
      <c r="BK42" s="177"/>
      <c r="BL42" s="177"/>
      <c r="BM42" s="177"/>
      <c r="BN42" s="177"/>
      <c r="BO42" s="177"/>
      <c r="BP42" s="177"/>
      <c r="BQ42" s="177"/>
    </row>
    <row r="43" spans="1:72">
      <c r="AU43" s="94"/>
      <c r="AV43" s="184"/>
      <c r="AW43" s="182"/>
      <c r="AX43" s="182"/>
      <c r="AY43" s="108"/>
      <c r="AZ43" s="177"/>
      <c r="BA43" s="177"/>
      <c r="BB43" s="177"/>
      <c r="BC43" s="177"/>
      <c r="BD43" s="177"/>
      <c r="BE43" s="177"/>
      <c r="BF43" s="177"/>
      <c r="BG43" s="177"/>
      <c r="BH43" s="177"/>
      <c r="BI43" s="177"/>
      <c r="BJ43" s="177"/>
      <c r="BK43" s="177"/>
      <c r="BL43" s="177"/>
      <c r="BM43" s="177"/>
      <c r="BN43" s="177"/>
      <c r="BO43" s="177"/>
      <c r="BP43" s="177"/>
      <c r="BQ43" s="177"/>
    </row>
    <row r="44" spans="1:72">
      <c r="AU44" s="94"/>
      <c r="AV44" s="184"/>
      <c r="AW44" s="182"/>
      <c r="AX44" s="182"/>
      <c r="AY44" s="108"/>
      <c r="AZ44" s="177"/>
      <c r="BA44" s="177"/>
      <c r="BB44" s="177"/>
      <c r="BC44" s="177"/>
      <c r="BD44" s="177"/>
      <c r="BE44" s="177"/>
      <c r="BF44" s="177"/>
      <c r="BG44" s="177"/>
      <c r="BH44" s="177"/>
      <c r="BI44" s="177"/>
      <c r="BJ44" s="177"/>
      <c r="BK44" s="177"/>
      <c r="BL44" s="177"/>
      <c r="BM44" s="177"/>
      <c r="BN44" s="177"/>
      <c r="BO44" s="177"/>
      <c r="BP44" s="177"/>
      <c r="BQ44" s="177"/>
    </row>
    <row r="45" spans="1:72">
      <c r="AU45" s="94"/>
      <c r="AV45" s="184"/>
      <c r="AW45" s="182"/>
      <c r="AX45" s="182"/>
      <c r="AY45" s="108"/>
      <c r="AZ45" s="177"/>
      <c r="BA45" s="177"/>
      <c r="BB45" s="177"/>
      <c r="BC45" s="177"/>
      <c r="BD45" s="177"/>
      <c r="BE45" s="177"/>
      <c r="BF45" s="177"/>
      <c r="BG45" s="177"/>
      <c r="BH45" s="177"/>
      <c r="BI45" s="177"/>
      <c r="BJ45" s="177"/>
      <c r="BK45" s="177"/>
      <c r="BL45" s="177"/>
      <c r="BM45" s="177"/>
      <c r="BN45" s="177"/>
      <c r="BO45" s="177"/>
      <c r="BP45" s="177"/>
      <c r="BQ45" s="177"/>
    </row>
    <row r="46" spans="1:72">
      <c r="AU46" s="94"/>
      <c r="AV46" s="184"/>
      <c r="AW46" s="182"/>
      <c r="AX46" s="182"/>
      <c r="AY46" s="108"/>
      <c r="AZ46" s="177"/>
      <c r="BA46" s="177"/>
      <c r="BB46" s="177"/>
      <c r="BC46" s="177"/>
      <c r="BD46" s="177"/>
      <c r="BE46" s="177"/>
      <c r="BF46" s="177"/>
      <c r="BG46" s="177"/>
      <c r="BH46" s="177"/>
      <c r="BI46" s="177"/>
      <c r="BJ46" s="177"/>
      <c r="BK46" s="177"/>
      <c r="BL46" s="177"/>
      <c r="BM46" s="177"/>
      <c r="BN46" s="177"/>
      <c r="BO46" s="177"/>
      <c r="BP46" s="177"/>
      <c r="BQ46" s="177"/>
    </row>
  </sheetData>
  <sheetProtection algorithmName="SHA-512" hashValue="jwzd4UaCvn+HJU2t4VmiHP1T62MxeAYqMP/gEnvPh1wqNwmkunXJpl0CQIrv5XiiYK/AvpTYLQGHI0X0Ij5UTw==" saltValue="rmBG/DyhOjeY70lohBvimA==" spinCount="100000" sheet="1" objects="1" scenarios="1"/>
  <autoFilter ref="B4:BQ6"/>
  <mergeCells count="668">
    <mergeCell ref="N1:P2"/>
    <mergeCell ref="R1:T2"/>
    <mergeCell ref="V1:W2"/>
    <mergeCell ref="Y1:AA2"/>
    <mergeCell ref="AC1:AE2"/>
    <mergeCell ref="AG1:AI2"/>
    <mergeCell ref="B1:B4"/>
    <mergeCell ref="C1:C4"/>
    <mergeCell ref="D1:D4"/>
    <mergeCell ref="E1:E4"/>
    <mergeCell ref="G1:H3"/>
    <mergeCell ref="J1:L2"/>
    <mergeCell ref="BF1:BF2"/>
    <mergeCell ref="BH1:BH2"/>
    <mergeCell ref="BJ1:BJ2"/>
    <mergeCell ref="BL1:BN2"/>
    <mergeCell ref="BP1:BP2"/>
    <mergeCell ref="BR1:BT2"/>
    <mergeCell ref="AK1:AM2"/>
    <mergeCell ref="AO1:AQ2"/>
    <mergeCell ref="AS1:AS4"/>
    <mergeCell ref="AT1:AW2"/>
    <mergeCell ref="AY1:BB2"/>
    <mergeCell ref="BD1:BD2"/>
    <mergeCell ref="AM3:AM4"/>
    <mergeCell ref="AQ3:AQ4"/>
    <mergeCell ref="BN3:BN4"/>
    <mergeCell ref="BT3:BT4"/>
    <mergeCell ref="G5:H5"/>
    <mergeCell ref="J5:L5"/>
    <mergeCell ref="N5:P5"/>
    <mergeCell ref="R5:T5"/>
    <mergeCell ref="V5:W5"/>
    <mergeCell ref="Y5:AA5"/>
    <mergeCell ref="AC5:AE5"/>
    <mergeCell ref="AG5:AI5"/>
    <mergeCell ref="P3:P4"/>
    <mergeCell ref="T3:T4"/>
    <mergeCell ref="W3:W4"/>
    <mergeCell ref="AA3:AA4"/>
    <mergeCell ref="AE3:AE4"/>
    <mergeCell ref="AI3:AI4"/>
    <mergeCell ref="AK5:AM5"/>
    <mergeCell ref="AO5:AQ5"/>
    <mergeCell ref="BL5:BN5"/>
    <mergeCell ref="BR5:BT5"/>
    <mergeCell ref="B7:B40"/>
    <mergeCell ref="C7:C8"/>
    <mergeCell ref="D7:D8"/>
    <mergeCell ref="M7:M8"/>
    <mergeCell ref="N7:N8"/>
    <mergeCell ref="O7:O8"/>
    <mergeCell ref="AG7:AG8"/>
    <mergeCell ref="AH7:AH8"/>
    <mergeCell ref="AI7:AI8"/>
    <mergeCell ref="AJ7:AJ8"/>
    <mergeCell ref="AK7:AK8"/>
    <mergeCell ref="AL7:AL8"/>
    <mergeCell ref="P7:P8"/>
    <mergeCell ref="Q7:Q8"/>
    <mergeCell ref="R7:R8"/>
    <mergeCell ref="S7:S8"/>
    <mergeCell ref="T7:T8"/>
    <mergeCell ref="AF7:AF8"/>
    <mergeCell ref="AM7:AM8"/>
    <mergeCell ref="AN7:AN8"/>
    <mergeCell ref="AO7:AO8"/>
    <mergeCell ref="AP7:AP8"/>
    <mergeCell ref="AQ7:AQ8"/>
    <mergeCell ref="AR7:AR40"/>
    <mergeCell ref="AN9:AN10"/>
    <mergeCell ref="AO9:AO10"/>
    <mergeCell ref="AP9:AP10"/>
    <mergeCell ref="AQ9:AQ10"/>
    <mergeCell ref="BQ7:BQ8"/>
    <mergeCell ref="BL9:BL10"/>
    <mergeCell ref="BM9:BM10"/>
    <mergeCell ref="BN9:BN10"/>
    <mergeCell ref="BG15:BG16"/>
    <mergeCell ref="BI15:BI16"/>
    <mergeCell ref="AZ17:AZ18"/>
    <mergeCell ref="BD17:BD18"/>
    <mergeCell ref="BE17:BE18"/>
    <mergeCell ref="BG17:BG18"/>
    <mergeCell ref="AN15:AN16"/>
    <mergeCell ref="AO15:AO16"/>
    <mergeCell ref="AP15:AP16"/>
    <mergeCell ref="AQ15:AQ16"/>
    <mergeCell ref="AT15:AT22"/>
    <mergeCell ref="AU15:AU16"/>
    <mergeCell ref="BR7:BR8"/>
    <mergeCell ref="BS7:BS8"/>
    <mergeCell ref="BT7:BT8"/>
    <mergeCell ref="C9:C10"/>
    <mergeCell ref="D9:D10"/>
    <mergeCell ref="M9:M10"/>
    <mergeCell ref="N9:N10"/>
    <mergeCell ref="O9:O10"/>
    <mergeCell ref="P9:P10"/>
    <mergeCell ref="BG7:BG8"/>
    <mergeCell ref="BI7:BI8"/>
    <mergeCell ref="BK7:BK8"/>
    <mergeCell ref="BL7:BL8"/>
    <mergeCell ref="BM7:BM8"/>
    <mergeCell ref="BN7:BN8"/>
    <mergeCell ref="AT7:AT14"/>
    <mergeCell ref="AU7:AU8"/>
    <mergeCell ref="AY7:AY14"/>
    <mergeCell ref="AZ7:AZ8"/>
    <mergeCell ref="BD7:BD8"/>
    <mergeCell ref="BE7:BE8"/>
    <mergeCell ref="AU9:AU10"/>
    <mergeCell ref="AZ9:AZ10"/>
    <mergeCell ref="BT9:BT10"/>
    <mergeCell ref="C11:C12"/>
    <mergeCell ref="D11:D12"/>
    <mergeCell ref="M11:M12"/>
    <mergeCell ref="N11:N12"/>
    <mergeCell ref="O11:O12"/>
    <mergeCell ref="P11:P12"/>
    <mergeCell ref="BG9:BG10"/>
    <mergeCell ref="BI9:BI10"/>
    <mergeCell ref="BK9:BK10"/>
    <mergeCell ref="AH9:AH10"/>
    <mergeCell ref="AI9:AI10"/>
    <mergeCell ref="AJ9:AJ10"/>
    <mergeCell ref="AK9:AK10"/>
    <mergeCell ref="AL9:AL10"/>
    <mergeCell ref="AM9:AM10"/>
    <mergeCell ref="Q9:Q10"/>
    <mergeCell ref="R9:R10"/>
    <mergeCell ref="S9:S10"/>
    <mergeCell ref="T9:T10"/>
    <mergeCell ref="AF9:AF10"/>
    <mergeCell ref="Q11:Q12"/>
    <mergeCell ref="R11:R12"/>
    <mergeCell ref="S11:S12"/>
    <mergeCell ref="T11:T12"/>
    <mergeCell ref="BQ9:BQ10"/>
    <mergeCell ref="BR9:BR10"/>
    <mergeCell ref="BS9:BS10"/>
    <mergeCell ref="AG9:AG10"/>
    <mergeCell ref="BD9:BD10"/>
    <mergeCell ref="BE9:BE10"/>
    <mergeCell ref="AN11:AN12"/>
    <mergeCell ref="AO11:AO12"/>
    <mergeCell ref="AP11:AP12"/>
    <mergeCell ref="AQ11:AQ12"/>
    <mergeCell ref="AU11:AU12"/>
    <mergeCell ref="AZ11:AZ12"/>
    <mergeCell ref="AH11:AH12"/>
    <mergeCell ref="AI11:AI12"/>
    <mergeCell ref="AJ11:AJ12"/>
    <mergeCell ref="AK11:AK12"/>
    <mergeCell ref="AL11:AL12"/>
    <mergeCell ref="AM11:AM12"/>
    <mergeCell ref="BM11:BM12"/>
    <mergeCell ref="BN11:BN12"/>
    <mergeCell ref="BQ11:BQ12"/>
    <mergeCell ref="BR11:BR12"/>
    <mergeCell ref="BS11:BS12"/>
    <mergeCell ref="BT11:BT12"/>
    <mergeCell ref="BD11:BD12"/>
    <mergeCell ref="BE11:BE12"/>
    <mergeCell ref="BG11:BG12"/>
    <mergeCell ref="BI11:BI12"/>
    <mergeCell ref="BK11:BK12"/>
    <mergeCell ref="BL11:BL12"/>
    <mergeCell ref="T13:T14"/>
    <mergeCell ref="AF13:AF14"/>
    <mergeCell ref="AG13:AG14"/>
    <mergeCell ref="AF11:AF12"/>
    <mergeCell ref="AG11:AG12"/>
    <mergeCell ref="BM13:BM14"/>
    <mergeCell ref="BN13:BN14"/>
    <mergeCell ref="BQ13:BQ14"/>
    <mergeCell ref="AN13:AN14"/>
    <mergeCell ref="AO13:AO14"/>
    <mergeCell ref="AP13:AP14"/>
    <mergeCell ref="AQ13:AQ14"/>
    <mergeCell ref="AU13:AU14"/>
    <mergeCell ref="AZ13:AZ14"/>
    <mergeCell ref="C13:C14"/>
    <mergeCell ref="D13:D14"/>
    <mergeCell ref="M13:M14"/>
    <mergeCell ref="N13:N14"/>
    <mergeCell ref="O13:O14"/>
    <mergeCell ref="P13:P14"/>
    <mergeCell ref="BR13:BR14"/>
    <mergeCell ref="BS13:BS14"/>
    <mergeCell ref="BT13:BT14"/>
    <mergeCell ref="BD13:BD14"/>
    <mergeCell ref="BE13:BE14"/>
    <mergeCell ref="BG13:BG14"/>
    <mergeCell ref="BI13:BI14"/>
    <mergeCell ref="BK13:BK14"/>
    <mergeCell ref="BL13:BL14"/>
    <mergeCell ref="AH13:AH14"/>
    <mergeCell ref="AI13:AI14"/>
    <mergeCell ref="AJ13:AJ14"/>
    <mergeCell ref="AK13:AK14"/>
    <mergeCell ref="AL13:AL14"/>
    <mergeCell ref="AM13:AM14"/>
    <mergeCell ref="Q13:Q14"/>
    <mergeCell ref="R13:R14"/>
    <mergeCell ref="S13:S14"/>
    <mergeCell ref="Q15:Q16"/>
    <mergeCell ref="R15:R16"/>
    <mergeCell ref="S15:S16"/>
    <mergeCell ref="T15:T16"/>
    <mergeCell ref="AF15:AF16"/>
    <mergeCell ref="AG15:AG16"/>
    <mergeCell ref="C15:C16"/>
    <mergeCell ref="D15:D16"/>
    <mergeCell ref="M15:M16"/>
    <mergeCell ref="N15:N16"/>
    <mergeCell ref="O15:O16"/>
    <mergeCell ref="P15:P16"/>
    <mergeCell ref="AP17:AP18"/>
    <mergeCell ref="AQ17:AQ18"/>
    <mergeCell ref="AU17:AU18"/>
    <mergeCell ref="AO19:AO20"/>
    <mergeCell ref="AF17:AF18"/>
    <mergeCell ref="AG17:AG18"/>
    <mergeCell ref="AH17:AH18"/>
    <mergeCell ref="AI17:AI18"/>
    <mergeCell ref="BS15:BS16"/>
    <mergeCell ref="BN17:BN18"/>
    <mergeCell ref="BQ17:BQ18"/>
    <mergeCell ref="BQ19:BQ20"/>
    <mergeCell ref="BR19:BR20"/>
    <mergeCell ref="BS19:BS20"/>
    <mergeCell ref="AH15:AH16"/>
    <mergeCell ref="AI15:AI16"/>
    <mergeCell ref="AJ15:AJ16"/>
    <mergeCell ref="AK15:AK16"/>
    <mergeCell ref="AL15:AL16"/>
    <mergeCell ref="AM15:AM16"/>
    <mergeCell ref="BT15:BT16"/>
    <mergeCell ref="C17:C18"/>
    <mergeCell ref="D17:D18"/>
    <mergeCell ref="M17:M18"/>
    <mergeCell ref="N17:N18"/>
    <mergeCell ref="O17:O18"/>
    <mergeCell ref="P17:P18"/>
    <mergeCell ref="Q17:Q18"/>
    <mergeCell ref="R17:R18"/>
    <mergeCell ref="BK15:BK16"/>
    <mergeCell ref="BL15:BL16"/>
    <mergeCell ref="BM15:BM16"/>
    <mergeCell ref="BN15:BN16"/>
    <mergeCell ref="BQ15:BQ16"/>
    <mergeCell ref="BR15:BR16"/>
    <mergeCell ref="AY15:AY22"/>
    <mergeCell ref="AZ15:AZ16"/>
    <mergeCell ref="BD15:BD16"/>
    <mergeCell ref="BE15:BE16"/>
    <mergeCell ref="BR17:BR18"/>
    <mergeCell ref="BS17:BS18"/>
    <mergeCell ref="BT17:BT18"/>
    <mergeCell ref="C19:C20"/>
    <mergeCell ref="D19:D20"/>
    <mergeCell ref="M19:M20"/>
    <mergeCell ref="N19:N20"/>
    <mergeCell ref="O19:O20"/>
    <mergeCell ref="P19:P20"/>
    <mergeCell ref="Q19:Q20"/>
    <mergeCell ref="BI17:BI18"/>
    <mergeCell ref="BK17:BK18"/>
    <mergeCell ref="BL17:BL18"/>
    <mergeCell ref="BM17:BM18"/>
    <mergeCell ref="AJ17:AJ18"/>
    <mergeCell ref="AK17:AK18"/>
    <mergeCell ref="AL17:AL18"/>
    <mergeCell ref="AM17:AM18"/>
    <mergeCell ref="AN17:AN18"/>
    <mergeCell ref="AO17:AO18"/>
    <mergeCell ref="S17:S18"/>
    <mergeCell ref="T17:T18"/>
    <mergeCell ref="BE19:BE20"/>
    <mergeCell ref="AI19:AI20"/>
    <mergeCell ref="AJ19:AJ20"/>
    <mergeCell ref="AK19:AK20"/>
    <mergeCell ref="AL19:AL20"/>
    <mergeCell ref="AM19:AM20"/>
    <mergeCell ref="AN19:AN20"/>
    <mergeCell ref="R19:R20"/>
    <mergeCell ref="S19:S20"/>
    <mergeCell ref="T19:T20"/>
    <mergeCell ref="AF19:AF20"/>
    <mergeCell ref="AG19:AG20"/>
    <mergeCell ref="AH19:AH20"/>
    <mergeCell ref="T21:T22"/>
    <mergeCell ref="AF21:AF22"/>
    <mergeCell ref="AG21:AG22"/>
    <mergeCell ref="BT19:BT20"/>
    <mergeCell ref="C21:C22"/>
    <mergeCell ref="D21:D22"/>
    <mergeCell ref="M21:M22"/>
    <mergeCell ref="N21:N22"/>
    <mergeCell ref="O21:O22"/>
    <mergeCell ref="P21:P22"/>
    <mergeCell ref="BG19:BG20"/>
    <mergeCell ref="BI19:BI20"/>
    <mergeCell ref="BK19:BK20"/>
    <mergeCell ref="BL19:BL20"/>
    <mergeCell ref="BM19:BM20"/>
    <mergeCell ref="BN19:BN20"/>
    <mergeCell ref="AP19:AP20"/>
    <mergeCell ref="AQ19:AQ20"/>
    <mergeCell ref="AU19:AU20"/>
    <mergeCell ref="AZ19:AZ20"/>
    <mergeCell ref="BD19:BD20"/>
    <mergeCell ref="BR21:BR22"/>
    <mergeCell ref="BS21:BS22"/>
    <mergeCell ref="BT21:BT22"/>
    <mergeCell ref="BD21:BD22"/>
    <mergeCell ref="BE21:BE22"/>
    <mergeCell ref="BG21:BG22"/>
    <mergeCell ref="AK21:AK22"/>
    <mergeCell ref="AL21:AL22"/>
    <mergeCell ref="AM21:AM22"/>
    <mergeCell ref="Q21:Q22"/>
    <mergeCell ref="R21:R22"/>
    <mergeCell ref="S21:S22"/>
    <mergeCell ref="AH23:AH24"/>
    <mergeCell ref="AI23:AI24"/>
    <mergeCell ref="AJ23:AJ24"/>
    <mergeCell ref="AK23:AK24"/>
    <mergeCell ref="AL23:AL24"/>
    <mergeCell ref="AM23:AM24"/>
    <mergeCell ref="C23:C24"/>
    <mergeCell ref="D23:D24"/>
    <mergeCell ref="M23:M24"/>
    <mergeCell ref="N23:N24"/>
    <mergeCell ref="O23:O24"/>
    <mergeCell ref="P23:P24"/>
    <mergeCell ref="AH21:AH22"/>
    <mergeCell ref="AI21:AI22"/>
    <mergeCell ref="AJ21:AJ22"/>
    <mergeCell ref="Q23:Q24"/>
    <mergeCell ref="R23:R24"/>
    <mergeCell ref="S23:S24"/>
    <mergeCell ref="T23:T24"/>
    <mergeCell ref="AF23:AF24"/>
    <mergeCell ref="AG23:AG24"/>
    <mergeCell ref="BM21:BM22"/>
    <mergeCell ref="BN21:BN22"/>
    <mergeCell ref="BQ21:BQ22"/>
    <mergeCell ref="AN21:AN22"/>
    <mergeCell ref="AO21:AO22"/>
    <mergeCell ref="AP21:AP22"/>
    <mergeCell ref="AQ21:AQ22"/>
    <mergeCell ref="AU21:AU22"/>
    <mergeCell ref="AZ21:AZ22"/>
    <mergeCell ref="BI21:BI22"/>
    <mergeCell ref="BK21:BK22"/>
    <mergeCell ref="BL21:BL22"/>
    <mergeCell ref="BG23:BG24"/>
    <mergeCell ref="BI23:BI24"/>
    <mergeCell ref="AZ25:AZ26"/>
    <mergeCell ref="BD25:BD26"/>
    <mergeCell ref="BE25:BE26"/>
    <mergeCell ref="BG25:BG26"/>
    <mergeCell ref="AN23:AN24"/>
    <mergeCell ref="AO23:AO24"/>
    <mergeCell ref="AP23:AP24"/>
    <mergeCell ref="AQ23:AQ24"/>
    <mergeCell ref="AT23:AT30"/>
    <mergeCell ref="AU23:AU24"/>
    <mergeCell ref="AP25:AP26"/>
    <mergeCell ref="AQ25:AQ26"/>
    <mergeCell ref="AU25:AU26"/>
    <mergeCell ref="AO27:AO28"/>
    <mergeCell ref="BE27:BE28"/>
    <mergeCell ref="AF25:AF26"/>
    <mergeCell ref="AG25:AG26"/>
    <mergeCell ref="AH25:AH26"/>
    <mergeCell ref="AI25:AI26"/>
    <mergeCell ref="BS23:BS24"/>
    <mergeCell ref="BT23:BT24"/>
    <mergeCell ref="C25:C26"/>
    <mergeCell ref="D25:D26"/>
    <mergeCell ref="M25:M26"/>
    <mergeCell ref="N25:N26"/>
    <mergeCell ref="O25:O26"/>
    <mergeCell ref="P25:P26"/>
    <mergeCell ref="Q25:Q26"/>
    <mergeCell ref="R25:R26"/>
    <mergeCell ref="BK23:BK24"/>
    <mergeCell ref="BL23:BL24"/>
    <mergeCell ref="BM23:BM24"/>
    <mergeCell ref="BN23:BN24"/>
    <mergeCell ref="BQ23:BQ24"/>
    <mergeCell ref="BR23:BR24"/>
    <mergeCell ref="AY23:AY30"/>
    <mergeCell ref="AZ23:AZ24"/>
    <mergeCell ref="BD23:BD24"/>
    <mergeCell ref="BE23:BE24"/>
    <mergeCell ref="BR25:BR26"/>
    <mergeCell ref="BS25:BS26"/>
    <mergeCell ref="BT25:BT26"/>
    <mergeCell ref="C27:C28"/>
    <mergeCell ref="D27:D28"/>
    <mergeCell ref="M27:M28"/>
    <mergeCell ref="N27:N28"/>
    <mergeCell ref="O27:O28"/>
    <mergeCell ref="P27:P28"/>
    <mergeCell ref="Q27:Q28"/>
    <mergeCell ref="BI25:BI26"/>
    <mergeCell ref="BK25:BK26"/>
    <mergeCell ref="BL25:BL26"/>
    <mergeCell ref="BM25:BM26"/>
    <mergeCell ref="BN25:BN26"/>
    <mergeCell ref="BQ25:BQ26"/>
    <mergeCell ref="AJ25:AJ26"/>
    <mergeCell ref="AK25:AK26"/>
    <mergeCell ref="AL25:AL26"/>
    <mergeCell ref="AM25:AM26"/>
    <mergeCell ref="AN25:AN26"/>
    <mergeCell ref="AO25:AO26"/>
    <mergeCell ref="S25:S26"/>
    <mergeCell ref="T25:T26"/>
    <mergeCell ref="AI27:AI28"/>
    <mergeCell ref="AJ27:AJ28"/>
    <mergeCell ref="AK27:AK28"/>
    <mergeCell ref="AL27:AL28"/>
    <mergeCell ref="AM27:AM28"/>
    <mergeCell ref="AN27:AN28"/>
    <mergeCell ref="R27:R28"/>
    <mergeCell ref="S27:S28"/>
    <mergeCell ref="T27:T28"/>
    <mergeCell ref="AF27:AF28"/>
    <mergeCell ref="AG27:AG28"/>
    <mergeCell ref="AH27:AH28"/>
    <mergeCell ref="T29:T30"/>
    <mergeCell ref="AF29:AF30"/>
    <mergeCell ref="AG29:AG30"/>
    <mergeCell ref="BQ27:BQ28"/>
    <mergeCell ref="BR27:BR28"/>
    <mergeCell ref="BS27:BS28"/>
    <mergeCell ref="BT27:BT28"/>
    <mergeCell ref="C29:C30"/>
    <mergeCell ref="D29:D30"/>
    <mergeCell ref="M29:M30"/>
    <mergeCell ref="N29:N30"/>
    <mergeCell ref="O29:O30"/>
    <mergeCell ref="P29:P30"/>
    <mergeCell ref="BG27:BG28"/>
    <mergeCell ref="BI27:BI28"/>
    <mergeCell ref="BK27:BK28"/>
    <mergeCell ref="BL27:BL28"/>
    <mergeCell ref="BM27:BM28"/>
    <mergeCell ref="BN27:BN28"/>
    <mergeCell ref="AP27:AP28"/>
    <mergeCell ref="AQ27:AQ28"/>
    <mergeCell ref="AU27:AU28"/>
    <mergeCell ref="AZ27:AZ28"/>
    <mergeCell ref="BD27:BD28"/>
    <mergeCell ref="BR29:BR30"/>
    <mergeCell ref="BS29:BS30"/>
    <mergeCell ref="BT29:BT30"/>
    <mergeCell ref="BD29:BD30"/>
    <mergeCell ref="BE29:BE30"/>
    <mergeCell ref="BG29:BG30"/>
    <mergeCell ref="BI29:BI30"/>
    <mergeCell ref="BK29:BK30"/>
    <mergeCell ref="BL29:BL30"/>
    <mergeCell ref="C31:C32"/>
    <mergeCell ref="D31:D32"/>
    <mergeCell ref="M31:M32"/>
    <mergeCell ref="N31:N32"/>
    <mergeCell ref="O31:O32"/>
    <mergeCell ref="P31:P32"/>
    <mergeCell ref="BM29:BM30"/>
    <mergeCell ref="BN29:BN30"/>
    <mergeCell ref="BQ29:BQ30"/>
    <mergeCell ref="AN29:AN30"/>
    <mergeCell ref="AO29:AO30"/>
    <mergeCell ref="AP29:AP30"/>
    <mergeCell ref="AQ29:AQ30"/>
    <mergeCell ref="AU29:AU30"/>
    <mergeCell ref="AZ29:AZ30"/>
    <mergeCell ref="AH29:AH30"/>
    <mergeCell ref="AI29:AI30"/>
    <mergeCell ref="AJ29:AJ30"/>
    <mergeCell ref="AK29:AK30"/>
    <mergeCell ref="AL29:AL30"/>
    <mergeCell ref="AM29:AM30"/>
    <mergeCell ref="Q29:Q30"/>
    <mergeCell ref="R29:R30"/>
    <mergeCell ref="S29:S30"/>
    <mergeCell ref="AH31:AH32"/>
    <mergeCell ref="AI31:AI32"/>
    <mergeCell ref="AJ31:AJ32"/>
    <mergeCell ref="AK31:AK32"/>
    <mergeCell ref="AL31:AL32"/>
    <mergeCell ref="AM31:AM32"/>
    <mergeCell ref="Q31:Q32"/>
    <mergeCell ref="R31:R32"/>
    <mergeCell ref="S31:S32"/>
    <mergeCell ref="T31:T32"/>
    <mergeCell ref="AF31:AF32"/>
    <mergeCell ref="AG31:AG32"/>
    <mergeCell ref="BG31:BG32"/>
    <mergeCell ref="BI31:BI32"/>
    <mergeCell ref="AZ33:AZ34"/>
    <mergeCell ref="BD33:BD34"/>
    <mergeCell ref="BE33:BE34"/>
    <mergeCell ref="BG33:BG34"/>
    <mergeCell ref="AN31:AN32"/>
    <mergeCell ref="AO31:AO32"/>
    <mergeCell ref="AP31:AP32"/>
    <mergeCell ref="AQ31:AQ32"/>
    <mergeCell ref="AT31:AT38"/>
    <mergeCell ref="AU31:AU32"/>
    <mergeCell ref="AP33:AP34"/>
    <mergeCell ref="AQ33:AQ34"/>
    <mergeCell ref="AU33:AU34"/>
    <mergeCell ref="AO35:AO36"/>
    <mergeCell ref="AF33:AF34"/>
    <mergeCell ref="AG33:AG34"/>
    <mergeCell ref="AH33:AH34"/>
    <mergeCell ref="AI33:AI34"/>
    <mergeCell ref="BS31:BS32"/>
    <mergeCell ref="BT31:BT32"/>
    <mergeCell ref="C33:C34"/>
    <mergeCell ref="D33:D34"/>
    <mergeCell ref="M33:M34"/>
    <mergeCell ref="N33:N34"/>
    <mergeCell ref="O33:O34"/>
    <mergeCell ref="P33:P34"/>
    <mergeCell ref="Q33:Q34"/>
    <mergeCell ref="R33:R34"/>
    <mergeCell ref="BK31:BK32"/>
    <mergeCell ref="BL31:BL32"/>
    <mergeCell ref="BM31:BM32"/>
    <mergeCell ref="BN31:BN32"/>
    <mergeCell ref="BQ31:BQ32"/>
    <mergeCell ref="BR31:BR32"/>
    <mergeCell ref="AY31:AY38"/>
    <mergeCell ref="AZ31:AZ32"/>
    <mergeCell ref="BD31:BD32"/>
    <mergeCell ref="BE31:BE32"/>
    <mergeCell ref="BR33:BR34"/>
    <mergeCell ref="BS33:BS34"/>
    <mergeCell ref="BT33:BT34"/>
    <mergeCell ref="C35:C36"/>
    <mergeCell ref="D35:D36"/>
    <mergeCell ref="M35:M36"/>
    <mergeCell ref="N35:N36"/>
    <mergeCell ref="O35:O36"/>
    <mergeCell ref="P35:P36"/>
    <mergeCell ref="Q35:Q36"/>
    <mergeCell ref="BI33:BI34"/>
    <mergeCell ref="BK33:BK34"/>
    <mergeCell ref="BL33:BL34"/>
    <mergeCell ref="BM33:BM34"/>
    <mergeCell ref="BN33:BN34"/>
    <mergeCell ref="BQ33:BQ34"/>
    <mergeCell ref="AJ33:AJ34"/>
    <mergeCell ref="AK33:AK34"/>
    <mergeCell ref="AL33:AL34"/>
    <mergeCell ref="AM33:AM34"/>
    <mergeCell ref="AN33:AN34"/>
    <mergeCell ref="AO33:AO34"/>
    <mergeCell ref="S33:S34"/>
    <mergeCell ref="T33:T34"/>
    <mergeCell ref="BT35:BT36"/>
    <mergeCell ref="C37:C38"/>
    <mergeCell ref="D37:D38"/>
    <mergeCell ref="M37:M38"/>
    <mergeCell ref="N37:N38"/>
    <mergeCell ref="O37:O38"/>
    <mergeCell ref="P37:P38"/>
    <mergeCell ref="BG35:BG36"/>
    <mergeCell ref="BI35:BI36"/>
    <mergeCell ref="BK35:BK36"/>
    <mergeCell ref="BL35:BL36"/>
    <mergeCell ref="BM35:BM36"/>
    <mergeCell ref="BN35:BN36"/>
    <mergeCell ref="AP35:AP36"/>
    <mergeCell ref="AQ35:AQ36"/>
    <mergeCell ref="AU35:AU36"/>
    <mergeCell ref="AZ35:AZ36"/>
    <mergeCell ref="BD35:BD36"/>
    <mergeCell ref="BE35:BE36"/>
    <mergeCell ref="AI35:AI36"/>
    <mergeCell ref="AJ35:AJ36"/>
    <mergeCell ref="AK35:AK36"/>
    <mergeCell ref="AL35:AL36"/>
    <mergeCell ref="AM35:AM36"/>
    <mergeCell ref="Q37:Q38"/>
    <mergeCell ref="R37:R38"/>
    <mergeCell ref="S37:S38"/>
    <mergeCell ref="T37:T38"/>
    <mergeCell ref="AF37:AF38"/>
    <mergeCell ref="AG37:AG38"/>
    <mergeCell ref="BQ35:BQ36"/>
    <mergeCell ref="BR35:BR36"/>
    <mergeCell ref="BS35:BS36"/>
    <mergeCell ref="AN35:AN36"/>
    <mergeCell ref="R35:R36"/>
    <mergeCell ref="S35:S36"/>
    <mergeCell ref="T35:T36"/>
    <mergeCell ref="AF35:AF36"/>
    <mergeCell ref="AG35:AG36"/>
    <mergeCell ref="AH35:AH36"/>
    <mergeCell ref="AN37:AN38"/>
    <mergeCell ref="AO37:AO38"/>
    <mergeCell ref="AP37:AP38"/>
    <mergeCell ref="AQ37:AQ38"/>
    <mergeCell ref="AU37:AU38"/>
    <mergeCell ref="AZ37:AZ38"/>
    <mergeCell ref="AH37:AH38"/>
    <mergeCell ref="AI37:AI38"/>
    <mergeCell ref="AJ37:AJ38"/>
    <mergeCell ref="AK37:AK38"/>
    <mergeCell ref="AL37:AL38"/>
    <mergeCell ref="AM37:AM38"/>
    <mergeCell ref="BM37:BM38"/>
    <mergeCell ref="BN37:BN38"/>
    <mergeCell ref="BQ37:BQ38"/>
    <mergeCell ref="BR37:BR38"/>
    <mergeCell ref="BS37:BS38"/>
    <mergeCell ref="BT37:BT38"/>
    <mergeCell ref="BD37:BD38"/>
    <mergeCell ref="BE37:BE38"/>
    <mergeCell ref="BG37:BG38"/>
    <mergeCell ref="BI37:BI38"/>
    <mergeCell ref="BK37:BK38"/>
    <mergeCell ref="BL37:BL38"/>
    <mergeCell ref="Q39:Q40"/>
    <mergeCell ref="R39:R40"/>
    <mergeCell ref="S39:S40"/>
    <mergeCell ref="T39:T40"/>
    <mergeCell ref="AF39:AF40"/>
    <mergeCell ref="AG39:AG40"/>
    <mergeCell ref="AQ39:AQ40"/>
    <mergeCell ref="AU39:AU40"/>
    <mergeCell ref="AZ39:AZ40"/>
    <mergeCell ref="BM39:BM40"/>
    <mergeCell ref="BN39:BN40"/>
    <mergeCell ref="BQ39:BQ40"/>
    <mergeCell ref="BR39:BR40"/>
    <mergeCell ref="BS39:BS40"/>
    <mergeCell ref="BT39:BT40"/>
    <mergeCell ref="BD39:BD40"/>
    <mergeCell ref="BE39:BE40"/>
    <mergeCell ref="BG39:BG40"/>
    <mergeCell ref="BI39:BI40"/>
    <mergeCell ref="BK39:BK40"/>
    <mergeCell ref="BL39:BL40"/>
    <mergeCell ref="C39:C40"/>
    <mergeCell ref="D39:D40"/>
    <mergeCell ref="M39:M40"/>
    <mergeCell ref="N39:N40"/>
    <mergeCell ref="O39:O40"/>
    <mergeCell ref="P39:P40"/>
    <mergeCell ref="AN39:AN40"/>
    <mergeCell ref="AO39:AO40"/>
    <mergeCell ref="AP39:AP40"/>
    <mergeCell ref="AH39:AH40"/>
    <mergeCell ref="AI39:AI40"/>
    <mergeCell ref="AJ39:AJ40"/>
    <mergeCell ref="AK39:AK40"/>
    <mergeCell ref="AL39:AL40"/>
    <mergeCell ref="AM39:AM40"/>
  </mergeCells>
  <phoneticPr fontId="2"/>
  <pageMargins left="0.39370078740157483" right="0.39370078740157483" top="0.78740157480314965" bottom="0.39370078740157483" header="0.39370078740157483" footer="0"/>
  <pageSetup paperSize="9" scale="83" fitToHeight="0" pageOrder="overThenDown" orientation="portrait" r:id="rId1"/>
  <headerFooter differentFirst="1">
    <firstHeader>&amp;L&amp;"ＤＦ特太ゴシック体,標準"&amp;16認定こども園（教育標準時間認定）</firstHeader>
  </headerFooter>
  <rowBreaks count="1" manualBreakCount="1">
    <brk id="6" max="71" man="1"/>
  </rowBreaks>
  <colBreaks count="3" manualBreakCount="3">
    <brk id="20" max="39" man="1"/>
    <brk id="35" max="39" man="1"/>
    <brk id="56" max="3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T46"/>
  <sheetViews>
    <sheetView view="pageBreakPreview" zoomScale="90" zoomScaleNormal="85" zoomScaleSheetLayoutView="90" workbookViewId="0">
      <pane xSplit="5" ySplit="6" topLeftCell="F7" activePane="bottomRight" state="frozen"/>
      <selection activeCell="I17" sqref="I17"/>
      <selection pane="topRight" activeCell="I17" sqref="I17"/>
      <selection pane="bottomLeft" activeCell="I17" sqref="I17"/>
      <selection pane="bottomRight" activeCell="I17" sqref="I17"/>
    </sheetView>
  </sheetViews>
  <sheetFormatPr defaultRowHeight="13.5"/>
  <cols>
    <col min="1" max="1" width="9" style="177"/>
    <col min="2" max="2" width="5.625" style="178" customWidth="1"/>
    <col min="3" max="3" width="8.375" style="178" customWidth="1"/>
    <col min="4" max="4" width="4.5" style="178" bestFit="1" customWidth="1"/>
    <col min="5" max="5" width="8.375" style="178" customWidth="1"/>
    <col min="6" max="6" width="2.25" style="179" customWidth="1"/>
    <col min="7" max="7" width="6.875" style="180" customWidth="1"/>
    <col min="8" max="8" width="8.125" style="181" customWidth="1"/>
    <col min="9" max="9" width="2.25" style="94" customWidth="1"/>
    <col min="10" max="10" width="6.25" style="180" customWidth="1"/>
    <col min="11" max="11" width="6.25" style="181" customWidth="1"/>
    <col min="12" max="12" width="6.625" style="182" customWidth="1"/>
    <col min="13" max="13" width="2.25" style="182" customWidth="1"/>
    <col min="14" max="14" width="6.625" style="183" customWidth="1"/>
    <col min="15" max="15" width="2.25" style="94" customWidth="1"/>
    <col min="16" max="16" width="10.875" style="184" customWidth="1"/>
    <col min="17" max="17" width="2.25" style="182" customWidth="1"/>
    <col min="18" max="18" width="8.625" style="183" customWidth="1"/>
    <col min="19" max="19" width="2.25" style="94" customWidth="1"/>
    <col min="20" max="20" width="10.875" style="180" customWidth="1"/>
    <col min="21" max="21" width="2.125" style="94" customWidth="1"/>
    <col min="22" max="22" width="5.75" style="180" customWidth="1"/>
    <col min="23" max="23" width="9.5" style="185" customWidth="1"/>
    <col min="24" max="24" width="2.125" style="182" customWidth="1"/>
    <col min="25" max="25" width="5.5" style="183" customWidth="1"/>
    <col min="26" max="26" width="2.125" style="94" customWidth="1"/>
    <col min="27" max="27" width="9" style="184" customWidth="1"/>
    <col min="28" max="28" width="2.125" style="182" customWidth="1"/>
    <col min="29" max="29" width="5.5" style="183" customWidth="1"/>
    <col min="30" max="30" width="2.125" style="94" customWidth="1"/>
    <col min="31" max="31" width="9" style="184" customWidth="1"/>
    <col min="32" max="32" width="2.125" style="182" customWidth="1"/>
    <col min="33" max="33" width="12.375" style="183" customWidth="1"/>
    <col min="34" max="34" width="2.25" style="94" customWidth="1"/>
    <col min="35" max="35" width="16.375" style="180" customWidth="1"/>
    <col min="36" max="36" width="2.25" style="182" customWidth="1"/>
    <col min="37" max="37" width="6.75" style="183" customWidth="1"/>
    <col min="38" max="38" width="2.25" style="94" customWidth="1"/>
    <col min="39" max="39" width="10.75" style="180" customWidth="1"/>
    <col min="40" max="40" width="2.25" style="180" customWidth="1"/>
    <col min="41" max="41" width="19.375" style="183" customWidth="1"/>
    <col min="42" max="42" width="2.25" style="94" customWidth="1"/>
    <col min="43" max="43" width="22.375" style="180" customWidth="1"/>
    <col min="44" max="44" width="2.25" style="180" customWidth="1"/>
    <col min="45" max="45" width="14.5" style="183" customWidth="1"/>
    <col min="46" max="46" width="5.5" style="183" hidden="1" customWidth="1"/>
    <col min="47" max="47" width="2.875" style="183" hidden="1" customWidth="1"/>
    <col min="48" max="48" width="6.75" style="183" hidden="1" customWidth="1"/>
    <col min="49" max="49" width="8.125" style="183" hidden="1" customWidth="1"/>
    <col min="50" max="50" width="2.25" style="183" hidden="1" customWidth="1"/>
    <col min="51" max="51" width="5.5" style="183" hidden="1" customWidth="1"/>
    <col min="52" max="52" width="2.875" style="183" hidden="1" customWidth="1"/>
    <col min="53" max="53" width="6.75" style="183" hidden="1" customWidth="1"/>
    <col min="54" max="54" width="8" style="183" hidden="1" customWidth="1"/>
    <col min="55" max="55" width="2.25" style="180" hidden="1" customWidth="1"/>
    <col min="56" max="56" width="10.5" style="183" hidden="1" customWidth="1"/>
    <col min="57" max="57" width="2.25" style="180" customWidth="1"/>
    <col min="58" max="58" width="14.125" style="186" customWidth="1"/>
    <col min="59" max="59" width="2.25" style="186" customWidth="1"/>
    <col min="60" max="60" width="15.875" style="186" customWidth="1"/>
    <col min="61" max="61" width="2.25" style="186" customWidth="1"/>
    <col min="62" max="62" width="16.25" style="186" customWidth="1"/>
    <col min="63" max="63" width="2.125" style="183" customWidth="1"/>
    <col min="64" max="64" width="5.5" style="183" customWidth="1"/>
    <col min="65" max="65" width="2.25" style="94" customWidth="1"/>
    <col min="66" max="66" width="9.25" style="184" customWidth="1"/>
    <col min="67" max="67" width="2.25" style="182" customWidth="1"/>
    <col min="68" max="68" width="10.625" style="182" customWidth="1"/>
    <col min="69" max="69" width="3.5" style="108" customWidth="1"/>
    <col min="70" max="70" width="9" style="177"/>
    <col min="71" max="71" width="1.875" style="177" customWidth="1"/>
    <col min="72" max="16384" width="9" style="177"/>
  </cols>
  <sheetData>
    <row r="1" spans="1:72" s="90" customFormat="1" ht="39" customHeight="1">
      <c r="B1" s="1940" t="s">
        <v>564</v>
      </c>
      <c r="C1" s="1940" t="s">
        <v>445</v>
      </c>
      <c r="D1" s="1940" t="s">
        <v>565</v>
      </c>
      <c r="E1" s="1940" t="s">
        <v>566</v>
      </c>
      <c r="F1" s="91"/>
      <c r="G1" s="1918" t="s">
        <v>567</v>
      </c>
      <c r="H1" s="1920"/>
      <c r="I1" s="92"/>
      <c r="J1" s="1930" t="s">
        <v>568</v>
      </c>
      <c r="K1" s="1931"/>
      <c r="L1" s="1932"/>
      <c r="M1" s="92"/>
      <c r="N1" s="1930" t="s">
        <v>569</v>
      </c>
      <c r="O1" s="1931"/>
      <c r="P1" s="1932"/>
      <c r="Q1" s="92"/>
      <c r="R1" s="1918" t="s">
        <v>570</v>
      </c>
      <c r="S1" s="1931"/>
      <c r="T1" s="1932"/>
      <c r="U1" s="92"/>
      <c r="V1" s="1930" t="s">
        <v>571</v>
      </c>
      <c r="W1" s="1932"/>
      <c r="X1" s="92"/>
      <c r="Y1" s="1918" t="s">
        <v>572</v>
      </c>
      <c r="Z1" s="1919"/>
      <c r="AA1" s="1920"/>
      <c r="AB1" s="92"/>
      <c r="AC1" s="1918" t="s">
        <v>573</v>
      </c>
      <c r="AD1" s="1919"/>
      <c r="AE1" s="1920"/>
      <c r="AF1" s="92"/>
      <c r="AG1" s="1918" t="s">
        <v>574</v>
      </c>
      <c r="AH1" s="1931"/>
      <c r="AI1" s="1932"/>
      <c r="AJ1" s="92"/>
      <c r="AK1" s="1930" t="s">
        <v>575</v>
      </c>
      <c r="AL1" s="1931"/>
      <c r="AM1" s="1932"/>
      <c r="AN1" s="92"/>
      <c r="AO1" s="1930" t="s">
        <v>576</v>
      </c>
      <c r="AP1" s="1931"/>
      <c r="AQ1" s="1932"/>
      <c r="AR1" s="92"/>
      <c r="AS1" s="1904" t="s">
        <v>577</v>
      </c>
      <c r="AT1" s="1918" t="s">
        <v>578</v>
      </c>
      <c r="AU1" s="1919"/>
      <c r="AV1" s="1919"/>
      <c r="AW1" s="1920"/>
      <c r="AX1" s="93"/>
      <c r="AY1" s="1918" t="s">
        <v>579</v>
      </c>
      <c r="AZ1" s="1919"/>
      <c r="BA1" s="1919"/>
      <c r="BB1" s="1920"/>
      <c r="BC1" s="92"/>
      <c r="BD1" s="1904" t="s">
        <v>580</v>
      </c>
      <c r="BE1" s="92"/>
      <c r="BF1" s="1904" t="s">
        <v>581</v>
      </c>
      <c r="BG1" s="92"/>
      <c r="BH1" s="1904" t="s">
        <v>582</v>
      </c>
      <c r="BI1" s="92"/>
      <c r="BJ1" s="1904" t="s">
        <v>583</v>
      </c>
      <c r="BL1" s="1918" t="s">
        <v>584</v>
      </c>
      <c r="BM1" s="1919"/>
      <c r="BN1" s="1920"/>
      <c r="BO1" s="92"/>
      <c r="BP1" s="1904" t="s">
        <v>585</v>
      </c>
      <c r="BR1" s="1924" t="s">
        <v>586</v>
      </c>
      <c r="BS1" s="1925"/>
      <c r="BT1" s="1926"/>
    </row>
    <row r="2" spans="1:72" s="90" customFormat="1" ht="17.25" customHeight="1">
      <c r="B2" s="1940"/>
      <c r="C2" s="1940"/>
      <c r="D2" s="1940"/>
      <c r="E2" s="1940"/>
      <c r="F2" s="91"/>
      <c r="G2" s="1921"/>
      <c r="H2" s="1923"/>
      <c r="I2" s="94"/>
      <c r="J2" s="1933"/>
      <c r="K2" s="1934"/>
      <c r="L2" s="1935"/>
      <c r="M2" s="94"/>
      <c r="N2" s="1933"/>
      <c r="O2" s="1934"/>
      <c r="P2" s="1935"/>
      <c r="Q2" s="94"/>
      <c r="R2" s="1933"/>
      <c r="S2" s="1934"/>
      <c r="T2" s="1935"/>
      <c r="U2" s="94"/>
      <c r="V2" s="1933"/>
      <c r="W2" s="1935"/>
      <c r="X2" s="94"/>
      <c r="Y2" s="1921"/>
      <c r="Z2" s="1922"/>
      <c r="AA2" s="1923"/>
      <c r="AB2" s="94"/>
      <c r="AC2" s="1921"/>
      <c r="AD2" s="1922"/>
      <c r="AE2" s="1923"/>
      <c r="AF2" s="94"/>
      <c r="AG2" s="1933"/>
      <c r="AH2" s="1934"/>
      <c r="AI2" s="1935"/>
      <c r="AJ2" s="94"/>
      <c r="AK2" s="1933"/>
      <c r="AL2" s="1934"/>
      <c r="AM2" s="1935"/>
      <c r="AN2" s="92"/>
      <c r="AO2" s="1933"/>
      <c r="AP2" s="1934"/>
      <c r="AQ2" s="1935"/>
      <c r="AR2" s="92"/>
      <c r="AS2" s="1917"/>
      <c r="AT2" s="1921"/>
      <c r="AU2" s="1922"/>
      <c r="AV2" s="1922"/>
      <c r="AW2" s="1923"/>
      <c r="AX2" s="93"/>
      <c r="AY2" s="1921"/>
      <c r="AZ2" s="1922"/>
      <c r="BA2" s="1922"/>
      <c r="BB2" s="1923"/>
      <c r="BC2" s="92"/>
      <c r="BD2" s="1917"/>
      <c r="BE2" s="92"/>
      <c r="BF2" s="1917"/>
      <c r="BG2" s="92"/>
      <c r="BH2" s="1917"/>
      <c r="BI2" s="92"/>
      <c r="BJ2" s="1917"/>
      <c r="BL2" s="1921"/>
      <c r="BM2" s="1922"/>
      <c r="BN2" s="1923"/>
      <c r="BO2" s="94"/>
      <c r="BP2" s="1917"/>
      <c r="BR2" s="1927"/>
      <c r="BS2" s="1928"/>
      <c r="BT2" s="1929"/>
    </row>
    <row r="3" spans="1:72" s="95" customFormat="1" ht="13.5" customHeight="1">
      <c r="B3" s="1940"/>
      <c r="C3" s="1940"/>
      <c r="D3" s="1940"/>
      <c r="E3" s="1940"/>
      <c r="F3" s="96"/>
      <c r="G3" s="1921"/>
      <c r="H3" s="1923"/>
      <c r="I3" s="93"/>
      <c r="J3" s="97"/>
      <c r="K3" s="98"/>
      <c r="L3" s="99"/>
      <c r="M3" s="100"/>
      <c r="N3" s="101"/>
      <c r="O3" s="102"/>
      <c r="P3" s="1904" t="s">
        <v>587</v>
      </c>
      <c r="Q3" s="100"/>
      <c r="R3" s="101"/>
      <c r="S3" s="102"/>
      <c r="T3" s="1904" t="s">
        <v>587</v>
      </c>
      <c r="U3" s="93"/>
      <c r="V3" s="103"/>
      <c r="W3" s="1904" t="s">
        <v>587</v>
      </c>
      <c r="X3" s="100"/>
      <c r="Y3" s="101"/>
      <c r="Z3" s="102"/>
      <c r="AA3" s="1904" t="s">
        <v>587</v>
      </c>
      <c r="AB3" s="100"/>
      <c r="AC3" s="101"/>
      <c r="AD3" s="102"/>
      <c r="AE3" s="1904" t="s">
        <v>587</v>
      </c>
      <c r="AF3" s="100"/>
      <c r="AG3" s="101"/>
      <c r="AH3" s="102"/>
      <c r="AI3" s="1904" t="s">
        <v>587</v>
      </c>
      <c r="AJ3" s="100"/>
      <c r="AK3" s="101"/>
      <c r="AL3" s="102"/>
      <c r="AM3" s="1904" t="s">
        <v>587</v>
      </c>
      <c r="AN3" s="104"/>
      <c r="AO3" s="101"/>
      <c r="AP3" s="102"/>
      <c r="AQ3" s="1904" t="s">
        <v>568</v>
      </c>
      <c r="AR3" s="104"/>
      <c r="AS3" s="1917"/>
      <c r="AT3" s="101"/>
      <c r="AU3" s="105"/>
      <c r="AV3" s="105"/>
      <c r="AW3" s="106"/>
      <c r="AX3" s="105"/>
      <c r="AY3" s="101"/>
      <c r="AZ3" s="105"/>
      <c r="BA3" s="105"/>
      <c r="BB3" s="106"/>
      <c r="BC3" s="93"/>
      <c r="BD3" s="107"/>
      <c r="BE3" s="104"/>
      <c r="BF3" s="107"/>
      <c r="BG3" s="104"/>
      <c r="BH3" s="107"/>
      <c r="BI3" s="104"/>
      <c r="BJ3" s="107"/>
      <c r="BL3" s="101"/>
      <c r="BM3" s="102"/>
      <c r="BN3" s="1936" t="s">
        <v>587</v>
      </c>
      <c r="BO3" s="100"/>
      <c r="BP3" s="107"/>
      <c r="BQ3" s="108"/>
      <c r="BR3" s="109"/>
      <c r="BS3" s="110"/>
      <c r="BT3" s="1938" t="s">
        <v>588</v>
      </c>
    </row>
    <row r="4" spans="1:72" s="95" customFormat="1" ht="13.5" customHeight="1">
      <c r="B4" s="1904"/>
      <c r="C4" s="1904"/>
      <c r="D4" s="1904"/>
      <c r="E4" s="1904"/>
      <c r="F4" s="96"/>
      <c r="G4" s="97"/>
      <c r="H4" s="111" t="s">
        <v>589</v>
      </c>
      <c r="I4" s="112"/>
      <c r="J4" s="101"/>
      <c r="K4" s="113" t="s">
        <v>590</v>
      </c>
      <c r="L4" s="99"/>
      <c r="M4" s="100"/>
      <c r="N4" s="97"/>
      <c r="O4" s="112"/>
      <c r="P4" s="1917"/>
      <c r="Q4" s="100"/>
      <c r="R4" s="97"/>
      <c r="S4" s="112"/>
      <c r="T4" s="1917"/>
      <c r="U4" s="94"/>
      <c r="V4" s="101"/>
      <c r="W4" s="1917"/>
      <c r="X4" s="100"/>
      <c r="Y4" s="97"/>
      <c r="Z4" s="112"/>
      <c r="AA4" s="1917"/>
      <c r="AB4" s="100"/>
      <c r="AC4" s="97"/>
      <c r="AD4" s="112"/>
      <c r="AE4" s="1917"/>
      <c r="AF4" s="100"/>
      <c r="AG4" s="97"/>
      <c r="AH4" s="112"/>
      <c r="AI4" s="1917"/>
      <c r="AJ4" s="100"/>
      <c r="AK4" s="97"/>
      <c r="AL4" s="112"/>
      <c r="AM4" s="1917"/>
      <c r="AN4" s="105"/>
      <c r="AO4" s="97"/>
      <c r="AP4" s="112"/>
      <c r="AQ4" s="1917"/>
      <c r="AR4" s="105"/>
      <c r="AS4" s="1917"/>
      <c r="AT4" s="114"/>
      <c r="AU4" s="104"/>
      <c r="AV4" s="104"/>
      <c r="AW4" s="115"/>
      <c r="AX4" s="104"/>
      <c r="AY4" s="114"/>
      <c r="AZ4" s="104"/>
      <c r="BA4" s="104"/>
      <c r="BB4" s="115"/>
      <c r="BC4" s="93"/>
      <c r="BD4" s="116"/>
      <c r="BE4" s="105"/>
      <c r="BF4" s="103"/>
      <c r="BG4" s="105"/>
      <c r="BH4" s="103"/>
      <c r="BI4" s="105"/>
      <c r="BJ4" s="103"/>
      <c r="BL4" s="97"/>
      <c r="BM4" s="112"/>
      <c r="BN4" s="1937"/>
      <c r="BO4" s="100"/>
      <c r="BP4" s="103"/>
      <c r="BQ4" s="108"/>
      <c r="BR4" s="117"/>
      <c r="BS4" s="118"/>
      <c r="BT4" s="1939"/>
    </row>
    <row r="5" spans="1:72" s="95" customFormat="1" ht="13.5" customHeight="1">
      <c r="B5" s="119" t="s">
        <v>591</v>
      </c>
      <c r="C5" s="119" t="s">
        <v>592</v>
      </c>
      <c r="D5" s="119" t="s">
        <v>593</v>
      </c>
      <c r="E5" s="119" t="s">
        <v>594</v>
      </c>
      <c r="F5" s="93"/>
      <c r="G5" s="1911" t="s">
        <v>595</v>
      </c>
      <c r="H5" s="1913"/>
      <c r="I5" s="94"/>
      <c r="J5" s="1911" t="s">
        <v>596</v>
      </c>
      <c r="K5" s="1912"/>
      <c r="L5" s="1913"/>
      <c r="M5" s="100"/>
      <c r="N5" s="1911" t="s">
        <v>597</v>
      </c>
      <c r="O5" s="1912"/>
      <c r="P5" s="1913"/>
      <c r="Q5" s="100"/>
      <c r="R5" s="1911" t="s">
        <v>598</v>
      </c>
      <c r="S5" s="1912"/>
      <c r="T5" s="1913"/>
      <c r="U5" s="94"/>
      <c r="V5" s="1911" t="s">
        <v>599</v>
      </c>
      <c r="W5" s="1913"/>
      <c r="X5" s="100"/>
      <c r="Y5" s="1911" t="s">
        <v>600</v>
      </c>
      <c r="Z5" s="1912"/>
      <c r="AA5" s="1913"/>
      <c r="AB5" s="100"/>
      <c r="AC5" s="1911" t="s">
        <v>601</v>
      </c>
      <c r="AD5" s="1912"/>
      <c r="AE5" s="1913"/>
      <c r="AF5" s="100"/>
      <c r="AG5" s="1911" t="s">
        <v>602</v>
      </c>
      <c r="AH5" s="1912"/>
      <c r="AI5" s="1913"/>
      <c r="AJ5" s="100"/>
      <c r="AK5" s="1911" t="s">
        <v>603</v>
      </c>
      <c r="AL5" s="1912"/>
      <c r="AM5" s="1913"/>
      <c r="AN5" s="105"/>
      <c r="AO5" s="1911" t="s">
        <v>604</v>
      </c>
      <c r="AP5" s="1912"/>
      <c r="AQ5" s="1913"/>
      <c r="AR5" s="105"/>
      <c r="AS5" s="120" t="s">
        <v>605</v>
      </c>
      <c r="AT5" s="97"/>
      <c r="AU5" s="104"/>
      <c r="AV5" s="104"/>
      <c r="AW5" s="115"/>
      <c r="AX5" s="104"/>
      <c r="AY5" s="97"/>
      <c r="AZ5" s="104"/>
      <c r="BA5" s="104"/>
      <c r="BB5" s="115"/>
      <c r="BC5" s="93"/>
      <c r="BD5" s="121"/>
      <c r="BE5" s="105"/>
      <c r="BF5" s="120" t="s">
        <v>606</v>
      </c>
      <c r="BG5" s="105"/>
      <c r="BH5" s="120" t="s">
        <v>607</v>
      </c>
      <c r="BI5" s="105"/>
      <c r="BJ5" s="120" t="s">
        <v>608</v>
      </c>
      <c r="BK5" s="105"/>
      <c r="BL5" s="1911" t="s">
        <v>609</v>
      </c>
      <c r="BM5" s="1912"/>
      <c r="BN5" s="1913"/>
      <c r="BO5" s="100"/>
      <c r="BP5" s="120" t="s">
        <v>610</v>
      </c>
      <c r="BQ5" s="108"/>
      <c r="BR5" s="1914" t="s">
        <v>600</v>
      </c>
      <c r="BS5" s="1915"/>
      <c r="BT5" s="1916"/>
    </row>
    <row r="6" spans="1:72" s="122" customFormat="1" ht="16.5" customHeight="1">
      <c r="A6" s="122">
        <v>1</v>
      </c>
      <c r="B6" s="123">
        <v>2</v>
      </c>
      <c r="C6" s="122">
        <v>3</v>
      </c>
      <c r="D6" s="123">
        <v>4</v>
      </c>
      <c r="E6" s="122">
        <v>5</v>
      </c>
      <c r="F6" s="123">
        <v>6</v>
      </c>
      <c r="G6" s="122">
        <v>7</v>
      </c>
      <c r="H6" s="123">
        <v>8</v>
      </c>
      <c r="I6" s="122">
        <v>9</v>
      </c>
      <c r="J6" s="123">
        <v>10</v>
      </c>
      <c r="K6" s="122">
        <v>11</v>
      </c>
      <c r="L6" s="123">
        <v>12</v>
      </c>
      <c r="M6" s="122">
        <v>13</v>
      </c>
      <c r="N6" s="123">
        <v>14</v>
      </c>
      <c r="O6" s="122">
        <v>15</v>
      </c>
      <c r="P6" s="123">
        <v>16</v>
      </c>
      <c r="Q6" s="122">
        <v>17</v>
      </c>
      <c r="R6" s="123">
        <v>18</v>
      </c>
      <c r="S6" s="122">
        <v>19</v>
      </c>
      <c r="T6" s="123">
        <v>20</v>
      </c>
      <c r="U6" s="122">
        <v>21</v>
      </c>
      <c r="V6" s="123">
        <v>22</v>
      </c>
      <c r="W6" s="122">
        <v>23</v>
      </c>
      <c r="X6" s="123">
        <v>24</v>
      </c>
      <c r="Y6" s="122">
        <v>25</v>
      </c>
      <c r="Z6" s="123">
        <v>26</v>
      </c>
      <c r="AA6" s="122">
        <v>27</v>
      </c>
      <c r="AB6" s="123">
        <v>28</v>
      </c>
      <c r="AC6" s="122">
        <v>29</v>
      </c>
      <c r="AD6" s="123">
        <v>30</v>
      </c>
      <c r="AE6" s="122">
        <v>31</v>
      </c>
      <c r="AF6" s="123">
        <v>32</v>
      </c>
      <c r="AG6" s="122">
        <v>33</v>
      </c>
      <c r="AH6" s="123">
        <v>34</v>
      </c>
      <c r="AI6" s="122">
        <v>35</v>
      </c>
      <c r="AJ6" s="123">
        <v>36</v>
      </c>
      <c r="AK6" s="122">
        <v>37</v>
      </c>
      <c r="AL6" s="123">
        <v>38</v>
      </c>
      <c r="AM6" s="122">
        <v>39</v>
      </c>
      <c r="AN6" s="123">
        <v>40</v>
      </c>
      <c r="AO6" s="122">
        <v>41</v>
      </c>
      <c r="AP6" s="123">
        <v>42</v>
      </c>
      <c r="AQ6" s="122">
        <v>43</v>
      </c>
      <c r="AR6" s="123">
        <v>44</v>
      </c>
      <c r="AS6" s="122">
        <v>45</v>
      </c>
      <c r="AT6" s="123">
        <v>46</v>
      </c>
      <c r="AU6" s="122">
        <v>47</v>
      </c>
      <c r="AV6" s="123">
        <v>48</v>
      </c>
      <c r="AW6" s="122">
        <v>49</v>
      </c>
      <c r="AX6" s="123">
        <v>50</v>
      </c>
      <c r="AY6" s="122">
        <v>51</v>
      </c>
      <c r="AZ6" s="123">
        <v>52</v>
      </c>
      <c r="BA6" s="122">
        <v>53</v>
      </c>
      <c r="BB6" s="123">
        <v>54</v>
      </c>
      <c r="BC6" s="122">
        <v>55</v>
      </c>
      <c r="BD6" s="123">
        <v>56</v>
      </c>
      <c r="BE6" s="122">
        <v>57</v>
      </c>
      <c r="BF6" s="123">
        <v>58</v>
      </c>
      <c r="BG6" s="122">
        <v>59</v>
      </c>
      <c r="BH6" s="123">
        <v>60</v>
      </c>
      <c r="BI6" s="122">
        <v>61</v>
      </c>
      <c r="BJ6" s="123">
        <v>62</v>
      </c>
      <c r="BK6" s="122">
        <v>63</v>
      </c>
      <c r="BL6" s="123">
        <v>64</v>
      </c>
      <c r="BM6" s="122">
        <v>65</v>
      </c>
      <c r="BN6" s="123">
        <v>66</v>
      </c>
      <c r="BO6" s="122">
        <v>67</v>
      </c>
      <c r="BP6" s="123">
        <v>68</v>
      </c>
      <c r="BQ6" s="124"/>
      <c r="BR6" s="125">
        <v>70</v>
      </c>
      <c r="BS6" s="126">
        <v>71</v>
      </c>
      <c r="BT6" s="127">
        <v>72</v>
      </c>
    </row>
    <row r="7" spans="1:72" s="128" customFormat="1" ht="25.5" customHeight="1">
      <c r="A7" s="128" t="s">
        <v>611</v>
      </c>
      <c r="B7" s="1904" t="s">
        <v>612</v>
      </c>
      <c r="C7" s="1871" t="s">
        <v>613</v>
      </c>
      <c r="D7" s="1873" t="s">
        <v>614</v>
      </c>
      <c r="E7" s="129" t="s">
        <v>480</v>
      </c>
      <c r="F7" s="130"/>
      <c r="G7" s="131">
        <v>84540</v>
      </c>
      <c r="H7" s="132">
        <v>92290</v>
      </c>
      <c r="I7" s="112" t="s">
        <v>615</v>
      </c>
      <c r="J7" s="133">
        <v>820</v>
      </c>
      <c r="K7" s="134">
        <v>900</v>
      </c>
      <c r="L7" s="135" t="s">
        <v>616</v>
      </c>
      <c r="M7" s="1868" t="s">
        <v>615</v>
      </c>
      <c r="N7" s="1869">
        <v>7460</v>
      </c>
      <c r="O7" s="1868" t="s">
        <v>615</v>
      </c>
      <c r="P7" s="1875">
        <v>70</v>
      </c>
      <c r="Q7" s="1868" t="s">
        <v>615</v>
      </c>
      <c r="R7" s="1869">
        <v>31010</v>
      </c>
      <c r="S7" s="1868" t="s">
        <v>617</v>
      </c>
      <c r="T7" s="1881">
        <v>310</v>
      </c>
      <c r="U7" s="112" t="s">
        <v>615</v>
      </c>
      <c r="V7" s="136">
        <v>7750</v>
      </c>
      <c r="W7" s="137">
        <v>70</v>
      </c>
      <c r="X7" s="138"/>
      <c r="Y7" s="139"/>
      <c r="Z7" s="140"/>
      <c r="AA7" s="141"/>
      <c r="AB7" s="140"/>
      <c r="AC7" s="139" t="s">
        <v>618</v>
      </c>
      <c r="AD7" s="140"/>
      <c r="AE7" s="142"/>
      <c r="AF7" s="1946" t="s">
        <v>619</v>
      </c>
      <c r="AG7" s="1892">
        <v>31010</v>
      </c>
      <c r="AH7" s="1944" t="s">
        <v>617</v>
      </c>
      <c r="AI7" s="1879">
        <v>310</v>
      </c>
      <c r="AJ7" s="1944" t="s">
        <v>617</v>
      </c>
      <c r="AK7" s="1869">
        <v>3640</v>
      </c>
      <c r="AL7" s="1944" t="s">
        <v>615</v>
      </c>
      <c r="AM7" s="1881">
        <v>30</v>
      </c>
      <c r="AN7" s="1944" t="s">
        <v>617</v>
      </c>
      <c r="AO7" s="1877">
        <v>1360</v>
      </c>
      <c r="AP7" s="1944" t="s">
        <v>617</v>
      </c>
      <c r="AQ7" s="1894">
        <v>10</v>
      </c>
      <c r="AR7" s="1945" t="s">
        <v>619</v>
      </c>
      <c r="AS7" s="143" t="s">
        <v>620</v>
      </c>
      <c r="AT7" s="1896" t="s">
        <v>621</v>
      </c>
      <c r="AU7" s="1896" t="s">
        <v>622</v>
      </c>
      <c r="AV7" s="144" t="s">
        <v>623</v>
      </c>
      <c r="AW7" s="144">
        <v>2700</v>
      </c>
      <c r="AX7" s="145"/>
      <c r="AY7" s="1896" t="s">
        <v>621</v>
      </c>
      <c r="AZ7" s="1896" t="s">
        <v>622</v>
      </c>
      <c r="BA7" s="144" t="s">
        <v>623</v>
      </c>
      <c r="BB7" s="144">
        <v>2700</v>
      </c>
      <c r="BC7" s="146"/>
      <c r="BD7" s="1885" t="e">
        <v>#VALUE!</v>
      </c>
      <c r="BE7" s="1887" t="s">
        <v>624</v>
      </c>
      <c r="BF7" s="147">
        <v>7500</v>
      </c>
      <c r="BG7" s="1868" t="s">
        <v>624</v>
      </c>
      <c r="BH7" s="147">
        <v>31010</v>
      </c>
      <c r="BI7" s="1868" t="s">
        <v>624</v>
      </c>
      <c r="BJ7" s="147">
        <v>23030</v>
      </c>
      <c r="BK7" s="1868" t="s">
        <v>617</v>
      </c>
      <c r="BL7" s="1869">
        <v>18180</v>
      </c>
      <c r="BM7" s="1868" t="s">
        <v>615</v>
      </c>
      <c r="BN7" s="1875">
        <v>180</v>
      </c>
      <c r="BO7" s="100"/>
      <c r="BP7" s="148" t="s">
        <v>700</v>
      </c>
      <c r="BQ7" s="1898" t="s">
        <v>615</v>
      </c>
      <c r="BR7" s="1899">
        <v>5780</v>
      </c>
      <c r="BS7" s="1868" t="s">
        <v>615</v>
      </c>
      <c r="BT7" s="1883">
        <v>50</v>
      </c>
    </row>
    <row r="8" spans="1:72" s="128" customFormat="1" ht="25.5" customHeight="1">
      <c r="A8" s="128" t="s">
        <v>626</v>
      </c>
      <c r="B8" s="1917"/>
      <c r="C8" s="1872"/>
      <c r="D8" s="1908"/>
      <c r="E8" s="149" t="s">
        <v>435</v>
      </c>
      <c r="F8" s="130"/>
      <c r="G8" s="150">
        <v>92290</v>
      </c>
      <c r="H8" s="151"/>
      <c r="I8" s="112" t="s">
        <v>615</v>
      </c>
      <c r="J8" s="152">
        <v>900</v>
      </c>
      <c r="K8" s="153"/>
      <c r="L8" s="154" t="s">
        <v>616</v>
      </c>
      <c r="M8" s="1868"/>
      <c r="N8" s="1870"/>
      <c r="O8" s="1868"/>
      <c r="P8" s="1876"/>
      <c r="Q8" s="1868"/>
      <c r="R8" s="1870"/>
      <c r="S8" s="1868"/>
      <c r="T8" s="1882"/>
      <c r="U8" s="112" t="s">
        <v>615</v>
      </c>
      <c r="V8" s="152">
        <v>7750</v>
      </c>
      <c r="W8" s="155">
        <v>70</v>
      </c>
      <c r="X8" s="156" t="s">
        <v>615</v>
      </c>
      <c r="Y8" s="157">
        <v>54270</v>
      </c>
      <c r="Z8" s="140" t="s">
        <v>617</v>
      </c>
      <c r="AA8" s="158">
        <v>540</v>
      </c>
      <c r="AB8" s="159" t="s">
        <v>615</v>
      </c>
      <c r="AC8" s="157">
        <v>46520</v>
      </c>
      <c r="AD8" s="159" t="s">
        <v>617</v>
      </c>
      <c r="AE8" s="158">
        <v>460</v>
      </c>
      <c r="AF8" s="1891"/>
      <c r="AG8" s="1893"/>
      <c r="AH8" s="1868"/>
      <c r="AI8" s="1880"/>
      <c r="AJ8" s="1868"/>
      <c r="AK8" s="1870"/>
      <c r="AL8" s="1868"/>
      <c r="AM8" s="1882"/>
      <c r="AN8" s="1868"/>
      <c r="AO8" s="1878"/>
      <c r="AP8" s="1868"/>
      <c r="AQ8" s="1895"/>
      <c r="AR8" s="1910"/>
      <c r="AS8" s="160">
        <v>27330</v>
      </c>
      <c r="AT8" s="1909"/>
      <c r="AU8" s="1897"/>
      <c r="AV8" s="161" t="s">
        <v>627</v>
      </c>
      <c r="AW8" s="161">
        <v>3000</v>
      </c>
      <c r="AX8" s="145"/>
      <c r="AY8" s="1909"/>
      <c r="AZ8" s="1897"/>
      <c r="BA8" s="161" t="s">
        <v>627</v>
      </c>
      <c r="BB8" s="161">
        <v>3000</v>
      </c>
      <c r="BC8" s="146"/>
      <c r="BD8" s="1886"/>
      <c r="BE8" s="1887"/>
      <c r="BF8" s="162">
        <v>70</v>
      </c>
      <c r="BG8" s="1868"/>
      <c r="BH8" s="163">
        <v>310</v>
      </c>
      <c r="BI8" s="1868"/>
      <c r="BJ8" s="163">
        <v>230</v>
      </c>
      <c r="BK8" s="1868"/>
      <c r="BL8" s="1870"/>
      <c r="BM8" s="1868"/>
      <c r="BN8" s="1876"/>
      <c r="BO8" s="100"/>
      <c r="BP8" s="164">
        <v>0.63</v>
      </c>
      <c r="BQ8" s="1887"/>
      <c r="BR8" s="1900"/>
      <c r="BS8" s="1868"/>
      <c r="BT8" s="1884"/>
    </row>
    <row r="9" spans="1:72" s="95" customFormat="1" ht="25.5" customHeight="1">
      <c r="A9" s="165" t="s">
        <v>628</v>
      </c>
      <c r="B9" s="1917"/>
      <c r="C9" s="1904" t="s">
        <v>629</v>
      </c>
      <c r="D9" s="1906" t="s">
        <v>614</v>
      </c>
      <c r="E9" s="166" t="s">
        <v>480</v>
      </c>
      <c r="F9" s="167"/>
      <c r="G9" s="131">
        <v>52430</v>
      </c>
      <c r="H9" s="132">
        <v>60180</v>
      </c>
      <c r="I9" s="112" t="s">
        <v>615</v>
      </c>
      <c r="J9" s="133">
        <v>500</v>
      </c>
      <c r="K9" s="134">
        <v>580</v>
      </c>
      <c r="L9" s="135" t="s">
        <v>616</v>
      </c>
      <c r="M9" s="1868" t="s">
        <v>615</v>
      </c>
      <c r="N9" s="1869">
        <v>4470</v>
      </c>
      <c r="O9" s="1868" t="s">
        <v>615</v>
      </c>
      <c r="P9" s="1875">
        <v>40</v>
      </c>
      <c r="Q9" s="1868" t="s">
        <v>615</v>
      </c>
      <c r="R9" s="1869">
        <v>18600</v>
      </c>
      <c r="S9" s="1868" t="s">
        <v>617</v>
      </c>
      <c r="T9" s="1881">
        <v>180</v>
      </c>
      <c r="U9" s="112" t="s">
        <v>615</v>
      </c>
      <c r="V9" s="136">
        <v>7750</v>
      </c>
      <c r="W9" s="137">
        <v>70</v>
      </c>
      <c r="X9" s="138"/>
      <c r="Y9" s="139"/>
      <c r="Z9" s="140"/>
      <c r="AA9" s="141"/>
      <c r="AB9" s="140"/>
      <c r="AC9" s="139" t="s">
        <v>618</v>
      </c>
      <c r="AD9" s="140"/>
      <c r="AE9" s="142"/>
      <c r="AF9" s="1901" t="s">
        <v>619</v>
      </c>
      <c r="AG9" s="1892">
        <v>18600</v>
      </c>
      <c r="AH9" s="1868" t="s">
        <v>617</v>
      </c>
      <c r="AI9" s="1879">
        <v>180</v>
      </c>
      <c r="AJ9" s="1868" t="s">
        <v>617</v>
      </c>
      <c r="AK9" s="1869">
        <v>2490</v>
      </c>
      <c r="AL9" s="1868" t="s">
        <v>615</v>
      </c>
      <c r="AM9" s="1881">
        <v>20</v>
      </c>
      <c r="AN9" s="1868" t="s">
        <v>617</v>
      </c>
      <c r="AO9" s="1877">
        <v>810</v>
      </c>
      <c r="AP9" s="1868" t="s">
        <v>617</v>
      </c>
      <c r="AQ9" s="1894">
        <v>8</v>
      </c>
      <c r="AR9" s="1910"/>
      <c r="AS9" s="160" t="s">
        <v>630</v>
      </c>
      <c r="AT9" s="1909"/>
      <c r="AU9" s="1902" t="s">
        <v>631</v>
      </c>
      <c r="AV9" s="161" t="s">
        <v>623</v>
      </c>
      <c r="AW9" s="161">
        <v>2600</v>
      </c>
      <c r="AX9" s="145"/>
      <c r="AY9" s="1909"/>
      <c r="AZ9" s="1902" t="s">
        <v>631</v>
      </c>
      <c r="BA9" s="161" t="s">
        <v>623</v>
      </c>
      <c r="BB9" s="161">
        <v>2600</v>
      </c>
      <c r="BC9" s="146"/>
      <c r="BD9" s="1885" t="e">
        <v>#VALUE!</v>
      </c>
      <c r="BE9" s="1887" t="s">
        <v>624</v>
      </c>
      <c r="BF9" s="147">
        <v>4500</v>
      </c>
      <c r="BG9" s="1868" t="s">
        <v>624</v>
      </c>
      <c r="BH9" s="147">
        <v>18600</v>
      </c>
      <c r="BI9" s="1868" t="s">
        <v>624</v>
      </c>
      <c r="BJ9" s="147">
        <v>13820</v>
      </c>
      <c r="BK9" s="1868" t="s">
        <v>617</v>
      </c>
      <c r="BL9" s="1869">
        <v>10910</v>
      </c>
      <c r="BM9" s="1868" t="s">
        <v>615</v>
      </c>
      <c r="BN9" s="1875">
        <v>100</v>
      </c>
      <c r="BO9" s="100"/>
      <c r="BP9" s="148" t="s">
        <v>700</v>
      </c>
      <c r="BQ9" s="1898" t="s">
        <v>615</v>
      </c>
      <c r="BR9" s="1899">
        <v>3470</v>
      </c>
      <c r="BS9" s="1868" t="s">
        <v>615</v>
      </c>
      <c r="BT9" s="1883">
        <v>30</v>
      </c>
    </row>
    <row r="10" spans="1:72" s="95" customFormat="1" ht="25.5" customHeight="1">
      <c r="A10" s="165" t="s">
        <v>632</v>
      </c>
      <c r="B10" s="1917"/>
      <c r="C10" s="1905"/>
      <c r="D10" s="1907"/>
      <c r="E10" s="168" t="s">
        <v>435</v>
      </c>
      <c r="F10" s="167"/>
      <c r="G10" s="150">
        <v>60180</v>
      </c>
      <c r="H10" s="151"/>
      <c r="I10" s="112" t="s">
        <v>615</v>
      </c>
      <c r="J10" s="152">
        <v>580</v>
      </c>
      <c r="K10" s="153"/>
      <c r="L10" s="154" t="s">
        <v>616</v>
      </c>
      <c r="M10" s="1868"/>
      <c r="N10" s="1870"/>
      <c r="O10" s="1868"/>
      <c r="P10" s="1876"/>
      <c r="Q10" s="1868"/>
      <c r="R10" s="1870"/>
      <c r="S10" s="1868"/>
      <c r="T10" s="1882"/>
      <c r="U10" s="112" t="s">
        <v>615</v>
      </c>
      <c r="V10" s="152">
        <v>7750</v>
      </c>
      <c r="W10" s="155">
        <v>70</v>
      </c>
      <c r="X10" s="156" t="s">
        <v>615</v>
      </c>
      <c r="Y10" s="157">
        <v>54270</v>
      </c>
      <c r="Z10" s="140" t="s">
        <v>617</v>
      </c>
      <c r="AA10" s="158">
        <v>540</v>
      </c>
      <c r="AB10" s="159" t="s">
        <v>615</v>
      </c>
      <c r="AC10" s="157">
        <v>46520</v>
      </c>
      <c r="AD10" s="159" t="s">
        <v>617</v>
      </c>
      <c r="AE10" s="158">
        <v>460</v>
      </c>
      <c r="AF10" s="1901"/>
      <c r="AG10" s="1893"/>
      <c r="AH10" s="1868"/>
      <c r="AI10" s="1880"/>
      <c r="AJ10" s="1868"/>
      <c r="AK10" s="1870"/>
      <c r="AL10" s="1868"/>
      <c r="AM10" s="1882"/>
      <c r="AN10" s="1868"/>
      <c r="AO10" s="1878"/>
      <c r="AP10" s="1868"/>
      <c r="AQ10" s="1895"/>
      <c r="AR10" s="1910"/>
      <c r="AS10" s="160">
        <v>16800</v>
      </c>
      <c r="AT10" s="1909"/>
      <c r="AU10" s="1897"/>
      <c r="AV10" s="161" t="s">
        <v>627</v>
      </c>
      <c r="AW10" s="161">
        <v>2800</v>
      </c>
      <c r="AX10" s="145"/>
      <c r="AY10" s="1909"/>
      <c r="AZ10" s="1897"/>
      <c r="BA10" s="161" t="s">
        <v>627</v>
      </c>
      <c r="BB10" s="161">
        <v>2800</v>
      </c>
      <c r="BC10" s="146"/>
      <c r="BD10" s="1886"/>
      <c r="BE10" s="1887"/>
      <c r="BF10" s="162">
        <v>40</v>
      </c>
      <c r="BG10" s="1868"/>
      <c r="BH10" s="163">
        <v>180</v>
      </c>
      <c r="BI10" s="1868"/>
      <c r="BJ10" s="163">
        <v>130</v>
      </c>
      <c r="BK10" s="1868"/>
      <c r="BL10" s="1870"/>
      <c r="BM10" s="1868"/>
      <c r="BN10" s="1876"/>
      <c r="BO10" s="100"/>
      <c r="BP10" s="164">
        <v>0.78</v>
      </c>
      <c r="BQ10" s="1887"/>
      <c r="BR10" s="1900"/>
      <c r="BS10" s="1868"/>
      <c r="BT10" s="1884"/>
    </row>
    <row r="11" spans="1:72" s="128" customFormat="1" ht="25.5" customHeight="1">
      <c r="A11" s="128" t="s">
        <v>633</v>
      </c>
      <c r="B11" s="1917"/>
      <c r="C11" s="1871" t="s">
        <v>634</v>
      </c>
      <c r="D11" s="1873" t="s">
        <v>614</v>
      </c>
      <c r="E11" s="129" t="s">
        <v>480</v>
      </c>
      <c r="F11" s="130"/>
      <c r="G11" s="131">
        <v>40920</v>
      </c>
      <c r="H11" s="132">
        <v>48670</v>
      </c>
      <c r="I11" s="112" t="s">
        <v>615</v>
      </c>
      <c r="J11" s="133">
        <v>390</v>
      </c>
      <c r="K11" s="134">
        <v>470</v>
      </c>
      <c r="L11" s="135" t="s">
        <v>616</v>
      </c>
      <c r="M11" s="1868" t="s">
        <v>615</v>
      </c>
      <c r="N11" s="1869">
        <v>3190</v>
      </c>
      <c r="O11" s="1868" t="s">
        <v>615</v>
      </c>
      <c r="P11" s="1875">
        <v>30</v>
      </c>
      <c r="Q11" s="1868" t="s">
        <v>615</v>
      </c>
      <c r="R11" s="1869">
        <v>13290</v>
      </c>
      <c r="S11" s="1868" t="s">
        <v>617</v>
      </c>
      <c r="T11" s="1881">
        <v>130</v>
      </c>
      <c r="U11" s="112" t="s">
        <v>615</v>
      </c>
      <c r="V11" s="136">
        <v>7750</v>
      </c>
      <c r="W11" s="137">
        <v>70</v>
      </c>
      <c r="X11" s="138"/>
      <c r="Y11" s="139"/>
      <c r="Z11" s="140"/>
      <c r="AA11" s="141"/>
      <c r="AB11" s="140"/>
      <c r="AC11" s="139" t="s">
        <v>618</v>
      </c>
      <c r="AD11" s="140"/>
      <c r="AE11" s="142"/>
      <c r="AF11" s="1891" t="s">
        <v>619</v>
      </c>
      <c r="AG11" s="1892">
        <v>13290</v>
      </c>
      <c r="AH11" s="1868" t="s">
        <v>617</v>
      </c>
      <c r="AI11" s="1879">
        <v>130</v>
      </c>
      <c r="AJ11" s="1868" t="s">
        <v>617</v>
      </c>
      <c r="AK11" s="1869">
        <v>2000</v>
      </c>
      <c r="AL11" s="1868" t="s">
        <v>615</v>
      </c>
      <c r="AM11" s="1881">
        <v>20</v>
      </c>
      <c r="AN11" s="1868" t="s">
        <v>617</v>
      </c>
      <c r="AO11" s="1877">
        <v>580</v>
      </c>
      <c r="AP11" s="1868" t="s">
        <v>617</v>
      </c>
      <c r="AQ11" s="1894">
        <v>5</v>
      </c>
      <c r="AR11" s="1910"/>
      <c r="AS11" s="160" t="s">
        <v>635</v>
      </c>
      <c r="AT11" s="1909"/>
      <c r="AU11" s="1902" t="s">
        <v>636</v>
      </c>
      <c r="AV11" s="161" t="s">
        <v>623</v>
      </c>
      <c r="AW11" s="161">
        <v>2400</v>
      </c>
      <c r="AX11" s="145"/>
      <c r="AY11" s="1909"/>
      <c r="AZ11" s="1902" t="s">
        <v>636</v>
      </c>
      <c r="BA11" s="161" t="s">
        <v>623</v>
      </c>
      <c r="BB11" s="161">
        <v>2400</v>
      </c>
      <c r="BC11" s="146"/>
      <c r="BD11" s="1885" t="e">
        <v>#VALUE!</v>
      </c>
      <c r="BE11" s="1887" t="s">
        <v>624</v>
      </c>
      <c r="BF11" s="147">
        <v>3210</v>
      </c>
      <c r="BG11" s="1868" t="s">
        <v>624</v>
      </c>
      <c r="BH11" s="147">
        <v>13290</v>
      </c>
      <c r="BI11" s="1868" t="s">
        <v>624</v>
      </c>
      <c r="BJ11" s="147">
        <v>9870</v>
      </c>
      <c r="BK11" s="1868" t="s">
        <v>617</v>
      </c>
      <c r="BL11" s="1869">
        <v>7790</v>
      </c>
      <c r="BM11" s="1868" t="s">
        <v>615</v>
      </c>
      <c r="BN11" s="1875">
        <v>70</v>
      </c>
      <c r="BO11" s="100"/>
      <c r="BP11" s="148" t="s">
        <v>700</v>
      </c>
      <c r="BQ11" s="1898" t="s">
        <v>615</v>
      </c>
      <c r="BR11" s="1899">
        <v>2480</v>
      </c>
      <c r="BS11" s="1868" t="s">
        <v>615</v>
      </c>
      <c r="BT11" s="1883">
        <v>20</v>
      </c>
    </row>
    <row r="12" spans="1:72" s="128" customFormat="1" ht="25.5" customHeight="1">
      <c r="A12" s="128" t="s">
        <v>637</v>
      </c>
      <c r="B12" s="1917"/>
      <c r="C12" s="1872"/>
      <c r="D12" s="1908"/>
      <c r="E12" s="149" t="s">
        <v>435</v>
      </c>
      <c r="F12" s="130"/>
      <c r="G12" s="150">
        <v>48670</v>
      </c>
      <c r="H12" s="151"/>
      <c r="I12" s="112" t="s">
        <v>615</v>
      </c>
      <c r="J12" s="152">
        <v>470</v>
      </c>
      <c r="K12" s="153"/>
      <c r="L12" s="154" t="s">
        <v>616</v>
      </c>
      <c r="M12" s="1868"/>
      <c r="N12" s="1870"/>
      <c r="O12" s="1868"/>
      <c r="P12" s="1876"/>
      <c r="Q12" s="1868"/>
      <c r="R12" s="1870"/>
      <c r="S12" s="1868"/>
      <c r="T12" s="1882"/>
      <c r="U12" s="112" t="s">
        <v>615</v>
      </c>
      <c r="V12" s="152">
        <v>7750</v>
      </c>
      <c r="W12" s="155">
        <v>70</v>
      </c>
      <c r="X12" s="156" t="s">
        <v>615</v>
      </c>
      <c r="Y12" s="157">
        <v>54270</v>
      </c>
      <c r="Z12" s="140" t="s">
        <v>617</v>
      </c>
      <c r="AA12" s="158">
        <v>540</v>
      </c>
      <c r="AB12" s="159" t="s">
        <v>615</v>
      </c>
      <c r="AC12" s="157">
        <v>46520</v>
      </c>
      <c r="AD12" s="159" t="s">
        <v>617</v>
      </c>
      <c r="AE12" s="158">
        <v>460</v>
      </c>
      <c r="AF12" s="1891"/>
      <c r="AG12" s="1893"/>
      <c r="AH12" s="1868"/>
      <c r="AI12" s="1880"/>
      <c r="AJ12" s="1868"/>
      <c r="AK12" s="1870"/>
      <c r="AL12" s="1868"/>
      <c r="AM12" s="1882"/>
      <c r="AN12" s="1868"/>
      <c r="AO12" s="1878"/>
      <c r="AP12" s="1868"/>
      <c r="AQ12" s="1895"/>
      <c r="AR12" s="1910"/>
      <c r="AS12" s="160">
        <v>12280</v>
      </c>
      <c r="AT12" s="1909"/>
      <c r="AU12" s="1897"/>
      <c r="AV12" s="161" t="s">
        <v>627</v>
      </c>
      <c r="AW12" s="161">
        <v>2700</v>
      </c>
      <c r="AX12" s="145"/>
      <c r="AY12" s="1909"/>
      <c r="AZ12" s="1897"/>
      <c r="BA12" s="161" t="s">
        <v>627</v>
      </c>
      <c r="BB12" s="161">
        <v>2700</v>
      </c>
      <c r="BC12" s="146"/>
      <c r="BD12" s="1886"/>
      <c r="BE12" s="1887"/>
      <c r="BF12" s="162">
        <v>30</v>
      </c>
      <c r="BG12" s="1868"/>
      <c r="BH12" s="163">
        <v>130</v>
      </c>
      <c r="BI12" s="1868"/>
      <c r="BJ12" s="163">
        <v>90</v>
      </c>
      <c r="BK12" s="1868"/>
      <c r="BL12" s="1870"/>
      <c r="BM12" s="1868"/>
      <c r="BN12" s="1876"/>
      <c r="BO12" s="100"/>
      <c r="BP12" s="164">
        <v>0.86</v>
      </c>
      <c r="BQ12" s="1887"/>
      <c r="BR12" s="1900"/>
      <c r="BS12" s="1868"/>
      <c r="BT12" s="1884"/>
    </row>
    <row r="13" spans="1:72" s="95" customFormat="1" ht="25.5" customHeight="1">
      <c r="A13" s="165" t="s">
        <v>638</v>
      </c>
      <c r="B13" s="1917"/>
      <c r="C13" s="1904" t="s">
        <v>639</v>
      </c>
      <c r="D13" s="1906" t="s">
        <v>614</v>
      </c>
      <c r="E13" s="166" t="s">
        <v>480</v>
      </c>
      <c r="F13" s="167"/>
      <c r="G13" s="131">
        <v>36270</v>
      </c>
      <c r="H13" s="132">
        <v>44020</v>
      </c>
      <c r="I13" s="112" t="s">
        <v>615</v>
      </c>
      <c r="J13" s="133">
        <v>340</v>
      </c>
      <c r="K13" s="134">
        <v>420</v>
      </c>
      <c r="L13" s="135" t="s">
        <v>616</v>
      </c>
      <c r="M13" s="1868" t="s">
        <v>615</v>
      </c>
      <c r="N13" s="1869">
        <v>2480</v>
      </c>
      <c r="O13" s="1868" t="s">
        <v>615</v>
      </c>
      <c r="P13" s="1875">
        <v>20</v>
      </c>
      <c r="Q13" s="1868" t="s">
        <v>615</v>
      </c>
      <c r="R13" s="1869">
        <v>10330</v>
      </c>
      <c r="S13" s="1868" t="s">
        <v>617</v>
      </c>
      <c r="T13" s="1881">
        <v>100</v>
      </c>
      <c r="U13" s="112" t="s">
        <v>615</v>
      </c>
      <c r="V13" s="136">
        <v>7750</v>
      </c>
      <c r="W13" s="137">
        <v>70</v>
      </c>
      <c r="X13" s="138"/>
      <c r="Y13" s="139"/>
      <c r="Z13" s="140"/>
      <c r="AA13" s="141"/>
      <c r="AB13" s="140"/>
      <c r="AC13" s="139" t="s">
        <v>618</v>
      </c>
      <c r="AD13" s="140"/>
      <c r="AE13" s="142"/>
      <c r="AF13" s="1901" t="s">
        <v>619</v>
      </c>
      <c r="AG13" s="1892">
        <v>10330</v>
      </c>
      <c r="AH13" s="1868" t="s">
        <v>617</v>
      </c>
      <c r="AI13" s="1879">
        <v>100</v>
      </c>
      <c r="AJ13" s="1868" t="s">
        <v>617</v>
      </c>
      <c r="AK13" s="1869">
        <v>1730</v>
      </c>
      <c r="AL13" s="1868" t="s">
        <v>615</v>
      </c>
      <c r="AM13" s="1881">
        <v>10</v>
      </c>
      <c r="AN13" s="1868" t="s">
        <v>617</v>
      </c>
      <c r="AO13" s="1877">
        <v>450</v>
      </c>
      <c r="AP13" s="1868" t="s">
        <v>617</v>
      </c>
      <c r="AQ13" s="1894">
        <v>4</v>
      </c>
      <c r="AR13" s="1910"/>
      <c r="AS13" s="160" t="s">
        <v>640</v>
      </c>
      <c r="AT13" s="1909"/>
      <c r="AU13" s="1902" t="s">
        <v>641</v>
      </c>
      <c r="AV13" s="161" t="s">
        <v>623</v>
      </c>
      <c r="AW13" s="161">
        <v>2300</v>
      </c>
      <c r="AX13" s="145"/>
      <c r="AY13" s="1909"/>
      <c r="AZ13" s="1902" t="s">
        <v>641</v>
      </c>
      <c r="BA13" s="161" t="s">
        <v>623</v>
      </c>
      <c r="BB13" s="161">
        <v>2300</v>
      </c>
      <c r="BC13" s="146"/>
      <c r="BD13" s="1885" t="e">
        <v>#VALUE!</v>
      </c>
      <c r="BE13" s="1887" t="s">
        <v>624</v>
      </c>
      <c r="BF13" s="147">
        <v>2500</v>
      </c>
      <c r="BG13" s="1868" t="s">
        <v>624</v>
      </c>
      <c r="BH13" s="147">
        <v>10330</v>
      </c>
      <c r="BI13" s="1868" t="s">
        <v>624</v>
      </c>
      <c r="BJ13" s="147">
        <v>7670</v>
      </c>
      <c r="BK13" s="1868" t="s">
        <v>617</v>
      </c>
      <c r="BL13" s="1869">
        <v>6060</v>
      </c>
      <c r="BM13" s="1868" t="s">
        <v>615</v>
      </c>
      <c r="BN13" s="1875">
        <v>60</v>
      </c>
      <c r="BO13" s="100"/>
      <c r="BP13" s="148" t="s">
        <v>700</v>
      </c>
      <c r="BQ13" s="1898" t="s">
        <v>615</v>
      </c>
      <c r="BR13" s="1899" t="s">
        <v>642</v>
      </c>
      <c r="BS13" s="1868" t="s">
        <v>615</v>
      </c>
      <c r="BT13" s="1883" t="s">
        <v>642</v>
      </c>
    </row>
    <row r="14" spans="1:72" s="95" customFormat="1" ht="25.5" customHeight="1">
      <c r="A14" s="165" t="s">
        <v>643</v>
      </c>
      <c r="B14" s="1917"/>
      <c r="C14" s="1905"/>
      <c r="D14" s="1907"/>
      <c r="E14" s="168" t="s">
        <v>435</v>
      </c>
      <c r="F14" s="167"/>
      <c r="G14" s="150">
        <v>44020</v>
      </c>
      <c r="H14" s="151"/>
      <c r="I14" s="112" t="s">
        <v>615</v>
      </c>
      <c r="J14" s="152">
        <v>420</v>
      </c>
      <c r="K14" s="153"/>
      <c r="L14" s="154" t="s">
        <v>616</v>
      </c>
      <c r="M14" s="1868"/>
      <c r="N14" s="1870"/>
      <c r="O14" s="1868"/>
      <c r="P14" s="1876"/>
      <c r="Q14" s="1868"/>
      <c r="R14" s="1870"/>
      <c r="S14" s="1868"/>
      <c r="T14" s="1882"/>
      <c r="U14" s="112" t="s">
        <v>615</v>
      </c>
      <c r="V14" s="152">
        <v>7750</v>
      </c>
      <c r="W14" s="155">
        <v>70</v>
      </c>
      <c r="X14" s="156" t="s">
        <v>615</v>
      </c>
      <c r="Y14" s="157">
        <v>54270</v>
      </c>
      <c r="Z14" s="140" t="s">
        <v>617</v>
      </c>
      <c r="AA14" s="158">
        <v>540</v>
      </c>
      <c r="AB14" s="159" t="s">
        <v>615</v>
      </c>
      <c r="AC14" s="157">
        <v>46520</v>
      </c>
      <c r="AD14" s="159" t="s">
        <v>617</v>
      </c>
      <c r="AE14" s="158">
        <v>460</v>
      </c>
      <c r="AF14" s="1901"/>
      <c r="AG14" s="1893"/>
      <c r="AH14" s="1868"/>
      <c r="AI14" s="1880"/>
      <c r="AJ14" s="1868"/>
      <c r="AK14" s="1870"/>
      <c r="AL14" s="1868"/>
      <c r="AM14" s="1882"/>
      <c r="AN14" s="1868"/>
      <c r="AO14" s="1878"/>
      <c r="AP14" s="1868"/>
      <c r="AQ14" s="1895"/>
      <c r="AR14" s="1910"/>
      <c r="AS14" s="160">
        <v>9770</v>
      </c>
      <c r="AT14" s="1903"/>
      <c r="AU14" s="1903"/>
      <c r="AV14" s="169" t="s">
        <v>627</v>
      </c>
      <c r="AW14" s="169">
        <v>2600</v>
      </c>
      <c r="AX14" s="145"/>
      <c r="AY14" s="1903"/>
      <c r="AZ14" s="1903"/>
      <c r="BA14" s="169" t="s">
        <v>627</v>
      </c>
      <c r="BB14" s="169">
        <v>2600</v>
      </c>
      <c r="BC14" s="146"/>
      <c r="BD14" s="1886"/>
      <c r="BE14" s="1887"/>
      <c r="BF14" s="162">
        <v>20</v>
      </c>
      <c r="BG14" s="1868"/>
      <c r="BH14" s="163">
        <v>100</v>
      </c>
      <c r="BI14" s="1868"/>
      <c r="BJ14" s="163">
        <v>70</v>
      </c>
      <c r="BK14" s="1868"/>
      <c r="BL14" s="1870"/>
      <c r="BM14" s="1868"/>
      <c r="BN14" s="1876"/>
      <c r="BO14" s="100"/>
      <c r="BP14" s="164">
        <v>0.94</v>
      </c>
      <c r="BQ14" s="1887"/>
      <c r="BR14" s="1900"/>
      <c r="BS14" s="1868"/>
      <c r="BT14" s="1884"/>
    </row>
    <row r="15" spans="1:72" s="128" customFormat="1" ht="25.5" customHeight="1">
      <c r="A15" s="128" t="s">
        <v>644</v>
      </c>
      <c r="B15" s="1917"/>
      <c r="C15" s="1871" t="s">
        <v>645</v>
      </c>
      <c r="D15" s="1873" t="s">
        <v>614</v>
      </c>
      <c r="E15" s="129" t="s">
        <v>480</v>
      </c>
      <c r="F15" s="130"/>
      <c r="G15" s="131">
        <v>32130</v>
      </c>
      <c r="H15" s="132">
        <v>39880</v>
      </c>
      <c r="I15" s="112" t="s">
        <v>615</v>
      </c>
      <c r="J15" s="133">
        <v>300</v>
      </c>
      <c r="K15" s="134">
        <v>380</v>
      </c>
      <c r="L15" s="135" t="s">
        <v>616</v>
      </c>
      <c r="M15" s="1868" t="s">
        <v>615</v>
      </c>
      <c r="N15" s="1869">
        <v>1860</v>
      </c>
      <c r="O15" s="1868" t="s">
        <v>615</v>
      </c>
      <c r="P15" s="1875">
        <v>10</v>
      </c>
      <c r="Q15" s="1868" t="s">
        <v>615</v>
      </c>
      <c r="R15" s="1869">
        <v>7750</v>
      </c>
      <c r="S15" s="1868" t="s">
        <v>617</v>
      </c>
      <c r="T15" s="1881">
        <v>70</v>
      </c>
      <c r="U15" s="112" t="s">
        <v>615</v>
      </c>
      <c r="V15" s="136">
        <v>7750</v>
      </c>
      <c r="W15" s="137">
        <v>70</v>
      </c>
      <c r="X15" s="138"/>
      <c r="Y15" s="139"/>
      <c r="Z15" s="140"/>
      <c r="AA15" s="141"/>
      <c r="AB15" s="140"/>
      <c r="AC15" s="139" t="s">
        <v>618</v>
      </c>
      <c r="AD15" s="140"/>
      <c r="AE15" s="142"/>
      <c r="AF15" s="1891" t="s">
        <v>619</v>
      </c>
      <c r="AG15" s="1892">
        <v>7750</v>
      </c>
      <c r="AH15" s="1868" t="s">
        <v>617</v>
      </c>
      <c r="AI15" s="1879">
        <v>70</v>
      </c>
      <c r="AJ15" s="1868" t="s">
        <v>617</v>
      </c>
      <c r="AK15" s="1869">
        <v>1300</v>
      </c>
      <c r="AL15" s="1868" t="s">
        <v>615</v>
      </c>
      <c r="AM15" s="1881">
        <v>10</v>
      </c>
      <c r="AN15" s="1868" t="s">
        <v>617</v>
      </c>
      <c r="AO15" s="1877">
        <v>340</v>
      </c>
      <c r="AP15" s="1868" t="s">
        <v>617</v>
      </c>
      <c r="AQ15" s="1894">
        <v>3</v>
      </c>
      <c r="AR15" s="1910"/>
      <c r="AS15" s="160" t="s">
        <v>646</v>
      </c>
      <c r="AT15" s="1896" t="s">
        <v>647</v>
      </c>
      <c r="AU15" s="1896" t="s">
        <v>622</v>
      </c>
      <c r="AV15" s="144" t="s">
        <v>623</v>
      </c>
      <c r="AW15" s="144">
        <v>2800</v>
      </c>
      <c r="AX15" s="145"/>
      <c r="AY15" s="1896" t="s">
        <v>647</v>
      </c>
      <c r="AZ15" s="1896" t="s">
        <v>622</v>
      </c>
      <c r="BA15" s="144" t="s">
        <v>623</v>
      </c>
      <c r="BB15" s="144">
        <v>2800</v>
      </c>
      <c r="BC15" s="146"/>
      <c r="BD15" s="1885" t="e">
        <v>#VALUE!</v>
      </c>
      <c r="BE15" s="1887" t="s">
        <v>624</v>
      </c>
      <c r="BF15" s="147">
        <v>1870</v>
      </c>
      <c r="BG15" s="1868" t="s">
        <v>624</v>
      </c>
      <c r="BH15" s="147">
        <v>7750</v>
      </c>
      <c r="BI15" s="1868" t="s">
        <v>624</v>
      </c>
      <c r="BJ15" s="147">
        <v>5750</v>
      </c>
      <c r="BK15" s="1868" t="s">
        <v>617</v>
      </c>
      <c r="BL15" s="1869">
        <v>4540</v>
      </c>
      <c r="BM15" s="1868" t="s">
        <v>615</v>
      </c>
      <c r="BN15" s="1875">
        <v>40</v>
      </c>
      <c r="BO15" s="100"/>
      <c r="BP15" s="148" t="s">
        <v>700</v>
      </c>
      <c r="BQ15" s="1898" t="s">
        <v>615</v>
      </c>
      <c r="BR15" s="1899" t="s">
        <v>642</v>
      </c>
      <c r="BS15" s="1868" t="s">
        <v>615</v>
      </c>
      <c r="BT15" s="1883" t="s">
        <v>642</v>
      </c>
    </row>
    <row r="16" spans="1:72" s="128" customFormat="1" ht="25.5" customHeight="1">
      <c r="A16" s="128" t="s">
        <v>648</v>
      </c>
      <c r="B16" s="1917"/>
      <c r="C16" s="1872"/>
      <c r="D16" s="1908"/>
      <c r="E16" s="149" t="s">
        <v>435</v>
      </c>
      <c r="F16" s="130"/>
      <c r="G16" s="150">
        <v>39880</v>
      </c>
      <c r="H16" s="151"/>
      <c r="I16" s="112" t="s">
        <v>615</v>
      </c>
      <c r="J16" s="152">
        <v>380</v>
      </c>
      <c r="K16" s="153"/>
      <c r="L16" s="154" t="s">
        <v>616</v>
      </c>
      <c r="M16" s="1868"/>
      <c r="N16" s="1870"/>
      <c r="O16" s="1868"/>
      <c r="P16" s="1876"/>
      <c r="Q16" s="1868"/>
      <c r="R16" s="1870"/>
      <c r="S16" s="1868"/>
      <c r="T16" s="1882"/>
      <c r="U16" s="112" t="s">
        <v>615</v>
      </c>
      <c r="V16" s="152">
        <v>7750</v>
      </c>
      <c r="W16" s="155">
        <v>70</v>
      </c>
      <c r="X16" s="156" t="s">
        <v>615</v>
      </c>
      <c r="Y16" s="157">
        <v>54270</v>
      </c>
      <c r="Z16" s="140" t="s">
        <v>617</v>
      </c>
      <c r="AA16" s="158">
        <v>540</v>
      </c>
      <c r="AB16" s="159" t="s">
        <v>615</v>
      </c>
      <c r="AC16" s="157">
        <v>46520</v>
      </c>
      <c r="AD16" s="159" t="s">
        <v>617</v>
      </c>
      <c r="AE16" s="158">
        <v>460</v>
      </c>
      <c r="AF16" s="1891"/>
      <c r="AG16" s="1893"/>
      <c r="AH16" s="1868"/>
      <c r="AI16" s="1880"/>
      <c r="AJ16" s="1868"/>
      <c r="AK16" s="1870"/>
      <c r="AL16" s="1868"/>
      <c r="AM16" s="1882"/>
      <c r="AN16" s="1868"/>
      <c r="AO16" s="1878"/>
      <c r="AP16" s="1868"/>
      <c r="AQ16" s="1895"/>
      <c r="AR16" s="1910"/>
      <c r="AS16" s="160">
        <v>7500</v>
      </c>
      <c r="AT16" s="1909"/>
      <c r="AU16" s="1897"/>
      <c r="AV16" s="161" t="s">
        <v>627</v>
      </c>
      <c r="AW16" s="161">
        <v>3100</v>
      </c>
      <c r="AX16" s="145"/>
      <c r="AY16" s="1909"/>
      <c r="AZ16" s="1897"/>
      <c r="BA16" s="161" t="s">
        <v>627</v>
      </c>
      <c r="BB16" s="161">
        <v>3100</v>
      </c>
      <c r="BC16" s="146"/>
      <c r="BD16" s="1886"/>
      <c r="BE16" s="1887"/>
      <c r="BF16" s="162">
        <v>10</v>
      </c>
      <c r="BG16" s="1868"/>
      <c r="BH16" s="163">
        <v>70</v>
      </c>
      <c r="BI16" s="1868"/>
      <c r="BJ16" s="163">
        <v>50</v>
      </c>
      <c r="BK16" s="1868"/>
      <c r="BL16" s="1870"/>
      <c r="BM16" s="1868"/>
      <c r="BN16" s="1876"/>
      <c r="BO16" s="100"/>
      <c r="BP16" s="164">
        <v>0.9</v>
      </c>
      <c r="BQ16" s="1887"/>
      <c r="BR16" s="1900"/>
      <c r="BS16" s="1868"/>
      <c r="BT16" s="1884"/>
    </row>
    <row r="17" spans="1:72" s="95" customFormat="1" ht="25.5" customHeight="1">
      <c r="A17" s="165" t="s">
        <v>649</v>
      </c>
      <c r="B17" s="1917"/>
      <c r="C17" s="1904" t="s">
        <v>650</v>
      </c>
      <c r="D17" s="1906" t="s">
        <v>614</v>
      </c>
      <c r="E17" s="166" t="s">
        <v>480</v>
      </c>
      <c r="F17" s="167"/>
      <c r="G17" s="131">
        <v>29690</v>
      </c>
      <c r="H17" s="132">
        <v>37440</v>
      </c>
      <c r="I17" s="112" t="s">
        <v>615</v>
      </c>
      <c r="J17" s="133">
        <v>280</v>
      </c>
      <c r="K17" s="134">
        <v>350</v>
      </c>
      <c r="L17" s="135" t="s">
        <v>616</v>
      </c>
      <c r="M17" s="1868" t="s">
        <v>615</v>
      </c>
      <c r="N17" s="1869">
        <v>1490</v>
      </c>
      <c r="O17" s="1868" t="s">
        <v>615</v>
      </c>
      <c r="P17" s="1875">
        <v>10</v>
      </c>
      <c r="Q17" s="1868" t="s">
        <v>615</v>
      </c>
      <c r="R17" s="1869">
        <v>6200</v>
      </c>
      <c r="S17" s="1868" t="s">
        <v>617</v>
      </c>
      <c r="T17" s="1881">
        <v>60</v>
      </c>
      <c r="U17" s="112" t="s">
        <v>615</v>
      </c>
      <c r="V17" s="136">
        <v>7750</v>
      </c>
      <c r="W17" s="137">
        <v>70</v>
      </c>
      <c r="X17" s="138"/>
      <c r="Y17" s="139"/>
      <c r="Z17" s="140"/>
      <c r="AA17" s="141"/>
      <c r="AB17" s="140"/>
      <c r="AC17" s="139" t="s">
        <v>618</v>
      </c>
      <c r="AD17" s="140"/>
      <c r="AE17" s="142"/>
      <c r="AF17" s="1901" t="s">
        <v>619</v>
      </c>
      <c r="AG17" s="1892">
        <v>6200</v>
      </c>
      <c r="AH17" s="1868" t="s">
        <v>617</v>
      </c>
      <c r="AI17" s="1879">
        <v>60</v>
      </c>
      <c r="AJ17" s="1868" t="s">
        <v>617</v>
      </c>
      <c r="AK17" s="1869">
        <v>1040</v>
      </c>
      <c r="AL17" s="1868" t="s">
        <v>615</v>
      </c>
      <c r="AM17" s="1881">
        <v>10</v>
      </c>
      <c r="AN17" s="1868" t="s">
        <v>617</v>
      </c>
      <c r="AO17" s="1877">
        <v>300</v>
      </c>
      <c r="AP17" s="1868" t="s">
        <v>617</v>
      </c>
      <c r="AQ17" s="1894">
        <v>3</v>
      </c>
      <c r="AR17" s="1910"/>
      <c r="AS17" s="160" t="s">
        <v>651</v>
      </c>
      <c r="AT17" s="1909"/>
      <c r="AU17" s="1902" t="s">
        <v>631</v>
      </c>
      <c r="AV17" s="161" t="s">
        <v>623</v>
      </c>
      <c r="AW17" s="161">
        <v>2700</v>
      </c>
      <c r="AX17" s="145"/>
      <c r="AY17" s="1909"/>
      <c r="AZ17" s="1902" t="s">
        <v>631</v>
      </c>
      <c r="BA17" s="161" t="s">
        <v>623</v>
      </c>
      <c r="BB17" s="161">
        <v>2700</v>
      </c>
      <c r="BC17" s="146"/>
      <c r="BD17" s="1885" t="e">
        <v>#VALUE!</v>
      </c>
      <c r="BE17" s="1887" t="s">
        <v>624</v>
      </c>
      <c r="BF17" s="147">
        <v>1500</v>
      </c>
      <c r="BG17" s="1868" t="s">
        <v>624</v>
      </c>
      <c r="BH17" s="147">
        <v>6200</v>
      </c>
      <c r="BI17" s="1868" t="s">
        <v>624</v>
      </c>
      <c r="BJ17" s="147">
        <v>4600</v>
      </c>
      <c r="BK17" s="1868" t="s">
        <v>617</v>
      </c>
      <c r="BL17" s="1869">
        <v>3630</v>
      </c>
      <c r="BM17" s="1868" t="s">
        <v>615</v>
      </c>
      <c r="BN17" s="1875">
        <v>30</v>
      </c>
      <c r="BO17" s="100"/>
      <c r="BP17" s="148" t="s">
        <v>700</v>
      </c>
      <c r="BQ17" s="1898" t="s">
        <v>615</v>
      </c>
      <c r="BR17" s="1899" t="s">
        <v>642</v>
      </c>
      <c r="BS17" s="1868" t="s">
        <v>615</v>
      </c>
      <c r="BT17" s="1883" t="s">
        <v>642</v>
      </c>
    </row>
    <row r="18" spans="1:72" s="95" customFormat="1" ht="25.5" customHeight="1">
      <c r="A18" s="165" t="s">
        <v>652</v>
      </c>
      <c r="B18" s="1917"/>
      <c r="C18" s="1905"/>
      <c r="D18" s="1907"/>
      <c r="E18" s="168" t="s">
        <v>435</v>
      </c>
      <c r="F18" s="167"/>
      <c r="G18" s="150">
        <v>37440</v>
      </c>
      <c r="H18" s="151"/>
      <c r="I18" s="112" t="s">
        <v>615</v>
      </c>
      <c r="J18" s="152">
        <v>350</v>
      </c>
      <c r="K18" s="153"/>
      <c r="L18" s="154" t="s">
        <v>616</v>
      </c>
      <c r="M18" s="1868"/>
      <c r="N18" s="1870"/>
      <c r="O18" s="1868"/>
      <c r="P18" s="1876"/>
      <c r="Q18" s="1868"/>
      <c r="R18" s="1870"/>
      <c r="S18" s="1868"/>
      <c r="T18" s="1882"/>
      <c r="U18" s="112" t="s">
        <v>615</v>
      </c>
      <c r="V18" s="152">
        <v>7750</v>
      </c>
      <c r="W18" s="155">
        <v>70</v>
      </c>
      <c r="X18" s="156" t="s">
        <v>615</v>
      </c>
      <c r="Y18" s="157">
        <v>54270</v>
      </c>
      <c r="Z18" s="140" t="s">
        <v>617</v>
      </c>
      <c r="AA18" s="158">
        <v>540</v>
      </c>
      <c r="AB18" s="159" t="s">
        <v>615</v>
      </c>
      <c r="AC18" s="157">
        <v>46520</v>
      </c>
      <c r="AD18" s="159" t="s">
        <v>617</v>
      </c>
      <c r="AE18" s="158">
        <v>460</v>
      </c>
      <c r="AF18" s="1901"/>
      <c r="AG18" s="1893"/>
      <c r="AH18" s="1868"/>
      <c r="AI18" s="1880"/>
      <c r="AJ18" s="1868"/>
      <c r="AK18" s="1870"/>
      <c r="AL18" s="1868"/>
      <c r="AM18" s="1882"/>
      <c r="AN18" s="1868"/>
      <c r="AO18" s="1878"/>
      <c r="AP18" s="1868"/>
      <c r="AQ18" s="1895"/>
      <c r="AR18" s="1910"/>
      <c r="AS18" s="160">
        <v>6130</v>
      </c>
      <c r="AT18" s="1909"/>
      <c r="AU18" s="1897"/>
      <c r="AV18" s="161" t="s">
        <v>627</v>
      </c>
      <c r="AW18" s="161">
        <v>3000</v>
      </c>
      <c r="AX18" s="145"/>
      <c r="AY18" s="1909"/>
      <c r="AZ18" s="1897"/>
      <c r="BA18" s="161" t="s">
        <v>627</v>
      </c>
      <c r="BB18" s="161">
        <v>3000</v>
      </c>
      <c r="BC18" s="146"/>
      <c r="BD18" s="1886"/>
      <c r="BE18" s="1887"/>
      <c r="BF18" s="162">
        <v>10</v>
      </c>
      <c r="BG18" s="1868"/>
      <c r="BH18" s="163">
        <v>60</v>
      </c>
      <c r="BI18" s="1868"/>
      <c r="BJ18" s="163">
        <v>40</v>
      </c>
      <c r="BK18" s="1868"/>
      <c r="BL18" s="1870"/>
      <c r="BM18" s="1868"/>
      <c r="BN18" s="1876"/>
      <c r="BP18" s="164">
        <v>0.92</v>
      </c>
      <c r="BQ18" s="1887"/>
      <c r="BR18" s="1900"/>
      <c r="BS18" s="1868"/>
      <c r="BT18" s="1884"/>
    </row>
    <row r="19" spans="1:72" s="170" customFormat="1" ht="25.5" customHeight="1">
      <c r="A19" s="170" t="s">
        <v>653</v>
      </c>
      <c r="B19" s="1917"/>
      <c r="C19" s="1871" t="s">
        <v>654</v>
      </c>
      <c r="D19" s="1873" t="s">
        <v>614</v>
      </c>
      <c r="E19" s="129" t="s">
        <v>480</v>
      </c>
      <c r="F19" s="130"/>
      <c r="G19" s="131">
        <v>28030</v>
      </c>
      <c r="H19" s="132">
        <v>35780</v>
      </c>
      <c r="I19" s="112" t="s">
        <v>615</v>
      </c>
      <c r="J19" s="133">
        <v>260</v>
      </c>
      <c r="K19" s="134">
        <v>340</v>
      </c>
      <c r="L19" s="135" t="s">
        <v>616</v>
      </c>
      <c r="M19" s="1868" t="s">
        <v>615</v>
      </c>
      <c r="N19" s="1869">
        <v>1240</v>
      </c>
      <c r="O19" s="1868" t="s">
        <v>615</v>
      </c>
      <c r="P19" s="1875">
        <v>10</v>
      </c>
      <c r="Q19" s="1868" t="s">
        <v>615</v>
      </c>
      <c r="R19" s="1869">
        <v>5160</v>
      </c>
      <c r="S19" s="1868" t="s">
        <v>617</v>
      </c>
      <c r="T19" s="1881">
        <v>50</v>
      </c>
      <c r="U19" s="112" t="s">
        <v>615</v>
      </c>
      <c r="V19" s="136">
        <v>7750</v>
      </c>
      <c r="W19" s="137">
        <v>70</v>
      </c>
      <c r="X19" s="138"/>
      <c r="Y19" s="139"/>
      <c r="Z19" s="140"/>
      <c r="AA19" s="141"/>
      <c r="AB19" s="140"/>
      <c r="AC19" s="139" t="s">
        <v>618</v>
      </c>
      <c r="AD19" s="140"/>
      <c r="AE19" s="142"/>
      <c r="AF19" s="1891" t="s">
        <v>619</v>
      </c>
      <c r="AG19" s="1892">
        <v>5160</v>
      </c>
      <c r="AH19" s="1868" t="s">
        <v>617</v>
      </c>
      <c r="AI19" s="1879">
        <v>50</v>
      </c>
      <c r="AJ19" s="1868" t="s">
        <v>617</v>
      </c>
      <c r="AK19" s="1869">
        <v>860</v>
      </c>
      <c r="AL19" s="1868" t="s">
        <v>615</v>
      </c>
      <c r="AM19" s="1881">
        <v>8</v>
      </c>
      <c r="AN19" s="1868" t="s">
        <v>617</v>
      </c>
      <c r="AO19" s="1877">
        <v>270</v>
      </c>
      <c r="AP19" s="1868" t="s">
        <v>617</v>
      </c>
      <c r="AQ19" s="1894">
        <v>2</v>
      </c>
      <c r="AR19" s="1910"/>
      <c r="AS19" s="160" t="s">
        <v>655</v>
      </c>
      <c r="AT19" s="1909"/>
      <c r="AU19" s="1902" t="s">
        <v>636</v>
      </c>
      <c r="AV19" s="161" t="s">
        <v>623</v>
      </c>
      <c r="AW19" s="161">
        <v>2600</v>
      </c>
      <c r="AX19" s="145"/>
      <c r="AY19" s="1909"/>
      <c r="AZ19" s="1902" t="s">
        <v>636</v>
      </c>
      <c r="BA19" s="161" t="s">
        <v>623</v>
      </c>
      <c r="BB19" s="161">
        <v>2600</v>
      </c>
      <c r="BC19" s="146"/>
      <c r="BD19" s="1885" t="e">
        <v>#VALUE!</v>
      </c>
      <c r="BE19" s="1887" t="s">
        <v>624</v>
      </c>
      <c r="BF19" s="147">
        <v>1250</v>
      </c>
      <c r="BG19" s="1868" t="s">
        <v>624</v>
      </c>
      <c r="BH19" s="147">
        <v>5160</v>
      </c>
      <c r="BI19" s="1868" t="s">
        <v>624</v>
      </c>
      <c r="BJ19" s="147">
        <v>3830</v>
      </c>
      <c r="BK19" s="1868" t="s">
        <v>617</v>
      </c>
      <c r="BL19" s="1869">
        <v>3030</v>
      </c>
      <c r="BM19" s="1868" t="s">
        <v>615</v>
      </c>
      <c r="BN19" s="1875">
        <v>30</v>
      </c>
      <c r="BO19" s="94"/>
      <c r="BP19" s="148" t="s">
        <v>700</v>
      </c>
      <c r="BQ19" s="1898" t="s">
        <v>615</v>
      </c>
      <c r="BR19" s="1899" t="s">
        <v>642</v>
      </c>
      <c r="BS19" s="1868" t="s">
        <v>615</v>
      </c>
      <c r="BT19" s="1883" t="s">
        <v>642</v>
      </c>
    </row>
    <row r="20" spans="1:72" s="170" customFormat="1" ht="25.5" customHeight="1">
      <c r="A20" s="170" t="s">
        <v>656</v>
      </c>
      <c r="B20" s="1917"/>
      <c r="C20" s="1872"/>
      <c r="D20" s="1908"/>
      <c r="E20" s="149" t="s">
        <v>435</v>
      </c>
      <c r="F20" s="130"/>
      <c r="G20" s="150">
        <v>35780</v>
      </c>
      <c r="H20" s="151"/>
      <c r="I20" s="112" t="s">
        <v>615</v>
      </c>
      <c r="J20" s="152">
        <v>340</v>
      </c>
      <c r="K20" s="153"/>
      <c r="L20" s="154" t="s">
        <v>616</v>
      </c>
      <c r="M20" s="1868"/>
      <c r="N20" s="1870"/>
      <c r="O20" s="1868"/>
      <c r="P20" s="1876"/>
      <c r="Q20" s="1868"/>
      <c r="R20" s="1870"/>
      <c r="S20" s="1868"/>
      <c r="T20" s="1882"/>
      <c r="U20" s="112" t="s">
        <v>615</v>
      </c>
      <c r="V20" s="152">
        <v>7750</v>
      </c>
      <c r="W20" s="155">
        <v>70</v>
      </c>
      <c r="X20" s="156" t="s">
        <v>615</v>
      </c>
      <c r="Y20" s="157">
        <v>54270</v>
      </c>
      <c r="Z20" s="140" t="s">
        <v>617</v>
      </c>
      <c r="AA20" s="158">
        <v>540</v>
      </c>
      <c r="AB20" s="159" t="s">
        <v>615</v>
      </c>
      <c r="AC20" s="157">
        <v>46520</v>
      </c>
      <c r="AD20" s="159" t="s">
        <v>617</v>
      </c>
      <c r="AE20" s="158">
        <v>460</v>
      </c>
      <c r="AF20" s="1891"/>
      <c r="AG20" s="1893"/>
      <c r="AH20" s="1868"/>
      <c r="AI20" s="1880"/>
      <c r="AJ20" s="1868"/>
      <c r="AK20" s="1870"/>
      <c r="AL20" s="1868"/>
      <c r="AM20" s="1882"/>
      <c r="AN20" s="1868"/>
      <c r="AO20" s="1878"/>
      <c r="AP20" s="1868"/>
      <c r="AQ20" s="1895"/>
      <c r="AR20" s="1910"/>
      <c r="AS20" s="160">
        <v>5220</v>
      </c>
      <c r="AT20" s="1909"/>
      <c r="AU20" s="1897"/>
      <c r="AV20" s="161" t="s">
        <v>627</v>
      </c>
      <c r="AW20" s="161">
        <v>2800</v>
      </c>
      <c r="AX20" s="145"/>
      <c r="AY20" s="1909"/>
      <c r="AZ20" s="1897"/>
      <c r="BA20" s="161" t="s">
        <v>627</v>
      </c>
      <c r="BB20" s="161">
        <v>2800</v>
      </c>
      <c r="BC20" s="146"/>
      <c r="BD20" s="1886"/>
      <c r="BE20" s="1887"/>
      <c r="BF20" s="162">
        <v>10</v>
      </c>
      <c r="BG20" s="1868"/>
      <c r="BH20" s="163">
        <v>50</v>
      </c>
      <c r="BI20" s="1868"/>
      <c r="BJ20" s="163">
        <v>30</v>
      </c>
      <c r="BK20" s="1868"/>
      <c r="BL20" s="1870"/>
      <c r="BM20" s="1868"/>
      <c r="BN20" s="1876"/>
      <c r="BO20" s="94"/>
      <c r="BP20" s="164">
        <v>0.9</v>
      </c>
      <c r="BQ20" s="1887"/>
      <c r="BR20" s="1900"/>
      <c r="BS20" s="1868"/>
      <c r="BT20" s="1884"/>
    </row>
    <row r="21" spans="1:72" s="172" customFormat="1" ht="25.5" customHeight="1">
      <c r="A21" s="171" t="s">
        <v>657</v>
      </c>
      <c r="B21" s="1917"/>
      <c r="C21" s="1904" t="s">
        <v>658</v>
      </c>
      <c r="D21" s="1906" t="s">
        <v>614</v>
      </c>
      <c r="E21" s="166" t="s">
        <v>480</v>
      </c>
      <c r="F21" s="167"/>
      <c r="G21" s="131">
        <v>27510</v>
      </c>
      <c r="H21" s="132">
        <v>35260</v>
      </c>
      <c r="I21" s="112" t="s">
        <v>615</v>
      </c>
      <c r="J21" s="133">
        <v>250</v>
      </c>
      <c r="K21" s="134">
        <v>330</v>
      </c>
      <c r="L21" s="135" t="s">
        <v>616</v>
      </c>
      <c r="M21" s="1868" t="s">
        <v>615</v>
      </c>
      <c r="N21" s="1869">
        <v>1060</v>
      </c>
      <c r="O21" s="1868" t="s">
        <v>615</v>
      </c>
      <c r="P21" s="1875">
        <v>10</v>
      </c>
      <c r="Q21" s="1868" t="s">
        <v>615</v>
      </c>
      <c r="R21" s="1869">
        <v>4430</v>
      </c>
      <c r="S21" s="1868" t="s">
        <v>617</v>
      </c>
      <c r="T21" s="1881">
        <v>40</v>
      </c>
      <c r="U21" s="112" t="s">
        <v>615</v>
      </c>
      <c r="V21" s="136">
        <v>7750</v>
      </c>
      <c r="W21" s="137">
        <v>70</v>
      </c>
      <c r="X21" s="138"/>
      <c r="Y21" s="139"/>
      <c r="Z21" s="140"/>
      <c r="AA21" s="141"/>
      <c r="AB21" s="140"/>
      <c r="AC21" s="139" t="s">
        <v>618</v>
      </c>
      <c r="AD21" s="140"/>
      <c r="AE21" s="142"/>
      <c r="AF21" s="1901" t="s">
        <v>619</v>
      </c>
      <c r="AG21" s="1892">
        <v>4430</v>
      </c>
      <c r="AH21" s="1868" t="s">
        <v>617</v>
      </c>
      <c r="AI21" s="1879">
        <v>40</v>
      </c>
      <c r="AJ21" s="1868" t="s">
        <v>617</v>
      </c>
      <c r="AK21" s="1869">
        <v>740</v>
      </c>
      <c r="AL21" s="1868" t="s">
        <v>615</v>
      </c>
      <c r="AM21" s="1881">
        <v>7</v>
      </c>
      <c r="AN21" s="1868" t="s">
        <v>617</v>
      </c>
      <c r="AO21" s="1877">
        <v>250</v>
      </c>
      <c r="AP21" s="1868" t="s">
        <v>617</v>
      </c>
      <c r="AQ21" s="1894">
        <v>2</v>
      </c>
      <c r="AR21" s="1910"/>
      <c r="AS21" s="160" t="s">
        <v>659</v>
      </c>
      <c r="AT21" s="1909"/>
      <c r="AU21" s="1902" t="s">
        <v>641</v>
      </c>
      <c r="AV21" s="161" t="s">
        <v>623</v>
      </c>
      <c r="AW21" s="161">
        <v>2400</v>
      </c>
      <c r="AX21" s="145"/>
      <c r="AY21" s="1909"/>
      <c r="AZ21" s="1902" t="s">
        <v>641</v>
      </c>
      <c r="BA21" s="161" t="s">
        <v>623</v>
      </c>
      <c r="BB21" s="161">
        <v>2400</v>
      </c>
      <c r="BC21" s="146"/>
      <c r="BD21" s="1885" t="e">
        <v>#VALUE!</v>
      </c>
      <c r="BE21" s="1887" t="s">
        <v>624</v>
      </c>
      <c r="BF21" s="147">
        <v>1070</v>
      </c>
      <c r="BG21" s="1868" t="s">
        <v>624</v>
      </c>
      <c r="BH21" s="147">
        <v>4430</v>
      </c>
      <c r="BI21" s="1868" t="s">
        <v>624</v>
      </c>
      <c r="BJ21" s="147">
        <v>3290</v>
      </c>
      <c r="BK21" s="1868" t="s">
        <v>617</v>
      </c>
      <c r="BL21" s="1869">
        <v>2590</v>
      </c>
      <c r="BM21" s="1868" t="s">
        <v>615</v>
      </c>
      <c r="BN21" s="1875">
        <v>20</v>
      </c>
      <c r="BO21" s="94"/>
      <c r="BP21" s="148" t="s">
        <v>700</v>
      </c>
      <c r="BQ21" s="1898" t="s">
        <v>615</v>
      </c>
      <c r="BR21" s="1899" t="s">
        <v>642</v>
      </c>
      <c r="BS21" s="1868" t="s">
        <v>615</v>
      </c>
      <c r="BT21" s="1883" t="s">
        <v>642</v>
      </c>
    </row>
    <row r="22" spans="1:72" s="172" customFormat="1" ht="25.5" customHeight="1">
      <c r="A22" s="171" t="s">
        <v>660</v>
      </c>
      <c r="B22" s="1917"/>
      <c r="C22" s="1905"/>
      <c r="D22" s="1907"/>
      <c r="E22" s="168" t="s">
        <v>435</v>
      </c>
      <c r="F22" s="167"/>
      <c r="G22" s="150">
        <v>35260</v>
      </c>
      <c r="H22" s="151"/>
      <c r="I22" s="112" t="s">
        <v>615</v>
      </c>
      <c r="J22" s="152">
        <v>330</v>
      </c>
      <c r="K22" s="153"/>
      <c r="L22" s="154" t="s">
        <v>616</v>
      </c>
      <c r="M22" s="1868"/>
      <c r="N22" s="1870"/>
      <c r="O22" s="1868"/>
      <c r="P22" s="1876"/>
      <c r="Q22" s="1868"/>
      <c r="R22" s="1870"/>
      <c r="S22" s="1868"/>
      <c r="T22" s="1882"/>
      <c r="U22" s="112" t="s">
        <v>615</v>
      </c>
      <c r="V22" s="152">
        <v>7750</v>
      </c>
      <c r="W22" s="155">
        <v>70</v>
      </c>
      <c r="X22" s="156" t="s">
        <v>615</v>
      </c>
      <c r="Y22" s="157">
        <v>54270</v>
      </c>
      <c r="Z22" s="140" t="s">
        <v>617</v>
      </c>
      <c r="AA22" s="158">
        <v>540</v>
      </c>
      <c r="AB22" s="159" t="s">
        <v>615</v>
      </c>
      <c r="AC22" s="157">
        <v>46520</v>
      </c>
      <c r="AD22" s="159" t="s">
        <v>617</v>
      </c>
      <c r="AE22" s="158">
        <v>460</v>
      </c>
      <c r="AF22" s="1901"/>
      <c r="AG22" s="1893"/>
      <c r="AH22" s="1868"/>
      <c r="AI22" s="1880"/>
      <c r="AJ22" s="1868"/>
      <c r="AK22" s="1870"/>
      <c r="AL22" s="1868"/>
      <c r="AM22" s="1882"/>
      <c r="AN22" s="1868"/>
      <c r="AO22" s="1878"/>
      <c r="AP22" s="1868"/>
      <c r="AQ22" s="1895"/>
      <c r="AR22" s="1910"/>
      <c r="AS22" s="160">
        <v>4660</v>
      </c>
      <c r="AT22" s="1903"/>
      <c r="AU22" s="1903"/>
      <c r="AV22" s="169" t="s">
        <v>627</v>
      </c>
      <c r="AW22" s="169">
        <v>2700</v>
      </c>
      <c r="AX22" s="145"/>
      <c r="AY22" s="1903"/>
      <c r="AZ22" s="1903"/>
      <c r="BA22" s="169" t="s">
        <v>627</v>
      </c>
      <c r="BB22" s="169">
        <v>2700</v>
      </c>
      <c r="BC22" s="146"/>
      <c r="BD22" s="1886"/>
      <c r="BE22" s="1887"/>
      <c r="BF22" s="162">
        <v>10</v>
      </c>
      <c r="BG22" s="1868"/>
      <c r="BH22" s="163">
        <v>40</v>
      </c>
      <c r="BI22" s="1868"/>
      <c r="BJ22" s="163">
        <v>30</v>
      </c>
      <c r="BK22" s="1868"/>
      <c r="BL22" s="1870"/>
      <c r="BM22" s="1868"/>
      <c r="BN22" s="1876"/>
      <c r="BO22" s="94"/>
      <c r="BP22" s="164">
        <v>0.91</v>
      </c>
      <c r="BQ22" s="1887"/>
      <c r="BR22" s="1900"/>
      <c r="BS22" s="1868"/>
      <c r="BT22" s="1884"/>
    </row>
    <row r="23" spans="1:72" s="170" customFormat="1" ht="25.5" customHeight="1">
      <c r="A23" s="170" t="s">
        <v>661</v>
      </c>
      <c r="B23" s="1917"/>
      <c r="C23" s="1871" t="s">
        <v>662</v>
      </c>
      <c r="D23" s="1873" t="s">
        <v>614</v>
      </c>
      <c r="E23" s="129" t="s">
        <v>480</v>
      </c>
      <c r="F23" s="130"/>
      <c r="G23" s="131">
        <v>26570</v>
      </c>
      <c r="H23" s="132">
        <v>34320</v>
      </c>
      <c r="I23" s="112" t="s">
        <v>615</v>
      </c>
      <c r="J23" s="133">
        <v>240</v>
      </c>
      <c r="K23" s="134">
        <v>320</v>
      </c>
      <c r="L23" s="135" t="s">
        <v>616</v>
      </c>
      <c r="M23" s="1868" t="s">
        <v>615</v>
      </c>
      <c r="N23" s="1869">
        <v>930</v>
      </c>
      <c r="O23" s="1868" t="s">
        <v>615</v>
      </c>
      <c r="P23" s="1875">
        <v>9</v>
      </c>
      <c r="Q23" s="1868" t="s">
        <v>615</v>
      </c>
      <c r="R23" s="1869">
        <v>3870</v>
      </c>
      <c r="S23" s="1868" t="s">
        <v>617</v>
      </c>
      <c r="T23" s="1881">
        <v>30</v>
      </c>
      <c r="U23" s="112" t="s">
        <v>615</v>
      </c>
      <c r="V23" s="136">
        <v>7750</v>
      </c>
      <c r="W23" s="137">
        <v>70</v>
      </c>
      <c r="X23" s="138"/>
      <c r="Y23" s="139"/>
      <c r="Z23" s="140"/>
      <c r="AA23" s="141"/>
      <c r="AB23" s="140"/>
      <c r="AC23" s="139" t="s">
        <v>618</v>
      </c>
      <c r="AD23" s="140"/>
      <c r="AE23" s="142"/>
      <c r="AF23" s="1891" t="s">
        <v>619</v>
      </c>
      <c r="AG23" s="1892">
        <v>3870</v>
      </c>
      <c r="AH23" s="1868" t="s">
        <v>617</v>
      </c>
      <c r="AI23" s="1879">
        <v>30</v>
      </c>
      <c r="AJ23" s="1868" t="s">
        <v>617</v>
      </c>
      <c r="AK23" s="1869">
        <v>650</v>
      </c>
      <c r="AL23" s="1868" t="s">
        <v>615</v>
      </c>
      <c r="AM23" s="1881">
        <v>6</v>
      </c>
      <c r="AN23" s="1868" t="s">
        <v>617</v>
      </c>
      <c r="AO23" s="1877">
        <v>230</v>
      </c>
      <c r="AP23" s="1868" t="s">
        <v>617</v>
      </c>
      <c r="AQ23" s="1894">
        <v>2</v>
      </c>
      <c r="AR23" s="1910"/>
      <c r="AS23" s="160" t="s">
        <v>663</v>
      </c>
      <c r="AT23" s="1896" t="s">
        <v>664</v>
      </c>
      <c r="AU23" s="1896" t="s">
        <v>622</v>
      </c>
      <c r="AV23" s="144" t="s">
        <v>623</v>
      </c>
      <c r="AW23" s="144">
        <v>2300</v>
      </c>
      <c r="AX23" s="145"/>
      <c r="AY23" s="1896" t="s">
        <v>664</v>
      </c>
      <c r="AZ23" s="1896" t="s">
        <v>622</v>
      </c>
      <c r="BA23" s="144" t="s">
        <v>623</v>
      </c>
      <c r="BB23" s="144">
        <v>2300</v>
      </c>
      <c r="BC23" s="146"/>
      <c r="BD23" s="1885" t="e">
        <v>#VALUE!</v>
      </c>
      <c r="BE23" s="1887" t="s">
        <v>624</v>
      </c>
      <c r="BF23" s="147">
        <v>930</v>
      </c>
      <c r="BG23" s="1868" t="s">
        <v>624</v>
      </c>
      <c r="BH23" s="147">
        <v>3870</v>
      </c>
      <c r="BI23" s="1868" t="s">
        <v>624</v>
      </c>
      <c r="BJ23" s="147">
        <v>2870</v>
      </c>
      <c r="BK23" s="1868" t="s">
        <v>617</v>
      </c>
      <c r="BL23" s="1869">
        <v>2270</v>
      </c>
      <c r="BM23" s="1868" t="s">
        <v>615</v>
      </c>
      <c r="BN23" s="1875">
        <v>20</v>
      </c>
      <c r="BO23" s="94"/>
      <c r="BP23" s="148" t="s">
        <v>700</v>
      </c>
      <c r="BQ23" s="1898" t="s">
        <v>615</v>
      </c>
      <c r="BR23" s="1899" t="s">
        <v>642</v>
      </c>
      <c r="BS23" s="1868" t="s">
        <v>615</v>
      </c>
      <c r="BT23" s="1883" t="s">
        <v>642</v>
      </c>
    </row>
    <row r="24" spans="1:72" s="170" customFormat="1" ht="25.5" customHeight="1">
      <c r="A24" s="170" t="s">
        <v>665</v>
      </c>
      <c r="B24" s="1917"/>
      <c r="C24" s="1872"/>
      <c r="D24" s="1908"/>
      <c r="E24" s="149" t="s">
        <v>435</v>
      </c>
      <c r="F24" s="130"/>
      <c r="G24" s="150">
        <v>34320</v>
      </c>
      <c r="H24" s="151"/>
      <c r="I24" s="112" t="s">
        <v>615</v>
      </c>
      <c r="J24" s="152">
        <v>320</v>
      </c>
      <c r="K24" s="153"/>
      <c r="L24" s="154" t="s">
        <v>616</v>
      </c>
      <c r="M24" s="1868"/>
      <c r="N24" s="1870"/>
      <c r="O24" s="1868"/>
      <c r="P24" s="1876"/>
      <c r="Q24" s="1868"/>
      <c r="R24" s="1870"/>
      <c r="S24" s="1868"/>
      <c r="T24" s="1882"/>
      <c r="U24" s="112" t="s">
        <v>615</v>
      </c>
      <c r="V24" s="152">
        <v>7750</v>
      </c>
      <c r="W24" s="155">
        <v>70</v>
      </c>
      <c r="X24" s="156" t="s">
        <v>615</v>
      </c>
      <c r="Y24" s="157">
        <v>54270</v>
      </c>
      <c r="Z24" s="140" t="s">
        <v>617</v>
      </c>
      <c r="AA24" s="158">
        <v>540</v>
      </c>
      <c r="AB24" s="159" t="s">
        <v>615</v>
      </c>
      <c r="AC24" s="157">
        <v>46520</v>
      </c>
      <c r="AD24" s="159" t="s">
        <v>617</v>
      </c>
      <c r="AE24" s="158">
        <v>460</v>
      </c>
      <c r="AF24" s="1891"/>
      <c r="AG24" s="1893"/>
      <c r="AH24" s="1868"/>
      <c r="AI24" s="1880"/>
      <c r="AJ24" s="1868"/>
      <c r="AK24" s="1870"/>
      <c r="AL24" s="1868"/>
      <c r="AM24" s="1882"/>
      <c r="AN24" s="1868"/>
      <c r="AO24" s="1878"/>
      <c r="AP24" s="1868"/>
      <c r="AQ24" s="1895"/>
      <c r="AR24" s="1910"/>
      <c r="AS24" s="160">
        <v>4250</v>
      </c>
      <c r="AT24" s="1909"/>
      <c r="AU24" s="1897"/>
      <c r="AV24" s="161" t="s">
        <v>627</v>
      </c>
      <c r="AW24" s="161">
        <v>2600</v>
      </c>
      <c r="AX24" s="145"/>
      <c r="AY24" s="1909"/>
      <c r="AZ24" s="1897"/>
      <c r="BA24" s="161" t="s">
        <v>627</v>
      </c>
      <c r="BB24" s="161">
        <v>2600</v>
      </c>
      <c r="BC24" s="146"/>
      <c r="BD24" s="1886"/>
      <c r="BE24" s="1887"/>
      <c r="BF24" s="162">
        <v>9</v>
      </c>
      <c r="BG24" s="1868"/>
      <c r="BH24" s="163">
        <v>30</v>
      </c>
      <c r="BI24" s="1868"/>
      <c r="BJ24" s="163">
        <v>20</v>
      </c>
      <c r="BK24" s="1868"/>
      <c r="BL24" s="1870"/>
      <c r="BM24" s="1868"/>
      <c r="BN24" s="1876"/>
      <c r="BO24" s="94"/>
      <c r="BP24" s="164">
        <v>0.93</v>
      </c>
      <c r="BQ24" s="1887"/>
      <c r="BR24" s="1900"/>
      <c r="BS24" s="1868"/>
      <c r="BT24" s="1884"/>
    </row>
    <row r="25" spans="1:72" s="172" customFormat="1" ht="25.5" customHeight="1">
      <c r="A25" s="171" t="s">
        <v>666</v>
      </c>
      <c r="B25" s="1917"/>
      <c r="C25" s="1904" t="s">
        <v>667</v>
      </c>
      <c r="D25" s="1906" t="s">
        <v>614</v>
      </c>
      <c r="E25" s="166" t="s">
        <v>480</v>
      </c>
      <c r="F25" s="167"/>
      <c r="G25" s="131">
        <v>25800</v>
      </c>
      <c r="H25" s="132">
        <v>33550</v>
      </c>
      <c r="I25" s="112" t="s">
        <v>615</v>
      </c>
      <c r="J25" s="133">
        <v>240</v>
      </c>
      <c r="K25" s="134">
        <v>310</v>
      </c>
      <c r="L25" s="135" t="s">
        <v>616</v>
      </c>
      <c r="M25" s="1868" t="s">
        <v>615</v>
      </c>
      <c r="N25" s="1869">
        <v>820</v>
      </c>
      <c r="O25" s="1868" t="s">
        <v>615</v>
      </c>
      <c r="P25" s="1875">
        <v>8</v>
      </c>
      <c r="Q25" s="1868" t="s">
        <v>615</v>
      </c>
      <c r="R25" s="1869">
        <v>3440</v>
      </c>
      <c r="S25" s="1868" t="s">
        <v>617</v>
      </c>
      <c r="T25" s="1881">
        <v>30</v>
      </c>
      <c r="U25" s="112" t="s">
        <v>615</v>
      </c>
      <c r="V25" s="136">
        <v>7750</v>
      </c>
      <c r="W25" s="137">
        <v>70</v>
      </c>
      <c r="X25" s="138"/>
      <c r="Y25" s="139"/>
      <c r="Z25" s="140"/>
      <c r="AA25" s="141"/>
      <c r="AB25" s="140"/>
      <c r="AC25" s="139" t="s">
        <v>618</v>
      </c>
      <c r="AD25" s="140"/>
      <c r="AE25" s="142"/>
      <c r="AF25" s="1901" t="s">
        <v>619</v>
      </c>
      <c r="AG25" s="1892">
        <v>3440</v>
      </c>
      <c r="AH25" s="1868" t="s">
        <v>617</v>
      </c>
      <c r="AI25" s="1879">
        <v>30</v>
      </c>
      <c r="AJ25" s="1868" t="s">
        <v>617</v>
      </c>
      <c r="AK25" s="1869">
        <v>570</v>
      </c>
      <c r="AL25" s="1868" t="s">
        <v>615</v>
      </c>
      <c r="AM25" s="1881">
        <v>5</v>
      </c>
      <c r="AN25" s="1868" t="s">
        <v>617</v>
      </c>
      <c r="AO25" s="1877">
        <v>220</v>
      </c>
      <c r="AP25" s="1868" t="s">
        <v>617</v>
      </c>
      <c r="AQ25" s="1894">
        <v>2</v>
      </c>
      <c r="AR25" s="1910"/>
      <c r="AS25" s="160" t="s">
        <v>668</v>
      </c>
      <c r="AT25" s="1909"/>
      <c r="AU25" s="1902" t="s">
        <v>631</v>
      </c>
      <c r="AV25" s="161" t="s">
        <v>623</v>
      </c>
      <c r="AW25" s="161">
        <v>2200</v>
      </c>
      <c r="AX25" s="145"/>
      <c r="AY25" s="1909"/>
      <c r="AZ25" s="1902" t="s">
        <v>631</v>
      </c>
      <c r="BA25" s="161" t="s">
        <v>623</v>
      </c>
      <c r="BB25" s="161">
        <v>2200</v>
      </c>
      <c r="BC25" s="146"/>
      <c r="BD25" s="1885" t="e">
        <v>#VALUE!</v>
      </c>
      <c r="BE25" s="1887" t="s">
        <v>624</v>
      </c>
      <c r="BF25" s="147">
        <v>830</v>
      </c>
      <c r="BG25" s="1868" t="s">
        <v>624</v>
      </c>
      <c r="BH25" s="147">
        <v>3440</v>
      </c>
      <c r="BI25" s="1868" t="s">
        <v>624</v>
      </c>
      <c r="BJ25" s="147">
        <v>2550</v>
      </c>
      <c r="BK25" s="1868" t="s">
        <v>617</v>
      </c>
      <c r="BL25" s="1869">
        <v>2020</v>
      </c>
      <c r="BM25" s="1868" t="s">
        <v>615</v>
      </c>
      <c r="BN25" s="1875">
        <v>20</v>
      </c>
      <c r="BO25" s="94"/>
      <c r="BP25" s="148" t="s">
        <v>700</v>
      </c>
      <c r="BQ25" s="1898" t="s">
        <v>615</v>
      </c>
      <c r="BR25" s="1899">
        <v>640</v>
      </c>
      <c r="BS25" s="1868" t="s">
        <v>615</v>
      </c>
      <c r="BT25" s="1883">
        <v>6</v>
      </c>
    </row>
    <row r="26" spans="1:72" s="172" customFormat="1" ht="25.5" customHeight="1">
      <c r="A26" s="171" t="s">
        <v>669</v>
      </c>
      <c r="B26" s="1917"/>
      <c r="C26" s="1905"/>
      <c r="D26" s="1907"/>
      <c r="E26" s="168" t="s">
        <v>435</v>
      </c>
      <c r="F26" s="167"/>
      <c r="G26" s="150">
        <v>33550</v>
      </c>
      <c r="H26" s="151"/>
      <c r="I26" s="112" t="s">
        <v>615</v>
      </c>
      <c r="J26" s="152">
        <v>310</v>
      </c>
      <c r="K26" s="153"/>
      <c r="L26" s="154" t="s">
        <v>616</v>
      </c>
      <c r="M26" s="1868"/>
      <c r="N26" s="1870"/>
      <c r="O26" s="1868"/>
      <c r="P26" s="1876"/>
      <c r="Q26" s="1868"/>
      <c r="R26" s="1870"/>
      <c r="S26" s="1868"/>
      <c r="T26" s="1882"/>
      <c r="U26" s="112" t="s">
        <v>615</v>
      </c>
      <c r="V26" s="152">
        <v>7750</v>
      </c>
      <c r="W26" s="155">
        <v>70</v>
      </c>
      <c r="X26" s="156" t="s">
        <v>615</v>
      </c>
      <c r="Y26" s="157">
        <v>54270</v>
      </c>
      <c r="Z26" s="140" t="s">
        <v>617</v>
      </c>
      <c r="AA26" s="158">
        <v>540</v>
      </c>
      <c r="AB26" s="159" t="s">
        <v>615</v>
      </c>
      <c r="AC26" s="157">
        <v>46520</v>
      </c>
      <c r="AD26" s="159" t="s">
        <v>617</v>
      </c>
      <c r="AE26" s="158">
        <v>460</v>
      </c>
      <c r="AF26" s="1901"/>
      <c r="AG26" s="1893"/>
      <c r="AH26" s="1868"/>
      <c r="AI26" s="1880"/>
      <c r="AJ26" s="1868"/>
      <c r="AK26" s="1870"/>
      <c r="AL26" s="1868"/>
      <c r="AM26" s="1882"/>
      <c r="AN26" s="1868"/>
      <c r="AO26" s="1878"/>
      <c r="AP26" s="1868"/>
      <c r="AQ26" s="1895"/>
      <c r="AR26" s="1910"/>
      <c r="AS26" s="160">
        <v>3920</v>
      </c>
      <c r="AT26" s="1909"/>
      <c r="AU26" s="1897"/>
      <c r="AV26" s="161" t="s">
        <v>627</v>
      </c>
      <c r="AW26" s="161">
        <v>2500</v>
      </c>
      <c r="AX26" s="145"/>
      <c r="AY26" s="1909"/>
      <c r="AZ26" s="1897"/>
      <c r="BA26" s="161" t="s">
        <v>627</v>
      </c>
      <c r="BB26" s="161">
        <v>2500</v>
      </c>
      <c r="BC26" s="146"/>
      <c r="BD26" s="1886"/>
      <c r="BE26" s="1887"/>
      <c r="BF26" s="162">
        <v>8</v>
      </c>
      <c r="BG26" s="1868"/>
      <c r="BH26" s="163">
        <v>30</v>
      </c>
      <c r="BI26" s="1868"/>
      <c r="BJ26" s="163">
        <v>20</v>
      </c>
      <c r="BK26" s="1868"/>
      <c r="BL26" s="1870"/>
      <c r="BM26" s="1868"/>
      <c r="BN26" s="1876"/>
      <c r="BO26" s="94"/>
      <c r="BP26" s="164">
        <v>0.96</v>
      </c>
      <c r="BQ26" s="1887"/>
      <c r="BR26" s="1900"/>
      <c r="BS26" s="1868"/>
      <c r="BT26" s="1884"/>
    </row>
    <row r="27" spans="1:72" s="170" customFormat="1" ht="25.5" customHeight="1">
      <c r="A27" s="170" t="s">
        <v>670</v>
      </c>
      <c r="B27" s="1917"/>
      <c r="C27" s="1871" t="s">
        <v>671</v>
      </c>
      <c r="D27" s="1873" t="s">
        <v>614</v>
      </c>
      <c r="E27" s="129" t="s">
        <v>480</v>
      </c>
      <c r="F27" s="130"/>
      <c r="G27" s="131">
        <v>25220</v>
      </c>
      <c r="H27" s="132">
        <v>32970</v>
      </c>
      <c r="I27" s="112" t="s">
        <v>615</v>
      </c>
      <c r="J27" s="133">
        <v>230</v>
      </c>
      <c r="K27" s="134">
        <v>310</v>
      </c>
      <c r="L27" s="135" t="s">
        <v>616</v>
      </c>
      <c r="M27" s="1868" t="s">
        <v>615</v>
      </c>
      <c r="N27" s="1869">
        <v>740</v>
      </c>
      <c r="O27" s="1868" t="s">
        <v>615</v>
      </c>
      <c r="P27" s="1875">
        <v>7</v>
      </c>
      <c r="Q27" s="1868" t="s">
        <v>615</v>
      </c>
      <c r="R27" s="1869">
        <v>3100</v>
      </c>
      <c r="S27" s="1868" t="s">
        <v>617</v>
      </c>
      <c r="T27" s="1881">
        <v>30</v>
      </c>
      <c r="U27" s="112" t="s">
        <v>615</v>
      </c>
      <c r="V27" s="136">
        <v>7750</v>
      </c>
      <c r="W27" s="137">
        <v>70</v>
      </c>
      <c r="X27" s="138"/>
      <c r="Y27" s="139"/>
      <c r="Z27" s="140"/>
      <c r="AA27" s="141"/>
      <c r="AB27" s="140"/>
      <c r="AC27" s="139" t="s">
        <v>618</v>
      </c>
      <c r="AD27" s="140"/>
      <c r="AE27" s="142"/>
      <c r="AF27" s="1891" t="s">
        <v>619</v>
      </c>
      <c r="AG27" s="1892">
        <v>3100</v>
      </c>
      <c r="AH27" s="1868" t="s">
        <v>617</v>
      </c>
      <c r="AI27" s="1879">
        <v>30</v>
      </c>
      <c r="AJ27" s="1868" t="s">
        <v>617</v>
      </c>
      <c r="AK27" s="1869">
        <v>520</v>
      </c>
      <c r="AL27" s="1868" t="s">
        <v>615</v>
      </c>
      <c r="AM27" s="1881">
        <v>5</v>
      </c>
      <c r="AN27" s="1868" t="s">
        <v>617</v>
      </c>
      <c r="AO27" s="1877">
        <v>210</v>
      </c>
      <c r="AP27" s="1868" t="s">
        <v>617</v>
      </c>
      <c r="AQ27" s="1894">
        <v>2</v>
      </c>
      <c r="AR27" s="1910"/>
      <c r="AS27" s="160" t="s">
        <v>672</v>
      </c>
      <c r="AT27" s="1909"/>
      <c r="AU27" s="1902" t="s">
        <v>636</v>
      </c>
      <c r="AV27" s="161" t="s">
        <v>623</v>
      </c>
      <c r="AW27" s="161">
        <v>2100</v>
      </c>
      <c r="AX27" s="145"/>
      <c r="AY27" s="1909"/>
      <c r="AZ27" s="1902" t="s">
        <v>636</v>
      </c>
      <c r="BA27" s="161" t="s">
        <v>623</v>
      </c>
      <c r="BB27" s="161">
        <v>2100</v>
      </c>
      <c r="BC27" s="146"/>
      <c r="BD27" s="1885" t="e">
        <v>#VALUE!</v>
      </c>
      <c r="BE27" s="1887" t="s">
        <v>624</v>
      </c>
      <c r="BF27" s="147">
        <v>750</v>
      </c>
      <c r="BG27" s="1868" t="s">
        <v>624</v>
      </c>
      <c r="BH27" s="147">
        <v>3100</v>
      </c>
      <c r="BI27" s="1868" t="s">
        <v>624</v>
      </c>
      <c r="BJ27" s="147">
        <v>2300</v>
      </c>
      <c r="BK27" s="1868" t="s">
        <v>617</v>
      </c>
      <c r="BL27" s="1869">
        <v>1810</v>
      </c>
      <c r="BM27" s="1868" t="s">
        <v>615</v>
      </c>
      <c r="BN27" s="1875">
        <v>10</v>
      </c>
      <c r="BO27" s="94"/>
      <c r="BP27" s="148" t="s">
        <v>700</v>
      </c>
      <c r="BQ27" s="1898" t="s">
        <v>615</v>
      </c>
      <c r="BR27" s="1899">
        <v>570</v>
      </c>
      <c r="BS27" s="1868" t="s">
        <v>615</v>
      </c>
      <c r="BT27" s="1883">
        <v>5</v>
      </c>
    </row>
    <row r="28" spans="1:72" s="170" customFormat="1" ht="25.5" customHeight="1">
      <c r="A28" s="170" t="s">
        <v>673</v>
      </c>
      <c r="B28" s="1917"/>
      <c r="C28" s="1872"/>
      <c r="D28" s="1908"/>
      <c r="E28" s="149" t="s">
        <v>435</v>
      </c>
      <c r="F28" s="130"/>
      <c r="G28" s="150">
        <v>32970</v>
      </c>
      <c r="H28" s="151"/>
      <c r="I28" s="112" t="s">
        <v>615</v>
      </c>
      <c r="J28" s="152">
        <v>310</v>
      </c>
      <c r="K28" s="153"/>
      <c r="L28" s="154" t="s">
        <v>616</v>
      </c>
      <c r="M28" s="1868"/>
      <c r="N28" s="1870"/>
      <c r="O28" s="1868"/>
      <c r="P28" s="1876"/>
      <c r="Q28" s="1868"/>
      <c r="R28" s="1870"/>
      <c r="S28" s="1868"/>
      <c r="T28" s="1882"/>
      <c r="U28" s="112" t="s">
        <v>615</v>
      </c>
      <c r="V28" s="152">
        <v>7750</v>
      </c>
      <c r="W28" s="155">
        <v>70</v>
      </c>
      <c r="X28" s="156" t="s">
        <v>615</v>
      </c>
      <c r="Y28" s="157">
        <v>54270</v>
      </c>
      <c r="Z28" s="140" t="s">
        <v>617</v>
      </c>
      <c r="AA28" s="158">
        <v>540</v>
      </c>
      <c r="AB28" s="159" t="s">
        <v>615</v>
      </c>
      <c r="AC28" s="157">
        <v>46520</v>
      </c>
      <c r="AD28" s="159" t="s">
        <v>617</v>
      </c>
      <c r="AE28" s="158">
        <v>460</v>
      </c>
      <c r="AF28" s="1891"/>
      <c r="AG28" s="1893"/>
      <c r="AH28" s="1868"/>
      <c r="AI28" s="1880"/>
      <c r="AJ28" s="1868"/>
      <c r="AK28" s="1870"/>
      <c r="AL28" s="1868"/>
      <c r="AM28" s="1882"/>
      <c r="AN28" s="1868"/>
      <c r="AO28" s="1878"/>
      <c r="AP28" s="1868"/>
      <c r="AQ28" s="1895"/>
      <c r="AR28" s="1910"/>
      <c r="AS28" s="160">
        <v>3660</v>
      </c>
      <c r="AT28" s="1909"/>
      <c r="AU28" s="1897"/>
      <c r="AV28" s="161" t="s">
        <v>627</v>
      </c>
      <c r="AW28" s="161">
        <v>2300</v>
      </c>
      <c r="AX28" s="145"/>
      <c r="AY28" s="1909"/>
      <c r="AZ28" s="1897"/>
      <c r="BA28" s="161" t="s">
        <v>627</v>
      </c>
      <c r="BB28" s="161">
        <v>2300</v>
      </c>
      <c r="BC28" s="146"/>
      <c r="BD28" s="1886"/>
      <c r="BE28" s="1887"/>
      <c r="BF28" s="162">
        <v>8</v>
      </c>
      <c r="BG28" s="1868"/>
      <c r="BH28" s="163">
        <v>30</v>
      </c>
      <c r="BI28" s="1868"/>
      <c r="BJ28" s="163">
        <v>20</v>
      </c>
      <c r="BK28" s="1868"/>
      <c r="BL28" s="1870"/>
      <c r="BM28" s="1868"/>
      <c r="BN28" s="1876"/>
      <c r="BO28" s="94"/>
      <c r="BP28" s="164">
        <v>0.99</v>
      </c>
      <c r="BQ28" s="1887"/>
      <c r="BR28" s="1900"/>
      <c r="BS28" s="1868"/>
      <c r="BT28" s="1884"/>
    </row>
    <row r="29" spans="1:72" s="172" customFormat="1" ht="25.5" customHeight="1">
      <c r="A29" s="171" t="s">
        <v>674</v>
      </c>
      <c r="B29" s="1917"/>
      <c r="C29" s="1904" t="s">
        <v>675</v>
      </c>
      <c r="D29" s="1906" t="s">
        <v>614</v>
      </c>
      <c r="E29" s="166" t="s">
        <v>480</v>
      </c>
      <c r="F29" s="167"/>
      <c r="G29" s="131">
        <v>24320</v>
      </c>
      <c r="H29" s="132">
        <v>32070</v>
      </c>
      <c r="I29" s="112" t="s">
        <v>615</v>
      </c>
      <c r="J29" s="133">
        <v>220</v>
      </c>
      <c r="K29" s="134">
        <v>300</v>
      </c>
      <c r="L29" s="135" t="s">
        <v>616</v>
      </c>
      <c r="M29" s="1868" t="s">
        <v>615</v>
      </c>
      <c r="N29" s="1869">
        <v>620</v>
      </c>
      <c r="O29" s="1868" t="s">
        <v>615</v>
      </c>
      <c r="P29" s="1875">
        <v>6</v>
      </c>
      <c r="Q29" s="1868" t="s">
        <v>615</v>
      </c>
      <c r="R29" s="1869">
        <v>2580</v>
      </c>
      <c r="S29" s="1868" t="s">
        <v>617</v>
      </c>
      <c r="T29" s="1881">
        <v>20</v>
      </c>
      <c r="U29" s="112" t="s">
        <v>615</v>
      </c>
      <c r="V29" s="136">
        <v>7750</v>
      </c>
      <c r="W29" s="137">
        <v>70</v>
      </c>
      <c r="X29" s="138"/>
      <c r="Y29" s="139"/>
      <c r="Z29" s="140"/>
      <c r="AA29" s="141"/>
      <c r="AB29" s="140"/>
      <c r="AC29" s="139" t="s">
        <v>618</v>
      </c>
      <c r="AD29" s="140"/>
      <c r="AE29" s="142"/>
      <c r="AF29" s="1901" t="s">
        <v>619</v>
      </c>
      <c r="AG29" s="1892">
        <v>2580</v>
      </c>
      <c r="AH29" s="1868" t="s">
        <v>617</v>
      </c>
      <c r="AI29" s="1879">
        <v>20</v>
      </c>
      <c r="AJ29" s="1868" t="s">
        <v>617</v>
      </c>
      <c r="AK29" s="1869">
        <v>500</v>
      </c>
      <c r="AL29" s="1868" t="s">
        <v>615</v>
      </c>
      <c r="AM29" s="1881">
        <v>5</v>
      </c>
      <c r="AN29" s="1868" t="s">
        <v>617</v>
      </c>
      <c r="AO29" s="1877">
        <v>190</v>
      </c>
      <c r="AP29" s="1868" t="s">
        <v>617</v>
      </c>
      <c r="AQ29" s="1894">
        <v>1</v>
      </c>
      <c r="AR29" s="1910"/>
      <c r="AS29" s="160" t="s">
        <v>676</v>
      </c>
      <c r="AT29" s="1909"/>
      <c r="AU29" s="1902" t="s">
        <v>641</v>
      </c>
      <c r="AV29" s="161" t="s">
        <v>623</v>
      </c>
      <c r="AW29" s="161">
        <v>2000</v>
      </c>
      <c r="AX29" s="145"/>
      <c r="AY29" s="1909"/>
      <c r="AZ29" s="1902" t="s">
        <v>641</v>
      </c>
      <c r="BA29" s="161" t="s">
        <v>623</v>
      </c>
      <c r="BB29" s="161">
        <v>2000</v>
      </c>
      <c r="BC29" s="146"/>
      <c r="BD29" s="1885" t="e">
        <v>#VALUE!</v>
      </c>
      <c r="BE29" s="1887" t="s">
        <v>624</v>
      </c>
      <c r="BF29" s="147">
        <v>620</v>
      </c>
      <c r="BG29" s="1868" t="s">
        <v>624</v>
      </c>
      <c r="BH29" s="147">
        <v>2580</v>
      </c>
      <c r="BI29" s="1868" t="s">
        <v>624</v>
      </c>
      <c r="BJ29" s="147">
        <v>1920</v>
      </c>
      <c r="BK29" s="1868" t="s">
        <v>617</v>
      </c>
      <c r="BL29" s="1869">
        <v>1510</v>
      </c>
      <c r="BM29" s="1868" t="s">
        <v>615</v>
      </c>
      <c r="BN29" s="1875">
        <v>10</v>
      </c>
      <c r="BO29" s="94"/>
      <c r="BP29" s="148" t="s">
        <v>700</v>
      </c>
      <c r="BQ29" s="1898" t="s">
        <v>615</v>
      </c>
      <c r="BR29" s="1899">
        <v>480</v>
      </c>
      <c r="BS29" s="1868" t="s">
        <v>615</v>
      </c>
      <c r="BT29" s="1883">
        <v>4</v>
      </c>
    </row>
    <row r="30" spans="1:72" s="172" customFormat="1" ht="25.5" customHeight="1">
      <c r="A30" s="171" t="s">
        <v>677</v>
      </c>
      <c r="B30" s="1917"/>
      <c r="C30" s="1905"/>
      <c r="D30" s="1907"/>
      <c r="E30" s="168" t="s">
        <v>435</v>
      </c>
      <c r="F30" s="167"/>
      <c r="G30" s="150">
        <v>32070</v>
      </c>
      <c r="H30" s="151"/>
      <c r="I30" s="112" t="s">
        <v>615</v>
      </c>
      <c r="J30" s="152">
        <v>300</v>
      </c>
      <c r="K30" s="153"/>
      <c r="L30" s="154" t="s">
        <v>616</v>
      </c>
      <c r="M30" s="1868"/>
      <c r="N30" s="1870"/>
      <c r="O30" s="1868"/>
      <c r="P30" s="1876"/>
      <c r="Q30" s="1868"/>
      <c r="R30" s="1870"/>
      <c r="S30" s="1868"/>
      <c r="T30" s="1882"/>
      <c r="U30" s="112" t="s">
        <v>615</v>
      </c>
      <c r="V30" s="152">
        <v>7750</v>
      </c>
      <c r="W30" s="155">
        <v>70</v>
      </c>
      <c r="X30" s="156" t="s">
        <v>615</v>
      </c>
      <c r="Y30" s="157">
        <v>54270</v>
      </c>
      <c r="Z30" s="140" t="s">
        <v>617</v>
      </c>
      <c r="AA30" s="158">
        <v>540</v>
      </c>
      <c r="AB30" s="159" t="s">
        <v>615</v>
      </c>
      <c r="AC30" s="157">
        <v>46520</v>
      </c>
      <c r="AD30" s="159" t="s">
        <v>617</v>
      </c>
      <c r="AE30" s="158">
        <v>460</v>
      </c>
      <c r="AF30" s="1901"/>
      <c r="AG30" s="1893"/>
      <c r="AH30" s="1868"/>
      <c r="AI30" s="1880"/>
      <c r="AJ30" s="1868"/>
      <c r="AK30" s="1870"/>
      <c r="AL30" s="1868"/>
      <c r="AM30" s="1882"/>
      <c r="AN30" s="1868"/>
      <c r="AO30" s="1878"/>
      <c r="AP30" s="1868"/>
      <c r="AQ30" s="1895"/>
      <c r="AR30" s="1910"/>
      <c r="AS30" s="160">
        <v>3160</v>
      </c>
      <c r="AT30" s="1903"/>
      <c r="AU30" s="1903"/>
      <c r="AV30" s="169" t="s">
        <v>627</v>
      </c>
      <c r="AW30" s="169">
        <v>2200</v>
      </c>
      <c r="AX30" s="145"/>
      <c r="AY30" s="1903"/>
      <c r="AZ30" s="1903"/>
      <c r="BA30" s="169" t="s">
        <v>627</v>
      </c>
      <c r="BB30" s="169">
        <v>2200</v>
      </c>
      <c r="BC30" s="146"/>
      <c r="BD30" s="1886"/>
      <c r="BE30" s="1887"/>
      <c r="BF30" s="162">
        <v>6</v>
      </c>
      <c r="BG30" s="1868"/>
      <c r="BH30" s="163">
        <v>20</v>
      </c>
      <c r="BI30" s="1868"/>
      <c r="BJ30" s="163">
        <v>10</v>
      </c>
      <c r="BK30" s="1868"/>
      <c r="BL30" s="1870"/>
      <c r="BM30" s="1868"/>
      <c r="BN30" s="1876"/>
      <c r="BO30" s="94"/>
      <c r="BP30" s="164">
        <v>0.92</v>
      </c>
      <c r="BQ30" s="1887"/>
      <c r="BR30" s="1900"/>
      <c r="BS30" s="1868"/>
      <c r="BT30" s="1884"/>
    </row>
    <row r="31" spans="1:72" s="170" customFormat="1" ht="25.5" customHeight="1">
      <c r="A31" s="170" t="s">
        <v>678</v>
      </c>
      <c r="B31" s="1917"/>
      <c r="C31" s="1871" t="s">
        <v>679</v>
      </c>
      <c r="D31" s="1873" t="s">
        <v>614</v>
      </c>
      <c r="E31" s="129" t="s">
        <v>480</v>
      </c>
      <c r="F31" s="130"/>
      <c r="G31" s="131">
        <v>23660</v>
      </c>
      <c r="H31" s="132">
        <v>31410</v>
      </c>
      <c r="I31" s="112" t="s">
        <v>615</v>
      </c>
      <c r="J31" s="133">
        <v>210</v>
      </c>
      <c r="K31" s="134">
        <v>290</v>
      </c>
      <c r="L31" s="135" t="s">
        <v>616</v>
      </c>
      <c r="M31" s="1868" t="s">
        <v>615</v>
      </c>
      <c r="N31" s="1869">
        <v>530</v>
      </c>
      <c r="O31" s="1868" t="s">
        <v>615</v>
      </c>
      <c r="P31" s="1875">
        <v>5</v>
      </c>
      <c r="Q31" s="1868" t="s">
        <v>615</v>
      </c>
      <c r="R31" s="1869">
        <v>2210</v>
      </c>
      <c r="S31" s="1868" t="s">
        <v>617</v>
      </c>
      <c r="T31" s="1881">
        <v>20</v>
      </c>
      <c r="U31" s="112" t="s">
        <v>615</v>
      </c>
      <c r="V31" s="136">
        <v>7750</v>
      </c>
      <c r="W31" s="137">
        <v>70</v>
      </c>
      <c r="X31" s="138"/>
      <c r="Y31" s="139"/>
      <c r="Z31" s="140"/>
      <c r="AA31" s="141"/>
      <c r="AB31" s="140"/>
      <c r="AC31" s="139" t="s">
        <v>618</v>
      </c>
      <c r="AD31" s="140"/>
      <c r="AE31" s="142"/>
      <c r="AF31" s="1891" t="s">
        <v>619</v>
      </c>
      <c r="AG31" s="1892">
        <v>2210</v>
      </c>
      <c r="AH31" s="1868" t="s">
        <v>617</v>
      </c>
      <c r="AI31" s="1879">
        <v>20</v>
      </c>
      <c r="AJ31" s="1868" t="s">
        <v>617</v>
      </c>
      <c r="AK31" s="1869">
        <v>500</v>
      </c>
      <c r="AL31" s="1868" t="s">
        <v>615</v>
      </c>
      <c r="AM31" s="1881">
        <v>5</v>
      </c>
      <c r="AN31" s="1868" t="s">
        <v>617</v>
      </c>
      <c r="AO31" s="1877">
        <v>170</v>
      </c>
      <c r="AP31" s="1868" t="s">
        <v>617</v>
      </c>
      <c r="AQ31" s="1894">
        <v>1</v>
      </c>
      <c r="AR31" s="1910"/>
      <c r="AS31" s="160" t="s">
        <v>680</v>
      </c>
      <c r="AT31" s="1896" t="s">
        <v>681</v>
      </c>
      <c r="AU31" s="1896" t="s">
        <v>622</v>
      </c>
      <c r="AV31" s="144" t="s">
        <v>623</v>
      </c>
      <c r="AW31" s="144">
        <v>2400</v>
      </c>
      <c r="AX31" s="145"/>
      <c r="AY31" s="1896" t="s">
        <v>681</v>
      </c>
      <c r="AZ31" s="1896" t="s">
        <v>622</v>
      </c>
      <c r="BA31" s="144" t="s">
        <v>623</v>
      </c>
      <c r="BB31" s="144">
        <v>2400</v>
      </c>
      <c r="BC31" s="146"/>
      <c r="BD31" s="1885" t="e">
        <v>#VALUE!</v>
      </c>
      <c r="BE31" s="1887" t="s">
        <v>624</v>
      </c>
      <c r="BF31" s="147">
        <v>530</v>
      </c>
      <c r="BG31" s="1868" t="s">
        <v>624</v>
      </c>
      <c r="BH31" s="147">
        <v>2210</v>
      </c>
      <c r="BI31" s="1868" t="s">
        <v>624</v>
      </c>
      <c r="BJ31" s="147">
        <v>1640</v>
      </c>
      <c r="BK31" s="1868" t="s">
        <v>617</v>
      </c>
      <c r="BL31" s="1869">
        <v>1290</v>
      </c>
      <c r="BM31" s="1868" t="s">
        <v>615</v>
      </c>
      <c r="BN31" s="1875">
        <v>10</v>
      </c>
      <c r="BO31" s="94"/>
      <c r="BP31" s="148" t="s">
        <v>700</v>
      </c>
      <c r="BQ31" s="1898" t="s">
        <v>615</v>
      </c>
      <c r="BR31" s="1899">
        <v>410</v>
      </c>
      <c r="BS31" s="1868" t="s">
        <v>615</v>
      </c>
      <c r="BT31" s="1883">
        <v>4</v>
      </c>
    </row>
    <row r="32" spans="1:72" s="170" customFormat="1" ht="25.5" customHeight="1">
      <c r="A32" s="170" t="s">
        <v>682</v>
      </c>
      <c r="B32" s="1917"/>
      <c r="C32" s="1872"/>
      <c r="D32" s="1908"/>
      <c r="E32" s="149" t="s">
        <v>435</v>
      </c>
      <c r="F32" s="130"/>
      <c r="G32" s="150">
        <v>31410</v>
      </c>
      <c r="H32" s="151"/>
      <c r="I32" s="112" t="s">
        <v>615</v>
      </c>
      <c r="J32" s="152">
        <v>290</v>
      </c>
      <c r="K32" s="153"/>
      <c r="L32" s="154" t="s">
        <v>616</v>
      </c>
      <c r="M32" s="1868"/>
      <c r="N32" s="1870"/>
      <c r="O32" s="1868"/>
      <c r="P32" s="1876"/>
      <c r="Q32" s="1868"/>
      <c r="R32" s="1870"/>
      <c r="S32" s="1868"/>
      <c r="T32" s="1882"/>
      <c r="U32" s="112" t="s">
        <v>615</v>
      </c>
      <c r="V32" s="152">
        <v>7750</v>
      </c>
      <c r="W32" s="155">
        <v>70</v>
      </c>
      <c r="X32" s="156" t="s">
        <v>615</v>
      </c>
      <c r="Y32" s="157">
        <v>54270</v>
      </c>
      <c r="Z32" s="140" t="s">
        <v>617</v>
      </c>
      <c r="AA32" s="158">
        <v>540</v>
      </c>
      <c r="AB32" s="159" t="s">
        <v>615</v>
      </c>
      <c r="AC32" s="157">
        <v>46520</v>
      </c>
      <c r="AD32" s="159" t="s">
        <v>617</v>
      </c>
      <c r="AE32" s="158">
        <v>460</v>
      </c>
      <c r="AF32" s="1891"/>
      <c r="AG32" s="1893"/>
      <c r="AH32" s="1868"/>
      <c r="AI32" s="1880"/>
      <c r="AJ32" s="1868"/>
      <c r="AK32" s="1870"/>
      <c r="AL32" s="1868"/>
      <c r="AM32" s="1882"/>
      <c r="AN32" s="1868"/>
      <c r="AO32" s="1878"/>
      <c r="AP32" s="1868"/>
      <c r="AQ32" s="1895"/>
      <c r="AR32" s="1910"/>
      <c r="AS32" s="160">
        <v>2810</v>
      </c>
      <c r="AT32" s="1909"/>
      <c r="AU32" s="1897"/>
      <c r="AV32" s="161" t="s">
        <v>627</v>
      </c>
      <c r="AW32" s="161">
        <v>2700</v>
      </c>
      <c r="AX32" s="145"/>
      <c r="AY32" s="1909"/>
      <c r="AZ32" s="1897"/>
      <c r="BA32" s="161" t="s">
        <v>627</v>
      </c>
      <c r="BB32" s="161">
        <v>2700</v>
      </c>
      <c r="BC32" s="146"/>
      <c r="BD32" s="1886"/>
      <c r="BE32" s="1887"/>
      <c r="BF32" s="162">
        <v>5</v>
      </c>
      <c r="BG32" s="1868"/>
      <c r="BH32" s="163">
        <v>20</v>
      </c>
      <c r="BI32" s="1868"/>
      <c r="BJ32" s="163">
        <v>10</v>
      </c>
      <c r="BK32" s="1868"/>
      <c r="BL32" s="1870"/>
      <c r="BM32" s="1868"/>
      <c r="BN32" s="1876"/>
      <c r="BO32" s="94"/>
      <c r="BP32" s="164">
        <v>0.95</v>
      </c>
      <c r="BQ32" s="1887"/>
      <c r="BR32" s="1900"/>
      <c r="BS32" s="1868"/>
      <c r="BT32" s="1884"/>
    </row>
    <row r="33" spans="1:72" s="172" customFormat="1" ht="25.5" customHeight="1">
      <c r="A33" s="171" t="s">
        <v>683</v>
      </c>
      <c r="B33" s="1917"/>
      <c r="C33" s="1904" t="s">
        <v>684</v>
      </c>
      <c r="D33" s="1906" t="s">
        <v>614</v>
      </c>
      <c r="E33" s="166" t="s">
        <v>480</v>
      </c>
      <c r="F33" s="167"/>
      <c r="G33" s="131">
        <v>23180</v>
      </c>
      <c r="H33" s="132">
        <v>30930</v>
      </c>
      <c r="I33" s="112" t="s">
        <v>615</v>
      </c>
      <c r="J33" s="133">
        <v>210</v>
      </c>
      <c r="K33" s="134">
        <v>290</v>
      </c>
      <c r="L33" s="135" t="s">
        <v>616</v>
      </c>
      <c r="M33" s="1868" t="s">
        <v>615</v>
      </c>
      <c r="N33" s="1869">
        <v>460</v>
      </c>
      <c r="O33" s="1868" t="s">
        <v>615</v>
      </c>
      <c r="P33" s="1875">
        <v>4</v>
      </c>
      <c r="Q33" s="1868" t="s">
        <v>615</v>
      </c>
      <c r="R33" s="1869">
        <v>1930</v>
      </c>
      <c r="S33" s="1868" t="s">
        <v>617</v>
      </c>
      <c r="T33" s="1881">
        <v>10</v>
      </c>
      <c r="U33" s="112" t="s">
        <v>615</v>
      </c>
      <c r="V33" s="136">
        <v>7750</v>
      </c>
      <c r="W33" s="137">
        <v>70</v>
      </c>
      <c r="X33" s="138"/>
      <c r="Y33" s="139"/>
      <c r="Z33" s="140"/>
      <c r="AA33" s="141"/>
      <c r="AB33" s="140"/>
      <c r="AC33" s="139" t="s">
        <v>618</v>
      </c>
      <c r="AD33" s="140"/>
      <c r="AE33" s="142"/>
      <c r="AF33" s="1901" t="s">
        <v>619</v>
      </c>
      <c r="AG33" s="1892">
        <v>1930</v>
      </c>
      <c r="AH33" s="1868" t="s">
        <v>617</v>
      </c>
      <c r="AI33" s="1879">
        <v>10</v>
      </c>
      <c r="AJ33" s="1868" t="s">
        <v>617</v>
      </c>
      <c r="AK33" s="1869">
        <v>500</v>
      </c>
      <c r="AL33" s="1868" t="s">
        <v>615</v>
      </c>
      <c r="AM33" s="1881">
        <v>5</v>
      </c>
      <c r="AN33" s="1868" t="s">
        <v>617</v>
      </c>
      <c r="AO33" s="1877">
        <v>170</v>
      </c>
      <c r="AP33" s="1868" t="s">
        <v>617</v>
      </c>
      <c r="AQ33" s="1894">
        <v>1</v>
      </c>
      <c r="AR33" s="1910"/>
      <c r="AS33" s="160" t="s">
        <v>685</v>
      </c>
      <c r="AT33" s="1909"/>
      <c r="AU33" s="1902" t="s">
        <v>631</v>
      </c>
      <c r="AV33" s="161" t="s">
        <v>623</v>
      </c>
      <c r="AW33" s="161">
        <v>2300</v>
      </c>
      <c r="AX33" s="145"/>
      <c r="AY33" s="1909"/>
      <c r="AZ33" s="1902" t="s">
        <v>631</v>
      </c>
      <c r="BA33" s="161" t="s">
        <v>623</v>
      </c>
      <c r="BB33" s="161">
        <v>2300</v>
      </c>
      <c r="BC33" s="146"/>
      <c r="BD33" s="1885" t="e">
        <v>#VALUE!</v>
      </c>
      <c r="BE33" s="1887" t="s">
        <v>624</v>
      </c>
      <c r="BF33" s="147">
        <v>460</v>
      </c>
      <c r="BG33" s="1868" t="s">
        <v>624</v>
      </c>
      <c r="BH33" s="147">
        <v>1930</v>
      </c>
      <c r="BI33" s="1868" t="s">
        <v>624</v>
      </c>
      <c r="BJ33" s="147">
        <v>1440</v>
      </c>
      <c r="BK33" s="1868" t="s">
        <v>617</v>
      </c>
      <c r="BL33" s="1869">
        <v>1130</v>
      </c>
      <c r="BM33" s="1868" t="s">
        <v>615</v>
      </c>
      <c r="BN33" s="1875">
        <v>10</v>
      </c>
      <c r="BO33" s="94"/>
      <c r="BP33" s="148" t="s">
        <v>700</v>
      </c>
      <c r="BQ33" s="1898" t="s">
        <v>615</v>
      </c>
      <c r="BR33" s="1899">
        <v>360</v>
      </c>
      <c r="BS33" s="1868" t="s">
        <v>615</v>
      </c>
      <c r="BT33" s="1883">
        <v>3</v>
      </c>
    </row>
    <row r="34" spans="1:72" s="172" customFormat="1" ht="25.5" customHeight="1">
      <c r="A34" s="171" t="s">
        <v>686</v>
      </c>
      <c r="B34" s="1917"/>
      <c r="C34" s="1905"/>
      <c r="D34" s="1907"/>
      <c r="E34" s="168" t="s">
        <v>435</v>
      </c>
      <c r="F34" s="167"/>
      <c r="G34" s="150">
        <v>30930</v>
      </c>
      <c r="H34" s="151"/>
      <c r="I34" s="112" t="s">
        <v>615</v>
      </c>
      <c r="J34" s="152">
        <v>290</v>
      </c>
      <c r="K34" s="153"/>
      <c r="L34" s="154" t="s">
        <v>616</v>
      </c>
      <c r="M34" s="1868"/>
      <c r="N34" s="1870"/>
      <c r="O34" s="1868"/>
      <c r="P34" s="1876"/>
      <c r="Q34" s="1868"/>
      <c r="R34" s="1870"/>
      <c r="S34" s="1868"/>
      <c r="T34" s="1882"/>
      <c r="U34" s="112" t="s">
        <v>615</v>
      </c>
      <c r="V34" s="152">
        <v>7750</v>
      </c>
      <c r="W34" s="155">
        <v>70</v>
      </c>
      <c r="X34" s="156" t="s">
        <v>615</v>
      </c>
      <c r="Y34" s="157">
        <v>54270</v>
      </c>
      <c r="Z34" s="140" t="s">
        <v>617</v>
      </c>
      <c r="AA34" s="158">
        <v>540</v>
      </c>
      <c r="AB34" s="159" t="s">
        <v>615</v>
      </c>
      <c r="AC34" s="157">
        <v>46520</v>
      </c>
      <c r="AD34" s="159" t="s">
        <v>617</v>
      </c>
      <c r="AE34" s="158">
        <v>460</v>
      </c>
      <c r="AF34" s="1901"/>
      <c r="AG34" s="1893"/>
      <c r="AH34" s="1868"/>
      <c r="AI34" s="1880"/>
      <c r="AJ34" s="1868"/>
      <c r="AK34" s="1870"/>
      <c r="AL34" s="1868"/>
      <c r="AM34" s="1882"/>
      <c r="AN34" s="1868"/>
      <c r="AO34" s="1878"/>
      <c r="AP34" s="1868"/>
      <c r="AQ34" s="1895"/>
      <c r="AR34" s="1910"/>
      <c r="AS34" s="160">
        <v>2540</v>
      </c>
      <c r="AT34" s="1909"/>
      <c r="AU34" s="1897"/>
      <c r="AV34" s="161" t="s">
        <v>627</v>
      </c>
      <c r="AW34" s="161">
        <v>2500</v>
      </c>
      <c r="AX34" s="145"/>
      <c r="AY34" s="1909"/>
      <c r="AZ34" s="1897"/>
      <c r="BA34" s="161" t="s">
        <v>627</v>
      </c>
      <c r="BB34" s="161">
        <v>2500</v>
      </c>
      <c r="BC34" s="146"/>
      <c r="BD34" s="1886"/>
      <c r="BE34" s="1887"/>
      <c r="BF34" s="162">
        <v>5</v>
      </c>
      <c r="BG34" s="1868"/>
      <c r="BH34" s="163">
        <v>10</v>
      </c>
      <c r="BI34" s="1868"/>
      <c r="BJ34" s="163">
        <v>10</v>
      </c>
      <c r="BK34" s="1868"/>
      <c r="BL34" s="1870"/>
      <c r="BM34" s="1868"/>
      <c r="BN34" s="1876"/>
      <c r="BO34" s="94"/>
      <c r="BP34" s="164">
        <v>0.99</v>
      </c>
      <c r="BQ34" s="1887"/>
      <c r="BR34" s="1900"/>
      <c r="BS34" s="1868"/>
      <c r="BT34" s="1884"/>
    </row>
    <row r="35" spans="1:72" s="170" customFormat="1" ht="25.5" customHeight="1">
      <c r="A35" s="170" t="s">
        <v>687</v>
      </c>
      <c r="B35" s="1917"/>
      <c r="C35" s="1871" t="s">
        <v>688</v>
      </c>
      <c r="D35" s="1873" t="s">
        <v>614</v>
      </c>
      <c r="E35" s="129" t="s">
        <v>480</v>
      </c>
      <c r="F35" s="130"/>
      <c r="G35" s="131">
        <v>22800</v>
      </c>
      <c r="H35" s="132">
        <v>30550</v>
      </c>
      <c r="I35" s="112" t="s">
        <v>615</v>
      </c>
      <c r="J35" s="133">
        <v>210</v>
      </c>
      <c r="K35" s="134">
        <v>280</v>
      </c>
      <c r="L35" s="135" t="s">
        <v>616</v>
      </c>
      <c r="M35" s="1868" t="s">
        <v>615</v>
      </c>
      <c r="N35" s="1869">
        <v>410</v>
      </c>
      <c r="O35" s="1868" t="s">
        <v>615</v>
      </c>
      <c r="P35" s="1875">
        <v>4</v>
      </c>
      <c r="Q35" s="1868" t="s">
        <v>615</v>
      </c>
      <c r="R35" s="1869">
        <v>1720</v>
      </c>
      <c r="S35" s="1868" t="s">
        <v>617</v>
      </c>
      <c r="T35" s="1881">
        <v>10</v>
      </c>
      <c r="U35" s="112" t="s">
        <v>615</v>
      </c>
      <c r="V35" s="136">
        <v>7750</v>
      </c>
      <c r="W35" s="137">
        <v>70</v>
      </c>
      <c r="X35" s="138"/>
      <c r="Y35" s="139"/>
      <c r="Z35" s="140"/>
      <c r="AA35" s="141"/>
      <c r="AB35" s="140"/>
      <c r="AC35" s="139" t="s">
        <v>618</v>
      </c>
      <c r="AD35" s="140"/>
      <c r="AE35" s="142"/>
      <c r="AF35" s="1891" t="s">
        <v>619</v>
      </c>
      <c r="AG35" s="1892">
        <v>1720</v>
      </c>
      <c r="AH35" s="1868" t="s">
        <v>617</v>
      </c>
      <c r="AI35" s="1879">
        <v>10</v>
      </c>
      <c r="AJ35" s="1868" t="s">
        <v>617</v>
      </c>
      <c r="AK35" s="1869">
        <v>500</v>
      </c>
      <c r="AL35" s="1868" t="s">
        <v>615</v>
      </c>
      <c r="AM35" s="1881">
        <v>5</v>
      </c>
      <c r="AN35" s="1868" t="s">
        <v>617</v>
      </c>
      <c r="AO35" s="1877">
        <v>150</v>
      </c>
      <c r="AP35" s="1868" t="s">
        <v>617</v>
      </c>
      <c r="AQ35" s="1894">
        <v>1</v>
      </c>
      <c r="AR35" s="1910"/>
      <c r="AS35" s="160" t="s">
        <v>689</v>
      </c>
      <c r="AT35" s="1909"/>
      <c r="AU35" s="1902" t="s">
        <v>636</v>
      </c>
      <c r="AV35" s="161" t="s">
        <v>623</v>
      </c>
      <c r="AW35" s="161">
        <v>2200</v>
      </c>
      <c r="AX35" s="145"/>
      <c r="AY35" s="1909"/>
      <c r="AZ35" s="1902" t="s">
        <v>636</v>
      </c>
      <c r="BA35" s="161" t="s">
        <v>623</v>
      </c>
      <c r="BB35" s="161">
        <v>2200</v>
      </c>
      <c r="BC35" s="146"/>
      <c r="BD35" s="1885" t="e">
        <v>#VALUE!</v>
      </c>
      <c r="BE35" s="1887" t="s">
        <v>624</v>
      </c>
      <c r="BF35" s="147">
        <v>410</v>
      </c>
      <c r="BG35" s="1868" t="s">
        <v>624</v>
      </c>
      <c r="BH35" s="147">
        <v>1720</v>
      </c>
      <c r="BI35" s="1868" t="s">
        <v>624</v>
      </c>
      <c r="BJ35" s="147">
        <v>1280</v>
      </c>
      <c r="BK35" s="1868" t="s">
        <v>617</v>
      </c>
      <c r="BL35" s="1869">
        <v>1010</v>
      </c>
      <c r="BM35" s="1868" t="s">
        <v>615</v>
      </c>
      <c r="BN35" s="1875">
        <v>10</v>
      </c>
      <c r="BO35" s="94"/>
      <c r="BP35" s="148" t="s">
        <v>700</v>
      </c>
      <c r="BQ35" s="1898" t="s">
        <v>615</v>
      </c>
      <c r="BR35" s="1899">
        <v>320</v>
      </c>
      <c r="BS35" s="1868" t="s">
        <v>615</v>
      </c>
      <c r="BT35" s="1883">
        <v>3</v>
      </c>
    </row>
    <row r="36" spans="1:72" s="170" customFormat="1" ht="25.5" customHeight="1">
      <c r="A36" s="170" t="s">
        <v>690</v>
      </c>
      <c r="B36" s="1917"/>
      <c r="C36" s="1872"/>
      <c r="D36" s="1908"/>
      <c r="E36" s="149" t="s">
        <v>435</v>
      </c>
      <c r="F36" s="130"/>
      <c r="G36" s="150">
        <v>30550</v>
      </c>
      <c r="H36" s="151"/>
      <c r="I36" s="112" t="s">
        <v>615</v>
      </c>
      <c r="J36" s="152">
        <v>280</v>
      </c>
      <c r="K36" s="153"/>
      <c r="L36" s="154" t="s">
        <v>616</v>
      </c>
      <c r="M36" s="1868"/>
      <c r="N36" s="1870"/>
      <c r="O36" s="1868"/>
      <c r="P36" s="1876"/>
      <c r="Q36" s="1868"/>
      <c r="R36" s="1870"/>
      <c r="S36" s="1868"/>
      <c r="T36" s="1882"/>
      <c r="U36" s="112" t="s">
        <v>615</v>
      </c>
      <c r="V36" s="152">
        <v>7750</v>
      </c>
      <c r="W36" s="155">
        <v>70</v>
      </c>
      <c r="X36" s="156" t="s">
        <v>615</v>
      </c>
      <c r="Y36" s="157">
        <v>54270</v>
      </c>
      <c r="Z36" s="140" t="s">
        <v>617</v>
      </c>
      <c r="AA36" s="158">
        <v>540</v>
      </c>
      <c r="AB36" s="159" t="s">
        <v>615</v>
      </c>
      <c r="AC36" s="157">
        <v>46520</v>
      </c>
      <c r="AD36" s="159" t="s">
        <v>617</v>
      </c>
      <c r="AE36" s="158">
        <v>460</v>
      </c>
      <c r="AF36" s="1891"/>
      <c r="AG36" s="1893"/>
      <c r="AH36" s="1868"/>
      <c r="AI36" s="1880"/>
      <c r="AJ36" s="1868"/>
      <c r="AK36" s="1870"/>
      <c r="AL36" s="1868"/>
      <c r="AM36" s="1882"/>
      <c r="AN36" s="1868"/>
      <c r="AO36" s="1878"/>
      <c r="AP36" s="1868"/>
      <c r="AQ36" s="1895"/>
      <c r="AR36" s="1910"/>
      <c r="AS36" s="160">
        <v>2440</v>
      </c>
      <c r="AT36" s="1909"/>
      <c r="AU36" s="1897"/>
      <c r="AV36" s="161" t="s">
        <v>627</v>
      </c>
      <c r="AW36" s="161">
        <v>2400</v>
      </c>
      <c r="AX36" s="145"/>
      <c r="AY36" s="1909"/>
      <c r="AZ36" s="1897"/>
      <c r="BA36" s="161" t="s">
        <v>627</v>
      </c>
      <c r="BB36" s="161">
        <v>2400</v>
      </c>
      <c r="BC36" s="146"/>
      <c r="BD36" s="1886"/>
      <c r="BE36" s="1887"/>
      <c r="BF36" s="162">
        <v>4</v>
      </c>
      <c r="BG36" s="1868"/>
      <c r="BH36" s="163">
        <v>10</v>
      </c>
      <c r="BI36" s="1868"/>
      <c r="BJ36" s="163">
        <v>10</v>
      </c>
      <c r="BK36" s="1868"/>
      <c r="BL36" s="1870"/>
      <c r="BM36" s="1868"/>
      <c r="BN36" s="1876"/>
      <c r="BO36" s="94"/>
      <c r="BP36" s="164">
        <v>0.99</v>
      </c>
      <c r="BQ36" s="1887"/>
      <c r="BR36" s="1900"/>
      <c r="BS36" s="1868"/>
      <c r="BT36" s="1884"/>
    </row>
    <row r="37" spans="1:72" s="172" customFormat="1" ht="25.5" customHeight="1">
      <c r="A37" s="171" t="s">
        <v>691</v>
      </c>
      <c r="B37" s="1917"/>
      <c r="C37" s="1904" t="s">
        <v>692</v>
      </c>
      <c r="D37" s="1906" t="s">
        <v>614</v>
      </c>
      <c r="E37" s="166" t="s">
        <v>480</v>
      </c>
      <c r="F37" s="167"/>
      <c r="G37" s="131">
        <v>22510</v>
      </c>
      <c r="H37" s="132">
        <v>30260</v>
      </c>
      <c r="I37" s="112" t="s">
        <v>615</v>
      </c>
      <c r="J37" s="133">
        <v>200</v>
      </c>
      <c r="K37" s="134">
        <v>280</v>
      </c>
      <c r="L37" s="135" t="s">
        <v>616</v>
      </c>
      <c r="M37" s="1868" t="s">
        <v>615</v>
      </c>
      <c r="N37" s="1869">
        <v>370</v>
      </c>
      <c r="O37" s="1868" t="s">
        <v>615</v>
      </c>
      <c r="P37" s="1875">
        <v>3</v>
      </c>
      <c r="Q37" s="1868" t="s">
        <v>615</v>
      </c>
      <c r="R37" s="1869">
        <v>1550</v>
      </c>
      <c r="S37" s="1868" t="s">
        <v>617</v>
      </c>
      <c r="T37" s="1881">
        <v>10</v>
      </c>
      <c r="U37" s="112" t="s">
        <v>615</v>
      </c>
      <c r="V37" s="136">
        <v>7750</v>
      </c>
      <c r="W37" s="137">
        <v>70</v>
      </c>
      <c r="X37" s="138"/>
      <c r="Y37" s="139"/>
      <c r="Z37" s="140"/>
      <c r="AA37" s="141"/>
      <c r="AB37" s="140"/>
      <c r="AC37" s="139" t="s">
        <v>618</v>
      </c>
      <c r="AD37" s="140"/>
      <c r="AE37" s="142"/>
      <c r="AF37" s="1901" t="s">
        <v>619</v>
      </c>
      <c r="AG37" s="1892">
        <v>1550</v>
      </c>
      <c r="AH37" s="1868" t="s">
        <v>617</v>
      </c>
      <c r="AI37" s="1879">
        <v>10</v>
      </c>
      <c r="AJ37" s="1868" t="s">
        <v>617</v>
      </c>
      <c r="AK37" s="1869">
        <v>500</v>
      </c>
      <c r="AL37" s="1868" t="s">
        <v>615</v>
      </c>
      <c r="AM37" s="1881">
        <v>5</v>
      </c>
      <c r="AN37" s="1868" t="s">
        <v>617</v>
      </c>
      <c r="AO37" s="1877">
        <v>130</v>
      </c>
      <c r="AP37" s="1868" t="s">
        <v>617</v>
      </c>
      <c r="AQ37" s="1894">
        <v>1</v>
      </c>
      <c r="AR37" s="1910"/>
      <c r="AS37" s="160" t="s">
        <v>693</v>
      </c>
      <c r="AT37" s="1909"/>
      <c r="AU37" s="1902" t="s">
        <v>641</v>
      </c>
      <c r="AV37" s="161" t="s">
        <v>623</v>
      </c>
      <c r="AW37" s="161">
        <v>2100</v>
      </c>
      <c r="AX37" s="145"/>
      <c r="AY37" s="1909"/>
      <c r="AZ37" s="1902" t="s">
        <v>641</v>
      </c>
      <c r="BA37" s="161" t="s">
        <v>623</v>
      </c>
      <c r="BB37" s="161">
        <v>2100</v>
      </c>
      <c r="BC37" s="146"/>
      <c r="BD37" s="1885" t="e">
        <v>#VALUE!</v>
      </c>
      <c r="BE37" s="1887" t="s">
        <v>624</v>
      </c>
      <c r="BF37" s="147">
        <v>370</v>
      </c>
      <c r="BG37" s="1868" t="s">
        <v>624</v>
      </c>
      <c r="BH37" s="147">
        <v>1550</v>
      </c>
      <c r="BI37" s="1868" t="s">
        <v>624</v>
      </c>
      <c r="BJ37" s="147">
        <v>1150</v>
      </c>
      <c r="BK37" s="1868" t="s">
        <v>617</v>
      </c>
      <c r="BL37" s="1869">
        <v>900</v>
      </c>
      <c r="BM37" s="1868" t="s">
        <v>615</v>
      </c>
      <c r="BN37" s="1875">
        <v>9</v>
      </c>
      <c r="BO37" s="94"/>
      <c r="BP37" s="148" t="s">
        <v>700</v>
      </c>
      <c r="BQ37" s="1898" t="s">
        <v>615</v>
      </c>
      <c r="BR37" s="1899">
        <v>280</v>
      </c>
      <c r="BS37" s="1868" t="s">
        <v>615</v>
      </c>
      <c r="BT37" s="1883">
        <v>2</v>
      </c>
    </row>
    <row r="38" spans="1:72" s="172" customFormat="1" ht="25.5" customHeight="1">
      <c r="A38" s="171" t="s">
        <v>694</v>
      </c>
      <c r="B38" s="1917"/>
      <c r="C38" s="1905"/>
      <c r="D38" s="1907"/>
      <c r="E38" s="168" t="s">
        <v>435</v>
      </c>
      <c r="F38" s="167"/>
      <c r="G38" s="150">
        <v>30260</v>
      </c>
      <c r="H38" s="151"/>
      <c r="I38" s="112" t="s">
        <v>615</v>
      </c>
      <c r="J38" s="152">
        <v>280</v>
      </c>
      <c r="K38" s="153"/>
      <c r="L38" s="154" t="s">
        <v>616</v>
      </c>
      <c r="M38" s="1868"/>
      <c r="N38" s="1870"/>
      <c r="O38" s="1868"/>
      <c r="P38" s="1876"/>
      <c r="Q38" s="1868"/>
      <c r="R38" s="1870"/>
      <c r="S38" s="1868"/>
      <c r="T38" s="1882"/>
      <c r="U38" s="112" t="s">
        <v>615</v>
      </c>
      <c r="V38" s="152">
        <v>7750</v>
      </c>
      <c r="W38" s="155">
        <v>70</v>
      </c>
      <c r="X38" s="156" t="s">
        <v>615</v>
      </c>
      <c r="Y38" s="157">
        <v>54270</v>
      </c>
      <c r="Z38" s="140" t="s">
        <v>617</v>
      </c>
      <c r="AA38" s="158">
        <v>540</v>
      </c>
      <c r="AB38" s="159" t="s">
        <v>615</v>
      </c>
      <c r="AC38" s="157">
        <v>46520</v>
      </c>
      <c r="AD38" s="159" t="s">
        <v>617</v>
      </c>
      <c r="AE38" s="158">
        <v>460</v>
      </c>
      <c r="AF38" s="1901"/>
      <c r="AG38" s="1893"/>
      <c r="AH38" s="1868"/>
      <c r="AI38" s="1880"/>
      <c r="AJ38" s="1868"/>
      <c r="AK38" s="1870"/>
      <c r="AL38" s="1868"/>
      <c r="AM38" s="1882"/>
      <c r="AN38" s="1868"/>
      <c r="AO38" s="1878"/>
      <c r="AP38" s="1868"/>
      <c r="AQ38" s="1895"/>
      <c r="AR38" s="1910"/>
      <c r="AS38" s="160">
        <v>2360</v>
      </c>
      <c r="AT38" s="1903"/>
      <c r="AU38" s="1903"/>
      <c r="AV38" s="169" t="s">
        <v>627</v>
      </c>
      <c r="AW38" s="169">
        <v>2300</v>
      </c>
      <c r="AX38" s="145"/>
      <c r="AY38" s="1903"/>
      <c r="AZ38" s="1903"/>
      <c r="BA38" s="169" t="s">
        <v>627</v>
      </c>
      <c r="BB38" s="169">
        <v>2300</v>
      </c>
      <c r="BC38" s="146"/>
      <c r="BD38" s="1886"/>
      <c r="BE38" s="1887"/>
      <c r="BF38" s="162">
        <v>4</v>
      </c>
      <c r="BG38" s="1868"/>
      <c r="BH38" s="163">
        <v>10</v>
      </c>
      <c r="BI38" s="1868"/>
      <c r="BJ38" s="163">
        <v>10</v>
      </c>
      <c r="BK38" s="1868"/>
      <c r="BL38" s="1870"/>
      <c r="BM38" s="1868"/>
      <c r="BN38" s="1876"/>
      <c r="BO38" s="94"/>
      <c r="BP38" s="164">
        <v>0.99</v>
      </c>
      <c r="BQ38" s="1887"/>
      <c r="BR38" s="1900"/>
      <c r="BS38" s="1868"/>
      <c r="BT38" s="1884"/>
    </row>
    <row r="39" spans="1:72" s="170" customFormat="1" ht="25.5" customHeight="1">
      <c r="A39" s="170" t="s">
        <v>695</v>
      </c>
      <c r="B39" s="1917"/>
      <c r="C39" s="1871" t="s">
        <v>696</v>
      </c>
      <c r="D39" s="1873" t="s">
        <v>614</v>
      </c>
      <c r="E39" s="129" t="s">
        <v>480</v>
      </c>
      <c r="F39" s="130"/>
      <c r="G39" s="131">
        <v>22260</v>
      </c>
      <c r="H39" s="132">
        <v>30010</v>
      </c>
      <c r="I39" s="112" t="s">
        <v>615</v>
      </c>
      <c r="J39" s="133">
        <v>200</v>
      </c>
      <c r="K39" s="134">
        <v>280</v>
      </c>
      <c r="L39" s="135" t="s">
        <v>616</v>
      </c>
      <c r="M39" s="1868" t="s">
        <v>615</v>
      </c>
      <c r="N39" s="1869">
        <v>330</v>
      </c>
      <c r="O39" s="1868" t="s">
        <v>615</v>
      </c>
      <c r="P39" s="1875">
        <v>3</v>
      </c>
      <c r="Q39" s="1941"/>
      <c r="R39" s="1942"/>
      <c r="S39" s="1888"/>
      <c r="T39" s="1943"/>
      <c r="U39" s="112" t="s">
        <v>615</v>
      </c>
      <c r="V39" s="136">
        <v>7750</v>
      </c>
      <c r="W39" s="137">
        <v>70</v>
      </c>
      <c r="X39" s="138"/>
      <c r="Y39" s="139"/>
      <c r="Z39" s="140"/>
      <c r="AA39" s="141"/>
      <c r="AB39" s="140"/>
      <c r="AC39" s="139" t="s">
        <v>618</v>
      </c>
      <c r="AD39" s="140"/>
      <c r="AE39" s="142"/>
      <c r="AF39" s="1891" t="s">
        <v>619</v>
      </c>
      <c r="AG39" s="1892">
        <v>1400</v>
      </c>
      <c r="AH39" s="1868" t="s">
        <v>617</v>
      </c>
      <c r="AI39" s="1879">
        <v>10</v>
      </c>
      <c r="AJ39" s="1868" t="s">
        <v>617</v>
      </c>
      <c r="AK39" s="1869">
        <v>500</v>
      </c>
      <c r="AL39" s="1868" t="s">
        <v>615</v>
      </c>
      <c r="AM39" s="1881">
        <v>5</v>
      </c>
      <c r="AN39" s="1868" t="s">
        <v>617</v>
      </c>
      <c r="AO39" s="1877">
        <v>120</v>
      </c>
      <c r="AP39" s="1868" t="s">
        <v>617</v>
      </c>
      <c r="AQ39" s="1894">
        <v>1</v>
      </c>
      <c r="AR39" s="1910"/>
      <c r="AS39" s="160" t="s">
        <v>697</v>
      </c>
      <c r="AT39" s="173" t="s">
        <v>698</v>
      </c>
      <c r="AU39" s="1896" t="s">
        <v>622</v>
      </c>
      <c r="AV39" s="144" t="s">
        <v>623</v>
      </c>
      <c r="AW39" s="144">
        <v>2100</v>
      </c>
      <c r="AX39" s="145"/>
      <c r="AY39" s="173" t="s">
        <v>698</v>
      </c>
      <c r="AZ39" s="1896" t="s">
        <v>622</v>
      </c>
      <c r="BA39" s="144" t="s">
        <v>623</v>
      </c>
      <c r="BB39" s="144">
        <v>2100</v>
      </c>
      <c r="BC39" s="146"/>
      <c r="BD39" s="1885" t="e">
        <v>#VALUE!</v>
      </c>
      <c r="BE39" s="1887" t="s">
        <v>624</v>
      </c>
      <c r="BF39" s="147">
        <v>340</v>
      </c>
      <c r="BG39" s="1868" t="s">
        <v>624</v>
      </c>
      <c r="BH39" s="147">
        <v>1410</v>
      </c>
      <c r="BI39" s="1868" t="s">
        <v>624</v>
      </c>
      <c r="BJ39" s="147">
        <v>1040</v>
      </c>
      <c r="BK39" s="1868" t="s">
        <v>617</v>
      </c>
      <c r="BL39" s="1869">
        <v>820</v>
      </c>
      <c r="BM39" s="1868" t="s">
        <v>615</v>
      </c>
      <c r="BN39" s="1875">
        <v>8</v>
      </c>
      <c r="BO39" s="94"/>
      <c r="BP39" s="148" t="s">
        <v>700</v>
      </c>
      <c r="BQ39" s="1898" t="s">
        <v>615</v>
      </c>
      <c r="BR39" s="1899">
        <v>260</v>
      </c>
      <c r="BS39" s="1868" t="s">
        <v>615</v>
      </c>
      <c r="BT39" s="1883">
        <v>2</v>
      </c>
    </row>
    <row r="40" spans="1:72" s="170" customFormat="1" ht="25.5" customHeight="1">
      <c r="A40" s="170" t="s">
        <v>699</v>
      </c>
      <c r="B40" s="1905"/>
      <c r="C40" s="1872"/>
      <c r="D40" s="1874"/>
      <c r="E40" s="149" t="s">
        <v>435</v>
      </c>
      <c r="F40" s="130"/>
      <c r="G40" s="150">
        <v>30010</v>
      </c>
      <c r="H40" s="151"/>
      <c r="I40" s="112" t="s">
        <v>615</v>
      </c>
      <c r="J40" s="152">
        <v>280</v>
      </c>
      <c r="K40" s="153"/>
      <c r="L40" s="154" t="s">
        <v>616</v>
      </c>
      <c r="M40" s="1868"/>
      <c r="N40" s="1870"/>
      <c r="O40" s="1868"/>
      <c r="P40" s="1876"/>
      <c r="Q40" s="1941"/>
      <c r="R40" s="1889"/>
      <c r="S40" s="1888"/>
      <c r="T40" s="1890"/>
      <c r="U40" s="112" t="s">
        <v>615</v>
      </c>
      <c r="V40" s="152">
        <v>7750</v>
      </c>
      <c r="W40" s="155">
        <v>70</v>
      </c>
      <c r="X40" s="156" t="s">
        <v>615</v>
      </c>
      <c r="Y40" s="157">
        <v>54270</v>
      </c>
      <c r="Z40" s="140" t="s">
        <v>617</v>
      </c>
      <c r="AA40" s="158">
        <v>540</v>
      </c>
      <c r="AB40" s="159" t="s">
        <v>615</v>
      </c>
      <c r="AC40" s="157">
        <v>46520</v>
      </c>
      <c r="AD40" s="159" t="s">
        <v>617</v>
      </c>
      <c r="AE40" s="158">
        <v>460</v>
      </c>
      <c r="AF40" s="1891"/>
      <c r="AG40" s="1893"/>
      <c r="AH40" s="1868"/>
      <c r="AI40" s="1880"/>
      <c r="AJ40" s="1868"/>
      <c r="AK40" s="1870"/>
      <c r="AL40" s="1868"/>
      <c r="AM40" s="1882"/>
      <c r="AN40" s="1868"/>
      <c r="AO40" s="1878"/>
      <c r="AP40" s="1868"/>
      <c r="AQ40" s="1895"/>
      <c r="AR40" s="1910"/>
      <c r="AS40" s="174">
        <v>2150</v>
      </c>
      <c r="AT40" s="175"/>
      <c r="AU40" s="1897"/>
      <c r="AV40" s="161" t="s">
        <v>627</v>
      </c>
      <c r="AW40" s="161">
        <v>2300</v>
      </c>
      <c r="AX40" s="145"/>
      <c r="AY40" s="175"/>
      <c r="AZ40" s="1897"/>
      <c r="BA40" s="161" t="s">
        <v>627</v>
      </c>
      <c r="BB40" s="161">
        <v>2300</v>
      </c>
      <c r="BC40" s="146"/>
      <c r="BD40" s="1886"/>
      <c r="BE40" s="1887"/>
      <c r="BF40" s="162">
        <v>3</v>
      </c>
      <c r="BG40" s="1868"/>
      <c r="BH40" s="163">
        <v>10</v>
      </c>
      <c r="BI40" s="1868"/>
      <c r="BJ40" s="163">
        <v>10</v>
      </c>
      <c r="BK40" s="1868"/>
      <c r="BL40" s="1870"/>
      <c r="BM40" s="1868"/>
      <c r="BN40" s="1876"/>
      <c r="BO40" s="94"/>
      <c r="BP40" s="176">
        <v>0.99</v>
      </c>
      <c r="BQ40" s="1887"/>
      <c r="BR40" s="1900"/>
      <c r="BS40" s="1868"/>
      <c r="BT40" s="1884"/>
    </row>
    <row r="41" spans="1:72">
      <c r="AU41" s="94"/>
      <c r="AV41" s="184"/>
      <c r="AW41" s="182"/>
      <c r="AX41" s="182"/>
      <c r="AY41" s="108"/>
      <c r="AZ41" s="177"/>
      <c r="BA41" s="177"/>
      <c r="BB41" s="177"/>
      <c r="BC41" s="177"/>
      <c r="BD41" s="177"/>
      <c r="BE41" s="177"/>
      <c r="BF41" s="177"/>
      <c r="BG41" s="177"/>
      <c r="BH41" s="177"/>
      <c r="BI41" s="177"/>
      <c r="BJ41" s="177"/>
      <c r="BK41" s="177"/>
      <c r="BL41" s="177"/>
      <c r="BM41" s="177"/>
      <c r="BN41" s="177"/>
      <c r="BO41" s="177"/>
      <c r="BP41" s="177"/>
      <c r="BQ41" s="177"/>
    </row>
    <row r="42" spans="1:72">
      <c r="AU42" s="94"/>
      <c r="AV42" s="184"/>
      <c r="AW42" s="182"/>
      <c r="AX42" s="182"/>
      <c r="AY42" s="108"/>
      <c r="AZ42" s="177"/>
      <c r="BA42" s="177"/>
      <c r="BB42" s="177"/>
      <c r="BC42" s="177"/>
      <c r="BD42" s="177"/>
      <c r="BE42" s="177"/>
      <c r="BF42" s="177"/>
      <c r="BG42" s="177"/>
      <c r="BH42" s="177"/>
      <c r="BI42" s="177"/>
      <c r="BJ42" s="177"/>
      <c r="BK42" s="177"/>
      <c r="BL42" s="177"/>
      <c r="BM42" s="177"/>
      <c r="BN42" s="177"/>
      <c r="BO42" s="177"/>
      <c r="BP42" s="177"/>
      <c r="BQ42" s="177"/>
    </row>
    <row r="43" spans="1:72">
      <c r="AU43" s="94"/>
      <c r="AV43" s="184"/>
      <c r="AW43" s="182"/>
      <c r="AX43" s="182"/>
      <c r="AY43" s="108"/>
      <c r="AZ43" s="177"/>
      <c r="BA43" s="177"/>
      <c r="BB43" s="177"/>
      <c r="BC43" s="177"/>
      <c r="BD43" s="177"/>
      <c r="BE43" s="177"/>
      <c r="BF43" s="177"/>
      <c r="BG43" s="177"/>
      <c r="BH43" s="177"/>
      <c r="BI43" s="177"/>
      <c r="BJ43" s="177"/>
      <c r="BK43" s="177"/>
      <c r="BL43" s="177"/>
      <c r="BM43" s="177"/>
      <c r="BN43" s="177"/>
      <c r="BO43" s="177"/>
      <c r="BP43" s="177"/>
      <c r="BQ43" s="177"/>
    </row>
    <row r="44" spans="1:72">
      <c r="AU44" s="94"/>
      <c r="AV44" s="184"/>
      <c r="AW44" s="182"/>
      <c r="AX44" s="182"/>
      <c r="AY44" s="108"/>
      <c r="AZ44" s="177"/>
      <c r="BA44" s="177"/>
      <c r="BB44" s="177"/>
      <c r="BC44" s="177"/>
      <c r="BD44" s="177"/>
      <c r="BE44" s="177"/>
      <c r="BF44" s="177"/>
      <c r="BG44" s="177"/>
      <c r="BH44" s="177"/>
      <c r="BI44" s="177"/>
      <c r="BJ44" s="177"/>
      <c r="BK44" s="177"/>
      <c r="BL44" s="177"/>
      <c r="BM44" s="177"/>
      <c r="BN44" s="177"/>
      <c r="BO44" s="177"/>
      <c r="BP44" s="177"/>
      <c r="BQ44" s="177"/>
    </row>
    <row r="45" spans="1:72">
      <c r="AU45" s="94"/>
      <c r="AV45" s="184"/>
      <c r="AW45" s="182"/>
      <c r="AX45" s="182"/>
      <c r="AY45" s="108"/>
      <c r="AZ45" s="177"/>
      <c r="BA45" s="177"/>
      <c r="BB45" s="177"/>
      <c r="BC45" s="177"/>
      <c r="BD45" s="177"/>
      <c r="BE45" s="177"/>
      <c r="BF45" s="177"/>
      <c r="BG45" s="177"/>
      <c r="BH45" s="177"/>
      <c r="BI45" s="177"/>
      <c r="BJ45" s="177"/>
      <c r="BK45" s="177"/>
      <c r="BL45" s="177"/>
      <c r="BM45" s="177"/>
      <c r="BN45" s="177"/>
      <c r="BO45" s="177"/>
      <c r="BP45" s="177"/>
      <c r="BQ45" s="177"/>
    </row>
    <row r="46" spans="1:72">
      <c r="AU46" s="94"/>
      <c r="AV46" s="184"/>
      <c r="AW46" s="182"/>
      <c r="AX46" s="182"/>
      <c r="AY46" s="108"/>
      <c r="AZ46" s="177"/>
      <c r="BA46" s="177"/>
      <c r="BB46" s="177"/>
      <c r="BC46" s="177"/>
      <c r="BD46" s="177"/>
      <c r="BE46" s="177"/>
      <c r="BF46" s="177"/>
      <c r="BG46" s="177"/>
      <c r="BH46" s="177"/>
      <c r="BI46" s="177"/>
      <c r="BJ46" s="177"/>
      <c r="BK46" s="177"/>
      <c r="BL46" s="177"/>
      <c r="BM46" s="177"/>
      <c r="BN46" s="177"/>
      <c r="BO46" s="177"/>
      <c r="BP46" s="177"/>
      <c r="BQ46" s="177"/>
    </row>
  </sheetData>
  <sheetProtection algorithmName="SHA-512" hashValue="0YSIwqzrqoE4SP/Lf6+QKWs1FIOSGg3b9NBoQ7Uj1fjs44y5a5qMIw+lnLx8EQ1nPt+IWgbWhhKmVZ08ZZhqHA==" saltValue="zkqpaWuRqTsYm3R3CjHV3w==" spinCount="100000" sheet="1" objects="1" scenarios="1"/>
  <autoFilter ref="B4:BQ6"/>
  <mergeCells count="668">
    <mergeCell ref="N1:P2"/>
    <mergeCell ref="R1:T2"/>
    <mergeCell ref="V1:W2"/>
    <mergeCell ref="Y1:AA2"/>
    <mergeCell ref="AC1:AE2"/>
    <mergeCell ref="AG1:AI2"/>
    <mergeCell ref="B1:B4"/>
    <mergeCell ref="C1:C4"/>
    <mergeCell ref="D1:D4"/>
    <mergeCell ref="E1:E4"/>
    <mergeCell ref="G1:H3"/>
    <mergeCell ref="J1:L2"/>
    <mergeCell ref="BF1:BF2"/>
    <mergeCell ref="BH1:BH2"/>
    <mergeCell ref="BJ1:BJ2"/>
    <mergeCell ref="BL1:BN2"/>
    <mergeCell ref="BP1:BP2"/>
    <mergeCell ref="BR1:BT2"/>
    <mergeCell ref="AK1:AM2"/>
    <mergeCell ref="AO1:AQ2"/>
    <mergeCell ref="AS1:AS4"/>
    <mergeCell ref="AT1:AW2"/>
    <mergeCell ref="AY1:BB2"/>
    <mergeCell ref="BD1:BD2"/>
    <mergeCell ref="AM3:AM4"/>
    <mergeCell ref="AQ3:AQ4"/>
    <mergeCell ref="BN3:BN4"/>
    <mergeCell ref="BT3:BT4"/>
    <mergeCell ref="G5:H5"/>
    <mergeCell ref="J5:L5"/>
    <mergeCell ref="N5:P5"/>
    <mergeCell ref="R5:T5"/>
    <mergeCell ref="V5:W5"/>
    <mergeCell ref="Y5:AA5"/>
    <mergeCell ref="AC5:AE5"/>
    <mergeCell ref="AG5:AI5"/>
    <mergeCell ref="P3:P4"/>
    <mergeCell ref="T3:T4"/>
    <mergeCell ref="W3:W4"/>
    <mergeCell ref="AA3:AA4"/>
    <mergeCell ref="AE3:AE4"/>
    <mergeCell ref="AI3:AI4"/>
    <mergeCell ref="AK5:AM5"/>
    <mergeCell ref="AO5:AQ5"/>
    <mergeCell ref="BL5:BN5"/>
    <mergeCell ref="BR5:BT5"/>
    <mergeCell ref="B7:B40"/>
    <mergeCell ref="C7:C8"/>
    <mergeCell ref="D7:D8"/>
    <mergeCell ref="M7:M8"/>
    <mergeCell ref="N7:N8"/>
    <mergeCell ref="O7:O8"/>
    <mergeCell ref="AG7:AG8"/>
    <mergeCell ref="AH7:AH8"/>
    <mergeCell ref="AI7:AI8"/>
    <mergeCell ref="AJ7:AJ8"/>
    <mergeCell ref="AK7:AK8"/>
    <mergeCell ref="AL7:AL8"/>
    <mergeCell ref="P7:P8"/>
    <mergeCell ref="Q7:Q8"/>
    <mergeCell ref="R7:R8"/>
    <mergeCell ref="S7:S8"/>
    <mergeCell ref="T7:T8"/>
    <mergeCell ref="AF7:AF8"/>
    <mergeCell ref="AM7:AM8"/>
    <mergeCell ref="AN7:AN8"/>
    <mergeCell ref="AO7:AO8"/>
    <mergeCell ref="AP7:AP8"/>
    <mergeCell ref="AQ7:AQ8"/>
    <mergeCell ref="AR7:AR40"/>
    <mergeCell ref="AN9:AN10"/>
    <mergeCell ref="AO9:AO10"/>
    <mergeCell ref="AP9:AP10"/>
    <mergeCell ref="AQ9:AQ10"/>
    <mergeCell ref="BQ7:BQ8"/>
    <mergeCell ref="BL9:BL10"/>
    <mergeCell ref="BM9:BM10"/>
    <mergeCell ref="BN9:BN10"/>
    <mergeCell ref="BG15:BG16"/>
    <mergeCell ref="BI15:BI16"/>
    <mergeCell ref="AZ17:AZ18"/>
    <mergeCell ref="BD17:BD18"/>
    <mergeCell ref="BE17:BE18"/>
    <mergeCell ref="BG17:BG18"/>
    <mergeCell ref="AN15:AN16"/>
    <mergeCell ref="AO15:AO16"/>
    <mergeCell ref="AP15:AP16"/>
    <mergeCell ref="AQ15:AQ16"/>
    <mergeCell ref="AT15:AT22"/>
    <mergeCell ref="AU15:AU16"/>
    <mergeCell ref="BR7:BR8"/>
    <mergeCell ref="BS7:BS8"/>
    <mergeCell ref="BT7:BT8"/>
    <mergeCell ref="C9:C10"/>
    <mergeCell ref="D9:D10"/>
    <mergeCell ref="M9:M10"/>
    <mergeCell ref="N9:N10"/>
    <mergeCell ref="O9:O10"/>
    <mergeCell ref="P9:P10"/>
    <mergeCell ref="BG7:BG8"/>
    <mergeCell ref="BI7:BI8"/>
    <mergeCell ref="BK7:BK8"/>
    <mergeCell ref="BL7:BL8"/>
    <mergeCell ref="BM7:BM8"/>
    <mergeCell ref="BN7:BN8"/>
    <mergeCell ref="AT7:AT14"/>
    <mergeCell ref="AU7:AU8"/>
    <mergeCell ref="AY7:AY14"/>
    <mergeCell ref="AZ7:AZ8"/>
    <mergeCell ref="BD7:BD8"/>
    <mergeCell ref="BE7:BE8"/>
    <mergeCell ref="AU9:AU10"/>
    <mergeCell ref="AZ9:AZ10"/>
    <mergeCell ref="BT9:BT10"/>
    <mergeCell ref="C11:C12"/>
    <mergeCell ref="D11:D12"/>
    <mergeCell ref="M11:M12"/>
    <mergeCell ref="N11:N12"/>
    <mergeCell ref="O11:O12"/>
    <mergeCell ref="P11:P12"/>
    <mergeCell ref="BG9:BG10"/>
    <mergeCell ref="BI9:BI10"/>
    <mergeCell ref="BK9:BK10"/>
    <mergeCell ref="AH9:AH10"/>
    <mergeCell ref="AI9:AI10"/>
    <mergeCell ref="AJ9:AJ10"/>
    <mergeCell ref="AK9:AK10"/>
    <mergeCell ref="AL9:AL10"/>
    <mergeCell ref="AM9:AM10"/>
    <mergeCell ref="Q9:Q10"/>
    <mergeCell ref="R9:R10"/>
    <mergeCell ref="S9:S10"/>
    <mergeCell ref="T9:T10"/>
    <mergeCell ref="AF9:AF10"/>
    <mergeCell ref="Q11:Q12"/>
    <mergeCell ref="R11:R12"/>
    <mergeCell ref="S11:S12"/>
    <mergeCell ref="T11:T12"/>
    <mergeCell ref="BQ9:BQ10"/>
    <mergeCell ref="BR9:BR10"/>
    <mergeCell ref="BS9:BS10"/>
    <mergeCell ref="AG9:AG10"/>
    <mergeCell ref="BD9:BD10"/>
    <mergeCell ref="BE9:BE10"/>
    <mergeCell ref="AN11:AN12"/>
    <mergeCell ref="AO11:AO12"/>
    <mergeCell ref="AP11:AP12"/>
    <mergeCell ref="AQ11:AQ12"/>
    <mergeCell ref="AU11:AU12"/>
    <mergeCell ref="AZ11:AZ12"/>
    <mergeCell ref="AH11:AH12"/>
    <mergeCell ref="AI11:AI12"/>
    <mergeCell ref="AJ11:AJ12"/>
    <mergeCell ref="AK11:AK12"/>
    <mergeCell ref="AL11:AL12"/>
    <mergeCell ref="AM11:AM12"/>
    <mergeCell ref="BM11:BM12"/>
    <mergeCell ref="BN11:BN12"/>
    <mergeCell ref="BQ11:BQ12"/>
    <mergeCell ref="BR11:BR12"/>
    <mergeCell ref="BS11:BS12"/>
    <mergeCell ref="BT11:BT12"/>
    <mergeCell ref="BD11:BD12"/>
    <mergeCell ref="BE11:BE12"/>
    <mergeCell ref="BG11:BG12"/>
    <mergeCell ref="BI11:BI12"/>
    <mergeCell ref="BK11:BK12"/>
    <mergeCell ref="BL11:BL12"/>
    <mergeCell ref="T13:T14"/>
    <mergeCell ref="AF13:AF14"/>
    <mergeCell ref="AG13:AG14"/>
    <mergeCell ref="AF11:AF12"/>
    <mergeCell ref="AG11:AG12"/>
    <mergeCell ref="BM13:BM14"/>
    <mergeCell ref="BN13:BN14"/>
    <mergeCell ref="BQ13:BQ14"/>
    <mergeCell ref="AN13:AN14"/>
    <mergeCell ref="AO13:AO14"/>
    <mergeCell ref="AP13:AP14"/>
    <mergeCell ref="AQ13:AQ14"/>
    <mergeCell ref="AU13:AU14"/>
    <mergeCell ref="AZ13:AZ14"/>
    <mergeCell ref="C13:C14"/>
    <mergeCell ref="D13:D14"/>
    <mergeCell ref="M13:M14"/>
    <mergeCell ref="N13:N14"/>
    <mergeCell ref="O13:O14"/>
    <mergeCell ref="P13:P14"/>
    <mergeCell ref="BR13:BR14"/>
    <mergeCell ref="BS13:BS14"/>
    <mergeCell ref="BT13:BT14"/>
    <mergeCell ref="BD13:BD14"/>
    <mergeCell ref="BE13:BE14"/>
    <mergeCell ref="BG13:BG14"/>
    <mergeCell ref="BI13:BI14"/>
    <mergeCell ref="BK13:BK14"/>
    <mergeCell ref="BL13:BL14"/>
    <mergeCell ref="AH13:AH14"/>
    <mergeCell ref="AI13:AI14"/>
    <mergeCell ref="AJ13:AJ14"/>
    <mergeCell ref="AK13:AK14"/>
    <mergeCell ref="AL13:AL14"/>
    <mergeCell ref="AM13:AM14"/>
    <mergeCell ref="Q13:Q14"/>
    <mergeCell ref="R13:R14"/>
    <mergeCell ref="S13:S14"/>
    <mergeCell ref="Q15:Q16"/>
    <mergeCell ref="R15:R16"/>
    <mergeCell ref="S15:S16"/>
    <mergeCell ref="T15:T16"/>
    <mergeCell ref="AF15:AF16"/>
    <mergeCell ref="AG15:AG16"/>
    <mergeCell ref="C15:C16"/>
    <mergeCell ref="D15:D16"/>
    <mergeCell ref="M15:M16"/>
    <mergeCell ref="N15:N16"/>
    <mergeCell ref="O15:O16"/>
    <mergeCell ref="P15:P16"/>
    <mergeCell ref="AP17:AP18"/>
    <mergeCell ref="AQ17:AQ18"/>
    <mergeCell ref="AU17:AU18"/>
    <mergeCell ref="AO19:AO20"/>
    <mergeCell ref="AF17:AF18"/>
    <mergeCell ref="AG17:AG18"/>
    <mergeCell ref="AH17:AH18"/>
    <mergeCell ref="AI17:AI18"/>
    <mergeCell ref="BS15:BS16"/>
    <mergeCell ref="BN17:BN18"/>
    <mergeCell ref="BQ17:BQ18"/>
    <mergeCell ref="BQ19:BQ20"/>
    <mergeCell ref="BR19:BR20"/>
    <mergeCell ref="BS19:BS20"/>
    <mergeCell ref="AH15:AH16"/>
    <mergeCell ref="AI15:AI16"/>
    <mergeCell ref="AJ15:AJ16"/>
    <mergeCell ref="AK15:AK16"/>
    <mergeCell ref="AL15:AL16"/>
    <mergeCell ref="AM15:AM16"/>
    <mergeCell ref="BT15:BT16"/>
    <mergeCell ref="C17:C18"/>
    <mergeCell ref="D17:D18"/>
    <mergeCell ref="M17:M18"/>
    <mergeCell ref="N17:N18"/>
    <mergeCell ref="O17:O18"/>
    <mergeCell ref="P17:P18"/>
    <mergeCell ref="Q17:Q18"/>
    <mergeCell ref="R17:R18"/>
    <mergeCell ref="BK15:BK16"/>
    <mergeCell ref="BL15:BL16"/>
    <mergeCell ref="BM15:BM16"/>
    <mergeCell ref="BN15:BN16"/>
    <mergeCell ref="BQ15:BQ16"/>
    <mergeCell ref="BR15:BR16"/>
    <mergeCell ref="AY15:AY22"/>
    <mergeCell ref="AZ15:AZ16"/>
    <mergeCell ref="BD15:BD16"/>
    <mergeCell ref="BE15:BE16"/>
    <mergeCell ref="BR17:BR18"/>
    <mergeCell ref="BS17:BS18"/>
    <mergeCell ref="BT17:BT18"/>
    <mergeCell ref="C19:C20"/>
    <mergeCell ref="D19:D20"/>
    <mergeCell ref="M19:M20"/>
    <mergeCell ref="N19:N20"/>
    <mergeCell ref="O19:O20"/>
    <mergeCell ref="P19:P20"/>
    <mergeCell ref="Q19:Q20"/>
    <mergeCell ref="BI17:BI18"/>
    <mergeCell ref="BK17:BK18"/>
    <mergeCell ref="BL17:BL18"/>
    <mergeCell ref="BM17:BM18"/>
    <mergeCell ref="AJ17:AJ18"/>
    <mergeCell ref="AK17:AK18"/>
    <mergeCell ref="AL17:AL18"/>
    <mergeCell ref="AM17:AM18"/>
    <mergeCell ref="AN17:AN18"/>
    <mergeCell ref="AO17:AO18"/>
    <mergeCell ref="S17:S18"/>
    <mergeCell ref="T17:T18"/>
    <mergeCell ref="BE19:BE20"/>
    <mergeCell ref="AI19:AI20"/>
    <mergeCell ref="AJ19:AJ20"/>
    <mergeCell ref="AK19:AK20"/>
    <mergeCell ref="AL19:AL20"/>
    <mergeCell ref="AM19:AM20"/>
    <mergeCell ref="AN19:AN20"/>
    <mergeCell ref="R19:R20"/>
    <mergeCell ref="S19:S20"/>
    <mergeCell ref="T19:T20"/>
    <mergeCell ref="AF19:AF20"/>
    <mergeCell ref="AG19:AG20"/>
    <mergeCell ref="AH19:AH20"/>
    <mergeCell ref="T21:T22"/>
    <mergeCell ref="AF21:AF22"/>
    <mergeCell ref="AG21:AG22"/>
    <mergeCell ref="BT19:BT20"/>
    <mergeCell ref="C21:C22"/>
    <mergeCell ref="D21:D22"/>
    <mergeCell ref="M21:M22"/>
    <mergeCell ref="N21:N22"/>
    <mergeCell ref="O21:O22"/>
    <mergeCell ref="P21:P22"/>
    <mergeCell ref="BG19:BG20"/>
    <mergeCell ref="BI19:BI20"/>
    <mergeCell ref="BK19:BK20"/>
    <mergeCell ref="BL19:BL20"/>
    <mergeCell ref="BM19:BM20"/>
    <mergeCell ref="BN19:BN20"/>
    <mergeCell ref="AP19:AP20"/>
    <mergeCell ref="AQ19:AQ20"/>
    <mergeCell ref="AU19:AU20"/>
    <mergeCell ref="AZ19:AZ20"/>
    <mergeCell ref="BD19:BD20"/>
    <mergeCell ref="BR21:BR22"/>
    <mergeCell ref="BS21:BS22"/>
    <mergeCell ref="BT21:BT22"/>
    <mergeCell ref="BD21:BD22"/>
    <mergeCell ref="BE21:BE22"/>
    <mergeCell ref="BG21:BG22"/>
    <mergeCell ref="AK21:AK22"/>
    <mergeCell ref="AL21:AL22"/>
    <mergeCell ref="AM21:AM22"/>
    <mergeCell ref="Q21:Q22"/>
    <mergeCell ref="R21:R22"/>
    <mergeCell ref="S21:S22"/>
    <mergeCell ref="AH23:AH24"/>
    <mergeCell ref="AI23:AI24"/>
    <mergeCell ref="AJ23:AJ24"/>
    <mergeCell ref="AK23:AK24"/>
    <mergeCell ref="AL23:AL24"/>
    <mergeCell ref="AM23:AM24"/>
    <mergeCell ref="C23:C24"/>
    <mergeCell ref="D23:D24"/>
    <mergeCell ref="M23:M24"/>
    <mergeCell ref="N23:N24"/>
    <mergeCell ref="O23:O24"/>
    <mergeCell ref="P23:P24"/>
    <mergeCell ref="AH21:AH22"/>
    <mergeCell ref="AI21:AI22"/>
    <mergeCell ref="AJ21:AJ22"/>
    <mergeCell ref="Q23:Q24"/>
    <mergeCell ref="R23:R24"/>
    <mergeCell ref="S23:S24"/>
    <mergeCell ref="T23:T24"/>
    <mergeCell ref="AF23:AF24"/>
    <mergeCell ref="AG23:AG24"/>
    <mergeCell ref="BM21:BM22"/>
    <mergeCell ref="BN21:BN22"/>
    <mergeCell ref="BQ21:BQ22"/>
    <mergeCell ref="AN21:AN22"/>
    <mergeCell ref="AO21:AO22"/>
    <mergeCell ref="AP21:AP22"/>
    <mergeCell ref="AQ21:AQ22"/>
    <mergeCell ref="AU21:AU22"/>
    <mergeCell ref="AZ21:AZ22"/>
    <mergeCell ref="BI21:BI22"/>
    <mergeCell ref="BK21:BK22"/>
    <mergeCell ref="BL21:BL22"/>
    <mergeCell ref="BG23:BG24"/>
    <mergeCell ref="BI23:BI24"/>
    <mergeCell ref="AZ25:AZ26"/>
    <mergeCell ref="BD25:BD26"/>
    <mergeCell ref="BE25:BE26"/>
    <mergeCell ref="BG25:BG26"/>
    <mergeCell ref="AN23:AN24"/>
    <mergeCell ref="AO23:AO24"/>
    <mergeCell ref="AP23:AP24"/>
    <mergeCell ref="AQ23:AQ24"/>
    <mergeCell ref="AT23:AT30"/>
    <mergeCell ref="AU23:AU24"/>
    <mergeCell ref="AP25:AP26"/>
    <mergeCell ref="AQ25:AQ26"/>
    <mergeCell ref="AU25:AU26"/>
    <mergeCell ref="AO27:AO28"/>
    <mergeCell ref="BE27:BE28"/>
    <mergeCell ref="AF25:AF26"/>
    <mergeCell ref="AG25:AG26"/>
    <mergeCell ref="AH25:AH26"/>
    <mergeCell ref="AI25:AI26"/>
    <mergeCell ref="BS23:BS24"/>
    <mergeCell ref="BT23:BT24"/>
    <mergeCell ref="C25:C26"/>
    <mergeCell ref="D25:D26"/>
    <mergeCell ref="M25:M26"/>
    <mergeCell ref="N25:N26"/>
    <mergeCell ref="O25:O26"/>
    <mergeCell ref="P25:P26"/>
    <mergeCell ref="Q25:Q26"/>
    <mergeCell ref="R25:R26"/>
    <mergeCell ref="BK23:BK24"/>
    <mergeCell ref="BL23:BL24"/>
    <mergeCell ref="BM23:BM24"/>
    <mergeCell ref="BN23:BN24"/>
    <mergeCell ref="BQ23:BQ24"/>
    <mergeCell ref="BR23:BR24"/>
    <mergeCell ref="AY23:AY30"/>
    <mergeCell ref="AZ23:AZ24"/>
    <mergeCell ref="BD23:BD24"/>
    <mergeCell ref="BE23:BE24"/>
    <mergeCell ref="BR25:BR26"/>
    <mergeCell ref="BS25:BS26"/>
    <mergeCell ref="BT25:BT26"/>
    <mergeCell ref="C27:C28"/>
    <mergeCell ref="D27:D28"/>
    <mergeCell ref="M27:M28"/>
    <mergeCell ref="N27:N28"/>
    <mergeCell ref="O27:O28"/>
    <mergeCell ref="P27:P28"/>
    <mergeCell ref="Q27:Q28"/>
    <mergeCell ref="BI25:BI26"/>
    <mergeCell ref="BK25:BK26"/>
    <mergeCell ref="BL25:BL26"/>
    <mergeCell ref="BM25:BM26"/>
    <mergeCell ref="BN25:BN26"/>
    <mergeCell ref="BQ25:BQ26"/>
    <mergeCell ref="AJ25:AJ26"/>
    <mergeCell ref="AK25:AK26"/>
    <mergeCell ref="AL25:AL26"/>
    <mergeCell ref="AM25:AM26"/>
    <mergeCell ref="AN25:AN26"/>
    <mergeCell ref="AO25:AO26"/>
    <mergeCell ref="S25:S26"/>
    <mergeCell ref="T25:T26"/>
    <mergeCell ref="AI27:AI28"/>
    <mergeCell ref="AJ27:AJ28"/>
    <mergeCell ref="AK27:AK28"/>
    <mergeCell ref="AL27:AL28"/>
    <mergeCell ref="AM27:AM28"/>
    <mergeCell ref="AN27:AN28"/>
    <mergeCell ref="R27:R28"/>
    <mergeCell ref="S27:S28"/>
    <mergeCell ref="T27:T28"/>
    <mergeCell ref="AF27:AF28"/>
    <mergeCell ref="AG27:AG28"/>
    <mergeCell ref="AH27:AH28"/>
    <mergeCell ref="T29:T30"/>
    <mergeCell ref="AF29:AF30"/>
    <mergeCell ref="AG29:AG30"/>
    <mergeCell ref="BQ27:BQ28"/>
    <mergeCell ref="BR27:BR28"/>
    <mergeCell ref="BS27:BS28"/>
    <mergeCell ref="BT27:BT28"/>
    <mergeCell ref="C29:C30"/>
    <mergeCell ref="D29:D30"/>
    <mergeCell ref="M29:M30"/>
    <mergeCell ref="N29:N30"/>
    <mergeCell ref="O29:O30"/>
    <mergeCell ref="P29:P30"/>
    <mergeCell ref="BG27:BG28"/>
    <mergeCell ref="BI27:BI28"/>
    <mergeCell ref="BK27:BK28"/>
    <mergeCell ref="BL27:BL28"/>
    <mergeCell ref="BM27:BM28"/>
    <mergeCell ref="BN27:BN28"/>
    <mergeCell ref="AP27:AP28"/>
    <mergeCell ref="AQ27:AQ28"/>
    <mergeCell ref="AU27:AU28"/>
    <mergeCell ref="AZ27:AZ28"/>
    <mergeCell ref="BD27:BD28"/>
    <mergeCell ref="BR29:BR30"/>
    <mergeCell ref="BS29:BS30"/>
    <mergeCell ref="BT29:BT30"/>
    <mergeCell ref="BD29:BD30"/>
    <mergeCell ref="BE29:BE30"/>
    <mergeCell ref="BG29:BG30"/>
    <mergeCell ref="BI29:BI30"/>
    <mergeCell ref="BK29:BK30"/>
    <mergeCell ref="BL29:BL30"/>
    <mergeCell ref="C31:C32"/>
    <mergeCell ref="D31:D32"/>
    <mergeCell ref="M31:M32"/>
    <mergeCell ref="N31:N32"/>
    <mergeCell ref="O31:O32"/>
    <mergeCell ref="P31:P32"/>
    <mergeCell ref="BM29:BM30"/>
    <mergeCell ref="BN29:BN30"/>
    <mergeCell ref="BQ29:BQ30"/>
    <mergeCell ref="AN29:AN30"/>
    <mergeCell ref="AO29:AO30"/>
    <mergeCell ref="AP29:AP30"/>
    <mergeCell ref="AQ29:AQ30"/>
    <mergeCell ref="AU29:AU30"/>
    <mergeCell ref="AZ29:AZ30"/>
    <mergeCell ref="AH29:AH30"/>
    <mergeCell ref="AI29:AI30"/>
    <mergeCell ref="AJ29:AJ30"/>
    <mergeCell ref="AK29:AK30"/>
    <mergeCell ref="AL29:AL30"/>
    <mergeCell ref="AM29:AM30"/>
    <mergeCell ref="Q29:Q30"/>
    <mergeCell ref="R29:R30"/>
    <mergeCell ref="S29:S30"/>
    <mergeCell ref="AH31:AH32"/>
    <mergeCell ref="AI31:AI32"/>
    <mergeCell ref="AJ31:AJ32"/>
    <mergeCell ref="AK31:AK32"/>
    <mergeCell ref="AL31:AL32"/>
    <mergeCell ref="AM31:AM32"/>
    <mergeCell ref="Q31:Q32"/>
    <mergeCell ref="R31:R32"/>
    <mergeCell ref="S31:S32"/>
    <mergeCell ref="T31:T32"/>
    <mergeCell ref="AF31:AF32"/>
    <mergeCell ref="AG31:AG32"/>
    <mergeCell ref="BG31:BG32"/>
    <mergeCell ref="BI31:BI32"/>
    <mergeCell ref="AZ33:AZ34"/>
    <mergeCell ref="BD33:BD34"/>
    <mergeCell ref="BE33:BE34"/>
    <mergeCell ref="BG33:BG34"/>
    <mergeCell ref="AN31:AN32"/>
    <mergeCell ref="AO31:AO32"/>
    <mergeCell ref="AP31:AP32"/>
    <mergeCell ref="AQ31:AQ32"/>
    <mergeCell ref="AT31:AT38"/>
    <mergeCell ref="AU31:AU32"/>
    <mergeCell ref="AP33:AP34"/>
    <mergeCell ref="AQ33:AQ34"/>
    <mergeCell ref="AU33:AU34"/>
    <mergeCell ref="AO35:AO36"/>
    <mergeCell ref="AF33:AF34"/>
    <mergeCell ref="AG33:AG34"/>
    <mergeCell ref="AH33:AH34"/>
    <mergeCell ref="AI33:AI34"/>
    <mergeCell ref="BS31:BS32"/>
    <mergeCell ref="BT31:BT32"/>
    <mergeCell ref="C33:C34"/>
    <mergeCell ref="D33:D34"/>
    <mergeCell ref="M33:M34"/>
    <mergeCell ref="N33:N34"/>
    <mergeCell ref="O33:O34"/>
    <mergeCell ref="P33:P34"/>
    <mergeCell ref="Q33:Q34"/>
    <mergeCell ref="R33:R34"/>
    <mergeCell ref="BK31:BK32"/>
    <mergeCell ref="BL31:BL32"/>
    <mergeCell ref="BM31:BM32"/>
    <mergeCell ref="BN31:BN32"/>
    <mergeCell ref="BQ31:BQ32"/>
    <mergeCell ref="BR31:BR32"/>
    <mergeCell ref="AY31:AY38"/>
    <mergeCell ref="AZ31:AZ32"/>
    <mergeCell ref="BD31:BD32"/>
    <mergeCell ref="BE31:BE32"/>
    <mergeCell ref="BR33:BR34"/>
    <mergeCell ref="BS33:BS34"/>
    <mergeCell ref="BT33:BT34"/>
    <mergeCell ref="C35:C36"/>
    <mergeCell ref="D35:D36"/>
    <mergeCell ref="M35:M36"/>
    <mergeCell ref="N35:N36"/>
    <mergeCell ref="O35:O36"/>
    <mergeCell ref="P35:P36"/>
    <mergeCell ref="Q35:Q36"/>
    <mergeCell ref="BI33:BI34"/>
    <mergeCell ref="BK33:BK34"/>
    <mergeCell ref="BL33:BL34"/>
    <mergeCell ref="BM33:BM34"/>
    <mergeCell ref="BN33:BN34"/>
    <mergeCell ref="BQ33:BQ34"/>
    <mergeCell ref="AJ33:AJ34"/>
    <mergeCell ref="AK33:AK34"/>
    <mergeCell ref="AL33:AL34"/>
    <mergeCell ref="AM33:AM34"/>
    <mergeCell ref="AN33:AN34"/>
    <mergeCell ref="AO33:AO34"/>
    <mergeCell ref="S33:S34"/>
    <mergeCell ref="T33:T34"/>
    <mergeCell ref="BT35:BT36"/>
    <mergeCell ref="C37:C38"/>
    <mergeCell ref="D37:D38"/>
    <mergeCell ref="M37:M38"/>
    <mergeCell ref="N37:N38"/>
    <mergeCell ref="O37:O38"/>
    <mergeCell ref="P37:P38"/>
    <mergeCell ref="BG35:BG36"/>
    <mergeCell ref="BI35:BI36"/>
    <mergeCell ref="BK35:BK36"/>
    <mergeCell ref="BL35:BL36"/>
    <mergeCell ref="BM35:BM36"/>
    <mergeCell ref="BN35:BN36"/>
    <mergeCell ref="AP35:AP36"/>
    <mergeCell ref="AQ35:AQ36"/>
    <mergeCell ref="AU35:AU36"/>
    <mergeCell ref="AZ35:AZ36"/>
    <mergeCell ref="BD35:BD36"/>
    <mergeCell ref="BE35:BE36"/>
    <mergeCell ref="AI35:AI36"/>
    <mergeCell ref="AJ35:AJ36"/>
    <mergeCell ref="AK35:AK36"/>
    <mergeCell ref="AL35:AL36"/>
    <mergeCell ref="AM35:AM36"/>
    <mergeCell ref="Q37:Q38"/>
    <mergeCell ref="R37:R38"/>
    <mergeCell ref="S37:S38"/>
    <mergeCell ref="T37:T38"/>
    <mergeCell ref="AF37:AF38"/>
    <mergeCell ref="AG37:AG38"/>
    <mergeCell ref="BQ35:BQ36"/>
    <mergeCell ref="BR35:BR36"/>
    <mergeCell ref="BS35:BS36"/>
    <mergeCell ref="AN35:AN36"/>
    <mergeCell ref="R35:R36"/>
    <mergeCell ref="S35:S36"/>
    <mergeCell ref="T35:T36"/>
    <mergeCell ref="AF35:AF36"/>
    <mergeCell ref="AG35:AG36"/>
    <mergeCell ref="AH35:AH36"/>
    <mergeCell ref="AN37:AN38"/>
    <mergeCell ref="AO37:AO38"/>
    <mergeCell ref="AP37:AP38"/>
    <mergeCell ref="AQ37:AQ38"/>
    <mergeCell ref="AU37:AU38"/>
    <mergeCell ref="AZ37:AZ38"/>
    <mergeCell ref="AH37:AH38"/>
    <mergeCell ref="AI37:AI38"/>
    <mergeCell ref="AJ37:AJ38"/>
    <mergeCell ref="AK37:AK38"/>
    <mergeCell ref="AL37:AL38"/>
    <mergeCell ref="AM37:AM38"/>
    <mergeCell ref="BM37:BM38"/>
    <mergeCell ref="BN37:BN38"/>
    <mergeCell ref="BQ37:BQ38"/>
    <mergeCell ref="BR37:BR38"/>
    <mergeCell ref="BS37:BS38"/>
    <mergeCell ref="BT37:BT38"/>
    <mergeCell ref="BD37:BD38"/>
    <mergeCell ref="BE37:BE38"/>
    <mergeCell ref="BG37:BG38"/>
    <mergeCell ref="BI37:BI38"/>
    <mergeCell ref="BK37:BK38"/>
    <mergeCell ref="BL37:BL38"/>
    <mergeCell ref="Q39:Q40"/>
    <mergeCell ref="R39:R40"/>
    <mergeCell ref="S39:S40"/>
    <mergeCell ref="T39:T40"/>
    <mergeCell ref="AF39:AF40"/>
    <mergeCell ref="AG39:AG40"/>
    <mergeCell ref="AQ39:AQ40"/>
    <mergeCell ref="AU39:AU40"/>
    <mergeCell ref="AZ39:AZ40"/>
    <mergeCell ref="BM39:BM40"/>
    <mergeCell ref="BN39:BN40"/>
    <mergeCell ref="BQ39:BQ40"/>
    <mergeCell ref="BR39:BR40"/>
    <mergeCell ref="BS39:BS40"/>
    <mergeCell ref="BT39:BT40"/>
    <mergeCell ref="BD39:BD40"/>
    <mergeCell ref="BE39:BE40"/>
    <mergeCell ref="BG39:BG40"/>
    <mergeCell ref="BI39:BI40"/>
    <mergeCell ref="BK39:BK40"/>
    <mergeCell ref="BL39:BL40"/>
    <mergeCell ref="C39:C40"/>
    <mergeCell ref="D39:D40"/>
    <mergeCell ref="M39:M40"/>
    <mergeCell ref="N39:N40"/>
    <mergeCell ref="O39:O40"/>
    <mergeCell ref="P39:P40"/>
    <mergeCell ref="AN39:AN40"/>
    <mergeCell ref="AO39:AO40"/>
    <mergeCell ref="AP39:AP40"/>
    <mergeCell ref="AH39:AH40"/>
    <mergeCell ref="AI39:AI40"/>
    <mergeCell ref="AJ39:AJ40"/>
    <mergeCell ref="AK39:AK40"/>
    <mergeCell ref="AL39:AL40"/>
    <mergeCell ref="AM39:AM40"/>
  </mergeCells>
  <phoneticPr fontId="2"/>
  <pageMargins left="0.39370078740157483" right="0.39370078740157483" top="0.78740157480314965" bottom="0.39370078740157483" header="0.39370078740157483" footer="0"/>
  <pageSetup paperSize="9" scale="83" fitToHeight="0" pageOrder="overThenDown" orientation="portrait" r:id="rId1"/>
  <headerFooter differentFirst="1">
    <firstHeader>&amp;L&amp;"ＤＦ特太ゴシック体,標準"&amp;16認定こども園（教育標準時間認定）</firstHeader>
  </headerFooter>
  <rowBreaks count="1" manualBreakCount="1">
    <brk id="6" max="71" man="1"/>
  </rowBreaks>
  <colBreaks count="3" manualBreakCount="3">
    <brk id="20" max="39" man="1"/>
    <brk id="35" max="39" man="1"/>
    <brk id="56" max="3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55"/>
  <sheetViews>
    <sheetView view="pageBreakPreview" topLeftCell="A16" zoomScale="90" zoomScaleNormal="70" zoomScaleSheetLayoutView="90" workbookViewId="0">
      <selection activeCell="I17" sqref="I17"/>
    </sheetView>
  </sheetViews>
  <sheetFormatPr defaultColWidth="2.5" defaultRowHeight="25.5" customHeight="1"/>
  <cols>
    <col min="1" max="1" width="23" style="189" customWidth="1"/>
    <col min="2" max="2" width="2.5" style="189" customWidth="1"/>
    <col min="3" max="21" width="2.625" style="189" customWidth="1"/>
    <col min="22" max="22" width="2.75" style="189" customWidth="1"/>
    <col min="23" max="23" width="57.375" style="235" customWidth="1"/>
    <col min="24" max="16384" width="2.5" style="189"/>
  </cols>
  <sheetData>
    <row r="1" spans="1:23" ht="25.5" customHeight="1">
      <c r="A1" s="187" t="s">
        <v>701</v>
      </c>
      <c r="B1" s="188"/>
      <c r="C1" s="188"/>
      <c r="D1" s="188"/>
      <c r="E1" s="188"/>
      <c r="F1" s="188"/>
      <c r="G1" s="188"/>
      <c r="H1" s="188"/>
      <c r="I1" s="188"/>
      <c r="J1" s="188"/>
      <c r="K1" s="188"/>
      <c r="L1" s="188"/>
      <c r="M1" s="188"/>
      <c r="N1" s="188"/>
      <c r="O1" s="188"/>
      <c r="P1" s="188"/>
      <c r="Q1" s="188"/>
      <c r="R1" s="188"/>
      <c r="S1" s="188"/>
      <c r="T1" s="188"/>
      <c r="U1" s="188"/>
      <c r="V1" s="188"/>
      <c r="W1" s="188"/>
    </row>
    <row r="3" spans="1:23" ht="20.25" hidden="1" customHeight="1">
      <c r="A3" s="2033" t="s">
        <v>702</v>
      </c>
      <c r="B3" s="2036" t="s">
        <v>607</v>
      </c>
      <c r="C3" s="2039"/>
      <c r="D3" s="190"/>
      <c r="E3" s="2042" t="s">
        <v>703</v>
      </c>
      <c r="F3" s="2042"/>
      <c r="G3" s="2042"/>
      <c r="H3" s="2042"/>
      <c r="I3" s="2042"/>
      <c r="J3" s="191"/>
      <c r="K3" s="2043" t="s">
        <v>704</v>
      </c>
      <c r="L3" s="2043"/>
      <c r="M3" s="2043"/>
      <c r="N3" s="2043"/>
      <c r="O3" s="2043"/>
      <c r="P3" s="2043"/>
      <c r="Q3" s="2043"/>
      <c r="R3" s="2043"/>
      <c r="S3" s="191"/>
      <c r="T3" s="191"/>
      <c r="U3" s="191"/>
      <c r="V3" s="192"/>
      <c r="W3" s="2026" t="s">
        <v>705</v>
      </c>
    </row>
    <row r="4" spans="1:23" ht="25.5" hidden="1" customHeight="1">
      <c r="A4" s="2034"/>
      <c r="B4" s="2037"/>
      <c r="C4" s="2040"/>
      <c r="D4" s="193" t="s">
        <v>706</v>
      </c>
      <c r="E4" s="2029">
        <v>108530</v>
      </c>
      <c r="F4" s="2029"/>
      <c r="G4" s="2029"/>
      <c r="H4" s="2029"/>
      <c r="I4" s="2029"/>
      <c r="J4" s="194" t="s">
        <v>707</v>
      </c>
      <c r="K4" s="2030">
        <v>1080</v>
      </c>
      <c r="L4" s="2030"/>
      <c r="M4" s="2030"/>
      <c r="N4" s="2030"/>
      <c r="O4" s="2030"/>
      <c r="P4" s="2030"/>
      <c r="Q4" s="2030"/>
      <c r="R4" s="2030"/>
      <c r="S4" s="195" t="s">
        <v>708</v>
      </c>
      <c r="T4" s="194"/>
      <c r="U4" s="194"/>
      <c r="V4" s="196"/>
      <c r="W4" s="2027"/>
    </row>
    <row r="5" spans="1:23" ht="20.25" hidden="1" customHeight="1">
      <c r="A5" s="2035"/>
      <c r="B5" s="2038"/>
      <c r="C5" s="2041"/>
      <c r="D5" s="197"/>
      <c r="E5" s="197"/>
      <c r="F5" s="197"/>
      <c r="G5" s="198"/>
      <c r="H5" s="198"/>
      <c r="I5" s="198"/>
      <c r="J5" s="198"/>
      <c r="K5" s="198"/>
      <c r="L5" s="198"/>
      <c r="M5" s="2031" t="s">
        <v>709</v>
      </c>
      <c r="N5" s="2031"/>
      <c r="O5" s="2031"/>
      <c r="P5" s="2031"/>
      <c r="Q5" s="2031"/>
      <c r="R5" s="2031"/>
      <c r="S5" s="2031"/>
      <c r="T5" s="2031"/>
      <c r="U5" s="2031"/>
      <c r="V5" s="2032"/>
      <c r="W5" s="2028"/>
    </row>
    <row r="6" spans="1:23" ht="25.5" hidden="1" customHeight="1">
      <c r="A6" s="199"/>
      <c r="B6" s="199"/>
      <c r="C6" s="199"/>
      <c r="D6" s="200"/>
      <c r="E6" s="200"/>
      <c r="F6" s="200"/>
      <c r="G6" s="200"/>
      <c r="H6" s="201"/>
      <c r="I6" s="201"/>
      <c r="J6" s="201"/>
      <c r="K6" s="201"/>
      <c r="L6" s="199"/>
      <c r="M6" s="201"/>
      <c r="N6" s="201"/>
      <c r="O6" s="201"/>
      <c r="P6" s="201"/>
      <c r="Q6" s="202"/>
      <c r="R6" s="202"/>
      <c r="S6" s="202"/>
      <c r="T6" s="202"/>
      <c r="U6" s="202"/>
      <c r="V6" s="202"/>
      <c r="W6" s="203"/>
    </row>
    <row r="7" spans="1:23" ht="20.25" customHeight="1">
      <c r="A7" s="1964" t="s">
        <v>541</v>
      </c>
      <c r="B7" s="1974" t="s">
        <v>710</v>
      </c>
      <c r="C7" s="2021" t="s">
        <v>711</v>
      </c>
      <c r="D7" s="204"/>
      <c r="E7" s="2012" t="s">
        <v>703</v>
      </c>
      <c r="F7" s="2012"/>
      <c r="G7" s="2012"/>
      <c r="H7" s="2012"/>
      <c r="I7" s="2012"/>
      <c r="J7" s="205"/>
      <c r="K7" s="2013" t="s">
        <v>712</v>
      </c>
      <c r="L7" s="2013"/>
      <c r="M7" s="2013"/>
      <c r="N7" s="2013"/>
      <c r="O7" s="2013"/>
      <c r="P7" s="2013"/>
      <c r="Q7" s="2013"/>
      <c r="R7" s="2013"/>
      <c r="S7" s="205"/>
      <c r="T7" s="205"/>
      <c r="U7" s="205"/>
      <c r="V7" s="206"/>
      <c r="W7" s="1948" t="s">
        <v>713</v>
      </c>
    </row>
    <row r="8" spans="1:23" ht="25.5" customHeight="1">
      <c r="A8" s="1965"/>
      <c r="B8" s="1975"/>
      <c r="C8" s="2022"/>
      <c r="D8" s="207" t="s">
        <v>706</v>
      </c>
      <c r="E8" s="1980">
        <v>18280</v>
      </c>
      <c r="F8" s="1980"/>
      <c r="G8" s="1980"/>
      <c r="H8" s="1980"/>
      <c r="I8" s="1980"/>
      <c r="J8" s="208" t="s">
        <v>707</v>
      </c>
      <c r="K8" s="1981">
        <v>180</v>
      </c>
      <c r="L8" s="1981"/>
      <c r="M8" s="1981"/>
      <c r="N8" s="1981"/>
      <c r="O8" s="1981"/>
      <c r="P8" s="1981"/>
      <c r="Q8" s="1981"/>
      <c r="R8" s="1981"/>
      <c r="S8" s="209" t="s">
        <v>708</v>
      </c>
      <c r="T8" s="208"/>
      <c r="U8" s="208"/>
      <c r="V8" s="210"/>
      <c r="W8" s="1948"/>
    </row>
    <row r="9" spans="1:23" ht="20.25" customHeight="1">
      <c r="A9" s="1965"/>
      <c r="B9" s="1975"/>
      <c r="C9" s="2023"/>
      <c r="D9" s="211"/>
      <c r="E9" s="211"/>
      <c r="F9" s="211"/>
      <c r="G9" s="212"/>
      <c r="H9" s="212"/>
      <c r="I9" s="212"/>
      <c r="J9" s="212"/>
      <c r="K9" s="212"/>
      <c r="L9" s="212"/>
      <c r="M9" s="1982" t="s">
        <v>709</v>
      </c>
      <c r="N9" s="1982"/>
      <c r="O9" s="1982"/>
      <c r="P9" s="1982"/>
      <c r="Q9" s="1982"/>
      <c r="R9" s="1982"/>
      <c r="S9" s="1982"/>
      <c r="T9" s="1982"/>
      <c r="U9" s="1982"/>
      <c r="V9" s="1983"/>
      <c r="W9" s="1948"/>
    </row>
    <row r="10" spans="1:23" ht="20.25" customHeight="1">
      <c r="A10" s="1965"/>
      <c r="B10" s="1975"/>
      <c r="C10" s="2021" t="s">
        <v>714</v>
      </c>
      <c r="D10" s="204"/>
      <c r="E10" s="2012" t="s">
        <v>703</v>
      </c>
      <c r="F10" s="2012"/>
      <c r="G10" s="2012"/>
      <c r="H10" s="2012"/>
      <c r="I10" s="2012"/>
      <c r="J10" s="205"/>
      <c r="K10" s="2013" t="s">
        <v>712</v>
      </c>
      <c r="L10" s="2013"/>
      <c r="M10" s="2013"/>
      <c r="N10" s="2013"/>
      <c r="O10" s="2013"/>
      <c r="P10" s="2013"/>
      <c r="Q10" s="2013"/>
      <c r="R10" s="2013"/>
      <c r="S10" s="205"/>
      <c r="T10" s="205"/>
      <c r="U10" s="205"/>
      <c r="V10" s="206"/>
      <c r="W10" s="1948"/>
    </row>
    <row r="11" spans="1:23" ht="25.5" customHeight="1">
      <c r="A11" s="1965"/>
      <c r="B11" s="1975"/>
      <c r="C11" s="2022"/>
      <c r="D11" s="207" t="s">
        <v>706</v>
      </c>
      <c r="E11" s="1980">
        <v>12190</v>
      </c>
      <c r="F11" s="1980"/>
      <c r="G11" s="1980"/>
      <c r="H11" s="1980"/>
      <c r="I11" s="1980"/>
      <c r="J11" s="208" t="s">
        <v>707</v>
      </c>
      <c r="K11" s="1981">
        <v>120</v>
      </c>
      <c r="L11" s="1981"/>
      <c r="M11" s="1981"/>
      <c r="N11" s="1981"/>
      <c r="O11" s="1981"/>
      <c r="P11" s="1981"/>
      <c r="Q11" s="1981"/>
      <c r="R11" s="1981"/>
      <c r="S11" s="209" t="s">
        <v>708</v>
      </c>
      <c r="T11" s="208"/>
      <c r="U11" s="208"/>
      <c r="V11" s="210"/>
      <c r="W11" s="1948"/>
    </row>
    <row r="12" spans="1:23" ht="20.25" customHeight="1">
      <c r="A12" s="1966"/>
      <c r="B12" s="1976"/>
      <c r="C12" s="2023"/>
      <c r="D12" s="211"/>
      <c r="E12" s="211"/>
      <c r="F12" s="211"/>
      <c r="G12" s="212"/>
      <c r="H12" s="212"/>
      <c r="I12" s="212"/>
      <c r="J12" s="212"/>
      <c r="K12" s="212"/>
      <c r="L12" s="212"/>
      <c r="M12" s="2024" t="s">
        <v>709</v>
      </c>
      <c r="N12" s="2024"/>
      <c r="O12" s="2024"/>
      <c r="P12" s="2024"/>
      <c r="Q12" s="2024"/>
      <c r="R12" s="2024"/>
      <c r="S12" s="2024"/>
      <c r="T12" s="2024"/>
      <c r="U12" s="2024"/>
      <c r="V12" s="2025"/>
      <c r="W12" s="1948"/>
    </row>
    <row r="13" spans="1:23" ht="25.5" customHeight="1">
      <c r="A13" s="213"/>
      <c r="B13" s="213"/>
      <c r="C13" s="213"/>
      <c r="D13" s="214"/>
      <c r="E13" s="214"/>
      <c r="F13" s="214"/>
      <c r="G13" s="214"/>
      <c r="H13" s="215"/>
      <c r="I13" s="215"/>
      <c r="J13" s="215"/>
      <c r="K13" s="215"/>
      <c r="L13" s="213"/>
      <c r="M13" s="215"/>
      <c r="N13" s="215"/>
      <c r="O13" s="215"/>
      <c r="P13" s="215"/>
      <c r="Q13" s="216"/>
      <c r="R13" s="216"/>
      <c r="S13" s="216"/>
      <c r="T13" s="216"/>
      <c r="U13" s="216"/>
      <c r="V13" s="216"/>
      <c r="W13" s="217"/>
    </row>
    <row r="14" spans="1:23" ht="20.25" customHeight="1">
      <c r="A14" s="2020" t="s">
        <v>715</v>
      </c>
      <c r="B14" s="1974" t="s">
        <v>716</v>
      </c>
      <c r="C14" s="2009"/>
      <c r="D14" s="204"/>
      <c r="E14" s="2012" t="s">
        <v>703</v>
      </c>
      <c r="F14" s="2012"/>
      <c r="G14" s="2012"/>
      <c r="H14" s="2012"/>
      <c r="I14" s="2012"/>
      <c r="J14" s="205"/>
      <c r="K14" s="2013" t="s">
        <v>712</v>
      </c>
      <c r="L14" s="2013"/>
      <c r="M14" s="2013"/>
      <c r="N14" s="2013"/>
      <c r="O14" s="2013"/>
      <c r="P14" s="2013"/>
      <c r="Q14" s="2013"/>
      <c r="R14" s="2013"/>
      <c r="S14" s="205"/>
      <c r="T14" s="205"/>
      <c r="U14" s="205"/>
      <c r="V14" s="206"/>
      <c r="W14" s="2014" t="s">
        <v>717</v>
      </c>
    </row>
    <row r="15" spans="1:23" ht="25.5" customHeight="1">
      <c r="A15" s="2007"/>
      <c r="B15" s="1975"/>
      <c r="C15" s="2010"/>
      <c r="D15" s="207" t="s">
        <v>706</v>
      </c>
      <c r="E15" s="1980">
        <v>78020</v>
      </c>
      <c r="F15" s="1980"/>
      <c r="G15" s="1980"/>
      <c r="H15" s="1980"/>
      <c r="I15" s="1980"/>
      <c r="J15" s="208" t="s">
        <v>707</v>
      </c>
      <c r="K15" s="1981">
        <v>780</v>
      </c>
      <c r="L15" s="1981"/>
      <c r="M15" s="1981"/>
      <c r="N15" s="1981"/>
      <c r="O15" s="1981"/>
      <c r="P15" s="1981"/>
      <c r="Q15" s="1981"/>
      <c r="R15" s="1981"/>
      <c r="S15" s="209" t="s">
        <v>708</v>
      </c>
      <c r="T15" s="208"/>
      <c r="U15" s="208"/>
      <c r="V15" s="210"/>
      <c r="W15" s="2015"/>
    </row>
    <row r="16" spans="1:23" ht="20.25" customHeight="1">
      <c r="A16" s="2008"/>
      <c r="B16" s="1976"/>
      <c r="C16" s="2011"/>
      <c r="D16" s="211"/>
      <c r="E16" s="211"/>
      <c r="F16" s="211"/>
      <c r="G16" s="212"/>
      <c r="H16" s="212"/>
      <c r="I16" s="212"/>
      <c r="J16" s="212"/>
      <c r="K16" s="212"/>
      <c r="L16" s="212"/>
      <c r="M16" s="1982" t="s">
        <v>709</v>
      </c>
      <c r="N16" s="1982"/>
      <c r="O16" s="1982"/>
      <c r="P16" s="1982"/>
      <c r="Q16" s="1982"/>
      <c r="R16" s="1982"/>
      <c r="S16" s="1982"/>
      <c r="T16" s="1982"/>
      <c r="U16" s="1982"/>
      <c r="V16" s="1983"/>
      <c r="W16" s="2016"/>
    </row>
    <row r="17" spans="1:23" ht="25.5" customHeight="1">
      <c r="A17" s="213"/>
      <c r="B17" s="213"/>
      <c r="C17" s="213"/>
      <c r="D17" s="214"/>
      <c r="E17" s="214"/>
      <c r="F17" s="214"/>
      <c r="G17" s="214"/>
      <c r="H17" s="215"/>
      <c r="I17" s="215"/>
      <c r="J17" s="215"/>
      <c r="K17" s="215"/>
      <c r="L17" s="213"/>
      <c r="M17" s="215"/>
      <c r="N17" s="215"/>
      <c r="O17" s="215"/>
      <c r="P17" s="215"/>
      <c r="Q17" s="216"/>
      <c r="R17" s="216"/>
      <c r="S17" s="216"/>
      <c r="T17" s="216"/>
      <c r="U17" s="216"/>
      <c r="V17" s="216"/>
      <c r="W17" s="217"/>
    </row>
    <row r="18" spans="1:23" ht="20.25" customHeight="1">
      <c r="A18" s="2006" t="s">
        <v>718</v>
      </c>
      <c r="B18" s="2017" t="s">
        <v>719</v>
      </c>
      <c r="C18" s="2009"/>
      <c r="D18" s="204"/>
      <c r="E18" s="2012" t="s">
        <v>703</v>
      </c>
      <c r="F18" s="2012"/>
      <c r="G18" s="2012"/>
      <c r="H18" s="2012"/>
      <c r="I18" s="2012"/>
      <c r="J18" s="205"/>
      <c r="K18" s="2013" t="s">
        <v>712</v>
      </c>
      <c r="L18" s="2013"/>
      <c r="M18" s="2013"/>
      <c r="N18" s="2013"/>
      <c r="O18" s="2013"/>
      <c r="P18" s="2013"/>
      <c r="Q18" s="2013"/>
      <c r="R18" s="2013"/>
      <c r="S18" s="205"/>
      <c r="T18" s="205"/>
      <c r="U18" s="205"/>
      <c r="V18" s="206"/>
      <c r="W18" s="1977" t="s">
        <v>705</v>
      </c>
    </row>
    <row r="19" spans="1:23" ht="25.5" customHeight="1">
      <c r="A19" s="2007"/>
      <c r="B19" s="2018"/>
      <c r="C19" s="2010"/>
      <c r="D19" s="207" t="s">
        <v>706</v>
      </c>
      <c r="E19" s="1980">
        <v>82880</v>
      </c>
      <c r="F19" s="1980"/>
      <c r="G19" s="1980"/>
      <c r="H19" s="1980"/>
      <c r="I19" s="1980"/>
      <c r="J19" s="208" t="s">
        <v>707</v>
      </c>
      <c r="K19" s="1981">
        <v>820</v>
      </c>
      <c r="L19" s="1981"/>
      <c r="M19" s="1981"/>
      <c r="N19" s="1981"/>
      <c r="O19" s="1981"/>
      <c r="P19" s="1981"/>
      <c r="Q19" s="1981"/>
      <c r="R19" s="1981"/>
      <c r="S19" s="209" t="s">
        <v>708</v>
      </c>
      <c r="T19" s="208"/>
      <c r="U19" s="208"/>
      <c r="V19" s="210"/>
      <c r="W19" s="1978"/>
    </row>
    <row r="20" spans="1:23" ht="20.25" customHeight="1">
      <c r="A20" s="2008"/>
      <c r="B20" s="2019"/>
      <c r="C20" s="2011"/>
      <c r="D20" s="211"/>
      <c r="E20" s="211"/>
      <c r="F20" s="211"/>
      <c r="G20" s="212"/>
      <c r="H20" s="212"/>
      <c r="I20" s="212"/>
      <c r="J20" s="212"/>
      <c r="K20" s="212"/>
      <c r="L20" s="212"/>
      <c r="M20" s="1982" t="s">
        <v>709</v>
      </c>
      <c r="N20" s="1982"/>
      <c r="O20" s="1982"/>
      <c r="P20" s="1982"/>
      <c r="Q20" s="1982"/>
      <c r="R20" s="1982"/>
      <c r="S20" s="1982"/>
      <c r="T20" s="1982"/>
      <c r="U20" s="1982"/>
      <c r="V20" s="1983"/>
      <c r="W20" s="1979"/>
    </row>
    <row r="21" spans="1:23" ht="25.5" customHeight="1">
      <c r="A21" s="213"/>
      <c r="B21" s="213"/>
      <c r="C21" s="213"/>
      <c r="D21" s="214"/>
      <c r="E21" s="214"/>
      <c r="F21" s="214"/>
      <c r="G21" s="214"/>
      <c r="H21" s="215"/>
      <c r="I21" s="215"/>
      <c r="J21" s="215"/>
      <c r="K21" s="215"/>
      <c r="L21" s="213"/>
      <c r="M21" s="215"/>
      <c r="N21" s="215"/>
      <c r="O21" s="215"/>
      <c r="P21" s="215"/>
      <c r="Q21" s="216"/>
      <c r="R21" s="216"/>
      <c r="S21" s="216"/>
      <c r="T21" s="216"/>
      <c r="U21" s="216"/>
      <c r="V21" s="216"/>
      <c r="W21" s="217"/>
    </row>
    <row r="22" spans="1:23" ht="20.25" customHeight="1">
      <c r="A22" s="2006" t="s">
        <v>720</v>
      </c>
      <c r="B22" s="1974" t="s">
        <v>721</v>
      </c>
      <c r="C22" s="2009"/>
      <c r="D22" s="204"/>
      <c r="E22" s="2012" t="s">
        <v>703</v>
      </c>
      <c r="F22" s="2012"/>
      <c r="G22" s="2012"/>
      <c r="H22" s="2012"/>
      <c r="I22" s="2012"/>
      <c r="J22" s="205"/>
      <c r="K22" s="2013" t="s">
        <v>712</v>
      </c>
      <c r="L22" s="2013"/>
      <c r="M22" s="2013"/>
      <c r="N22" s="2013"/>
      <c r="O22" s="2013"/>
      <c r="P22" s="2013"/>
      <c r="Q22" s="2013"/>
      <c r="R22" s="2013"/>
      <c r="S22" s="205"/>
      <c r="T22" s="205"/>
      <c r="U22" s="205"/>
      <c r="V22" s="206"/>
      <c r="W22" s="1977" t="s">
        <v>705</v>
      </c>
    </row>
    <row r="23" spans="1:23" ht="25.5" customHeight="1">
      <c r="A23" s="2007"/>
      <c r="B23" s="1975"/>
      <c r="C23" s="2010"/>
      <c r="D23" s="207" t="s">
        <v>706</v>
      </c>
      <c r="E23" s="1980">
        <v>69060</v>
      </c>
      <c r="F23" s="1980"/>
      <c r="G23" s="1980"/>
      <c r="H23" s="1980"/>
      <c r="I23" s="1980"/>
      <c r="J23" s="208" t="s">
        <v>707</v>
      </c>
      <c r="K23" s="1981">
        <v>690</v>
      </c>
      <c r="L23" s="1981"/>
      <c r="M23" s="1981"/>
      <c r="N23" s="1981"/>
      <c r="O23" s="1981"/>
      <c r="P23" s="1981"/>
      <c r="Q23" s="1981"/>
      <c r="R23" s="1981"/>
      <c r="S23" s="209" t="s">
        <v>708</v>
      </c>
      <c r="T23" s="208"/>
      <c r="U23" s="208"/>
      <c r="V23" s="210"/>
      <c r="W23" s="1978"/>
    </row>
    <row r="24" spans="1:23" ht="20.25" customHeight="1">
      <c r="A24" s="2008"/>
      <c r="B24" s="1976"/>
      <c r="C24" s="2011"/>
      <c r="D24" s="211"/>
      <c r="E24" s="211"/>
      <c r="F24" s="211"/>
      <c r="G24" s="212"/>
      <c r="H24" s="212"/>
      <c r="I24" s="212"/>
      <c r="J24" s="212"/>
      <c r="K24" s="212"/>
      <c r="L24" s="212"/>
      <c r="M24" s="1982" t="s">
        <v>709</v>
      </c>
      <c r="N24" s="1982"/>
      <c r="O24" s="1982"/>
      <c r="P24" s="1982"/>
      <c r="Q24" s="1982"/>
      <c r="R24" s="1982"/>
      <c r="S24" s="1982"/>
      <c r="T24" s="1982"/>
      <c r="U24" s="1982"/>
      <c r="V24" s="1983"/>
      <c r="W24" s="1979"/>
    </row>
    <row r="25" spans="1:23" ht="25.5" customHeight="1">
      <c r="A25" s="213"/>
      <c r="B25" s="213"/>
      <c r="C25" s="213"/>
      <c r="D25" s="214"/>
      <c r="E25" s="214"/>
      <c r="F25" s="214"/>
      <c r="G25" s="214"/>
      <c r="H25" s="215"/>
      <c r="I25" s="215"/>
      <c r="J25" s="215"/>
      <c r="K25" s="215"/>
      <c r="L25" s="213"/>
      <c r="M25" s="215"/>
      <c r="N25" s="215"/>
      <c r="O25" s="215"/>
      <c r="P25" s="215"/>
      <c r="Q25" s="216"/>
      <c r="R25" s="216"/>
      <c r="S25" s="216"/>
      <c r="T25" s="216"/>
      <c r="U25" s="216"/>
      <c r="V25" s="216"/>
      <c r="W25" s="217"/>
    </row>
    <row r="26" spans="1:23" s="218" customFormat="1" ht="25.5" customHeight="1">
      <c r="A26" s="1984" t="s">
        <v>722</v>
      </c>
      <c r="B26" s="1987" t="s">
        <v>723</v>
      </c>
      <c r="C26" s="1984" t="s">
        <v>724</v>
      </c>
      <c r="D26" s="1990"/>
      <c r="E26" s="1990"/>
      <c r="F26" s="1990"/>
      <c r="G26" s="1990"/>
      <c r="H26" s="1990"/>
      <c r="I26" s="1990"/>
      <c r="J26" s="1990"/>
      <c r="K26" s="1990"/>
      <c r="L26" s="1990"/>
      <c r="M26" s="1990"/>
      <c r="N26" s="1990"/>
      <c r="O26" s="1990"/>
      <c r="P26" s="1990"/>
      <c r="Q26" s="1990"/>
      <c r="R26" s="1990"/>
      <c r="S26" s="1990"/>
      <c r="T26" s="1990"/>
      <c r="U26" s="1990"/>
      <c r="V26" s="1991"/>
      <c r="W26" s="1992" t="s">
        <v>725</v>
      </c>
    </row>
    <row r="27" spans="1:23" s="218" customFormat="1" ht="25.5" customHeight="1">
      <c r="A27" s="1985"/>
      <c r="B27" s="1988"/>
      <c r="C27" s="1995" t="s">
        <v>726</v>
      </c>
      <c r="D27" s="1996"/>
      <c r="E27" s="1996"/>
      <c r="F27" s="1996"/>
      <c r="G27" s="1996"/>
      <c r="H27" s="1996"/>
      <c r="I27" s="1996"/>
      <c r="J27" s="1996"/>
      <c r="K27" s="1996"/>
      <c r="L27" s="1980">
        <v>49900</v>
      </c>
      <c r="M27" s="1980"/>
      <c r="N27" s="1980"/>
      <c r="O27" s="1980"/>
      <c r="P27" s="208" t="s">
        <v>727</v>
      </c>
      <c r="Q27" s="1997" t="s">
        <v>728</v>
      </c>
      <c r="R27" s="1997"/>
      <c r="S27" s="1997"/>
      <c r="T27" s="208" t="s">
        <v>727</v>
      </c>
      <c r="U27" s="1998" t="s">
        <v>729</v>
      </c>
      <c r="V27" s="1999"/>
      <c r="W27" s="1993"/>
    </row>
    <row r="28" spans="1:23" s="218" customFormat="1" ht="25.5" customHeight="1">
      <c r="A28" s="1986"/>
      <c r="B28" s="1989"/>
      <c r="C28" s="2000" t="s">
        <v>730</v>
      </c>
      <c r="D28" s="2001"/>
      <c r="E28" s="2001"/>
      <c r="F28" s="2001"/>
      <c r="G28" s="2001"/>
      <c r="H28" s="2001"/>
      <c r="I28" s="2001"/>
      <c r="J28" s="2001"/>
      <c r="K28" s="2001"/>
      <c r="L28" s="2002">
        <v>6240</v>
      </c>
      <c r="M28" s="2002"/>
      <c r="N28" s="2002"/>
      <c r="O28" s="2002"/>
      <c r="P28" s="219" t="s">
        <v>727</v>
      </c>
      <c r="Q28" s="2003" t="s">
        <v>731</v>
      </c>
      <c r="R28" s="2003"/>
      <c r="S28" s="2003"/>
      <c r="T28" s="219" t="s">
        <v>727</v>
      </c>
      <c r="U28" s="2004" t="s">
        <v>729</v>
      </c>
      <c r="V28" s="2005"/>
      <c r="W28" s="1994"/>
    </row>
    <row r="29" spans="1:23" s="218" customFormat="1" ht="26.25" customHeight="1">
      <c r="A29" s="220"/>
      <c r="B29" s="220"/>
      <c r="C29" s="221"/>
      <c r="D29" s="222"/>
      <c r="E29" s="222"/>
      <c r="F29" s="222"/>
      <c r="G29" s="222"/>
      <c r="H29" s="222"/>
      <c r="I29" s="222"/>
      <c r="J29" s="222"/>
      <c r="K29" s="222"/>
      <c r="L29" s="222"/>
      <c r="M29" s="222"/>
      <c r="N29" s="222"/>
      <c r="O29" s="222"/>
      <c r="P29" s="222"/>
      <c r="Q29" s="222"/>
      <c r="R29" s="222"/>
      <c r="S29" s="222"/>
      <c r="T29" s="222"/>
      <c r="U29" s="222"/>
      <c r="V29" s="222"/>
      <c r="W29" s="220"/>
    </row>
    <row r="30" spans="1:23" ht="30" customHeight="1">
      <c r="A30" s="1964" t="s">
        <v>732</v>
      </c>
      <c r="B30" s="1974" t="s">
        <v>733</v>
      </c>
      <c r="C30" s="1967" t="s">
        <v>734</v>
      </c>
      <c r="D30" s="1968"/>
      <c r="E30" s="1968"/>
      <c r="F30" s="1968"/>
      <c r="G30" s="1968"/>
      <c r="H30" s="1969">
        <v>1740</v>
      </c>
      <c r="I30" s="1969"/>
      <c r="J30" s="1969"/>
      <c r="K30" s="1969"/>
      <c r="L30" s="1970"/>
      <c r="M30" s="1967" t="s">
        <v>735</v>
      </c>
      <c r="N30" s="1968"/>
      <c r="O30" s="1968"/>
      <c r="P30" s="1968"/>
      <c r="Q30" s="1968"/>
      <c r="R30" s="1969">
        <v>1200</v>
      </c>
      <c r="S30" s="1969"/>
      <c r="T30" s="1969"/>
      <c r="U30" s="1969"/>
      <c r="V30" s="1970"/>
      <c r="W30" s="1948" t="s">
        <v>736</v>
      </c>
    </row>
    <row r="31" spans="1:23" ht="30" customHeight="1">
      <c r="A31" s="1965"/>
      <c r="B31" s="1975"/>
      <c r="C31" s="1967" t="s">
        <v>737</v>
      </c>
      <c r="D31" s="1968"/>
      <c r="E31" s="1968"/>
      <c r="F31" s="1968"/>
      <c r="G31" s="1968"/>
      <c r="H31" s="1969">
        <v>1550</v>
      </c>
      <c r="I31" s="1969"/>
      <c r="J31" s="1969"/>
      <c r="K31" s="1969"/>
      <c r="L31" s="1970"/>
      <c r="M31" s="1967" t="s">
        <v>738</v>
      </c>
      <c r="N31" s="1968"/>
      <c r="O31" s="1968"/>
      <c r="P31" s="1968"/>
      <c r="Q31" s="1968"/>
      <c r="R31" s="1969">
        <v>110</v>
      </c>
      <c r="S31" s="1969"/>
      <c r="T31" s="1969"/>
      <c r="U31" s="1969"/>
      <c r="V31" s="1970"/>
      <c r="W31" s="1948"/>
    </row>
    <row r="32" spans="1:23" ht="30" customHeight="1">
      <c r="A32" s="1966"/>
      <c r="B32" s="1976"/>
      <c r="C32" s="1967" t="s">
        <v>739</v>
      </c>
      <c r="D32" s="1968"/>
      <c r="E32" s="1968"/>
      <c r="F32" s="1968"/>
      <c r="G32" s="1968"/>
      <c r="H32" s="1969">
        <v>1530</v>
      </c>
      <c r="I32" s="1969"/>
      <c r="J32" s="1969"/>
      <c r="K32" s="1969"/>
      <c r="L32" s="1970"/>
      <c r="M32" s="1971"/>
      <c r="N32" s="1972"/>
      <c r="O32" s="1972"/>
      <c r="P32" s="1972"/>
      <c r="Q32" s="1972"/>
      <c r="R32" s="1972"/>
      <c r="S32" s="1972"/>
      <c r="T32" s="1972"/>
      <c r="U32" s="1972"/>
      <c r="V32" s="1973"/>
      <c r="W32" s="1948"/>
    </row>
    <row r="33" spans="1:23" ht="25.5" customHeight="1">
      <c r="A33" s="213"/>
      <c r="B33" s="213"/>
      <c r="C33" s="213"/>
      <c r="D33" s="214"/>
      <c r="E33" s="214"/>
      <c r="F33" s="214"/>
      <c r="G33" s="214"/>
      <c r="H33" s="215"/>
      <c r="I33" s="215"/>
      <c r="J33" s="215"/>
      <c r="K33" s="215"/>
      <c r="L33" s="213"/>
      <c r="M33" s="215"/>
      <c r="N33" s="215"/>
      <c r="O33" s="215"/>
      <c r="P33" s="215"/>
      <c r="Q33" s="216"/>
      <c r="R33" s="216"/>
      <c r="S33" s="216"/>
      <c r="T33" s="216"/>
      <c r="U33" s="216"/>
      <c r="V33" s="216"/>
      <c r="W33" s="217"/>
    </row>
    <row r="34" spans="1:23" ht="30" customHeight="1">
      <c r="A34" s="223" t="s">
        <v>740</v>
      </c>
      <c r="B34" s="224" t="s">
        <v>741</v>
      </c>
      <c r="C34" s="1958">
        <v>30260</v>
      </c>
      <c r="D34" s="1958"/>
      <c r="E34" s="1958"/>
      <c r="F34" s="1958"/>
      <c r="G34" s="1958"/>
      <c r="H34" s="1958"/>
      <c r="I34" s="1958"/>
      <c r="J34" s="1958"/>
      <c r="K34" s="1958"/>
      <c r="L34" s="1958"/>
      <c r="M34" s="1958"/>
      <c r="N34" s="1958"/>
      <c r="O34" s="1958"/>
      <c r="P34" s="1958"/>
      <c r="Q34" s="1958"/>
      <c r="R34" s="1958"/>
      <c r="S34" s="1958"/>
      <c r="T34" s="1958"/>
      <c r="U34" s="1958"/>
      <c r="V34" s="1959"/>
      <c r="W34" s="225" t="s">
        <v>742</v>
      </c>
    </row>
    <row r="35" spans="1:23" ht="25.5" customHeight="1">
      <c r="A35" s="213"/>
      <c r="B35" s="213"/>
      <c r="C35" s="213"/>
      <c r="D35" s="214"/>
      <c r="E35" s="214"/>
      <c r="F35" s="214"/>
      <c r="G35" s="214"/>
      <c r="H35" s="215"/>
      <c r="I35" s="215"/>
      <c r="J35" s="215"/>
      <c r="K35" s="215"/>
      <c r="L35" s="213"/>
      <c r="M35" s="215"/>
      <c r="N35" s="215"/>
      <c r="O35" s="215"/>
      <c r="P35" s="215"/>
      <c r="Q35" s="216"/>
      <c r="R35" s="216"/>
      <c r="S35" s="216"/>
      <c r="T35" s="216"/>
      <c r="U35" s="216"/>
      <c r="V35" s="216"/>
      <c r="W35" s="217"/>
    </row>
    <row r="36" spans="1:23" ht="30" customHeight="1">
      <c r="A36" s="223" t="s">
        <v>743</v>
      </c>
      <c r="B36" s="224" t="s">
        <v>744</v>
      </c>
      <c r="C36" s="1962">
        <v>6080</v>
      </c>
      <c r="D36" s="1962"/>
      <c r="E36" s="1962"/>
      <c r="F36" s="1962"/>
      <c r="G36" s="1962"/>
      <c r="H36" s="1962"/>
      <c r="I36" s="1962"/>
      <c r="J36" s="1962"/>
      <c r="K36" s="1962"/>
      <c r="L36" s="1962"/>
      <c r="M36" s="1962"/>
      <c r="N36" s="1962"/>
      <c r="O36" s="1962"/>
      <c r="P36" s="1962"/>
      <c r="Q36" s="1962"/>
      <c r="R36" s="1962"/>
      <c r="S36" s="1962"/>
      <c r="T36" s="1962"/>
      <c r="U36" s="1962"/>
      <c r="V36" s="1963"/>
      <c r="W36" s="225" t="s">
        <v>742</v>
      </c>
    </row>
    <row r="37" spans="1:23" ht="25.5" customHeight="1">
      <c r="A37" s="213"/>
      <c r="B37" s="213"/>
      <c r="C37" s="213"/>
      <c r="D37" s="214"/>
      <c r="E37" s="214"/>
      <c r="F37" s="214"/>
      <c r="G37" s="214"/>
      <c r="H37" s="215"/>
      <c r="I37" s="215"/>
      <c r="J37" s="215"/>
      <c r="K37" s="215"/>
      <c r="L37" s="213"/>
      <c r="M37" s="215"/>
      <c r="N37" s="215"/>
      <c r="O37" s="215"/>
      <c r="P37" s="215"/>
      <c r="Q37" s="216"/>
      <c r="R37" s="216"/>
      <c r="S37" s="216"/>
      <c r="T37" s="216"/>
      <c r="U37" s="216"/>
      <c r="V37" s="216"/>
      <c r="W37" s="226"/>
    </row>
    <row r="38" spans="1:23" ht="30" customHeight="1">
      <c r="A38" s="223" t="s">
        <v>745</v>
      </c>
      <c r="B38" s="227" t="s">
        <v>746</v>
      </c>
      <c r="C38" s="1958">
        <v>76230</v>
      </c>
      <c r="D38" s="1958"/>
      <c r="E38" s="1958"/>
      <c r="F38" s="1958"/>
      <c r="G38" s="1958"/>
      <c r="H38" s="1958"/>
      <c r="I38" s="1958"/>
      <c r="J38" s="1958"/>
      <c r="K38" s="1958"/>
      <c r="L38" s="1958"/>
      <c r="M38" s="1958"/>
      <c r="N38" s="1958"/>
      <c r="O38" s="1958"/>
      <c r="P38" s="1958"/>
      <c r="Q38" s="1958"/>
      <c r="R38" s="1958"/>
      <c r="S38" s="1958"/>
      <c r="T38" s="1958"/>
      <c r="U38" s="1958"/>
      <c r="V38" s="1959"/>
      <c r="W38" s="225" t="s">
        <v>742</v>
      </c>
    </row>
    <row r="39" spans="1:23" ht="25.5" customHeight="1">
      <c r="A39" s="213"/>
      <c r="B39" s="228"/>
      <c r="C39" s="229"/>
      <c r="D39" s="214"/>
      <c r="E39" s="214"/>
      <c r="F39" s="214"/>
      <c r="G39" s="214"/>
      <c r="H39" s="215"/>
      <c r="I39" s="215"/>
      <c r="J39" s="215"/>
      <c r="K39" s="215"/>
      <c r="L39" s="213"/>
      <c r="M39" s="215"/>
      <c r="N39" s="215"/>
      <c r="O39" s="215"/>
      <c r="P39" s="215"/>
      <c r="Q39" s="216"/>
      <c r="R39" s="216"/>
      <c r="S39" s="216"/>
      <c r="T39" s="216"/>
      <c r="U39" s="216"/>
      <c r="V39" s="216"/>
      <c r="W39" s="226"/>
    </row>
    <row r="40" spans="1:23" ht="18" hidden="1" customHeight="1">
      <c r="A40" s="1964" t="s">
        <v>747</v>
      </c>
      <c r="B40" s="230"/>
      <c r="C40" s="1951" t="s">
        <v>748</v>
      </c>
      <c r="D40" s="1952"/>
      <c r="E40" s="1952"/>
      <c r="F40" s="1952"/>
      <c r="G40" s="1952"/>
      <c r="H40" s="1952"/>
      <c r="I40" s="1952"/>
      <c r="J40" s="1952"/>
      <c r="K40" s="1952"/>
      <c r="L40" s="1955">
        <v>456000</v>
      </c>
      <c r="M40" s="1955"/>
      <c r="N40" s="1955"/>
      <c r="O40" s="1955"/>
      <c r="P40" s="231"/>
      <c r="Q40" s="231"/>
      <c r="R40" s="231"/>
      <c r="S40" s="231"/>
      <c r="T40" s="231"/>
      <c r="U40" s="231"/>
      <c r="V40" s="232"/>
      <c r="W40" s="1948" t="s">
        <v>749</v>
      </c>
    </row>
    <row r="41" spans="1:23" ht="18" hidden="1" customHeight="1">
      <c r="A41" s="1965"/>
      <c r="B41" s="230"/>
      <c r="C41" s="1953"/>
      <c r="D41" s="1954"/>
      <c r="E41" s="1954"/>
      <c r="F41" s="1954"/>
      <c r="G41" s="1954"/>
      <c r="H41" s="1954"/>
      <c r="I41" s="1954"/>
      <c r="J41" s="1954"/>
      <c r="K41" s="1954"/>
      <c r="L41" s="1949" t="s">
        <v>750</v>
      </c>
      <c r="M41" s="1949"/>
      <c r="N41" s="1949"/>
      <c r="O41" s="1949"/>
      <c r="P41" s="1949"/>
      <c r="Q41" s="1949"/>
      <c r="R41" s="1949"/>
      <c r="S41" s="1949"/>
      <c r="T41" s="1949"/>
      <c r="U41" s="1949"/>
      <c r="V41" s="1950"/>
      <c r="W41" s="1948"/>
    </row>
    <row r="42" spans="1:23" ht="18" hidden="1" customHeight="1">
      <c r="A42" s="1965"/>
      <c r="B42" s="230"/>
      <c r="C42" s="1951" t="s">
        <v>751</v>
      </c>
      <c r="D42" s="1952"/>
      <c r="E42" s="1952"/>
      <c r="F42" s="1952"/>
      <c r="G42" s="1952"/>
      <c r="H42" s="1952"/>
      <c r="I42" s="1952"/>
      <c r="J42" s="1952"/>
      <c r="K42" s="1952"/>
      <c r="L42" s="1955">
        <v>760000</v>
      </c>
      <c r="M42" s="1955"/>
      <c r="N42" s="1955"/>
      <c r="O42" s="1955"/>
      <c r="P42" s="231"/>
      <c r="Q42" s="231"/>
      <c r="R42" s="231"/>
      <c r="S42" s="231"/>
      <c r="T42" s="231"/>
      <c r="U42" s="231"/>
      <c r="V42" s="232"/>
      <c r="W42" s="1948"/>
    </row>
    <row r="43" spans="1:23" ht="18" hidden="1" customHeight="1">
      <c r="A43" s="1965"/>
      <c r="B43" s="233"/>
      <c r="C43" s="1953"/>
      <c r="D43" s="1954"/>
      <c r="E43" s="1954"/>
      <c r="F43" s="1954"/>
      <c r="G43" s="1954"/>
      <c r="H43" s="1954"/>
      <c r="I43" s="1954"/>
      <c r="J43" s="1954"/>
      <c r="K43" s="1954"/>
      <c r="L43" s="1949" t="s">
        <v>750</v>
      </c>
      <c r="M43" s="1949"/>
      <c r="N43" s="1949"/>
      <c r="O43" s="1949"/>
      <c r="P43" s="1949"/>
      <c r="Q43" s="1949"/>
      <c r="R43" s="1949"/>
      <c r="S43" s="1949"/>
      <c r="T43" s="1949"/>
      <c r="U43" s="1949"/>
      <c r="V43" s="1950"/>
      <c r="W43" s="1948"/>
    </row>
    <row r="44" spans="1:23" ht="18" hidden="1" customHeight="1">
      <c r="A44" s="1965"/>
      <c r="B44" s="213"/>
      <c r="C44" s="1951" t="s">
        <v>752</v>
      </c>
      <c r="D44" s="1952"/>
      <c r="E44" s="1952"/>
      <c r="F44" s="1952"/>
      <c r="G44" s="1952"/>
      <c r="H44" s="1952"/>
      <c r="I44" s="1952"/>
      <c r="J44" s="1952"/>
      <c r="K44" s="1952"/>
      <c r="L44" s="1955">
        <v>1065000</v>
      </c>
      <c r="M44" s="1955"/>
      <c r="N44" s="1955"/>
      <c r="O44" s="1955"/>
      <c r="P44" s="231"/>
      <c r="Q44" s="231"/>
      <c r="R44" s="231"/>
      <c r="S44" s="231"/>
      <c r="T44" s="231"/>
      <c r="U44" s="231"/>
      <c r="V44" s="232"/>
      <c r="W44" s="1948"/>
    </row>
    <row r="45" spans="1:23" ht="18" hidden="1" customHeight="1">
      <c r="A45" s="1966"/>
      <c r="B45" s="227" t="s">
        <v>753</v>
      </c>
      <c r="C45" s="1953"/>
      <c r="D45" s="1954"/>
      <c r="E45" s="1954"/>
      <c r="F45" s="1954"/>
      <c r="G45" s="1954"/>
      <c r="H45" s="1954"/>
      <c r="I45" s="1954"/>
      <c r="J45" s="1954"/>
      <c r="K45" s="1954"/>
      <c r="L45" s="1949" t="s">
        <v>750</v>
      </c>
      <c r="M45" s="1949"/>
      <c r="N45" s="1949"/>
      <c r="O45" s="1949"/>
      <c r="P45" s="1949"/>
      <c r="Q45" s="1949"/>
      <c r="R45" s="1949"/>
      <c r="S45" s="1949"/>
      <c r="T45" s="1949"/>
      <c r="U45" s="1949"/>
      <c r="V45" s="1950"/>
      <c r="W45" s="1948"/>
    </row>
    <row r="46" spans="1:23" ht="25.5" hidden="1" customHeight="1">
      <c r="A46" s="213"/>
      <c r="B46" s="213"/>
      <c r="C46" s="213"/>
      <c r="D46" s="214"/>
      <c r="E46" s="214"/>
      <c r="F46" s="214"/>
      <c r="G46" s="214"/>
      <c r="H46" s="215"/>
      <c r="I46" s="215"/>
      <c r="J46" s="215"/>
      <c r="K46" s="215"/>
      <c r="L46" s="213"/>
      <c r="M46" s="216"/>
      <c r="N46" s="215"/>
      <c r="O46" s="215"/>
      <c r="P46" s="215"/>
      <c r="Q46" s="216"/>
      <c r="R46" s="216"/>
      <c r="S46" s="216"/>
      <c r="T46" s="216"/>
      <c r="U46" s="216"/>
      <c r="V46" s="216"/>
      <c r="W46" s="226"/>
    </row>
    <row r="47" spans="1:23" ht="30" customHeight="1">
      <c r="A47" s="223" t="s">
        <v>754</v>
      </c>
      <c r="B47" s="227" t="s">
        <v>755</v>
      </c>
      <c r="C47" s="1956">
        <v>80000</v>
      </c>
      <c r="D47" s="1956"/>
      <c r="E47" s="1956"/>
      <c r="F47" s="1956"/>
      <c r="G47" s="1956"/>
      <c r="H47" s="1956"/>
      <c r="I47" s="1956"/>
      <c r="J47" s="1956"/>
      <c r="K47" s="1956"/>
      <c r="L47" s="1956"/>
      <c r="M47" s="1956"/>
      <c r="N47" s="1956"/>
      <c r="O47" s="1956"/>
      <c r="P47" s="1956"/>
      <c r="Q47" s="1956"/>
      <c r="R47" s="1956"/>
      <c r="S47" s="1956"/>
      <c r="T47" s="1956"/>
      <c r="U47" s="1956"/>
      <c r="V47" s="1957"/>
      <c r="W47" s="225" t="s">
        <v>742</v>
      </c>
    </row>
    <row r="48" spans="1:23" ht="25.5" customHeight="1">
      <c r="A48" s="213"/>
      <c r="B48" s="213"/>
      <c r="C48" s="213"/>
      <c r="D48" s="214"/>
      <c r="E48" s="214"/>
      <c r="F48" s="214"/>
      <c r="G48" s="214"/>
      <c r="H48" s="215"/>
      <c r="I48" s="215"/>
      <c r="J48" s="215"/>
      <c r="K48" s="215"/>
      <c r="L48" s="213"/>
      <c r="M48" s="216"/>
      <c r="N48" s="215"/>
      <c r="O48" s="215"/>
      <c r="P48" s="215"/>
      <c r="Q48" s="216"/>
      <c r="R48" s="216"/>
      <c r="S48" s="216"/>
      <c r="T48" s="216"/>
      <c r="U48" s="216"/>
      <c r="V48" s="216"/>
      <c r="W48" s="234"/>
    </row>
    <row r="49" spans="1:23" ht="30" customHeight="1">
      <c r="A49" s="223" t="s">
        <v>756</v>
      </c>
      <c r="B49" s="227" t="s">
        <v>757</v>
      </c>
      <c r="C49" s="1958">
        <v>48420</v>
      </c>
      <c r="D49" s="1958"/>
      <c r="E49" s="1958"/>
      <c r="F49" s="1958"/>
      <c r="G49" s="1958"/>
      <c r="H49" s="1958"/>
      <c r="I49" s="1958"/>
      <c r="J49" s="1958"/>
      <c r="K49" s="1958"/>
      <c r="L49" s="1958"/>
      <c r="M49" s="1958"/>
      <c r="N49" s="1958"/>
      <c r="O49" s="1958"/>
      <c r="P49" s="1958"/>
      <c r="Q49" s="1958"/>
      <c r="R49" s="1958"/>
      <c r="S49" s="1958"/>
      <c r="T49" s="1958"/>
      <c r="U49" s="1958"/>
      <c r="V49" s="1959"/>
      <c r="W49" s="225" t="s">
        <v>742</v>
      </c>
    </row>
    <row r="50" spans="1:23" ht="25.5" customHeight="1">
      <c r="A50" s="213"/>
      <c r="B50" s="213"/>
      <c r="C50" s="213"/>
      <c r="D50" s="214"/>
      <c r="E50" s="214"/>
      <c r="F50" s="214"/>
      <c r="G50" s="214"/>
      <c r="H50" s="215"/>
      <c r="I50" s="215"/>
      <c r="J50" s="215"/>
      <c r="K50" s="215"/>
      <c r="L50" s="213"/>
      <c r="M50" s="216"/>
      <c r="N50" s="215"/>
      <c r="O50" s="215"/>
      <c r="P50" s="215"/>
      <c r="Q50" s="216"/>
      <c r="R50" s="216"/>
      <c r="S50" s="216"/>
      <c r="T50" s="216"/>
      <c r="U50" s="216"/>
      <c r="V50" s="216"/>
      <c r="W50" s="234" t="s">
        <v>758</v>
      </c>
    </row>
    <row r="51" spans="1:23" ht="30" hidden="1" customHeight="1">
      <c r="A51" s="223" t="s">
        <v>759</v>
      </c>
      <c r="B51" s="227" t="s">
        <v>744</v>
      </c>
      <c r="C51" s="1959">
        <v>120000</v>
      </c>
      <c r="D51" s="1960"/>
      <c r="E51" s="1960"/>
      <c r="F51" s="1960"/>
      <c r="G51" s="1960"/>
      <c r="H51" s="1960"/>
      <c r="I51" s="1960"/>
      <c r="J51" s="1960"/>
      <c r="K51" s="1960"/>
      <c r="L51" s="1960"/>
      <c r="M51" s="1960"/>
      <c r="N51" s="1960"/>
      <c r="O51" s="1960"/>
      <c r="P51" s="1960"/>
      <c r="Q51" s="1960"/>
      <c r="R51" s="1960"/>
      <c r="S51" s="1960"/>
      <c r="T51" s="1960"/>
      <c r="U51" s="1960"/>
      <c r="V51" s="1961"/>
      <c r="W51" s="225" t="s">
        <v>742</v>
      </c>
    </row>
    <row r="52" spans="1:23" ht="25.5" hidden="1" customHeight="1">
      <c r="A52" s="213"/>
      <c r="B52" s="213"/>
      <c r="C52" s="213"/>
      <c r="D52" s="214"/>
      <c r="E52" s="214"/>
      <c r="F52" s="214"/>
      <c r="G52" s="214"/>
      <c r="H52" s="215"/>
      <c r="I52" s="215"/>
      <c r="J52" s="215"/>
      <c r="K52" s="215"/>
      <c r="L52" s="213"/>
      <c r="M52" s="216"/>
      <c r="N52" s="215"/>
      <c r="O52" s="215"/>
      <c r="P52" s="215"/>
      <c r="Q52" s="216"/>
      <c r="R52" s="216"/>
      <c r="S52" s="216"/>
      <c r="T52" s="216"/>
      <c r="U52" s="216"/>
      <c r="V52" s="216"/>
      <c r="W52" s="234" t="s">
        <v>758</v>
      </c>
    </row>
    <row r="53" spans="1:23" ht="30" customHeight="1">
      <c r="A53" s="223" t="s">
        <v>760</v>
      </c>
      <c r="B53" s="224" t="s">
        <v>761</v>
      </c>
      <c r="C53" s="1958">
        <v>75000</v>
      </c>
      <c r="D53" s="1958"/>
      <c r="E53" s="1958"/>
      <c r="F53" s="1958"/>
      <c r="G53" s="1958"/>
      <c r="H53" s="1958"/>
      <c r="I53" s="1958"/>
      <c r="J53" s="1958"/>
      <c r="K53" s="1958"/>
      <c r="L53" s="1958"/>
      <c r="M53" s="1958"/>
      <c r="N53" s="1958"/>
      <c r="O53" s="1958"/>
      <c r="P53" s="1958"/>
      <c r="Q53" s="1958"/>
      <c r="R53" s="1958"/>
      <c r="S53" s="1958"/>
      <c r="T53" s="1958"/>
      <c r="U53" s="1958"/>
      <c r="V53" s="1959"/>
      <c r="W53" s="225" t="s">
        <v>742</v>
      </c>
    </row>
    <row r="54" spans="1:23" ht="25.5" customHeight="1">
      <c r="A54" s="1947"/>
      <c r="B54" s="1947"/>
      <c r="C54" s="1947"/>
      <c r="D54" s="1947"/>
      <c r="E54" s="1947"/>
      <c r="F54" s="1947"/>
      <c r="G54" s="1947"/>
      <c r="H54" s="1947"/>
      <c r="I54" s="1947"/>
      <c r="J54" s="1947"/>
      <c r="K54" s="1947"/>
      <c r="L54" s="1947"/>
      <c r="M54" s="1947"/>
      <c r="N54" s="1947"/>
      <c r="O54" s="1947"/>
      <c r="P54" s="1947"/>
      <c r="Q54" s="1947"/>
      <c r="R54" s="1947"/>
      <c r="S54" s="1947"/>
      <c r="T54" s="1947"/>
      <c r="U54" s="1947"/>
      <c r="V54" s="1947"/>
      <c r="W54" s="1947"/>
    </row>
    <row r="55" spans="1:23" ht="25.5" customHeight="1">
      <c r="A55" s="1947" t="s">
        <v>762</v>
      </c>
      <c r="B55" s="1947"/>
      <c r="C55" s="1947"/>
      <c r="D55" s="1947"/>
      <c r="E55" s="1947"/>
      <c r="F55" s="1947"/>
      <c r="G55" s="1947"/>
      <c r="H55" s="1947"/>
      <c r="I55" s="1947"/>
      <c r="J55" s="1947"/>
      <c r="K55" s="1947"/>
      <c r="L55" s="1947"/>
      <c r="M55" s="1947"/>
      <c r="N55" s="1947"/>
      <c r="O55" s="1947"/>
      <c r="P55" s="1947"/>
      <c r="Q55" s="1947"/>
      <c r="R55" s="1947"/>
      <c r="S55" s="1947"/>
      <c r="T55" s="1947"/>
      <c r="U55" s="1947"/>
      <c r="V55" s="1947"/>
      <c r="W55" s="1947"/>
    </row>
  </sheetData>
  <sheetProtection algorithmName="SHA-512" hashValue="ridz5TUpmCs3JRYQZyoVyCjH/nDo6HNXalRz2i7aOhuxCK+43d0oqJAIGfzUo7T0tpLQtGaSYO9yaGB5Y3OlVw==" saltValue="LwQgXxlSRVfqstkeTI5RHg==" spinCount="100000" sheet="1" objects="1" scenarios="1"/>
  <mergeCells count="97">
    <mergeCell ref="W3:W5"/>
    <mergeCell ref="E4:I4"/>
    <mergeCell ref="K4:R4"/>
    <mergeCell ref="M5:V5"/>
    <mergeCell ref="A3:A5"/>
    <mergeCell ref="B3:B5"/>
    <mergeCell ref="C3:C5"/>
    <mergeCell ref="E3:I3"/>
    <mergeCell ref="K3:R3"/>
    <mergeCell ref="W7:W12"/>
    <mergeCell ref="E8:I8"/>
    <mergeCell ref="K8:R8"/>
    <mergeCell ref="M9:V9"/>
    <mergeCell ref="C10:C12"/>
    <mergeCell ref="A7:A12"/>
    <mergeCell ref="B7:B12"/>
    <mergeCell ref="C7:C9"/>
    <mergeCell ref="E7:I7"/>
    <mergeCell ref="K7:R7"/>
    <mergeCell ref="E10:I10"/>
    <mergeCell ref="K10:R10"/>
    <mergeCell ref="E11:I11"/>
    <mergeCell ref="K11:R11"/>
    <mergeCell ref="M12:V12"/>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E19:I19"/>
    <mergeCell ref="K19:R19"/>
    <mergeCell ref="M20:V20"/>
    <mergeCell ref="A22:A24"/>
    <mergeCell ref="B22:B24"/>
    <mergeCell ref="C22:C24"/>
    <mergeCell ref="E22:I22"/>
    <mergeCell ref="K22:R22"/>
    <mergeCell ref="W22:W24"/>
    <mergeCell ref="E23:I23"/>
    <mergeCell ref="K23:R23"/>
    <mergeCell ref="M24:V24"/>
    <mergeCell ref="A26:A28"/>
    <mergeCell ref="B26:B28"/>
    <mergeCell ref="C26:V26"/>
    <mergeCell ref="W26:W28"/>
    <mergeCell ref="C27:K27"/>
    <mergeCell ref="L27:O27"/>
    <mergeCell ref="Q27:S27"/>
    <mergeCell ref="U27:V27"/>
    <mergeCell ref="C28:K28"/>
    <mergeCell ref="L28:O28"/>
    <mergeCell ref="Q28:S28"/>
    <mergeCell ref="U28:V28"/>
    <mergeCell ref="A30:A32"/>
    <mergeCell ref="B30:B32"/>
    <mergeCell ref="C30:G30"/>
    <mergeCell ref="H30:L30"/>
    <mergeCell ref="M30:Q30"/>
    <mergeCell ref="W30:W32"/>
    <mergeCell ref="C31:G31"/>
    <mergeCell ref="H31:L31"/>
    <mergeCell ref="M31:Q31"/>
    <mergeCell ref="R31:V31"/>
    <mergeCell ref="C32:G32"/>
    <mergeCell ref="H32:L32"/>
    <mergeCell ref="M32:V32"/>
    <mergeCell ref="R30:V30"/>
    <mergeCell ref="C34:V34"/>
    <mergeCell ref="C36:V36"/>
    <mergeCell ref="C38:V38"/>
    <mergeCell ref="A40:A45"/>
    <mergeCell ref="C40:K41"/>
    <mergeCell ref="L40:O40"/>
    <mergeCell ref="A55:W55"/>
    <mergeCell ref="W40:W45"/>
    <mergeCell ref="L41:V41"/>
    <mergeCell ref="C42:K43"/>
    <mergeCell ref="L42:O42"/>
    <mergeCell ref="L43:V43"/>
    <mergeCell ref="C44:K45"/>
    <mergeCell ref="L44:O44"/>
    <mergeCell ref="L45:V45"/>
    <mergeCell ref="C47:V47"/>
    <mergeCell ref="C49:V49"/>
    <mergeCell ref="C51:V51"/>
    <mergeCell ref="C53:V53"/>
    <mergeCell ref="A54:W54"/>
  </mergeCells>
  <phoneticPr fontId="2"/>
  <printOptions horizontalCentered="1"/>
  <pageMargins left="0.39370078740157483" right="0.39370078740157483" top="0.39370078740157483" bottom="0.39370078740157483" header="0.39370078740157483" footer="0.15748031496062992"/>
  <pageSetup paperSize="9" scale="6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E78"/>
  <sheetViews>
    <sheetView view="pageBreakPreview" zoomScaleNormal="100" zoomScaleSheetLayoutView="100" workbookViewId="0">
      <pane xSplit="5" ySplit="5" topLeftCell="F6" activePane="bottomRight" state="frozen"/>
      <selection activeCell="I17" sqref="I17"/>
      <selection pane="topRight" activeCell="I17" sqref="I17"/>
      <selection pane="bottomLeft" activeCell="I17" sqref="I17"/>
      <selection pane="bottomRight" activeCell="I17" sqref="I17"/>
    </sheetView>
  </sheetViews>
  <sheetFormatPr defaultRowHeight="13.5"/>
  <cols>
    <col min="1" max="1" width="9" style="177"/>
    <col min="2" max="2" width="5.625" style="178" customWidth="1"/>
    <col min="3" max="3" width="7.5" style="178" bestFit="1" customWidth="1"/>
    <col min="4" max="4" width="4.5" style="178" bestFit="1" customWidth="1"/>
    <col min="5" max="5" width="8.375" style="178" customWidth="1"/>
    <col min="6" max="6" width="2.25" style="179" customWidth="1"/>
    <col min="7" max="7" width="6.875" style="180" customWidth="1"/>
    <col min="8" max="8" width="8.125" style="181" customWidth="1"/>
    <col min="9" max="9" width="6.875" style="183" customWidth="1"/>
    <col min="10" max="10" width="8.125" style="181" customWidth="1"/>
    <col min="11" max="11" width="2.25" style="94" customWidth="1"/>
    <col min="12" max="12" width="6.25" style="180" customWidth="1"/>
    <col min="13" max="13" width="6.25" style="181" customWidth="1"/>
    <col min="14" max="14" width="7.625" style="182" customWidth="1"/>
    <col min="15" max="15" width="6.25" style="183" customWidth="1"/>
    <col min="16" max="16" width="6.25" style="181" customWidth="1"/>
    <col min="17" max="17" width="7.625" style="182" customWidth="1"/>
    <col min="18" max="18" width="2.25" style="94" customWidth="1"/>
    <col min="19" max="19" width="6.25" style="180" customWidth="1"/>
    <col min="20" max="20" width="11.375" style="299" bestFit="1" customWidth="1"/>
    <col min="21" max="21" width="3.25" style="182" customWidth="1"/>
    <col min="22" max="22" width="1.75" style="94" customWidth="1"/>
    <col min="23" max="23" width="14.5" style="183" customWidth="1"/>
    <col min="24" max="24" width="2.25" style="94" customWidth="1"/>
    <col min="25" max="25" width="14.5" style="299" customWidth="1"/>
    <col min="26" max="26" width="1.75" style="299" customWidth="1"/>
    <col min="27" max="27" width="3.25" style="94" customWidth="1"/>
    <col min="28" max="28" width="11.375" style="299" customWidth="1"/>
    <col min="29" max="29" width="3.125" style="182" customWidth="1"/>
    <col min="30" max="30" width="8" style="183" customWidth="1"/>
    <col min="31" max="31" width="6.75" style="183" customWidth="1"/>
    <col min="32" max="32" width="3.125" style="94" customWidth="1"/>
    <col min="33" max="33" width="10.75" style="300" customWidth="1"/>
    <col min="34" max="34" width="2.25" style="180" customWidth="1"/>
    <col min="35" max="35" width="6" style="301" bestFit="1" customWidth="1"/>
    <col min="36" max="39" width="5.75" style="180" customWidth="1"/>
    <col min="40" max="40" width="2.25" style="180" customWidth="1"/>
    <col min="41" max="41" width="6" style="301" bestFit="1" customWidth="1"/>
    <col min="42" max="45" width="5.75" style="180" customWidth="1"/>
    <col min="46" max="46" width="2.25" style="182" customWidth="1"/>
    <col min="47" max="47" width="11.625" style="183" customWidth="1"/>
    <col min="48" max="48" width="2.25" style="182" customWidth="1"/>
    <col min="49" max="49" width="5.5" style="183" customWidth="1"/>
    <col min="50" max="50" width="2.25" style="94" customWidth="1"/>
    <col min="51" max="51" width="12.25" style="180" bestFit="1" customWidth="1"/>
    <col min="52" max="52" width="2.25" style="182" customWidth="1"/>
    <col min="53" max="53" width="8.25" style="183" customWidth="1"/>
    <col min="54" max="54" width="2.25" style="182" customWidth="1"/>
    <col min="55" max="55" width="8.875" style="183" customWidth="1"/>
    <col min="56" max="56" width="2.25" style="182" customWidth="1"/>
    <col min="57" max="57" width="12.875" style="183" customWidth="1"/>
    <col min="58" max="58" width="2.25" style="182" customWidth="1"/>
    <col min="59" max="59" width="11.25" style="183" customWidth="1"/>
    <col min="60" max="60" width="2.25" style="182" customWidth="1"/>
    <col min="61" max="61" width="11.25" style="183" customWidth="1"/>
    <col min="62" max="62" width="2.25" style="182" customWidth="1"/>
    <col min="63" max="63" width="5.5" style="183" customWidth="1"/>
    <col min="64" max="64" width="2.25" style="94" customWidth="1"/>
    <col min="65" max="65" width="9.25" style="180" customWidth="1"/>
    <col min="66" max="66" width="2.25" style="182" customWidth="1"/>
    <col min="67" max="67" width="11.5" style="183" bestFit="1" customWidth="1"/>
    <col min="68" max="69" width="6.25" style="180" customWidth="1"/>
    <col min="70" max="70" width="7.5" style="182" customWidth="1"/>
    <col min="71" max="83" width="9" style="108"/>
    <col min="84" max="301" width="9" style="177"/>
    <col min="302" max="302" width="1.75" style="177" customWidth="1"/>
    <col min="303" max="303" width="2.5" style="177" customWidth="1"/>
    <col min="304" max="304" width="3.625" style="177" customWidth="1"/>
    <col min="305" max="305" width="2.75" style="177" customWidth="1"/>
    <col min="306" max="306" width="0.875" style="177" customWidth="1"/>
    <col min="307" max="307" width="1.25" style="177" customWidth="1"/>
    <col min="308" max="308" width="5.375" style="177" customWidth="1"/>
    <col min="309" max="309" width="6.5" style="177" customWidth="1"/>
    <col min="310" max="310" width="4.125" style="177" customWidth="1"/>
    <col min="311" max="311" width="7.875" style="177" customWidth="1"/>
    <col min="312" max="312" width="8.75" style="177" customWidth="1"/>
    <col min="313" max="316" width="6.25" style="177" customWidth="1"/>
    <col min="317" max="317" width="4.875" style="177" customWidth="1"/>
    <col min="318" max="318" width="2.5" style="177" customWidth="1"/>
    <col min="319" max="319" width="4.875" style="177" customWidth="1"/>
    <col min="320" max="557" width="9" style="177"/>
    <col min="558" max="558" width="1.75" style="177" customWidth="1"/>
    <col min="559" max="559" width="2.5" style="177" customWidth="1"/>
    <col min="560" max="560" width="3.625" style="177" customWidth="1"/>
    <col min="561" max="561" width="2.75" style="177" customWidth="1"/>
    <col min="562" max="562" width="0.875" style="177" customWidth="1"/>
    <col min="563" max="563" width="1.25" style="177" customWidth="1"/>
    <col min="564" max="564" width="5.375" style="177" customWidth="1"/>
    <col min="565" max="565" width="6.5" style="177" customWidth="1"/>
    <col min="566" max="566" width="4.125" style="177" customWidth="1"/>
    <col min="567" max="567" width="7.875" style="177" customWidth="1"/>
    <col min="568" max="568" width="8.75" style="177" customWidth="1"/>
    <col min="569" max="572" width="6.25" style="177" customWidth="1"/>
    <col min="573" max="573" width="4.875" style="177" customWidth="1"/>
    <col min="574" max="574" width="2.5" style="177" customWidth="1"/>
    <col min="575" max="575" width="4.875" style="177" customWidth="1"/>
    <col min="576" max="813" width="9" style="177"/>
    <col min="814" max="814" width="1.75" style="177" customWidth="1"/>
    <col min="815" max="815" width="2.5" style="177" customWidth="1"/>
    <col min="816" max="816" width="3.625" style="177" customWidth="1"/>
    <col min="817" max="817" width="2.75" style="177" customWidth="1"/>
    <col min="818" max="818" width="0.875" style="177" customWidth="1"/>
    <col min="819" max="819" width="1.25" style="177" customWidth="1"/>
    <col min="820" max="820" width="5.375" style="177" customWidth="1"/>
    <col min="821" max="821" width="6.5" style="177" customWidth="1"/>
    <col min="822" max="822" width="4.125" style="177" customWidth="1"/>
    <col min="823" max="823" width="7.875" style="177" customWidth="1"/>
    <col min="824" max="824" width="8.75" style="177" customWidth="1"/>
    <col min="825" max="828" width="6.25" style="177" customWidth="1"/>
    <col min="829" max="829" width="4.875" style="177" customWidth="1"/>
    <col min="830" max="830" width="2.5" style="177" customWidth="1"/>
    <col min="831" max="831" width="4.875" style="177" customWidth="1"/>
    <col min="832" max="1069" width="9" style="177"/>
    <col min="1070" max="1070" width="1.75" style="177" customWidth="1"/>
    <col min="1071" max="1071" width="2.5" style="177" customWidth="1"/>
    <col min="1072" max="1072" width="3.625" style="177" customWidth="1"/>
    <col min="1073" max="1073" width="2.75" style="177" customWidth="1"/>
    <col min="1074" max="1074" width="0.875" style="177" customWidth="1"/>
    <col min="1075" max="1075" width="1.25" style="177" customWidth="1"/>
    <col min="1076" max="1076" width="5.375" style="177" customWidth="1"/>
    <col min="1077" max="1077" width="6.5" style="177" customWidth="1"/>
    <col min="1078" max="1078" width="4.125" style="177" customWidth="1"/>
    <col min="1079" max="1079" width="7.875" style="177" customWidth="1"/>
    <col min="1080" max="1080" width="8.75" style="177" customWidth="1"/>
    <col min="1081" max="1084" width="6.25" style="177" customWidth="1"/>
    <col min="1085" max="1085" width="4.875" style="177" customWidth="1"/>
    <col min="1086" max="1086" width="2.5" style="177" customWidth="1"/>
    <col min="1087" max="1087" width="4.875" style="177" customWidth="1"/>
    <col min="1088" max="1325" width="9" style="177"/>
    <col min="1326" max="1326" width="1.75" style="177" customWidth="1"/>
    <col min="1327" max="1327" width="2.5" style="177" customWidth="1"/>
    <col min="1328" max="1328" width="3.625" style="177" customWidth="1"/>
    <col min="1329" max="1329" width="2.75" style="177" customWidth="1"/>
    <col min="1330" max="1330" width="0.875" style="177" customWidth="1"/>
    <col min="1331" max="1331" width="1.25" style="177" customWidth="1"/>
    <col min="1332" max="1332" width="5.375" style="177" customWidth="1"/>
    <col min="1333" max="1333" width="6.5" style="177" customWidth="1"/>
    <col min="1334" max="1334" width="4.125" style="177" customWidth="1"/>
    <col min="1335" max="1335" width="7.875" style="177" customWidth="1"/>
    <col min="1336" max="1336" width="8.75" style="177" customWidth="1"/>
    <col min="1337" max="1340" width="6.25" style="177" customWidth="1"/>
    <col min="1341" max="1341" width="4.875" style="177" customWidth="1"/>
    <col min="1342" max="1342" width="2.5" style="177" customWidth="1"/>
    <col min="1343" max="1343" width="4.875" style="177" customWidth="1"/>
    <col min="1344" max="1581" width="9" style="177"/>
    <col min="1582" max="1582" width="1.75" style="177" customWidth="1"/>
    <col min="1583" max="1583" width="2.5" style="177" customWidth="1"/>
    <col min="1584" max="1584" width="3.625" style="177" customWidth="1"/>
    <col min="1585" max="1585" width="2.75" style="177" customWidth="1"/>
    <col min="1586" max="1586" width="0.875" style="177" customWidth="1"/>
    <col min="1587" max="1587" width="1.25" style="177" customWidth="1"/>
    <col min="1588" max="1588" width="5.375" style="177" customWidth="1"/>
    <col min="1589" max="1589" width="6.5" style="177" customWidth="1"/>
    <col min="1590" max="1590" width="4.125" style="177" customWidth="1"/>
    <col min="1591" max="1591" width="7.875" style="177" customWidth="1"/>
    <col min="1592" max="1592" width="8.75" style="177" customWidth="1"/>
    <col min="1593" max="1596" width="6.25" style="177" customWidth="1"/>
    <col min="1597" max="1597" width="4.875" style="177" customWidth="1"/>
    <col min="1598" max="1598" width="2.5" style="177" customWidth="1"/>
    <col min="1599" max="1599" width="4.875" style="177" customWidth="1"/>
    <col min="1600" max="1837" width="9" style="177"/>
    <col min="1838" max="1838" width="1.75" style="177" customWidth="1"/>
    <col min="1839" max="1839" width="2.5" style="177" customWidth="1"/>
    <col min="1840" max="1840" width="3.625" style="177" customWidth="1"/>
    <col min="1841" max="1841" width="2.75" style="177" customWidth="1"/>
    <col min="1842" max="1842" width="0.875" style="177" customWidth="1"/>
    <col min="1843" max="1843" width="1.25" style="177" customWidth="1"/>
    <col min="1844" max="1844" width="5.375" style="177" customWidth="1"/>
    <col min="1845" max="1845" width="6.5" style="177" customWidth="1"/>
    <col min="1846" max="1846" width="4.125" style="177" customWidth="1"/>
    <col min="1847" max="1847" width="7.875" style="177" customWidth="1"/>
    <col min="1848" max="1848" width="8.75" style="177" customWidth="1"/>
    <col min="1849" max="1852" width="6.25" style="177" customWidth="1"/>
    <col min="1853" max="1853" width="4.875" style="177" customWidth="1"/>
    <col min="1854" max="1854" width="2.5" style="177" customWidth="1"/>
    <col min="1855" max="1855" width="4.875" style="177" customWidth="1"/>
    <col min="1856" max="2093" width="9" style="177"/>
    <col min="2094" max="2094" width="1.75" style="177" customWidth="1"/>
    <col min="2095" max="2095" width="2.5" style="177" customWidth="1"/>
    <col min="2096" max="2096" width="3.625" style="177" customWidth="1"/>
    <col min="2097" max="2097" width="2.75" style="177" customWidth="1"/>
    <col min="2098" max="2098" width="0.875" style="177" customWidth="1"/>
    <col min="2099" max="2099" width="1.25" style="177" customWidth="1"/>
    <col min="2100" max="2100" width="5.375" style="177" customWidth="1"/>
    <col min="2101" max="2101" width="6.5" style="177" customWidth="1"/>
    <col min="2102" max="2102" width="4.125" style="177" customWidth="1"/>
    <col min="2103" max="2103" width="7.875" style="177" customWidth="1"/>
    <col min="2104" max="2104" width="8.75" style="177" customWidth="1"/>
    <col min="2105" max="2108" width="6.25" style="177" customWidth="1"/>
    <col min="2109" max="2109" width="4.875" style="177" customWidth="1"/>
    <col min="2110" max="2110" width="2.5" style="177" customWidth="1"/>
    <col min="2111" max="2111" width="4.875" style="177" customWidth="1"/>
    <col min="2112" max="2349" width="9" style="177"/>
    <col min="2350" max="2350" width="1.75" style="177" customWidth="1"/>
    <col min="2351" max="2351" width="2.5" style="177" customWidth="1"/>
    <col min="2352" max="2352" width="3.625" style="177" customWidth="1"/>
    <col min="2353" max="2353" width="2.75" style="177" customWidth="1"/>
    <col min="2354" max="2354" width="0.875" style="177" customWidth="1"/>
    <col min="2355" max="2355" width="1.25" style="177" customWidth="1"/>
    <col min="2356" max="2356" width="5.375" style="177" customWidth="1"/>
    <col min="2357" max="2357" width="6.5" style="177" customWidth="1"/>
    <col min="2358" max="2358" width="4.125" style="177" customWidth="1"/>
    <col min="2359" max="2359" width="7.875" style="177" customWidth="1"/>
    <col min="2360" max="2360" width="8.75" style="177" customWidth="1"/>
    <col min="2361" max="2364" width="6.25" style="177" customWidth="1"/>
    <col min="2365" max="2365" width="4.875" style="177" customWidth="1"/>
    <col min="2366" max="2366" width="2.5" style="177" customWidth="1"/>
    <col min="2367" max="2367" width="4.875" style="177" customWidth="1"/>
    <col min="2368" max="2605" width="9" style="177"/>
    <col min="2606" max="2606" width="1.75" style="177" customWidth="1"/>
    <col min="2607" max="2607" width="2.5" style="177" customWidth="1"/>
    <col min="2608" max="2608" width="3.625" style="177" customWidth="1"/>
    <col min="2609" max="2609" width="2.75" style="177" customWidth="1"/>
    <col min="2610" max="2610" width="0.875" style="177" customWidth="1"/>
    <col min="2611" max="2611" width="1.25" style="177" customWidth="1"/>
    <col min="2612" max="2612" width="5.375" style="177" customWidth="1"/>
    <col min="2613" max="2613" width="6.5" style="177" customWidth="1"/>
    <col min="2614" max="2614" width="4.125" style="177" customWidth="1"/>
    <col min="2615" max="2615" width="7.875" style="177" customWidth="1"/>
    <col min="2616" max="2616" width="8.75" style="177" customWidth="1"/>
    <col min="2617" max="2620" width="6.25" style="177" customWidth="1"/>
    <col min="2621" max="2621" width="4.875" style="177" customWidth="1"/>
    <col min="2622" max="2622" width="2.5" style="177" customWidth="1"/>
    <col min="2623" max="2623" width="4.875" style="177" customWidth="1"/>
    <col min="2624" max="2861" width="9" style="177"/>
    <col min="2862" max="2862" width="1.75" style="177" customWidth="1"/>
    <col min="2863" max="2863" width="2.5" style="177" customWidth="1"/>
    <col min="2864" max="2864" width="3.625" style="177" customWidth="1"/>
    <col min="2865" max="2865" width="2.75" style="177" customWidth="1"/>
    <col min="2866" max="2866" width="0.875" style="177" customWidth="1"/>
    <col min="2867" max="2867" width="1.25" style="177" customWidth="1"/>
    <col min="2868" max="2868" width="5.375" style="177" customWidth="1"/>
    <col min="2869" max="2869" width="6.5" style="177" customWidth="1"/>
    <col min="2870" max="2870" width="4.125" style="177" customWidth="1"/>
    <col min="2871" max="2871" width="7.875" style="177" customWidth="1"/>
    <col min="2872" max="2872" width="8.75" style="177" customWidth="1"/>
    <col min="2873" max="2876" width="6.25" style="177" customWidth="1"/>
    <col min="2877" max="2877" width="4.875" style="177" customWidth="1"/>
    <col min="2878" max="2878" width="2.5" style="177" customWidth="1"/>
    <col min="2879" max="2879" width="4.875" style="177" customWidth="1"/>
    <col min="2880" max="3117" width="9" style="177"/>
    <col min="3118" max="3118" width="1.75" style="177" customWidth="1"/>
    <col min="3119" max="3119" width="2.5" style="177" customWidth="1"/>
    <col min="3120" max="3120" width="3.625" style="177" customWidth="1"/>
    <col min="3121" max="3121" width="2.75" style="177" customWidth="1"/>
    <col min="3122" max="3122" width="0.875" style="177" customWidth="1"/>
    <col min="3123" max="3123" width="1.25" style="177" customWidth="1"/>
    <col min="3124" max="3124" width="5.375" style="177" customWidth="1"/>
    <col min="3125" max="3125" width="6.5" style="177" customWidth="1"/>
    <col min="3126" max="3126" width="4.125" style="177" customWidth="1"/>
    <col min="3127" max="3127" width="7.875" style="177" customWidth="1"/>
    <col min="3128" max="3128" width="8.75" style="177" customWidth="1"/>
    <col min="3129" max="3132" width="6.25" style="177" customWidth="1"/>
    <col min="3133" max="3133" width="4.875" style="177" customWidth="1"/>
    <col min="3134" max="3134" width="2.5" style="177" customWidth="1"/>
    <col min="3135" max="3135" width="4.875" style="177" customWidth="1"/>
    <col min="3136" max="3373" width="9" style="177"/>
    <col min="3374" max="3374" width="1.75" style="177" customWidth="1"/>
    <col min="3375" max="3375" width="2.5" style="177" customWidth="1"/>
    <col min="3376" max="3376" width="3.625" style="177" customWidth="1"/>
    <col min="3377" max="3377" width="2.75" style="177" customWidth="1"/>
    <col min="3378" max="3378" width="0.875" style="177" customWidth="1"/>
    <col min="3379" max="3379" width="1.25" style="177" customWidth="1"/>
    <col min="3380" max="3380" width="5.375" style="177" customWidth="1"/>
    <col min="3381" max="3381" width="6.5" style="177" customWidth="1"/>
    <col min="3382" max="3382" width="4.125" style="177" customWidth="1"/>
    <col min="3383" max="3383" width="7.875" style="177" customWidth="1"/>
    <col min="3384" max="3384" width="8.75" style="177" customWidth="1"/>
    <col min="3385" max="3388" width="6.25" style="177" customWidth="1"/>
    <col min="3389" max="3389" width="4.875" style="177" customWidth="1"/>
    <col min="3390" max="3390" width="2.5" style="177" customWidth="1"/>
    <col min="3391" max="3391" width="4.875" style="177" customWidth="1"/>
    <col min="3392" max="3629" width="9" style="177"/>
    <col min="3630" max="3630" width="1.75" style="177" customWidth="1"/>
    <col min="3631" max="3631" width="2.5" style="177" customWidth="1"/>
    <col min="3632" max="3632" width="3.625" style="177" customWidth="1"/>
    <col min="3633" max="3633" width="2.75" style="177" customWidth="1"/>
    <col min="3634" max="3634" width="0.875" style="177" customWidth="1"/>
    <col min="3635" max="3635" width="1.25" style="177" customWidth="1"/>
    <col min="3636" max="3636" width="5.375" style="177" customWidth="1"/>
    <col min="3637" max="3637" width="6.5" style="177" customWidth="1"/>
    <col min="3638" max="3638" width="4.125" style="177" customWidth="1"/>
    <col min="3639" max="3639" width="7.875" style="177" customWidth="1"/>
    <col min="3640" max="3640" width="8.75" style="177" customWidth="1"/>
    <col min="3641" max="3644" width="6.25" style="177" customWidth="1"/>
    <col min="3645" max="3645" width="4.875" style="177" customWidth="1"/>
    <col min="3646" max="3646" width="2.5" style="177" customWidth="1"/>
    <col min="3647" max="3647" width="4.875" style="177" customWidth="1"/>
    <col min="3648" max="3885" width="9" style="177"/>
    <col min="3886" max="3886" width="1.75" style="177" customWidth="1"/>
    <col min="3887" max="3887" width="2.5" style="177" customWidth="1"/>
    <col min="3888" max="3888" width="3.625" style="177" customWidth="1"/>
    <col min="3889" max="3889" width="2.75" style="177" customWidth="1"/>
    <col min="3890" max="3890" width="0.875" style="177" customWidth="1"/>
    <col min="3891" max="3891" width="1.25" style="177" customWidth="1"/>
    <col min="3892" max="3892" width="5.375" style="177" customWidth="1"/>
    <col min="3893" max="3893" width="6.5" style="177" customWidth="1"/>
    <col min="3894" max="3894" width="4.125" style="177" customWidth="1"/>
    <col min="3895" max="3895" width="7.875" style="177" customWidth="1"/>
    <col min="3896" max="3896" width="8.75" style="177" customWidth="1"/>
    <col min="3897" max="3900" width="6.25" style="177" customWidth="1"/>
    <col min="3901" max="3901" width="4.875" style="177" customWidth="1"/>
    <col min="3902" max="3902" width="2.5" style="177" customWidth="1"/>
    <col min="3903" max="3903" width="4.875" style="177" customWidth="1"/>
    <col min="3904" max="4141" width="9" style="177"/>
    <col min="4142" max="4142" width="1.75" style="177" customWidth="1"/>
    <col min="4143" max="4143" width="2.5" style="177" customWidth="1"/>
    <col min="4144" max="4144" width="3.625" style="177" customWidth="1"/>
    <col min="4145" max="4145" width="2.75" style="177" customWidth="1"/>
    <col min="4146" max="4146" width="0.875" style="177" customWidth="1"/>
    <col min="4147" max="4147" width="1.25" style="177" customWidth="1"/>
    <col min="4148" max="4148" width="5.375" style="177" customWidth="1"/>
    <col min="4149" max="4149" width="6.5" style="177" customWidth="1"/>
    <col min="4150" max="4150" width="4.125" style="177" customWidth="1"/>
    <col min="4151" max="4151" width="7.875" style="177" customWidth="1"/>
    <col min="4152" max="4152" width="8.75" style="177" customWidth="1"/>
    <col min="4153" max="4156" width="6.25" style="177" customWidth="1"/>
    <col min="4157" max="4157" width="4.875" style="177" customWidth="1"/>
    <col min="4158" max="4158" width="2.5" style="177" customWidth="1"/>
    <col min="4159" max="4159" width="4.875" style="177" customWidth="1"/>
    <col min="4160" max="4397" width="9" style="177"/>
    <col min="4398" max="4398" width="1.75" style="177" customWidth="1"/>
    <col min="4399" max="4399" width="2.5" style="177" customWidth="1"/>
    <col min="4400" max="4400" width="3.625" style="177" customWidth="1"/>
    <col min="4401" max="4401" width="2.75" style="177" customWidth="1"/>
    <col min="4402" max="4402" width="0.875" style="177" customWidth="1"/>
    <col min="4403" max="4403" width="1.25" style="177" customWidth="1"/>
    <col min="4404" max="4404" width="5.375" style="177" customWidth="1"/>
    <col min="4405" max="4405" width="6.5" style="177" customWidth="1"/>
    <col min="4406" max="4406" width="4.125" style="177" customWidth="1"/>
    <col min="4407" max="4407" width="7.875" style="177" customWidth="1"/>
    <col min="4408" max="4408" width="8.75" style="177" customWidth="1"/>
    <col min="4409" max="4412" width="6.25" style="177" customWidth="1"/>
    <col min="4413" max="4413" width="4.875" style="177" customWidth="1"/>
    <col min="4414" max="4414" width="2.5" style="177" customWidth="1"/>
    <col min="4415" max="4415" width="4.875" style="177" customWidth="1"/>
    <col min="4416" max="4653" width="9" style="177"/>
    <col min="4654" max="4654" width="1.75" style="177" customWidth="1"/>
    <col min="4655" max="4655" width="2.5" style="177" customWidth="1"/>
    <col min="4656" max="4656" width="3.625" style="177" customWidth="1"/>
    <col min="4657" max="4657" width="2.75" style="177" customWidth="1"/>
    <col min="4658" max="4658" width="0.875" style="177" customWidth="1"/>
    <col min="4659" max="4659" width="1.25" style="177" customWidth="1"/>
    <col min="4660" max="4660" width="5.375" style="177" customWidth="1"/>
    <col min="4661" max="4661" width="6.5" style="177" customWidth="1"/>
    <col min="4662" max="4662" width="4.125" style="177" customWidth="1"/>
    <col min="4663" max="4663" width="7.875" style="177" customWidth="1"/>
    <col min="4664" max="4664" width="8.75" style="177" customWidth="1"/>
    <col min="4665" max="4668" width="6.25" style="177" customWidth="1"/>
    <col min="4669" max="4669" width="4.875" style="177" customWidth="1"/>
    <col min="4670" max="4670" width="2.5" style="177" customWidth="1"/>
    <col min="4671" max="4671" width="4.875" style="177" customWidth="1"/>
    <col min="4672" max="4909" width="9" style="177"/>
    <col min="4910" max="4910" width="1.75" style="177" customWidth="1"/>
    <col min="4911" max="4911" width="2.5" style="177" customWidth="1"/>
    <col min="4912" max="4912" width="3.625" style="177" customWidth="1"/>
    <col min="4913" max="4913" width="2.75" style="177" customWidth="1"/>
    <col min="4914" max="4914" width="0.875" style="177" customWidth="1"/>
    <col min="4915" max="4915" width="1.25" style="177" customWidth="1"/>
    <col min="4916" max="4916" width="5.375" style="177" customWidth="1"/>
    <col min="4917" max="4917" width="6.5" style="177" customWidth="1"/>
    <col min="4918" max="4918" width="4.125" style="177" customWidth="1"/>
    <col min="4919" max="4919" width="7.875" style="177" customWidth="1"/>
    <col min="4920" max="4920" width="8.75" style="177" customWidth="1"/>
    <col min="4921" max="4924" width="6.25" style="177" customWidth="1"/>
    <col min="4925" max="4925" width="4.875" style="177" customWidth="1"/>
    <col min="4926" max="4926" width="2.5" style="177" customWidth="1"/>
    <col min="4927" max="4927" width="4.875" style="177" customWidth="1"/>
    <col min="4928" max="5165" width="9" style="177"/>
    <col min="5166" max="5166" width="1.75" style="177" customWidth="1"/>
    <col min="5167" max="5167" width="2.5" style="177" customWidth="1"/>
    <col min="5168" max="5168" width="3.625" style="177" customWidth="1"/>
    <col min="5169" max="5169" width="2.75" style="177" customWidth="1"/>
    <col min="5170" max="5170" width="0.875" style="177" customWidth="1"/>
    <col min="5171" max="5171" width="1.25" style="177" customWidth="1"/>
    <col min="5172" max="5172" width="5.375" style="177" customWidth="1"/>
    <col min="5173" max="5173" width="6.5" style="177" customWidth="1"/>
    <col min="5174" max="5174" width="4.125" style="177" customWidth="1"/>
    <col min="5175" max="5175" width="7.875" style="177" customWidth="1"/>
    <col min="5176" max="5176" width="8.75" style="177" customWidth="1"/>
    <col min="5177" max="5180" width="6.25" style="177" customWidth="1"/>
    <col min="5181" max="5181" width="4.875" style="177" customWidth="1"/>
    <col min="5182" max="5182" width="2.5" style="177" customWidth="1"/>
    <col min="5183" max="5183" width="4.875" style="177" customWidth="1"/>
    <col min="5184" max="5421" width="9" style="177"/>
    <col min="5422" max="5422" width="1.75" style="177" customWidth="1"/>
    <col min="5423" max="5423" width="2.5" style="177" customWidth="1"/>
    <col min="5424" max="5424" width="3.625" style="177" customWidth="1"/>
    <col min="5425" max="5425" width="2.75" style="177" customWidth="1"/>
    <col min="5426" max="5426" width="0.875" style="177" customWidth="1"/>
    <col min="5427" max="5427" width="1.25" style="177" customWidth="1"/>
    <col min="5428" max="5428" width="5.375" style="177" customWidth="1"/>
    <col min="5429" max="5429" width="6.5" style="177" customWidth="1"/>
    <col min="5430" max="5430" width="4.125" style="177" customWidth="1"/>
    <col min="5431" max="5431" width="7.875" style="177" customWidth="1"/>
    <col min="5432" max="5432" width="8.75" style="177" customWidth="1"/>
    <col min="5433" max="5436" width="6.25" style="177" customWidth="1"/>
    <col min="5437" max="5437" width="4.875" style="177" customWidth="1"/>
    <col min="5438" max="5438" width="2.5" style="177" customWidth="1"/>
    <col min="5439" max="5439" width="4.875" style="177" customWidth="1"/>
    <col min="5440" max="5677" width="9" style="177"/>
    <col min="5678" max="5678" width="1.75" style="177" customWidth="1"/>
    <col min="5679" max="5679" width="2.5" style="177" customWidth="1"/>
    <col min="5680" max="5680" width="3.625" style="177" customWidth="1"/>
    <col min="5681" max="5681" width="2.75" style="177" customWidth="1"/>
    <col min="5682" max="5682" width="0.875" style="177" customWidth="1"/>
    <col min="5683" max="5683" width="1.25" style="177" customWidth="1"/>
    <col min="5684" max="5684" width="5.375" style="177" customWidth="1"/>
    <col min="5685" max="5685" width="6.5" style="177" customWidth="1"/>
    <col min="5686" max="5686" width="4.125" style="177" customWidth="1"/>
    <col min="5687" max="5687" width="7.875" style="177" customWidth="1"/>
    <col min="5688" max="5688" width="8.75" style="177" customWidth="1"/>
    <col min="5689" max="5692" width="6.25" style="177" customWidth="1"/>
    <col min="5693" max="5693" width="4.875" style="177" customWidth="1"/>
    <col min="5694" max="5694" width="2.5" style="177" customWidth="1"/>
    <col min="5695" max="5695" width="4.875" style="177" customWidth="1"/>
    <col min="5696" max="5933" width="9" style="177"/>
    <col min="5934" max="5934" width="1.75" style="177" customWidth="1"/>
    <col min="5935" max="5935" width="2.5" style="177" customWidth="1"/>
    <col min="5936" max="5936" width="3.625" style="177" customWidth="1"/>
    <col min="5937" max="5937" width="2.75" style="177" customWidth="1"/>
    <col min="5938" max="5938" width="0.875" style="177" customWidth="1"/>
    <col min="5939" max="5939" width="1.25" style="177" customWidth="1"/>
    <col min="5940" max="5940" width="5.375" style="177" customWidth="1"/>
    <col min="5941" max="5941" width="6.5" style="177" customWidth="1"/>
    <col min="5942" max="5942" width="4.125" style="177" customWidth="1"/>
    <col min="5943" max="5943" width="7.875" style="177" customWidth="1"/>
    <col min="5944" max="5944" width="8.75" style="177" customWidth="1"/>
    <col min="5945" max="5948" width="6.25" style="177" customWidth="1"/>
    <col min="5949" max="5949" width="4.875" style="177" customWidth="1"/>
    <col min="5950" max="5950" width="2.5" style="177" customWidth="1"/>
    <col min="5951" max="5951" width="4.875" style="177" customWidth="1"/>
    <col min="5952" max="6189" width="9" style="177"/>
    <col min="6190" max="6190" width="1.75" style="177" customWidth="1"/>
    <col min="6191" max="6191" width="2.5" style="177" customWidth="1"/>
    <col min="6192" max="6192" width="3.625" style="177" customWidth="1"/>
    <col min="6193" max="6193" width="2.75" style="177" customWidth="1"/>
    <col min="6194" max="6194" width="0.875" style="177" customWidth="1"/>
    <col min="6195" max="6195" width="1.25" style="177" customWidth="1"/>
    <col min="6196" max="6196" width="5.375" style="177" customWidth="1"/>
    <col min="6197" max="6197" width="6.5" style="177" customWidth="1"/>
    <col min="6198" max="6198" width="4.125" style="177" customWidth="1"/>
    <col min="6199" max="6199" width="7.875" style="177" customWidth="1"/>
    <col min="6200" max="6200" width="8.75" style="177" customWidth="1"/>
    <col min="6201" max="6204" width="6.25" style="177" customWidth="1"/>
    <col min="6205" max="6205" width="4.875" style="177" customWidth="1"/>
    <col min="6206" max="6206" width="2.5" style="177" customWidth="1"/>
    <col min="6207" max="6207" width="4.875" style="177" customWidth="1"/>
    <col min="6208" max="6445" width="9" style="177"/>
    <col min="6446" max="6446" width="1.75" style="177" customWidth="1"/>
    <col min="6447" max="6447" width="2.5" style="177" customWidth="1"/>
    <col min="6448" max="6448" width="3.625" style="177" customWidth="1"/>
    <col min="6449" max="6449" width="2.75" style="177" customWidth="1"/>
    <col min="6450" max="6450" width="0.875" style="177" customWidth="1"/>
    <col min="6451" max="6451" width="1.25" style="177" customWidth="1"/>
    <col min="6452" max="6452" width="5.375" style="177" customWidth="1"/>
    <col min="6453" max="6453" width="6.5" style="177" customWidth="1"/>
    <col min="6454" max="6454" width="4.125" style="177" customWidth="1"/>
    <col min="6455" max="6455" width="7.875" style="177" customWidth="1"/>
    <col min="6456" max="6456" width="8.75" style="177" customWidth="1"/>
    <col min="6457" max="6460" width="6.25" style="177" customWidth="1"/>
    <col min="6461" max="6461" width="4.875" style="177" customWidth="1"/>
    <col min="6462" max="6462" width="2.5" style="177" customWidth="1"/>
    <col min="6463" max="6463" width="4.875" style="177" customWidth="1"/>
    <col min="6464" max="6701" width="9" style="177"/>
    <col min="6702" max="6702" width="1.75" style="177" customWidth="1"/>
    <col min="6703" max="6703" width="2.5" style="177" customWidth="1"/>
    <col min="6704" max="6704" width="3.625" style="177" customWidth="1"/>
    <col min="6705" max="6705" width="2.75" style="177" customWidth="1"/>
    <col min="6706" max="6706" width="0.875" style="177" customWidth="1"/>
    <col min="6707" max="6707" width="1.25" style="177" customWidth="1"/>
    <col min="6708" max="6708" width="5.375" style="177" customWidth="1"/>
    <col min="6709" max="6709" width="6.5" style="177" customWidth="1"/>
    <col min="6710" max="6710" width="4.125" style="177" customWidth="1"/>
    <col min="6711" max="6711" width="7.875" style="177" customWidth="1"/>
    <col min="6712" max="6712" width="8.75" style="177" customWidth="1"/>
    <col min="6713" max="6716" width="6.25" style="177" customWidth="1"/>
    <col min="6717" max="6717" width="4.875" style="177" customWidth="1"/>
    <col min="6718" max="6718" width="2.5" style="177" customWidth="1"/>
    <col min="6719" max="6719" width="4.875" style="177" customWidth="1"/>
    <col min="6720" max="6957" width="9" style="177"/>
    <col min="6958" max="6958" width="1.75" style="177" customWidth="1"/>
    <col min="6959" max="6959" width="2.5" style="177" customWidth="1"/>
    <col min="6960" max="6960" width="3.625" style="177" customWidth="1"/>
    <col min="6961" max="6961" width="2.75" style="177" customWidth="1"/>
    <col min="6962" max="6962" width="0.875" style="177" customWidth="1"/>
    <col min="6963" max="6963" width="1.25" style="177" customWidth="1"/>
    <col min="6964" max="6964" width="5.375" style="177" customWidth="1"/>
    <col min="6965" max="6965" width="6.5" style="177" customWidth="1"/>
    <col min="6966" max="6966" width="4.125" style="177" customWidth="1"/>
    <col min="6967" max="6967" width="7.875" style="177" customWidth="1"/>
    <col min="6968" max="6968" width="8.75" style="177" customWidth="1"/>
    <col min="6969" max="6972" width="6.25" style="177" customWidth="1"/>
    <col min="6973" max="6973" width="4.875" style="177" customWidth="1"/>
    <col min="6974" max="6974" width="2.5" style="177" customWidth="1"/>
    <col min="6975" max="6975" width="4.875" style="177" customWidth="1"/>
    <col min="6976" max="7213" width="9" style="177"/>
    <col min="7214" max="7214" width="1.75" style="177" customWidth="1"/>
    <col min="7215" max="7215" width="2.5" style="177" customWidth="1"/>
    <col min="7216" max="7216" width="3.625" style="177" customWidth="1"/>
    <col min="7217" max="7217" width="2.75" style="177" customWidth="1"/>
    <col min="7218" max="7218" width="0.875" style="177" customWidth="1"/>
    <col min="7219" max="7219" width="1.25" style="177" customWidth="1"/>
    <col min="7220" max="7220" width="5.375" style="177" customWidth="1"/>
    <col min="7221" max="7221" width="6.5" style="177" customWidth="1"/>
    <col min="7222" max="7222" width="4.125" style="177" customWidth="1"/>
    <col min="7223" max="7223" width="7.875" style="177" customWidth="1"/>
    <col min="7224" max="7224" width="8.75" style="177" customWidth="1"/>
    <col min="7225" max="7228" width="6.25" style="177" customWidth="1"/>
    <col min="7229" max="7229" width="4.875" style="177" customWidth="1"/>
    <col min="7230" max="7230" width="2.5" style="177" customWidth="1"/>
    <col min="7231" max="7231" width="4.875" style="177" customWidth="1"/>
    <col min="7232" max="7469" width="9" style="177"/>
    <col min="7470" max="7470" width="1.75" style="177" customWidth="1"/>
    <col min="7471" max="7471" width="2.5" style="177" customWidth="1"/>
    <col min="7472" max="7472" width="3.625" style="177" customWidth="1"/>
    <col min="7473" max="7473" width="2.75" style="177" customWidth="1"/>
    <col min="7474" max="7474" width="0.875" style="177" customWidth="1"/>
    <col min="7475" max="7475" width="1.25" style="177" customWidth="1"/>
    <col min="7476" max="7476" width="5.375" style="177" customWidth="1"/>
    <col min="7477" max="7477" width="6.5" style="177" customWidth="1"/>
    <col min="7478" max="7478" width="4.125" style="177" customWidth="1"/>
    <col min="7479" max="7479" width="7.875" style="177" customWidth="1"/>
    <col min="7480" max="7480" width="8.75" style="177" customWidth="1"/>
    <col min="7481" max="7484" width="6.25" style="177" customWidth="1"/>
    <col min="7485" max="7485" width="4.875" style="177" customWidth="1"/>
    <col min="7486" max="7486" width="2.5" style="177" customWidth="1"/>
    <col min="7487" max="7487" width="4.875" style="177" customWidth="1"/>
    <col min="7488" max="7725" width="9" style="177"/>
    <col min="7726" max="7726" width="1.75" style="177" customWidth="1"/>
    <col min="7727" max="7727" width="2.5" style="177" customWidth="1"/>
    <col min="7728" max="7728" width="3.625" style="177" customWidth="1"/>
    <col min="7729" max="7729" width="2.75" style="177" customWidth="1"/>
    <col min="7730" max="7730" width="0.875" style="177" customWidth="1"/>
    <col min="7731" max="7731" width="1.25" style="177" customWidth="1"/>
    <col min="7732" max="7732" width="5.375" style="177" customWidth="1"/>
    <col min="7733" max="7733" width="6.5" style="177" customWidth="1"/>
    <col min="7734" max="7734" width="4.125" style="177" customWidth="1"/>
    <col min="7735" max="7735" width="7.875" style="177" customWidth="1"/>
    <col min="7736" max="7736" width="8.75" style="177" customWidth="1"/>
    <col min="7737" max="7740" width="6.25" style="177" customWidth="1"/>
    <col min="7741" max="7741" width="4.875" style="177" customWidth="1"/>
    <col min="7742" max="7742" width="2.5" style="177" customWidth="1"/>
    <col min="7743" max="7743" width="4.875" style="177" customWidth="1"/>
    <col min="7744" max="7981" width="9" style="177"/>
    <col min="7982" max="7982" width="1.75" style="177" customWidth="1"/>
    <col min="7983" max="7983" width="2.5" style="177" customWidth="1"/>
    <col min="7984" max="7984" width="3.625" style="177" customWidth="1"/>
    <col min="7985" max="7985" width="2.75" style="177" customWidth="1"/>
    <col min="7986" max="7986" width="0.875" style="177" customWidth="1"/>
    <col min="7987" max="7987" width="1.25" style="177" customWidth="1"/>
    <col min="7988" max="7988" width="5.375" style="177" customWidth="1"/>
    <col min="7989" max="7989" width="6.5" style="177" customWidth="1"/>
    <col min="7990" max="7990" width="4.125" style="177" customWidth="1"/>
    <col min="7991" max="7991" width="7.875" style="177" customWidth="1"/>
    <col min="7992" max="7992" width="8.75" style="177" customWidth="1"/>
    <col min="7993" max="7996" width="6.25" style="177" customWidth="1"/>
    <col min="7997" max="7997" width="4.875" style="177" customWidth="1"/>
    <col min="7998" max="7998" width="2.5" style="177" customWidth="1"/>
    <col min="7999" max="7999" width="4.875" style="177" customWidth="1"/>
    <col min="8000" max="8237" width="9" style="177"/>
    <col min="8238" max="8238" width="1.75" style="177" customWidth="1"/>
    <col min="8239" max="8239" width="2.5" style="177" customWidth="1"/>
    <col min="8240" max="8240" width="3.625" style="177" customWidth="1"/>
    <col min="8241" max="8241" width="2.75" style="177" customWidth="1"/>
    <col min="8242" max="8242" width="0.875" style="177" customWidth="1"/>
    <col min="8243" max="8243" width="1.25" style="177" customWidth="1"/>
    <col min="8244" max="8244" width="5.375" style="177" customWidth="1"/>
    <col min="8245" max="8245" width="6.5" style="177" customWidth="1"/>
    <col min="8246" max="8246" width="4.125" style="177" customWidth="1"/>
    <col min="8247" max="8247" width="7.875" style="177" customWidth="1"/>
    <col min="8248" max="8248" width="8.75" style="177" customWidth="1"/>
    <col min="8249" max="8252" width="6.25" style="177" customWidth="1"/>
    <col min="8253" max="8253" width="4.875" style="177" customWidth="1"/>
    <col min="8254" max="8254" width="2.5" style="177" customWidth="1"/>
    <col min="8255" max="8255" width="4.875" style="177" customWidth="1"/>
    <col min="8256" max="8493" width="9" style="177"/>
    <col min="8494" max="8494" width="1.75" style="177" customWidth="1"/>
    <col min="8495" max="8495" width="2.5" style="177" customWidth="1"/>
    <col min="8496" max="8496" width="3.625" style="177" customWidth="1"/>
    <col min="8497" max="8497" width="2.75" style="177" customWidth="1"/>
    <col min="8498" max="8498" width="0.875" style="177" customWidth="1"/>
    <col min="8499" max="8499" width="1.25" style="177" customWidth="1"/>
    <col min="8500" max="8500" width="5.375" style="177" customWidth="1"/>
    <col min="8501" max="8501" width="6.5" style="177" customWidth="1"/>
    <col min="8502" max="8502" width="4.125" style="177" customWidth="1"/>
    <col min="8503" max="8503" width="7.875" style="177" customWidth="1"/>
    <col min="8504" max="8504" width="8.75" style="177" customWidth="1"/>
    <col min="8505" max="8508" width="6.25" style="177" customWidth="1"/>
    <col min="8509" max="8509" width="4.875" style="177" customWidth="1"/>
    <col min="8510" max="8510" width="2.5" style="177" customWidth="1"/>
    <col min="8511" max="8511" width="4.875" style="177" customWidth="1"/>
    <col min="8512" max="8749" width="9" style="177"/>
    <col min="8750" max="8750" width="1.75" style="177" customWidth="1"/>
    <col min="8751" max="8751" width="2.5" style="177" customWidth="1"/>
    <col min="8752" max="8752" width="3.625" style="177" customWidth="1"/>
    <col min="8753" max="8753" width="2.75" style="177" customWidth="1"/>
    <col min="8754" max="8754" width="0.875" style="177" customWidth="1"/>
    <col min="8755" max="8755" width="1.25" style="177" customWidth="1"/>
    <col min="8756" max="8756" width="5.375" style="177" customWidth="1"/>
    <col min="8757" max="8757" width="6.5" style="177" customWidth="1"/>
    <col min="8758" max="8758" width="4.125" style="177" customWidth="1"/>
    <col min="8759" max="8759" width="7.875" style="177" customWidth="1"/>
    <col min="8760" max="8760" width="8.75" style="177" customWidth="1"/>
    <col min="8761" max="8764" width="6.25" style="177" customWidth="1"/>
    <col min="8765" max="8765" width="4.875" style="177" customWidth="1"/>
    <col min="8766" max="8766" width="2.5" style="177" customWidth="1"/>
    <col min="8767" max="8767" width="4.875" style="177" customWidth="1"/>
    <col min="8768" max="9005" width="9" style="177"/>
    <col min="9006" max="9006" width="1.75" style="177" customWidth="1"/>
    <col min="9007" max="9007" width="2.5" style="177" customWidth="1"/>
    <col min="9008" max="9008" width="3.625" style="177" customWidth="1"/>
    <col min="9009" max="9009" width="2.75" style="177" customWidth="1"/>
    <col min="9010" max="9010" width="0.875" style="177" customWidth="1"/>
    <col min="9011" max="9011" width="1.25" style="177" customWidth="1"/>
    <col min="9012" max="9012" width="5.375" style="177" customWidth="1"/>
    <col min="9013" max="9013" width="6.5" style="177" customWidth="1"/>
    <col min="9014" max="9014" width="4.125" style="177" customWidth="1"/>
    <col min="9015" max="9015" width="7.875" style="177" customWidth="1"/>
    <col min="9016" max="9016" width="8.75" style="177" customWidth="1"/>
    <col min="9017" max="9020" width="6.25" style="177" customWidth="1"/>
    <col min="9021" max="9021" width="4.875" style="177" customWidth="1"/>
    <col min="9022" max="9022" width="2.5" style="177" customWidth="1"/>
    <col min="9023" max="9023" width="4.875" style="177" customWidth="1"/>
    <col min="9024" max="9261" width="9" style="177"/>
    <col min="9262" max="9262" width="1.75" style="177" customWidth="1"/>
    <col min="9263" max="9263" width="2.5" style="177" customWidth="1"/>
    <col min="9264" max="9264" width="3.625" style="177" customWidth="1"/>
    <col min="9265" max="9265" width="2.75" style="177" customWidth="1"/>
    <col min="9266" max="9266" width="0.875" style="177" customWidth="1"/>
    <col min="9267" max="9267" width="1.25" style="177" customWidth="1"/>
    <col min="9268" max="9268" width="5.375" style="177" customWidth="1"/>
    <col min="9269" max="9269" width="6.5" style="177" customWidth="1"/>
    <col min="9270" max="9270" width="4.125" style="177" customWidth="1"/>
    <col min="9271" max="9271" width="7.875" style="177" customWidth="1"/>
    <col min="9272" max="9272" width="8.75" style="177" customWidth="1"/>
    <col min="9273" max="9276" width="6.25" style="177" customWidth="1"/>
    <col min="9277" max="9277" width="4.875" style="177" customWidth="1"/>
    <col min="9278" max="9278" width="2.5" style="177" customWidth="1"/>
    <col min="9279" max="9279" width="4.875" style="177" customWidth="1"/>
    <col min="9280" max="9517" width="9" style="177"/>
    <col min="9518" max="9518" width="1.75" style="177" customWidth="1"/>
    <col min="9519" max="9519" width="2.5" style="177" customWidth="1"/>
    <col min="9520" max="9520" width="3.625" style="177" customWidth="1"/>
    <col min="9521" max="9521" width="2.75" style="177" customWidth="1"/>
    <col min="9522" max="9522" width="0.875" style="177" customWidth="1"/>
    <col min="9523" max="9523" width="1.25" style="177" customWidth="1"/>
    <col min="9524" max="9524" width="5.375" style="177" customWidth="1"/>
    <col min="9525" max="9525" width="6.5" style="177" customWidth="1"/>
    <col min="9526" max="9526" width="4.125" style="177" customWidth="1"/>
    <col min="9527" max="9527" width="7.875" style="177" customWidth="1"/>
    <col min="9528" max="9528" width="8.75" style="177" customWidth="1"/>
    <col min="9529" max="9532" width="6.25" style="177" customWidth="1"/>
    <col min="9533" max="9533" width="4.875" style="177" customWidth="1"/>
    <col min="9534" max="9534" width="2.5" style="177" customWidth="1"/>
    <col min="9535" max="9535" width="4.875" style="177" customWidth="1"/>
    <col min="9536" max="9773" width="9" style="177"/>
    <col min="9774" max="9774" width="1.75" style="177" customWidth="1"/>
    <col min="9775" max="9775" width="2.5" style="177" customWidth="1"/>
    <col min="9776" max="9776" width="3.625" style="177" customWidth="1"/>
    <col min="9777" max="9777" width="2.75" style="177" customWidth="1"/>
    <col min="9778" max="9778" width="0.875" style="177" customWidth="1"/>
    <col min="9779" max="9779" width="1.25" style="177" customWidth="1"/>
    <col min="9780" max="9780" width="5.375" style="177" customWidth="1"/>
    <col min="9781" max="9781" width="6.5" style="177" customWidth="1"/>
    <col min="9782" max="9782" width="4.125" style="177" customWidth="1"/>
    <col min="9783" max="9783" width="7.875" style="177" customWidth="1"/>
    <col min="9784" max="9784" width="8.75" style="177" customWidth="1"/>
    <col min="9785" max="9788" width="6.25" style="177" customWidth="1"/>
    <col min="9789" max="9789" width="4.875" style="177" customWidth="1"/>
    <col min="9790" max="9790" width="2.5" style="177" customWidth="1"/>
    <col min="9791" max="9791" width="4.875" style="177" customWidth="1"/>
    <col min="9792" max="10029" width="9" style="177"/>
    <col min="10030" max="10030" width="1.75" style="177" customWidth="1"/>
    <col min="10031" max="10031" width="2.5" style="177" customWidth="1"/>
    <col min="10032" max="10032" width="3.625" style="177" customWidth="1"/>
    <col min="10033" max="10033" width="2.75" style="177" customWidth="1"/>
    <col min="10034" max="10034" width="0.875" style="177" customWidth="1"/>
    <col min="10035" max="10035" width="1.25" style="177" customWidth="1"/>
    <col min="10036" max="10036" width="5.375" style="177" customWidth="1"/>
    <col min="10037" max="10037" width="6.5" style="177" customWidth="1"/>
    <col min="10038" max="10038" width="4.125" style="177" customWidth="1"/>
    <col min="10039" max="10039" width="7.875" style="177" customWidth="1"/>
    <col min="10040" max="10040" width="8.75" style="177" customWidth="1"/>
    <col min="10041" max="10044" width="6.25" style="177" customWidth="1"/>
    <col min="10045" max="10045" width="4.875" style="177" customWidth="1"/>
    <col min="10046" max="10046" width="2.5" style="177" customWidth="1"/>
    <col min="10047" max="10047" width="4.875" style="177" customWidth="1"/>
    <col min="10048" max="10285" width="9" style="177"/>
    <col min="10286" max="10286" width="1.75" style="177" customWidth="1"/>
    <col min="10287" max="10287" width="2.5" style="177" customWidth="1"/>
    <col min="10288" max="10288" width="3.625" style="177" customWidth="1"/>
    <col min="10289" max="10289" width="2.75" style="177" customWidth="1"/>
    <col min="10290" max="10290" width="0.875" style="177" customWidth="1"/>
    <col min="10291" max="10291" width="1.25" style="177" customWidth="1"/>
    <col min="10292" max="10292" width="5.375" style="177" customWidth="1"/>
    <col min="10293" max="10293" width="6.5" style="177" customWidth="1"/>
    <col min="10294" max="10294" width="4.125" style="177" customWidth="1"/>
    <col min="10295" max="10295" width="7.875" style="177" customWidth="1"/>
    <col min="10296" max="10296" width="8.75" style="177" customWidth="1"/>
    <col min="10297" max="10300" width="6.25" style="177" customWidth="1"/>
    <col min="10301" max="10301" width="4.875" style="177" customWidth="1"/>
    <col min="10302" max="10302" width="2.5" style="177" customWidth="1"/>
    <col min="10303" max="10303" width="4.875" style="177" customWidth="1"/>
    <col min="10304" max="10541" width="9" style="177"/>
    <col min="10542" max="10542" width="1.75" style="177" customWidth="1"/>
    <col min="10543" max="10543" width="2.5" style="177" customWidth="1"/>
    <col min="10544" max="10544" width="3.625" style="177" customWidth="1"/>
    <col min="10545" max="10545" width="2.75" style="177" customWidth="1"/>
    <col min="10546" max="10546" width="0.875" style="177" customWidth="1"/>
    <col min="10547" max="10547" width="1.25" style="177" customWidth="1"/>
    <col min="10548" max="10548" width="5.375" style="177" customWidth="1"/>
    <col min="10549" max="10549" width="6.5" style="177" customWidth="1"/>
    <col min="10550" max="10550" width="4.125" style="177" customWidth="1"/>
    <col min="10551" max="10551" width="7.875" style="177" customWidth="1"/>
    <col min="10552" max="10552" width="8.75" style="177" customWidth="1"/>
    <col min="10553" max="10556" width="6.25" style="177" customWidth="1"/>
    <col min="10557" max="10557" width="4.875" style="177" customWidth="1"/>
    <col min="10558" max="10558" width="2.5" style="177" customWidth="1"/>
    <col min="10559" max="10559" width="4.875" style="177" customWidth="1"/>
    <col min="10560" max="10797" width="9" style="177"/>
    <col min="10798" max="10798" width="1.75" style="177" customWidth="1"/>
    <col min="10799" max="10799" width="2.5" style="177" customWidth="1"/>
    <col min="10800" max="10800" width="3.625" style="177" customWidth="1"/>
    <col min="10801" max="10801" width="2.75" style="177" customWidth="1"/>
    <col min="10802" max="10802" width="0.875" style="177" customWidth="1"/>
    <col min="10803" max="10803" width="1.25" style="177" customWidth="1"/>
    <col min="10804" max="10804" width="5.375" style="177" customWidth="1"/>
    <col min="10805" max="10805" width="6.5" style="177" customWidth="1"/>
    <col min="10806" max="10806" width="4.125" style="177" customWidth="1"/>
    <col min="10807" max="10807" width="7.875" style="177" customWidth="1"/>
    <col min="10808" max="10808" width="8.75" style="177" customWidth="1"/>
    <col min="10809" max="10812" width="6.25" style="177" customWidth="1"/>
    <col min="10813" max="10813" width="4.875" style="177" customWidth="1"/>
    <col min="10814" max="10814" width="2.5" style="177" customWidth="1"/>
    <col min="10815" max="10815" width="4.875" style="177" customWidth="1"/>
    <col min="10816" max="11053" width="9" style="177"/>
    <col min="11054" max="11054" width="1.75" style="177" customWidth="1"/>
    <col min="11055" max="11055" width="2.5" style="177" customWidth="1"/>
    <col min="11056" max="11056" width="3.625" style="177" customWidth="1"/>
    <col min="11057" max="11057" width="2.75" style="177" customWidth="1"/>
    <col min="11058" max="11058" width="0.875" style="177" customWidth="1"/>
    <col min="11059" max="11059" width="1.25" style="177" customWidth="1"/>
    <col min="11060" max="11060" width="5.375" style="177" customWidth="1"/>
    <col min="11061" max="11061" width="6.5" style="177" customWidth="1"/>
    <col min="11062" max="11062" width="4.125" style="177" customWidth="1"/>
    <col min="11063" max="11063" width="7.875" style="177" customWidth="1"/>
    <col min="11064" max="11064" width="8.75" style="177" customWidth="1"/>
    <col min="11065" max="11068" width="6.25" style="177" customWidth="1"/>
    <col min="11069" max="11069" width="4.875" style="177" customWidth="1"/>
    <col min="11070" max="11070" width="2.5" style="177" customWidth="1"/>
    <col min="11071" max="11071" width="4.875" style="177" customWidth="1"/>
    <col min="11072" max="11309" width="9" style="177"/>
    <col min="11310" max="11310" width="1.75" style="177" customWidth="1"/>
    <col min="11311" max="11311" width="2.5" style="177" customWidth="1"/>
    <col min="11312" max="11312" width="3.625" style="177" customWidth="1"/>
    <col min="11313" max="11313" width="2.75" style="177" customWidth="1"/>
    <col min="11314" max="11314" width="0.875" style="177" customWidth="1"/>
    <col min="11315" max="11315" width="1.25" style="177" customWidth="1"/>
    <col min="11316" max="11316" width="5.375" style="177" customWidth="1"/>
    <col min="11317" max="11317" width="6.5" style="177" customWidth="1"/>
    <col min="11318" max="11318" width="4.125" style="177" customWidth="1"/>
    <col min="11319" max="11319" width="7.875" style="177" customWidth="1"/>
    <col min="11320" max="11320" width="8.75" style="177" customWidth="1"/>
    <col min="11321" max="11324" width="6.25" style="177" customWidth="1"/>
    <col min="11325" max="11325" width="4.875" style="177" customWidth="1"/>
    <col min="11326" max="11326" width="2.5" style="177" customWidth="1"/>
    <col min="11327" max="11327" width="4.875" style="177" customWidth="1"/>
    <col min="11328" max="11565" width="9" style="177"/>
    <col min="11566" max="11566" width="1.75" style="177" customWidth="1"/>
    <col min="11567" max="11567" width="2.5" style="177" customWidth="1"/>
    <col min="11568" max="11568" width="3.625" style="177" customWidth="1"/>
    <col min="11569" max="11569" width="2.75" style="177" customWidth="1"/>
    <col min="11570" max="11570" width="0.875" style="177" customWidth="1"/>
    <col min="11571" max="11571" width="1.25" style="177" customWidth="1"/>
    <col min="11572" max="11572" width="5.375" style="177" customWidth="1"/>
    <col min="11573" max="11573" width="6.5" style="177" customWidth="1"/>
    <col min="11574" max="11574" width="4.125" style="177" customWidth="1"/>
    <col min="11575" max="11575" width="7.875" style="177" customWidth="1"/>
    <col min="11576" max="11576" width="8.75" style="177" customWidth="1"/>
    <col min="11577" max="11580" width="6.25" style="177" customWidth="1"/>
    <col min="11581" max="11581" width="4.875" style="177" customWidth="1"/>
    <col min="11582" max="11582" width="2.5" style="177" customWidth="1"/>
    <col min="11583" max="11583" width="4.875" style="177" customWidth="1"/>
    <col min="11584" max="11821" width="9" style="177"/>
    <col min="11822" max="11822" width="1.75" style="177" customWidth="1"/>
    <col min="11823" max="11823" width="2.5" style="177" customWidth="1"/>
    <col min="11824" max="11824" width="3.625" style="177" customWidth="1"/>
    <col min="11825" max="11825" width="2.75" style="177" customWidth="1"/>
    <col min="11826" max="11826" width="0.875" style="177" customWidth="1"/>
    <col min="11827" max="11827" width="1.25" style="177" customWidth="1"/>
    <col min="11828" max="11828" width="5.375" style="177" customWidth="1"/>
    <col min="11829" max="11829" width="6.5" style="177" customWidth="1"/>
    <col min="11830" max="11830" width="4.125" style="177" customWidth="1"/>
    <col min="11831" max="11831" width="7.875" style="177" customWidth="1"/>
    <col min="11832" max="11832" width="8.75" style="177" customWidth="1"/>
    <col min="11833" max="11836" width="6.25" style="177" customWidth="1"/>
    <col min="11837" max="11837" width="4.875" style="177" customWidth="1"/>
    <col min="11838" max="11838" width="2.5" style="177" customWidth="1"/>
    <col min="11839" max="11839" width="4.875" style="177" customWidth="1"/>
    <col min="11840" max="12077" width="9" style="177"/>
    <col min="12078" max="12078" width="1.75" style="177" customWidth="1"/>
    <col min="12079" max="12079" width="2.5" style="177" customWidth="1"/>
    <col min="12080" max="12080" width="3.625" style="177" customWidth="1"/>
    <col min="12081" max="12081" width="2.75" style="177" customWidth="1"/>
    <col min="12082" max="12082" width="0.875" style="177" customWidth="1"/>
    <col min="12083" max="12083" width="1.25" style="177" customWidth="1"/>
    <col min="12084" max="12084" width="5.375" style="177" customWidth="1"/>
    <col min="12085" max="12085" width="6.5" style="177" customWidth="1"/>
    <col min="12086" max="12086" width="4.125" style="177" customWidth="1"/>
    <col min="12087" max="12087" width="7.875" style="177" customWidth="1"/>
    <col min="12088" max="12088" width="8.75" style="177" customWidth="1"/>
    <col min="12089" max="12092" width="6.25" style="177" customWidth="1"/>
    <col min="12093" max="12093" width="4.875" style="177" customWidth="1"/>
    <col min="12094" max="12094" width="2.5" style="177" customWidth="1"/>
    <col min="12095" max="12095" width="4.875" style="177" customWidth="1"/>
    <col min="12096" max="12333" width="9" style="177"/>
    <col min="12334" max="12334" width="1.75" style="177" customWidth="1"/>
    <col min="12335" max="12335" width="2.5" style="177" customWidth="1"/>
    <col min="12336" max="12336" width="3.625" style="177" customWidth="1"/>
    <col min="12337" max="12337" width="2.75" style="177" customWidth="1"/>
    <col min="12338" max="12338" width="0.875" style="177" customWidth="1"/>
    <col min="12339" max="12339" width="1.25" style="177" customWidth="1"/>
    <col min="12340" max="12340" width="5.375" style="177" customWidth="1"/>
    <col min="12341" max="12341" width="6.5" style="177" customWidth="1"/>
    <col min="12342" max="12342" width="4.125" style="177" customWidth="1"/>
    <col min="12343" max="12343" width="7.875" style="177" customWidth="1"/>
    <col min="12344" max="12344" width="8.75" style="177" customWidth="1"/>
    <col min="12345" max="12348" width="6.25" style="177" customWidth="1"/>
    <col min="12349" max="12349" width="4.875" style="177" customWidth="1"/>
    <col min="12350" max="12350" width="2.5" style="177" customWidth="1"/>
    <col min="12351" max="12351" width="4.875" style="177" customWidth="1"/>
    <col min="12352" max="12589" width="9" style="177"/>
    <col min="12590" max="12590" width="1.75" style="177" customWidth="1"/>
    <col min="12591" max="12591" width="2.5" style="177" customWidth="1"/>
    <col min="12592" max="12592" width="3.625" style="177" customWidth="1"/>
    <col min="12593" max="12593" width="2.75" style="177" customWidth="1"/>
    <col min="12594" max="12594" width="0.875" style="177" customWidth="1"/>
    <col min="12595" max="12595" width="1.25" style="177" customWidth="1"/>
    <col min="12596" max="12596" width="5.375" style="177" customWidth="1"/>
    <col min="12597" max="12597" width="6.5" style="177" customWidth="1"/>
    <col min="12598" max="12598" width="4.125" style="177" customWidth="1"/>
    <col min="12599" max="12599" width="7.875" style="177" customWidth="1"/>
    <col min="12600" max="12600" width="8.75" style="177" customWidth="1"/>
    <col min="12601" max="12604" width="6.25" style="177" customWidth="1"/>
    <col min="12605" max="12605" width="4.875" style="177" customWidth="1"/>
    <col min="12606" max="12606" width="2.5" style="177" customWidth="1"/>
    <col min="12607" max="12607" width="4.875" style="177" customWidth="1"/>
    <col min="12608" max="12845" width="9" style="177"/>
    <col min="12846" max="12846" width="1.75" style="177" customWidth="1"/>
    <col min="12847" max="12847" width="2.5" style="177" customWidth="1"/>
    <col min="12848" max="12848" width="3.625" style="177" customWidth="1"/>
    <col min="12849" max="12849" width="2.75" style="177" customWidth="1"/>
    <col min="12850" max="12850" width="0.875" style="177" customWidth="1"/>
    <col min="12851" max="12851" width="1.25" style="177" customWidth="1"/>
    <col min="12852" max="12852" width="5.375" style="177" customWidth="1"/>
    <col min="12853" max="12853" width="6.5" style="177" customWidth="1"/>
    <col min="12854" max="12854" width="4.125" style="177" customWidth="1"/>
    <col min="12855" max="12855" width="7.875" style="177" customWidth="1"/>
    <col min="12856" max="12856" width="8.75" style="177" customWidth="1"/>
    <col min="12857" max="12860" width="6.25" style="177" customWidth="1"/>
    <col min="12861" max="12861" width="4.875" style="177" customWidth="1"/>
    <col min="12862" max="12862" width="2.5" style="177" customWidth="1"/>
    <col min="12863" max="12863" width="4.875" style="177" customWidth="1"/>
    <col min="12864" max="13101" width="9" style="177"/>
    <col min="13102" max="13102" width="1.75" style="177" customWidth="1"/>
    <col min="13103" max="13103" width="2.5" style="177" customWidth="1"/>
    <col min="13104" max="13104" width="3.625" style="177" customWidth="1"/>
    <col min="13105" max="13105" width="2.75" style="177" customWidth="1"/>
    <col min="13106" max="13106" width="0.875" style="177" customWidth="1"/>
    <col min="13107" max="13107" width="1.25" style="177" customWidth="1"/>
    <col min="13108" max="13108" width="5.375" style="177" customWidth="1"/>
    <col min="13109" max="13109" width="6.5" style="177" customWidth="1"/>
    <col min="13110" max="13110" width="4.125" style="177" customWidth="1"/>
    <col min="13111" max="13111" width="7.875" style="177" customWidth="1"/>
    <col min="13112" max="13112" width="8.75" style="177" customWidth="1"/>
    <col min="13113" max="13116" width="6.25" style="177" customWidth="1"/>
    <col min="13117" max="13117" width="4.875" style="177" customWidth="1"/>
    <col min="13118" max="13118" width="2.5" style="177" customWidth="1"/>
    <col min="13119" max="13119" width="4.875" style="177" customWidth="1"/>
    <col min="13120" max="13357" width="9" style="177"/>
    <col min="13358" max="13358" width="1.75" style="177" customWidth="1"/>
    <col min="13359" max="13359" width="2.5" style="177" customWidth="1"/>
    <col min="13360" max="13360" width="3.625" style="177" customWidth="1"/>
    <col min="13361" max="13361" width="2.75" style="177" customWidth="1"/>
    <col min="13362" max="13362" width="0.875" style="177" customWidth="1"/>
    <col min="13363" max="13363" width="1.25" style="177" customWidth="1"/>
    <col min="13364" max="13364" width="5.375" style="177" customWidth="1"/>
    <col min="13365" max="13365" width="6.5" style="177" customWidth="1"/>
    <col min="13366" max="13366" width="4.125" style="177" customWidth="1"/>
    <col min="13367" max="13367" width="7.875" style="177" customWidth="1"/>
    <col min="13368" max="13368" width="8.75" style="177" customWidth="1"/>
    <col min="13369" max="13372" width="6.25" style="177" customWidth="1"/>
    <col min="13373" max="13373" width="4.875" style="177" customWidth="1"/>
    <col min="13374" max="13374" width="2.5" style="177" customWidth="1"/>
    <col min="13375" max="13375" width="4.875" style="177" customWidth="1"/>
    <col min="13376" max="13613" width="9" style="177"/>
    <col min="13614" max="13614" width="1.75" style="177" customWidth="1"/>
    <col min="13615" max="13615" width="2.5" style="177" customWidth="1"/>
    <col min="13616" max="13616" width="3.625" style="177" customWidth="1"/>
    <col min="13617" max="13617" width="2.75" style="177" customWidth="1"/>
    <col min="13618" max="13618" width="0.875" style="177" customWidth="1"/>
    <col min="13619" max="13619" width="1.25" style="177" customWidth="1"/>
    <col min="13620" max="13620" width="5.375" style="177" customWidth="1"/>
    <col min="13621" max="13621" width="6.5" style="177" customWidth="1"/>
    <col min="13622" max="13622" width="4.125" style="177" customWidth="1"/>
    <col min="13623" max="13623" width="7.875" style="177" customWidth="1"/>
    <col min="13624" max="13624" width="8.75" style="177" customWidth="1"/>
    <col min="13625" max="13628" width="6.25" style="177" customWidth="1"/>
    <col min="13629" max="13629" width="4.875" style="177" customWidth="1"/>
    <col min="13630" max="13630" width="2.5" style="177" customWidth="1"/>
    <col min="13631" max="13631" width="4.875" style="177" customWidth="1"/>
    <col min="13632" max="13869" width="9" style="177"/>
    <col min="13870" max="13870" width="1.75" style="177" customWidth="1"/>
    <col min="13871" max="13871" width="2.5" style="177" customWidth="1"/>
    <col min="13872" max="13872" width="3.625" style="177" customWidth="1"/>
    <col min="13873" max="13873" width="2.75" style="177" customWidth="1"/>
    <col min="13874" max="13874" width="0.875" style="177" customWidth="1"/>
    <col min="13875" max="13875" width="1.25" style="177" customWidth="1"/>
    <col min="13876" max="13876" width="5.375" style="177" customWidth="1"/>
    <col min="13877" max="13877" width="6.5" style="177" customWidth="1"/>
    <col min="13878" max="13878" width="4.125" style="177" customWidth="1"/>
    <col min="13879" max="13879" width="7.875" style="177" customWidth="1"/>
    <col min="13880" max="13880" width="8.75" style="177" customWidth="1"/>
    <col min="13881" max="13884" width="6.25" style="177" customWidth="1"/>
    <col min="13885" max="13885" width="4.875" style="177" customWidth="1"/>
    <col min="13886" max="13886" width="2.5" style="177" customWidth="1"/>
    <col min="13887" max="13887" width="4.875" style="177" customWidth="1"/>
    <col min="13888" max="14125" width="9" style="177"/>
    <col min="14126" max="14126" width="1.75" style="177" customWidth="1"/>
    <col min="14127" max="14127" width="2.5" style="177" customWidth="1"/>
    <col min="14128" max="14128" width="3.625" style="177" customWidth="1"/>
    <col min="14129" max="14129" width="2.75" style="177" customWidth="1"/>
    <col min="14130" max="14130" width="0.875" style="177" customWidth="1"/>
    <col min="14131" max="14131" width="1.25" style="177" customWidth="1"/>
    <col min="14132" max="14132" width="5.375" style="177" customWidth="1"/>
    <col min="14133" max="14133" width="6.5" style="177" customWidth="1"/>
    <col min="14134" max="14134" width="4.125" style="177" customWidth="1"/>
    <col min="14135" max="14135" width="7.875" style="177" customWidth="1"/>
    <col min="14136" max="14136" width="8.75" style="177" customWidth="1"/>
    <col min="14137" max="14140" width="6.25" style="177" customWidth="1"/>
    <col min="14141" max="14141" width="4.875" style="177" customWidth="1"/>
    <col min="14142" max="14142" width="2.5" style="177" customWidth="1"/>
    <col min="14143" max="14143" width="4.875" style="177" customWidth="1"/>
    <col min="14144" max="14381" width="9" style="177"/>
    <col min="14382" max="14382" width="1.75" style="177" customWidth="1"/>
    <col min="14383" max="14383" width="2.5" style="177" customWidth="1"/>
    <col min="14384" max="14384" width="3.625" style="177" customWidth="1"/>
    <col min="14385" max="14385" width="2.75" style="177" customWidth="1"/>
    <col min="14386" max="14386" width="0.875" style="177" customWidth="1"/>
    <col min="14387" max="14387" width="1.25" style="177" customWidth="1"/>
    <col min="14388" max="14388" width="5.375" style="177" customWidth="1"/>
    <col min="14389" max="14389" width="6.5" style="177" customWidth="1"/>
    <col min="14390" max="14390" width="4.125" style="177" customWidth="1"/>
    <col min="14391" max="14391" width="7.875" style="177" customWidth="1"/>
    <col min="14392" max="14392" width="8.75" style="177" customWidth="1"/>
    <col min="14393" max="14396" width="6.25" style="177" customWidth="1"/>
    <col min="14397" max="14397" width="4.875" style="177" customWidth="1"/>
    <col min="14398" max="14398" width="2.5" style="177" customWidth="1"/>
    <col min="14399" max="14399" width="4.875" style="177" customWidth="1"/>
    <col min="14400" max="14637" width="9" style="177"/>
    <col min="14638" max="14638" width="1.75" style="177" customWidth="1"/>
    <col min="14639" max="14639" width="2.5" style="177" customWidth="1"/>
    <col min="14640" max="14640" width="3.625" style="177" customWidth="1"/>
    <col min="14641" max="14641" width="2.75" style="177" customWidth="1"/>
    <col min="14642" max="14642" width="0.875" style="177" customWidth="1"/>
    <col min="14643" max="14643" width="1.25" style="177" customWidth="1"/>
    <col min="14644" max="14644" width="5.375" style="177" customWidth="1"/>
    <col min="14645" max="14645" width="6.5" style="177" customWidth="1"/>
    <col min="14646" max="14646" width="4.125" style="177" customWidth="1"/>
    <col min="14647" max="14647" width="7.875" style="177" customWidth="1"/>
    <col min="14648" max="14648" width="8.75" style="177" customWidth="1"/>
    <col min="14649" max="14652" width="6.25" style="177" customWidth="1"/>
    <col min="14653" max="14653" width="4.875" style="177" customWidth="1"/>
    <col min="14654" max="14654" width="2.5" style="177" customWidth="1"/>
    <col min="14655" max="14655" width="4.875" style="177" customWidth="1"/>
    <col min="14656" max="14893" width="9" style="177"/>
    <col min="14894" max="14894" width="1.75" style="177" customWidth="1"/>
    <col min="14895" max="14895" width="2.5" style="177" customWidth="1"/>
    <col min="14896" max="14896" width="3.625" style="177" customWidth="1"/>
    <col min="14897" max="14897" width="2.75" style="177" customWidth="1"/>
    <col min="14898" max="14898" width="0.875" style="177" customWidth="1"/>
    <col min="14899" max="14899" width="1.25" style="177" customWidth="1"/>
    <col min="14900" max="14900" width="5.375" style="177" customWidth="1"/>
    <col min="14901" max="14901" width="6.5" style="177" customWidth="1"/>
    <col min="14902" max="14902" width="4.125" style="177" customWidth="1"/>
    <col min="14903" max="14903" width="7.875" style="177" customWidth="1"/>
    <col min="14904" max="14904" width="8.75" style="177" customWidth="1"/>
    <col min="14905" max="14908" width="6.25" style="177" customWidth="1"/>
    <col min="14909" max="14909" width="4.875" style="177" customWidth="1"/>
    <col min="14910" max="14910" width="2.5" style="177" customWidth="1"/>
    <col min="14911" max="14911" width="4.875" style="177" customWidth="1"/>
    <col min="14912" max="15149" width="9" style="177"/>
    <col min="15150" max="15150" width="1.75" style="177" customWidth="1"/>
    <col min="15151" max="15151" width="2.5" style="177" customWidth="1"/>
    <col min="15152" max="15152" width="3.625" style="177" customWidth="1"/>
    <col min="15153" max="15153" width="2.75" style="177" customWidth="1"/>
    <col min="15154" max="15154" width="0.875" style="177" customWidth="1"/>
    <col min="15155" max="15155" width="1.25" style="177" customWidth="1"/>
    <col min="15156" max="15156" width="5.375" style="177" customWidth="1"/>
    <col min="15157" max="15157" width="6.5" style="177" customWidth="1"/>
    <col min="15158" max="15158" width="4.125" style="177" customWidth="1"/>
    <col min="15159" max="15159" width="7.875" style="177" customWidth="1"/>
    <col min="15160" max="15160" width="8.75" style="177" customWidth="1"/>
    <col min="15161" max="15164" width="6.25" style="177" customWidth="1"/>
    <col min="15165" max="15165" width="4.875" style="177" customWidth="1"/>
    <col min="15166" max="15166" width="2.5" style="177" customWidth="1"/>
    <col min="15167" max="15167" width="4.875" style="177" customWidth="1"/>
    <col min="15168" max="15405" width="9" style="177"/>
    <col min="15406" max="15406" width="1.75" style="177" customWidth="1"/>
    <col min="15407" max="15407" width="2.5" style="177" customWidth="1"/>
    <col min="15408" max="15408" width="3.625" style="177" customWidth="1"/>
    <col min="15409" max="15409" width="2.75" style="177" customWidth="1"/>
    <col min="15410" max="15410" width="0.875" style="177" customWidth="1"/>
    <col min="15411" max="15411" width="1.25" style="177" customWidth="1"/>
    <col min="15412" max="15412" width="5.375" style="177" customWidth="1"/>
    <col min="15413" max="15413" width="6.5" style="177" customWidth="1"/>
    <col min="15414" max="15414" width="4.125" style="177" customWidth="1"/>
    <col min="15415" max="15415" width="7.875" style="177" customWidth="1"/>
    <col min="15416" max="15416" width="8.75" style="177" customWidth="1"/>
    <col min="15417" max="15420" width="6.25" style="177" customWidth="1"/>
    <col min="15421" max="15421" width="4.875" style="177" customWidth="1"/>
    <col min="15422" max="15422" width="2.5" style="177" customWidth="1"/>
    <col min="15423" max="15423" width="4.875" style="177" customWidth="1"/>
    <col min="15424" max="15661" width="9" style="177"/>
    <col min="15662" max="15662" width="1.75" style="177" customWidth="1"/>
    <col min="15663" max="15663" width="2.5" style="177" customWidth="1"/>
    <col min="15664" max="15664" width="3.625" style="177" customWidth="1"/>
    <col min="15665" max="15665" width="2.75" style="177" customWidth="1"/>
    <col min="15666" max="15666" width="0.875" style="177" customWidth="1"/>
    <col min="15667" max="15667" width="1.25" style="177" customWidth="1"/>
    <col min="15668" max="15668" width="5.375" style="177" customWidth="1"/>
    <col min="15669" max="15669" width="6.5" style="177" customWidth="1"/>
    <col min="15670" max="15670" width="4.125" style="177" customWidth="1"/>
    <col min="15671" max="15671" width="7.875" style="177" customWidth="1"/>
    <col min="15672" max="15672" width="8.75" style="177" customWidth="1"/>
    <col min="15673" max="15676" width="6.25" style="177" customWidth="1"/>
    <col min="15677" max="15677" width="4.875" style="177" customWidth="1"/>
    <col min="15678" max="15678" width="2.5" style="177" customWidth="1"/>
    <col min="15679" max="15679" width="4.875" style="177" customWidth="1"/>
    <col min="15680" max="15917" width="9" style="177"/>
    <col min="15918" max="15918" width="1.75" style="177" customWidth="1"/>
    <col min="15919" max="15919" width="2.5" style="177" customWidth="1"/>
    <col min="15920" max="15920" width="3.625" style="177" customWidth="1"/>
    <col min="15921" max="15921" width="2.75" style="177" customWidth="1"/>
    <col min="15922" max="15922" width="0.875" style="177" customWidth="1"/>
    <col min="15923" max="15923" width="1.25" style="177" customWidth="1"/>
    <col min="15924" max="15924" width="5.375" style="177" customWidth="1"/>
    <col min="15925" max="15925" width="6.5" style="177" customWidth="1"/>
    <col min="15926" max="15926" width="4.125" style="177" customWidth="1"/>
    <col min="15927" max="15927" width="7.875" style="177" customWidth="1"/>
    <col min="15928" max="15928" width="8.75" style="177" customWidth="1"/>
    <col min="15929" max="15932" width="6.25" style="177" customWidth="1"/>
    <col min="15933" max="15933" width="4.875" style="177" customWidth="1"/>
    <col min="15934" max="15934" width="2.5" style="177" customWidth="1"/>
    <col min="15935" max="15935" width="4.875" style="177" customWidth="1"/>
    <col min="15936" max="16173" width="9" style="177"/>
    <col min="16174" max="16174" width="1.75" style="177" customWidth="1"/>
    <col min="16175" max="16175" width="2.5" style="177" customWidth="1"/>
    <col min="16176" max="16176" width="3.625" style="177" customWidth="1"/>
    <col min="16177" max="16177" width="2.75" style="177" customWidth="1"/>
    <col min="16178" max="16178" width="0.875" style="177" customWidth="1"/>
    <col min="16179" max="16179" width="1.25" style="177" customWidth="1"/>
    <col min="16180" max="16180" width="5.375" style="177" customWidth="1"/>
    <col min="16181" max="16181" width="6.5" style="177" customWidth="1"/>
    <col min="16182" max="16182" width="4.125" style="177" customWidth="1"/>
    <col min="16183" max="16183" width="7.875" style="177" customWidth="1"/>
    <col min="16184" max="16184" width="8.75" style="177" customWidth="1"/>
    <col min="16185" max="16188" width="6.25" style="177" customWidth="1"/>
    <col min="16189" max="16189" width="4.875" style="177" customWidth="1"/>
    <col min="16190" max="16190" width="2.5" style="177" customWidth="1"/>
    <col min="16191" max="16191" width="4.875" style="177" customWidth="1"/>
    <col min="16192" max="16384" width="9" style="177"/>
  </cols>
  <sheetData>
    <row r="1" spans="1:83" s="90" customFormat="1" ht="13.5" customHeight="1">
      <c r="B1" s="1940" t="s">
        <v>564</v>
      </c>
      <c r="C1" s="1940" t="s">
        <v>445</v>
      </c>
      <c r="D1" s="1940" t="s">
        <v>565</v>
      </c>
      <c r="E1" s="1940" t="s">
        <v>566</v>
      </c>
      <c r="F1" s="91"/>
      <c r="G1" s="2084" t="s">
        <v>763</v>
      </c>
      <c r="H1" s="2084"/>
      <c r="I1" s="2084"/>
      <c r="J1" s="2084"/>
      <c r="K1" s="92"/>
      <c r="L1" s="2084" t="s">
        <v>764</v>
      </c>
      <c r="M1" s="2084"/>
      <c r="N1" s="2084"/>
      <c r="O1" s="2084"/>
      <c r="P1" s="2084"/>
      <c r="Q1" s="2084"/>
      <c r="R1" s="92"/>
      <c r="S1" s="1930" t="s">
        <v>571</v>
      </c>
      <c r="T1" s="1932"/>
      <c r="U1" s="92"/>
      <c r="V1" s="92"/>
      <c r="W1" s="2090" t="s">
        <v>765</v>
      </c>
      <c r="X1" s="2091"/>
      <c r="Y1" s="2091"/>
      <c r="Z1" s="2091"/>
      <c r="AA1" s="2091"/>
      <c r="AB1" s="2092"/>
      <c r="AC1" s="92"/>
      <c r="AD1" s="1930" t="s">
        <v>766</v>
      </c>
      <c r="AE1" s="1931"/>
      <c r="AF1" s="236"/>
      <c r="AG1" s="237"/>
      <c r="AH1" s="92"/>
      <c r="AI1" s="1930" t="s">
        <v>767</v>
      </c>
      <c r="AJ1" s="1931"/>
      <c r="AK1" s="1931"/>
      <c r="AL1" s="1931"/>
      <c r="AM1" s="1932"/>
      <c r="AN1" s="92"/>
      <c r="AO1" s="1930" t="s">
        <v>768</v>
      </c>
      <c r="AP1" s="1931"/>
      <c r="AQ1" s="1931"/>
      <c r="AR1" s="1931"/>
      <c r="AS1" s="1932"/>
      <c r="AT1" s="92"/>
      <c r="AU1" s="1904" t="s">
        <v>769</v>
      </c>
      <c r="AV1" s="92"/>
      <c r="AW1" s="1918" t="s">
        <v>770</v>
      </c>
      <c r="AX1" s="1931"/>
      <c r="AY1" s="1932"/>
      <c r="AZ1" s="92"/>
      <c r="BA1" s="1904" t="s">
        <v>771</v>
      </c>
      <c r="BB1" s="92"/>
      <c r="BC1" s="1904" t="s">
        <v>772</v>
      </c>
      <c r="BD1" s="92"/>
      <c r="BE1" s="1904" t="s">
        <v>773</v>
      </c>
      <c r="BF1" s="92"/>
      <c r="BG1" s="1904" t="s">
        <v>774</v>
      </c>
      <c r="BH1" s="92"/>
      <c r="BI1" s="1904" t="s">
        <v>775</v>
      </c>
      <c r="BJ1" s="92"/>
      <c r="BK1" s="1918" t="s">
        <v>776</v>
      </c>
      <c r="BL1" s="1919"/>
      <c r="BM1" s="1920"/>
      <c r="BN1" s="92"/>
      <c r="BO1" s="1904" t="s">
        <v>777</v>
      </c>
      <c r="BP1" s="92"/>
      <c r="BQ1" s="92"/>
      <c r="BR1" s="92"/>
    </row>
    <row r="2" spans="1:83" s="90" customFormat="1" ht="13.5" customHeight="1">
      <c r="B2" s="1940"/>
      <c r="C2" s="1940"/>
      <c r="D2" s="1940"/>
      <c r="E2" s="1940"/>
      <c r="F2" s="91"/>
      <c r="G2" s="2084" t="s">
        <v>778</v>
      </c>
      <c r="H2" s="2084"/>
      <c r="I2" s="2085" t="s">
        <v>779</v>
      </c>
      <c r="J2" s="2085"/>
      <c r="K2" s="94"/>
      <c r="L2" s="2084" t="s">
        <v>778</v>
      </c>
      <c r="M2" s="2084"/>
      <c r="N2" s="2086"/>
      <c r="O2" s="2085" t="s">
        <v>779</v>
      </c>
      <c r="P2" s="2085"/>
      <c r="Q2" s="2085"/>
      <c r="R2" s="94"/>
      <c r="S2" s="1933"/>
      <c r="T2" s="1935"/>
      <c r="U2" s="94"/>
      <c r="V2" s="94"/>
      <c r="W2" s="2093"/>
      <c r="X2" s="2094"/>
      <c r="Y2" s="2094"/>
      <c r="Z2" s="2094"/>
      <c r="AA2" s="2094"/>
      <c r="AB2" s="2095"/>
      <c r="AC2" s="94"/>
      <c r="AD2" s="1933"/>
      <c r="AE2" s="1934"/>
      <c r="AF2" s="179"/>
      <c r="AG2" s="238"/>
      <c r="AH2" s="92"/>
      <c r="AI2" s="239"/>
      <c r="AJ2" s="2087" t="s">
        <v>780</v>
      </c>
      <c r="AK2" s="2088"/>
      <c r="AL2" s="2088"/>
      <c r="AM2" s="2089"/>
      <c r="AN2" s="92"/>
      <c r="AO2" s="239"/>
      <c r="AP2" s="2087" t="s">
        <v>780</v>
      </c>
      <c r="AQ2" s="2088"/>
      <c r="AR2" s="2088"/>
      <c r="AS2" s="2089"/>
      <c r="AT2" s="94"/>
      <c r="AU2" s="1917"/>
      <c r="AV2" s="94"/>
      <c r="AW2" s="1933"/>
      <c r="AX2" s="1934"/>
      <c r="AY2" s="1935"/>
      <c r="AZ2" s="94"/>
      <c r="BA2" s="1917"/>
      <c r="BB2" s="94"/>
      <c r="BC2" s="1917"/>
      <c r="BD2" s="94"/>
      <c r="BE2" s="1917"/>
      <c r="BF2" s="94"/>
      <c r="BG2" s="1917"/>
      <c r="BH2" s="94"/>
      <c r="BI2" s="1917"/>
      <c r="BJ2" s="94"/>
      <c r="BK2" s="1921"/>
      <c r="BL2" s="1922"/>
      <c r="BM2" s="1923"/>
      <c r="BN2" s="94"/>
      <c r="BO2" s="1917"/>
      <c r="BP2" s="92"/>
      <c r="BQ2" s="92"/>
      <c r="BR2" s="94"/>
    </row>
    <row r="3" spans="1:83" s="95" customFormat="1" ht="13.5" customHeight="1">
      <c r="B3" s="1940"/>
      <c r="C3" s="1940"/>
      <c r="D3" s="1940"/>
      <c r="E3" s="1940"/>
      <c r="F3" s="96"/>
      <c r="G3" s="1918" t="s">
        <v>567</v>
      </c>
      <c r="H3" s="1920"/>
      <c r="I3" s="1918" t="s">
        <v>567</v>
      </c>
      <c r="J3" s="1920"/>
      <c r="K3" s="93"/>
      <c r="L3" s="97"/>
      <c r="M3" s="98"/>
      <c r="N3" s="100"/>
      <c r="O3" s="97"/>
      <c r="P3" s="98"/>
      <c r="Q3" s="99"/>
      <c r="R3" s="93"/>
      <c r="S3" s="103"/>
      <c r="T3" s="2079" t="s">
        <v>781</v>
      </c>
      <c r="U3" s="100"/>
      <c r="V3" s="100"/>
      <c r="W3" s="101"/>
      <c r="X3" s="102"/>
      <c r="Y3" s="2081" t="s">
        <v>764</v>
      </c>
      <c r="Z3" s="240"/>
      <c r="AA3" s="93"/>
      <c r="AB3" s="2083"/>
      <c r="AC3" s="100"/>
      <c r="AD3" s="101"/>
      <c r="AE3" s="122"/>
      <c r="AF3" s="102"/>
      <c r="AG3" s="2081" t="s">
        <v>587</v>
      </c>
      <c r="AH3" s="93"/>
      <c r="AI3" s="101"/>
      <c r="AJ3" s="2076" t="s">
        <v>782</v>
      </c>
      <c r="AK3" s="2077"/>
      <c r="AL3" s="2076" t="s">
        <v>783</v>
      </c>
      <c r="AM3" s="2077"/>
      <c r="AN3" s="93"/>
      <c r="AO3" s="101"/>
      <c r="AP3" s="2076" t="s">
        <v>782</v>
      </c>
      <c r="AQ3" s="2077"/>
      <c r="AR3" s="2076" t="s">
        <v>783</v>
      </c>
      <c r="AS3" s="2077"/>
      <c r="AT3" s="100"/>
      <c r="AU3" s="107"/>
      <c r="AV3" s="100"/>
      <c r="AW3" s="101"/>
      <c r="AX3" s="102"/>
      <c r="AY3" s="1904" t="s">
        <v>587</v>
      </c>
      <c r="AZ3" s="100"/>
      <c r="BA3" s="1917"/>
      <c r="BB3" s="100"/>
      <c r="BC3" s="1917"/>
      <c r="BD3" s="100"/>
      <c r="BE3" s="1917"/>
      <c r="BF3" s="100"/>
      <c r="BG3" s="1917"/>
      <c r="BH3" s="100"/>
      <c r="BI3" s="1917"/>
      <c r="BJ3" s="100"/>
      <c r="BK3" s="101"/>
      <c r="BL3" s="102"/>
      <c r="BM3" s="1904" t="s">
        <v>587</v>
      </c>
      <c r="BN3" s="100"/>
      <c r="BO3" s="1917"/>
      <c r="BP3" s="104"/>
      <c r="BQ3" s="104"/>
      <c r="BR3" s="100"/>
      <c r="BS3" s="108"/>
      <c r="BT3" s="108"/>
      <c r="BU3" s="108"/>
      <c r="BV3" s="108"/>
      <c r="BW3" s="108"/>
      <c r="BX3" s="108"/>
      <c r="BY3" s="108"/>
      <c r="BZ3" s="108"/>
      <c r="CA3" s="108"/>
      <c r="CB3" s="108"/>
      <c r="CC3" s="108"/>
      <c r="CD3" s="108"/>
      <c r="CE3" s="108"/>
    </row>
    <row r="4" spans="1:83" s="95" customFormat="1" ht="13.5" customHeight="1">
      <c r="B4" s="1904"/>
      <c r="C4" s="1904"/>
      <c r="D4" s="1904"/>
      <c r="E4" s="1904"/>
      <c r="F4" s="96"/>
      <c r="G4" s="97"/>
      <c r="H4" s="111" t="s">
        <v>784</v>
      </c>
      <c r="I4" s="97"/>
      <c r="J4" s="111" t="s">
        <v>784</v>
      </c>
      <c r="K4" s="112"/>
      <c r="L4" s="101"/>
      <c r="M4" s="113" t="s">
        <v>784</v>
      </c>
      <c r="N4" s="100"/>
      <c r="O4" s="241"/>
      <c r="P4" s="113" t="s">
        <v>784</v>
      </c>
      <c r="Q4" s="99"/>
      <c r="R4" s="94"/>
      <c r="S4" s="101"/>
      <c r="T4" s="2080"/>
      <c r="U4" s="100"/>
      <c r="V4" s="100"/>
      <c r="W4" s="97"/>
      <c r="X4" s="112"/>
      <c r="Y4" s="2082"/>
      <c r="Z4" s="240"/>
      <c r="AA4" s="94"/>
      <c r="AB4" s="2083"/>
      <c r="AC4" s="100"/>
      <c r="AD4" s="97"/>
      <c r="AE4" s="111" t="s">
        <v>784</v>
      </c>
      <c r="AF4" s="112"/>
      <c r="AG4" s="2082"/>
      <c r="AH4" s="93"/>
      <c r="AI4" s="101"/>
      <c r="AJ4" s="242" t="s">
        <v>623</v>
      </c>
      <c r="AK4" s="243" t="s">
        <v>627</v>
      </c>
      <c r="AL4" s="242" t="s">
        <v>623</v>
      </c>
      <c r="AM4" s="243" t="s">
        <v>627</v>
      </c>
      <c r="AN4" s="93"/>
      <c r="AO4" s="101"/>
      <c r="AP4" s="242" t="s">
        <v>623</v>
      </c>
      <c r="AQ4" s="243" t="s">
        <v>627</v>
      </c>
      <c r="AR4" s="242" t="s">
        <v>623</v>
      </c>
      <c r="AS4" s="243" t="s">
        <v>627</v>
      </c>
      <c r="AT4" s="100"/>
      <c r="AU4" s="103"/>
      <c r="AV4" s="100"/>
      <c r="AW4" s="97"/>
      <c r="AX4" s="112"/>
      <c r="AY4" s="1917"/>
      <c r="AZ4" s="100"/>
      <c r="BA4" s="1917"/>
      <c r="BB4" s="100"/>
      <c r="BC4" s="1917"/>
      <c r="BD4" s="100"/>
      <c r="BE4" s="1917"/>
      <c r="BF4" s="100"/>
      <c r="BG4" s="1917"/>
      <c r="BH4" s="100"/>
      <c r="BI4" s="1917"/>
      <c r="BJ4" s="100"/>
      <c r="BK4" s="97"/>
      <c r="BL4" s="112"/>
      <c r="BM4" s="1917"/>
      <c r="BN4" s="100"/>
      <c r="BO4" s="1917"/>
      <c r="BP4" s="105"/>
      <c r="BQ4" s="105"/>
      <c r="BR4" s="100"/>
      <c r="BS4" s="108"/>
      <c r="BT4" s="108"/>
      <c r="BU4" s="108"/>
      <c r="BV4" s="108"/>
      <c r="BW4" s="108"/>
      <c r="BX4" s="108"/>
      <c r="BY4" s="108"/>
      <c r="BZ4" s="108"/>
      <c r="CA4" s="108"/>
      <c r="CB4" s="108"/>
      <c r="CC4" s="108"/>
      <c r="CD4" s="108"/>
      <c r="CE4" s="108"/>
    </row>
    <row r="5" spans="1:83" s="95" customFormat="1" ht="13.5" customHeight="1">
      <c r="B5" s="119" t="s">
        <v>591</v>
      </c>
      <c r="C5" s="119" t="s">
        <v>592</v>
      </c>
      <c r="D5" s="119" t="s">
        <v>593</v>
      </c>
      <c r="E5" s="119" t="s">
        <v>594</v>
      </c>
      <c r="F5" s="93"/>
      <c r="G5" s="2073" t="s">
        <v>596</v>
      </c>
      <c r="H5" s="2073"/>
      <c r="I5" s="2073" t="s">
        <v>596</v>
      </c>
      <c r="J5" s="2073"/>
      <c r="K5" s="94"/>
      <c r="L5" s="2073" t="s">
        <v>597</v>
      </c>
      <c r="M5" s="2073"/>
      <c r="N5" s="2073"/>
      <c r="O5" s="2078" t="s">
        <v>597</v>
      </c>
      <c r="P5" s="2078"/>
      <c r="Q5" s="2078"/>
      <c r="R5" s="94"/>
      <c r="S5" s="2073" t="s">
        <v>598</v>
      </c>
      <c r="T5" s="2073"/>
      <c r="U5" s="100"/>
      <c r="V5" s="100"/>
      <c r="W5" s="2073" t="s">
        <v>599</v>
      </c>
      <c r="X5" s="2073"/>
      <c r="Y5" s="2073"/>
      <c r="Z5" s="2073"/>
      <c r="AA5" s="2073"/>
      <c r="AB5" s="2073"/>
      <c r="AC5" s="100"/>
      <c r="AD5" s="2073" t="s">
        <v>600</v>
      </c>
      <c r="AE5" s="2073"/>
      <c r="AF5" s="2073"/>
      <c r="AG5" s="2073"/>
      <c r="AH5" s="93"/>
      <c r="AI5" s="1911" t="s">
        <v>602</v>
      </c>
      <c r="AJ5" s="1912"/>
      <c r="AK5" s="1912"/>
      <c r="AL5" s="1912"/>
      <c r="AM5" s="1913"/>
      <c r="AN5" s="93"/>
      <c r="AO5" s="1911" t="s">
        <v>603</v>
      </c>
      <c r="AP5" s="1912"/>
      <c r="AQ5" s="1912"/>
      <c r="AR5" s="1912"/>
      <c r="AS5" s="1913"/>
      <c r="AT5" s="100"/>
      <c r="AU5" s="120" t="s">
        <v>604</v>
      </c>
      <c r="AV5" s="100"/>
      <c r="AW5" s="2073" t="s">
        <v>605</v>
      </c>
      <c r="AX5" s="2073"/>
      <c r="AY5" s="2073"/>
      <c r="AZ5" s="100"/>
      <c r="BA5" s="120" t="s">
        <v>606</v>
      </c>
      <c r="BB5" s="100"/>
      <c r="BC5" s="120" t="s">
        <v>607</v>
      </c>
      <c r="BD5" s="100"/>
      <c r="BE5" s="120" t="s">
        <v>608</v>
      </c>
      <c r="BF5" s="100"/>
      <c r="BG5" s="120" t="s">
        <v>609</v>
      </c>
      <c r="BH5" s="100"/>
      <c r="BI5" s="120" t="s">
        <v>610</v>
      </c>
      <c r="BJ5" s="100"/>
      <c r="BK5" s="2073" t="s">
        <v>785</v>
      </c>
      <c r="BL5" s="2073"/>
      <c r="BM5" s="2073"/>
      <c r="BN5" s="100"/>
      <c r="BO5" s="120" t="s">
        <v>786</v>
      </c>
      <c r="BP5" s="105"/>
      <c r="BQ5" s="105"/>
      <c r="BR5" s="100"/>
      <c r="BS5" s="108"/>
      <c r="BT5" s="108"/>
      <c r="BU5" s="108"/>
      <c r="BV5" s="108"/>
      <c r="BW5" s="108"/>
      <c r="BX5" s="108"/>
      <c r="BY5" s="108"/>
      <c r="BZ5" s="108"/>
      <c r="CA5" s="108"/>
      <c r="CB5" s="108"/>
      <c r="CC5" s="108"/>
      <c r="CD5" s="108"/>
      <c r="CE5" s="108"/>
    </row>
    <row r="6" spans="1:83" s="122" customFormat="1" ht="29.25" customHeight="1">
      <c r="A6" s="122">
        <v>1</v>
      </c>
      <c r="B6" s="244">
        <v>2</v>
      </c>
      <c r="C6" s="122">
        <v>3</v>
      </c>
      <c r="D6" s="244">
        <v>4</v>
      </c>
      <c r="E6" s="122">
        <v>5</v>
      </c>
      <c r="F6" s="244">
        <v>6</v>
      </c>
      <c r="G6" s="122">
        <v>7</v>
      </c>
      <c r="H6" s="244">
        <v>8</v>
      </c>
      <c r="I6" s="122">
        <v>9</v>
      </c>
      <c r="J6" s="244">
        <v>10</v>
      </c>
      <c r="K6" s="122">
        <v>11</v>
      </c>
      <c r="L6" s="244">
        <v>12</v>
      </c>
      <c r="M6" s="122">
        <v>13</v>
      </c>
      <c r="N6" s="244">
        <v>14</v>
      </c>
      <c r="O6" s="122">
        <v>15</v>
      </c>
      <c r="P6" s="244">
        <v>16</v>
      </c>
      <c r="Q6" s="122">
        <v>17</v>
      </c>
      <c r="R6" s="244">
        <v>18</v>
      </c>
      <c r="S6" s="122">
        <v>19</v>
      </c>
      <c r="T6" s="244">
        <v>20</v>
      </c>
      <c r="U6" s="122">
        <v>21</v>
      </c>
      <c r="V6" s="244">
        <v>22</v>
      </c>
      <c r="W6" s="122">
        <v>23</v>
      </c>
      <c r="X6" s="244">
        <v>24</v>
      </c>
      <c r="Y6" s="122">
        <v>25</v>
      </c>
      <c r="Z6" s="244">
        <v>26</v>
      </c>
      <c r="AA6" s="122">
        <v>27</v>
      </c>
      <c r="AB6" s="244">
        <v>28</v>
      </c>
      <c r="AC6" s="122">
        <v>29</v>
      </c>
      <c r="AD6" s="244">
        <v>30</v>
      </c>
      <c r="AE6" s="122">
        <v>31</v>
      </c>
      <c r="AF6" s="244">
        <v>32</v>
      </c>
      <c r="AG6" s="122">
        <v>33</v>
      </c>
      <c r="AH6" s="244">
        <v>34</v>
      </c>
      <c r="AI6" s="122">
        <v>35</v>
      </c>
      <c r="AJ6" s="244">
        <v>36</v>
      </c>
      <c r="AK6" s="122">
        <v>37</v>
      </c>
      <c r="AL6" s="244">
        <v>38</v>
      </c>
      <c r="AM6" s="122">
        <v>39</v>
      </c>
      <c r="AN6" s="244">
        <v>40</v>
      </c>
      <c r="AO6" s="122">
        <v>41</v>
      </c>
      <c r="AP6" s="244">
        <v>42</v>
      </c>
      <c r="AQ6" s="122">
        <v>43</v>
      </c>
      <c r="AR6" s="244">
        <v>44</v>
      </c>
      <c r="AS6" s="122">
        <v>45</v>
      </c>
      <c r="AT6" s="244">
        <v>46</v>
      </c>
      <c r="AU6" s="122">
        <v>47</v>
      </c>
      <c r="AV6" s="244">
        <v>48</v>
      </c>
      <c r="AW6" s="122">
        <v>49</v>
      </c>
      <c r="AX6" s="244">
        <v>50</v>
      </c>
      <c r="AY6" s="122">
        <v>51</v>
      </c>
      <c r="AZ6" s="244">
        <v>52</v>
      </c>
      <c r="BA6" s="122">
        <v>53</v>
      </c>
      <c r="BB6" s="244">
        <v>54</v>
      </c>
      <c r="BC6" s="122">
        <v>55</v>
      </c>
      <c r="BD6" s="244">
        <v>56</v>
      </c>
      <c r="BE6" s="122">
        <v>57</v>
      </c>
      <c r="BF6" s="244">
        <v>58</v>
      </c>
      <c r="BG6" s="122">
        <v>59</v>
      </c>
      <c r="BH6" s="244">
        <v>60</v>
      </c>
      <c r="BI6" s="122">
        <v>61</v>
      </c>
      <c r="BJ6" s="244">
        <v>62</v>
      </c>
      <c r="BK6" s="122">
        <v>63</v>
      </c>
      <c r="BL6" s="244">
        <v>64</v>
      </c>
      <c r="BM6" s="122">
        <v>65</v>
      </c>
      <c r="BN6" s="244">
        <v>66</v>
      </c>
      <c r="BO6" s="122">
        <v>67</v>
      </c>
      <c r="BP6" s="245"/>
      <c r="BQ6" s="245"/>
      <c r="BR6" s="100"/>
      <c r="BS6" s="124"/>
      <c r="BT6" s="124"/>
      <c r="BU6" s="124"/>
      <c r="BV6" s="124"/>
      <c r="BW6" s="124"/>
      <c r="BX6" s="124"/>
      <c r="BY6" s="124"/>
      <c r="BZ6" s="124"/>
      <c r="CA6" s="124"/>
      <c r="CB6" s="124"/>
      <c r="CC6" s="124"/>
      <c r="CD6" s="124"/>
      <c r="CE6" s="124"/>
    </row>
    <row r="7" spans="1:83" s="128" customFormat="1" ht="12.75" customHeight="1">
      <c r="A7" s="128" t="s">
        <v>787</v>
      </c>
      <c r="B7" s="1904" t="s">
        <v>612</v>
      </c>
      <c r="C7" s="2071" t="s">
        <v>788</v>
      </c>
      <c r="D7" s="1873" t="s">
        <v>789</v>
      </c>
      <c r="E7" s="129" t="s">
        <v>480</v>
      </c>
      <c r="F7" s="130"/>
      <c r="G7" s="131">
        <v>241160</v>
      </c>
      <c r="H7" s="132">
        <v>248720</v>
      </c>
      <c r="I7" s="131">
        <v>190200</v>
      </c>
      <c r="J7" s="132">
        <v>197760</v>
      </c>
      <c r="K7" s="112" t="s">
        <v>615</v>
      </c>
      <c r="L7" s="133">
        <v>2340</v>
      </c>
      <c r="M7" s="134">
        <v>2410</v>
      </c>
      <c r="N7" s="135" t="s">
        <v>790</v>
      </c>
      <c r="O7" s="133">
        <v>1830</v>
      </c>
      <c r="P7" s="134">
        <v>1900</v>
      </c>
      <c r="Q7" s="135" t="s">
        <v>790</v>
      </c>
      <c r="R7" s="112" t="s">
        <v>615</v>
      </c>
      <c r="S7" s="136">
        <v>7560</v>
      </c>
      <c r="T7" s="246">
        <v>70</v>
      </c>
      <c r="U7" s="1888" t="s">
        <v>617</v>
      </c>
      <c r="V7" s="94"/>
      <c r="W7" s="143"/>
      <c r="X7" s="1868" t="s">
        <v>615</v>
      </c>
      <c r="Y7" s="247"/>
      <c r="Z7" s="248"/>
      <c r="AA7" s="1901" t="s">
        <v>791</v>
      </c>
      <c r="AB7" s="247"/>
      <c r="AC7" s="1868" t="s">
        <v>615</v>
      </c>
      <c r="AD7" s="2068">
        <v>46500</v>
      </c>
      <c r="AE7" s="249"/>
      <c r="AF7" s="1868" t="s">
        <v>615</v>
      </c>
      <c r="AG7" s="2053">
        <v>390</v>
      </c>
      <c r="AH7" s="2059" t="s">
        <v>615</v>
      </c>
      <c r="AI7" s="250" t="s">
        <v>792</v>
      </c>
      <c r="AJ7" s="251">
        <v>13400</v>
      </c>
      <c r="AK7" s="252">
        <v>14800</v>
      </c>
      <c r="AL7" s="253">
        <v>9400</v>
      </c>
      <c r="AM7" s="252">
        <v>9400</v>
      </c>
      <c r="AN7" s="2059" t="s">
        <v>615</v>
      </c>
      <c r="AO7" s="250" t="s">
        <v>793</v>
      </c>
      <c r="AP7" s="251">
        <v>30200</v>
      </c>
      <c r="AQ7" s="252">
        <v>33600</v>
      </c>
      <c r="AR7" s="254">
        <v>21100</v>
      </c>
      <c r="AS7" s="255">
        <v>21100</v>
      </c>
      <c r="AT7" s="1868" t="s">
        <v>617</v>
      </c>
      <c r="AU7" s="160"/>
      <c r="AV7" s="1868" t="s">
        <v>615</v>
      </c>
      <c r="AW7" s="2050">
        <v>21860</v>
      </c>
      <c r="AX7" s="1868" t="s">
        <v>615</v>
      </c>
      <c r="AY7" s="2053">
        <v>220</v>
      </c>
      <c r="AZ7" s="1868" t="s">
        <v>624</v>
      </c>
      <c r="BA7" s="143"/>
      <c r="BB7" s="1868" t="s">
        <v>624</v>
      </c>
      <c r="BC7" s="2044" t="s">
        <v>794</v>
      </c>
      <c r="BD7" s="1868" t="s">
        <v>624</v>
      </c>
      <c r="BE7" s="147"/>
      <c r="BF7" s="1868" t="s">
        <v>624</v>
      </c>
      <c r="BG7" s="147"/>
      <c r="BH7" s="1868" t="s">
        <v>624</v>
      </c>
      <c r="BI7" s="147"/>
      <c r="BJ7" s="1868" t="s">
        <v>615</v>
      </c>
      <c r="BK7" s="2050">
        <v>26350</v>
      </c>
      <c r="BL7" s="1868" t="s">
        <v>617</v>
      </c>
      <c r="BM7" s="2053">
        <v>260</v>
      </c>
      <c r="BN7" s="1868"/>
      <c r="BO7" s="2044" t="s">
        <v>795</v>
      </c>
      <c r="BP7" s="256"/>
      <c r="BQ7" s="256"/>
      <c r="BR7" s="257"/>
      <c r="BS7" s="258"/>
      <c r="BT7" s="258"/>
      <c r="BU7" s="258"/>
      <c r="BV7" s="258"/>
      <c r="BW7" s="258"/>
      <c r="BX7" s="258"/>
      <c r="BY7" s="258"/>
      <c r="BZ7" s="258"/>
      <c r="CA7" s="258"/>
      <c r="CB7" s="258"/>
      <c r="CC7" s="258"/>
      <c r="CD7" s="258"/>
      <c r="CE7" s="258"/>
    </row>
    <row r="8" spans="1:83" s="128" customFormat="1" ht="12.75" customHeight="1">
      <c r="A8" s="128" t="s">
        <v>796</v>
      </c>
      <c r="B8" s="1917"/>
      <c r="C8" s="2061"/>
      <c r="D8" s="1908"/>
      <c r="E8" s="259" t="s">
        <v>435</v>
      </c>
      <c r="F8" s="130"/>
      <c r="G8" s="260">
        <v>248720</v>
      </c>
      <c r="H8" s="261">
        <v>305010</v>
      </c>
      <c r="I8" s="260">
        <v>197760</v>
      </c>
      <c r="J8" s="261">
        <v>254050</v>
      </c>
      <c r="K8" s="112" t="s">
        <v>615</v>
      </c>
      <c r="L8" s="262">
        <v>2410</v>
      </c>
      <c r="M8" s="263">
        <v>2940</v>
      </c>
      <c r="N8" s="264" t="s">
        <v>790</v>
      </c>
      <c r="O8" s="262">
        <v>1900</v>
      </c>
      <c r="P8" s="263">
        <v>2430</v>
      </c>
      <c r="Q8" s="264" t="s">
        <v>790</v>
      </c>
      <c r="R8" s="112" t="s">
        <v>615</v>
      </c>
      <c r="S8" s="152">
        <v>7560</v>
      </c>
      <c r="T8" s="265">
        <v>70</v>
      </c>
      <c r="U8" s="1888"/>
      <c r="V8" s="94"/>
      <c r="W8" s="160"/>
      <c r="X8" s="1868"/>
      <c r="Y8" s="266"/>
      <c r="Z8" s="248"/>
      <c r="AA8" s="1901"/>
      <c r="AB8" s="266"/>
      <c r="AC8" s="1868"/>
      <c r="AD8" s="2069"/>
      <c r="AE8" s="267">
        <v>44820</v>
      </c>
      <c r="AF8" s="1868"/>
      <c r="AG8" s="2054"/>
      <c r="AH8" s="2059"/>
      <c r="AI8" s="101" t="s">
        <v>797</v>
      </c>
      <c r="AJ8" s="268">
        <v>12700</v>
      </c>
      <c r="AK8" s="269">
        <v>14000</v>
      </c>
      <c r="AL8" s="270">
        <v>8900</v>
      </c>
      <c r="AM8" s="269">
        <v>8900</v>
      </c>
      <c r="AN8" s="2059"/>
      <c r="AO8" s="101" t="s">
        <v>798</v>
      </c>
      <c r="AP8" s="268">
        <v>16600</v>
      </c>
      <c r="AQ8" s="269">
        <v>18500</v>
      </c>
      <c r="AR8" s="271">
        <v>11600</v>
      </c>
      <c r="AS8" s="272">
        <v>11600</v>
      </c>
      <c r="AT8" s="1868"/>
      <c r="AU8" s="160"/>
      <c r="AV8" s="1868"/>
      <c r="AW8" s="2051"/>
      <c r="AX8" s="1868"/>
      <c r="AY8" s="2054"/>
      <c r="AZ8" s="1868"/>
      <c r="BA8" s="160"/>
      <c r="BB8" s="1868"/>
      <c r="BC8" s="2045"/>
      <c r="BD8" s="1868"/>
      <c r="BE8" s="273">
        <v>12760</v>
      </c>
      <c r="BF8" s="1868"/>
      <c r="BG8" s="273">
        <v>45410</v>
      </c>
      <c r="BH8" s="1868"/>
      <c r="BI8" s="273">
        <v>29300</v>
      </c>
      <c r="BJ8" s="1868"/>
      <c r="BK8" s="2051"/>
      <c r="BL8" s="1868"/>
      <c r="BM8" s="2054"/>
      <c r="BN8" s="1868"/>
      <c r="BO8" s="2045"/>
      <c r="BP8" s="256"/>
      <c r="BQ8" s="256"/>
      <c r="BR8" s="257"/>
      <c r="BS8" s="258"/>
      <c r="BT8" s="258"/>
      <c r="BU8" s="258"/>
      <c r="BV8" s="258"/>
      <c r="BW8" s="258"/>
      <c r="BX8" s="258"/>
      <c r="BY8" s="258"/>
      <c r="BZ8" s="258"/>
      <c r="CA8" s="258"/>
      <c r="CB8" s="258"/>
      <c r="CC8" s="258"/>
      <c r="CD8" s="258"/>
      <c r="CE8" s="258"/>
    </row>
    <row r="9" spans="1:83" s="128" customFormat="1" ht="12.75" customHeight="1">
      <c r="A9" s="128" t="s">
        <v>799</v>
      </c>
      <c r="B9" s="1917"/>
      <c r="C9" s="2061"/>
      <c r="D9" s="2062" t="s">
        <v>800</v>
      </c>
      <c r="E9" s="259" t="s">
        <v>801</v>
      </c>
      <c r="F9" s="130"/>
      <c r="G9" s="260">
        <v>305010</v>
      </c>
      <c r="H9" s="261">
        <v>380700</v>
      </c>
      <c r="I9" s="260">
        <v>254050</v>
      </c>
      <c r="J9" s="261">
        <v>329740</v>
      </c>
      <c r="K9" s="112" t="s">
        <v>615</v>
      </c>
      <c r="L9" s="262">
        <v>2940</v>
      </c>
      <c r="M9" s="263">
        <v>3700</v>
      </c>
      <c r="N9" s="264" t="s">
        <v>790</v>
      </c>
      <c r="O9" s="262">
        <v>2430</v>
      </c>
      <c r="P9" s="263">
        <v>3190</v>
      </c>
      <c r="Q9" s="264" t="s">
        <v>790</v>
      </c>
      <c r="R9" s="140"/>
      <c r="S9" s="139"/>
      <c r="T9" s="274"/>
      <c r="U9" s="1888"/>
      <c r="V9" s="94"/>
      <c r="W9" s="160"/>
      <c r="X9" s="1868"/>
      <c r="Y9" s="266"/>
      <c r="Z9" s="248"/>
      <c r="AA9" s="1901"/>
      <c r="AB9" s="266"/>
      <c r="AC9" s="1868" t="s">
        <v>615</v>
      </c>
      <c r="AD9" s="2066">
        <v>44820</v>
      </c>
      <c r="AE9" s="275"/>
      <c r="AF9" s="1868"/>
      <c r="AG9" s="2054"/>
      <c r="AH9" s="2059"/>
      <c r="AI9" s="101" t="s">
        <v>802</v>
      </c>
      <c r="AJ9" s="268">
        <v>12100</v>
      </c>
      <c r="AK9" s="269">
        <v>13300</v>
      </c>
      <c r="AL9" s="270">
        <v>8400</v>
      </c>
      <c r="AM9" s="269">
        <v>8400</v>
      </c>
      <c r="AN9" s="2059"/>
      <c r="AO9" s="101" t="s">
        <v>803</v>
      </c>
      <c r="AP9" s="268">
        <v>14500</v>
      </c>
      <c r="AQ9" s="269">
        <v>16100</v>
      </c>
      <c r="AR9" s="271">
        <v>10100</v>
      </c>
      <c r="AS9" s="272">
        <v>10100</v>
      </c>
      <c r="AT9" s="1868"/>
      <c r="AU9" s="160"/>
      <c r="AV9" s="1868"/>
      <c r="AW9" s="2051"/>
      <c r="AX9" s="1868"/>
      <c r="AY9" s="2054"/>
      <c r="AZ9" s="1868"/>
      <c r="BA9" s="160"/>
      <c r="BB9" s="1868"/>
      <c r="BC9" s="2048">
        <v>0.05</v>
      </c>
      <c r="BD9" s="1868"/>
      <c r="BE9" s="276">
        <v>120</v>
      </c>
      <c r="BF9" s="1868"/>
      <c r="BG9" s="276">
        <v>450</v>
      </c>
      <c r="BH9" s="1868"/>
      <c r="BI9" s="276">
        <v>290</v>
      </c>
      <c r="BJ9" s="1868"/>
      <c r="BK9" s="2051"/>
      <c r="BL9" s="1868"/>
      <c r="BM9" s="2054"/>
      <c r="BN9" s="1868"/>
      <c r="BO9" s="2048">
        <v>0.62</v>
      </c>
      <c r="BP9" s="256"/>
      <c r="BQ9" s="256"/>
      <c r="BR9" s="257"/>
      <c r="BS9" s="258"/>
      <c r="BT9" s="258"/>
      <c r="BU9" s="258"/>
      <c r="BV9" s="258"/>
      <c r="BW9" s="258"/>
      <c r="BX9" s="258"/>
      <c r="BY9" s="258"/>
      <c r="BZ9" s="258"/>
      <c r="CA9" s="258"/>
      <c r="CB9" s="258"/>
      <c r="CC9" s="258"/>
      <c r="CD9" s="258"/>
      <c r="CE9" s="258"/>
    </row>
    <row r="10" spans="1:83" s="128" customFormat="1" ht="12.75" customHeight="1">
      <c r="A10" s="128" t="s">
        <v>804</v>
      </c>
      <c r="B10" s="1917"/>
      <c r="C10" s="2061"/>
      <c r="D10" s="2063"/>
      <c r="E10" s="149" t="s">
        <v>438</v>
      </c>
      <c r="F10" s="130"/>
      <c r="G10" s="150">
        <v>380700</v>
      </c>
      <c r="H10" s="151"/>
      <c r="I10" s="150">
        <v>329740</v>
      </c>
      <c r="J10" s="151"/>
      <c r="K10" s="112" t="s">
        <v>615</v>
      </c>
      <c r="L10" s="152">
        <v>3700</v>
      </c>
      <c r="M10" s="153"/>
      <c r="N10" s="154" t="s">
        <v>790</v>
      </c>
      <c r="O10" s="152">
        <v>3190</v>
      </c>
      <c r="P10" s="153"/>
      <c r="Q10" s="154" t="s">
        <v>790</v>
      </c>
      <c r="R10" s="140"/>
      <c r="S10" s="139"/>
      <c r="T10" s="277"/>
      <c r="U10" s="1888"/>
      <c r="V10" s="94"/>
      <c r="W10" s="160"/>
      <c r="X10" s="1868"/>
      <c r="Y10" s="266"/>
      <c r="Z10" s="248"/>
      <c r="AA10" s="1901"/>
      <c r="AB10" s="266"/>
      <c r="AC10" s="1868"/>
      <c r="AD10" s="2067"/>
      <c r="AE10" s="278"/>
      <c r="AF10" s="1868"/>
      <c r="AG10" s="2055"/>
      <c r="AH10" s="2059"/>
      <c r="AI10" s="279" t="s">
        <v>805</v>
      </c>
      <c r="AJ10" s="280">
        <v>11400</v>
      </c>
      <c r="AK10" s="281">
        <v>12600</v>
      </c>
      <c r="AL10" s="282">
        <v>8000</v>
      </c>
      <c r="AM10" s="281">
        <v>8000</v>
      </c>
      <c r="AN10" s="2059"/>
      <c r="AO10" s="279" t="s">
        <v>806</v>
      </c>
      <c r="AP10" s="280">
        <v>13000</v>
      </c>
      <c r="AQ10" s="281">
        <v>14400</v>
      </c>
      <c r="AR10" s="283">
        <v>9100</v>
      </c>
      <c r="AS10" s="284">
        <v>9100</v>
      </c>
      <c r="AT10" s="1868"/>
      <c r="AU10" s="160"/>
      <c r="AV10" s="1868"/>
      <c r="AW10" s="2052"/>
      <c r="AX10" s="1868"/>
      <c r="AY10" s="2055"/>
      <c r="AZ10" s="1868"/>
      <c r="BA10" s="160"/>
      <c r="BB10" s="1868"/>
      <c r="BC10" s="2049"/>
      <c r="BD10" s="1868"/>
      <c r="BE10" s="116"/>
      <c r="BF10" s="1868"/>
      <c r="BG10" s="285" t="s">
        <v>807</v>
      </c>
      <c r="BH10" s="1868"/>
      <c r="BI10" s="285" t="s">
        <v>807</v>
      </c>
      <c r="BJ10" s="1868"/>
      <c r="BK10" s="2052"/>
      <c r="BL10" s="1868"/>
      <c r="BM10" s="2055"/>
      <c r="BN10" s="1868"/>
      <c r="BO10" s="2048"/>
      <c r="BP10" s="256"/>
      <c r="BQ10" s="256"/>
      <c r="BR10" s="257"/>
      <c r="BS10" s="258"/>
      <c r="BT10" s="258"/>
      <c r="BU10" s="258"/>
      <c r="BV10" s="258"/>
      <c r="BW10" s="258"/>
      <c r="BX10" s="258"/>
      <c r="BY10" s="258"/>
      <c r="BZ10" s="258"/>
      <c r="CA10" s="258"/>
      <c r="CB10" s="258"/>
      <c r="CC10" s="258"/>
      <c r="CD10" s="258"/>
      <c r="CE10" s="258"/>
    </row>
    <row r="11" spans="1:83" s="95" customFormat="1" ht="12.75" customHeight="1">
      <c r="A11" s="95" t="s">
        <v>808</v>
      </c>
      <c r="B11" s="1917"/>
      <c r="C11" s="2072" t="s">
        <v>809</v>
      </c>
      <c r="D11" s="1906" t="s">
        <v>789</v>
      </c>
      <c r="E11" s="166" t="s">
        <v>480</v>
      </c>
      <c r="F11" s="167"/>
      <c r="G11" s="131">
        <v>132910</v>
      </c>
      <c r="H11" s="132">
        <v>140470</v>
      </c>
      <c r="I11" s="131">
        <v>107430</v>
      </c>
      <c r="J11" s="132">
        <v>114990</v>
      </c>
      <c r="K11" s="112" t="s">
        <v>615</v>
      </c>
      <c r="L11" s="133">
        <v>1250</v>
      </c>
      <c r="M11" s="134">
        <v>1320</v>
      </c>
      <c r="N11" s="135" t="s">
        <v>790</v>
      </c>
      <c r="O11" s="133">
        <v>1000</v>
      </c>
      <c r="P11" s="134">
        <v>1070</v>
      </c>
      <c r="Q11" s="135" t="s">
        <v>790</v>
      </c>
      <c r="R11" s="112" t="s">
        <v>615</v>
      </c>
      <c r="S11" s="136">
        <v>7560</v>
      </c>
      <c r="T11" s="246">
        <v>70</v>
      </c>
      <c r="U11" s="1888"/>
      <c r="V11" s="94"/>
      <c r="W11" s="160"/>
      <c r="X11" s="1868"/>
      <c r="Y11" s="266"/>
      <c r="Z11" s="248"/>
      <c r="AA11" s="1901"/>
      <c r="AB11" s="266"/>
      <c r="AC11" s="1868" t="s">
        <v>615</v>
      </c>
      <c r="AD11" s="2068">
        <v>26600</v>
      </c>
      <c r="AE11" s="249"/>
      <c r="AF11" s="1868" t="s">
        <v>615</v>
      </c>
      <c r="AG11" s="2053">
        <v>190</v>
      </c>
      <c r="AH11" s="2059" t="s">
        <v>615</v>
      </c>
      <c r="AI11" s="250" t="s">
        <v>792</v>
      </c>
      <c r="AJ11" s="251">
        <v>6700</v>
      </c>
      <c r="AK11" s="252">
        <v>7400</v>
      </c>
      <c r="AL11" s="286">
        <v>4700</v>
      </c>
      <c r="AM11" s="269">
        <v>4700</v>
      </c>
      <c r="AN11" s="2059" t="s">
        <v>615</v>
      </c>
      <c r="AO11" s="250" t="s">
        <v>793</v>
      </c>
      <c r="AP11" s="251">
        <v>15100</v>
      </c>
      <c r="AQ11" s="252">
        <v>16800</v>
      </c>
      <c r="AR11" s="287">
        <v>10500</v>
      </c>
      <c r="AS11" s="272">
        <v>10500</v>
      </c>
      <c r="AT11" s="1868"/>
      <c r="AU11" s="160"/>
      <c r="AV11" s="1868" t="s">
        <v>615</v>
      </c>
      <c r="AW11" s="2050">
        <v>10930</v>
      </c>
      <c r="AX11" s="1868" t="s">
        <v>615</v>
      </c>
      <c r="AY11" s="2053">
        <v>110</v>
      </c>
      <c r="AZ11" s="1868"/>
      <c r="BA11" s="160"/>
      <c r="BB11" s="1868" t="s">
        <v>624</v>
      </c>
      <c r="BC11" s="2044" t="s">
        <v>794</v>
      </c>
      <c r="BD11" s="1868" t="s">
        <v>624</v>
      </c>
      <c r="BE11" s="147"/>
      <c r="BF11" s="1868" t="s">
        <v>624</v>
      </c>
      <c r="BG11" s="147"/>
      <c r="BH11" s="1868" t="s">
        <v>624</v>
      </c>
      <c r="BI11" s="147"/>
      <c r="BJ11" s="1868" t="s">
        <v>615</v>
      </c>
      <c r="BK11" s="2050">
        <v>13170</v>
      </c>
      <c r="BL11" s="1868" t="s">
        <v>617</v>
      </c>
      <c r="BM11" s="2053">
        <v>130</v>
      </c>
      <c r="BN11" s="1868"/>
      <c r="BO11" s="2044" t="s">
        <v>795</v>
      </c>
      <c r="BP11" s="245"/>
      <c r="BQ11" s="245"/>
      <c r="BR11" s="100"/>
      <c r="BS11" s="108"/>
      <c r="BT11" s="108"/>
      <c r="BU11" s="108"/>
      <c r="BV11" s="108"/>
      <c r="BW11" s="108"/>
      <c r="BX11" s="108"/>
      <c r="BY11" s="108"/>
      <c r="BZ11" s="108"/>
      <c r="CA11" s="108"/>
      <c r="CB11" s="108"/>
      <c r="CC11" s="108"/>
      <c r="CD11" s="108"/>
      <c r="CE11" s="108"/>
    </row>
    <row r="12" spans="1:83" s="95" customFormat="1" ht="12.75" customHeight="1">
      <c r="A12" s="95" t="s">
        <v>810</v>
      </c>
      <c r="B12" s="1917"/>
      <c r="C12" s="2057"/>
      <c r="D12" s="1907"/>
      <c r="E12" s="288" t="s">
        <v>435</v>
      </c>
      <c r="F12" s="167"/>
      <c r="G12" s="260">
        <v>140470</v>
      </c>
      <c r="H12" s="261">
        <v>196760</v>
      </c>
      <c r="I12" s="260">
        <v>114990</v>
      </c>
      <c r="J12" s="261">
        <v>171280</v>
      </c>
      <c r="K12" s="112" t="s">
        <v>615</v>
      </c>
      <c r="L12" s="262">
        <v>1320</v>
      </c>
      <c r="M12" s="263">
        <v>1850</v>
      </c>
      <c r="N12" s="264" t="s">
        <v>790</v>
      </c>
      <c r="O12" s="262">
        <v>1070</v>
      </c>
      <c r="P12" s="263">
        <v>1600</v>
      </c>
      <c r="Q12" s="264" t="s">
        <v>790</v>
      </c>
      <c r="R12" s="112" t="s">
        <v>615</v>
      </c>
      <c r="S12" s="152">
        <v>7560</v>
      </c>
      <c r="T12" s="265">
        <v>70</v>
      </c>
      <c r="U12" s="1888"/>
      <c r="V12" s="94"/>
      <c r="W12" s="160"/>
      <c r="X12" s="1868"/>
      <c r="Y12" s="266"/>
      <c r="Z12" s="248"/>
      <c r="AA12" s="1901"/>
      <c r="AB12" s="266"/>
      <c r="AC12" s="1868"/>
      <c r="AD12" s="2069"/>
      <c r="AE12" s="267">
        <v>24920</v>
      </c>
      <c r="AF12" s="1868"/>
      <c r="AG12" s="2054"/>
      <c r="AH12" s="2059"/>
      <c r="AI12" s="101" t="s">
        <v>797</v>
      </c>
      <c r="AJ12" s="268">
        <v>6300</v>
      </c>
      <c r="AK12" s="269">
        <v>7000</v>
      </c>
      <c r="AL12" s="286">
        <v>4400</v>
      </c>
      <c r="AM12" s="269">
        <v>4400</v>
      </c>
      <c r="AN12" s="2059"/>
      <c r="AO12" s="101" t="s">
        <v>798</v>
      </c>
      <c r="AP12" s="268">
        <v>8300</v>
      </c>
      <c r="AQ12" s="269">
        <v>9200</v>
      </c>
      <c r="AR12" s="287">
        <v>5800</v>
      </c>
      <c r="AS12" s="272">
        <v>5800</v>
      </c>
      <c r="AT12" s="1868"/>
      <c r="AU12" s="160"/>
      <c r="AV12" s="1868"/>
      <c r="AW12" s="2051"/>
      <c r="AX12" s="1868"/>
      <c r="AY12" s="2054"/>
      <c r="AZ12" s="1868"/>
      <c r="BA12" s="160"/>
      <c r="BB12" s="1868"/>
      <c r="BC12" s="2045"/>
      <c r="BD12" s="1868"/>
      <c r="BE12" s="273">
        <v>6380</v>
      </c>
      <c r="BF12" s="1868"/>
      <c r="BG12" s="273">
        <v>22700</v>
      </c>
      <c r="BH12" s="1868"/>
      <c r="BI12" s="273">
        <v>14650</v>
      </c>
      <c r="BJ12" s="1868"/>
      <c r="BK12" s="2051"/>
      <c r="BL12" s="1868"/>
      <c r="BM12" s="2054"/>
      <c r="BN12" s="1868"/>
      <c r="BO12" s="2045"/>
      <c r="BP12" s="245"/>
      <c r="BQ12" s="245"/>
      <c r="BR12" s="100"/>
      <c r="BS12" s="108"/>
      <c r="BT12" s="108"/>
      <c r="BU12" s="108"/>
      <c r="BV12" s="108"/>
      <c r="BW12" s="108"/>
      <c r="BX12" s="108"/>
      <c r="BY12" s="108"/>
      <c r="BZ12" s="108"/>
      <c r="CA12" s="108"/>
      <c r="CB12" s="108"/>
      <c r="CC12" s="108"/>
      <c r="CD12" s="108"/>
      <c r="CE12" s="108"/>
    </row>
    <row r="13" spans="1:83" s="95" customFormat="1" ht="12.75" customHeight="1">
      <c r="A13" s="95" t="s">
        <v>811</v>
      </c>
      <c r="B13" s="1917"/>
      <c r="C13" s="2057"/>
      <c r="D13" s="2046" t="s">
        <v>800</v>
      </c>
      <c r="E13" s="288" t="s">
        <v>801</v>
      </c>
      <c r="F13" s="167"/>
      <c r="G13" s="260">
        <v>196760</v>
      </c>
      <c r="H13" s="261">
        <v>272450</v>
      </c>
      <c r="I13" s="260">
        <v>171280</v>
      </c>
      <c r="J13" s="261">
        <v>246970</v>
      </c>
      <c r="K13" s="112" t="s">
        <v>615</v>
      </c>
      <c r="L13" s="262">
        <v>1850</v>
      </c>
      <c r="M13" s="263">
        <v>2610</v>
      </c>
      <c r="N13" s="264" t="s">
        <v>790</v>
      </c>
      <c r="O13" s="262">
        <v>1600</v>
      </c>
      <c r="P13" s="263">
        <v>2360</v>
      </c>
      <c r="Q13" s="264" t="s">
        <v>790</v>
      </c>
      <c r="R13" s="140"/>
      <c r="S13" s="139"/>
      <c r="T13" s="274"/>
      <c r="U13" s="1888"/>
      <c r="V13" s="94"/>
      <c r="W13" s="289"/>
      <c r="X13" s="1868"/>
      <c r="Y13" s="266"/>
      <c r="Z13" s="248"/>
      <c r="AA13" s="1901"/>
      <c r="AB13" s="266"/>
      <c r="AC13" s="1868" t="s">
        <v>615</v>
      </c>
      <c r="AD13" s="2066">
        <v>24920</v>
      </c>
      <c r="AE13" s="275"/>
      <c r="AF13" s="1868"/>
      <c r="AG13" s="2054"/>
      <c r="AH13" s="2059"/>
      <c r="AI13" s="101" t="s">
        <v>802</v>
      </c>
      <c r="AJ13" s="268">
        <v>6000</v>
      </c>
      <c r="AK13" s="269">
        <v>6600</v>
      </c>
      <c r="AL13" s="286">
        <v>4200</v>
      </c>
      <c r="AM13" s="269">
        <v>4200</v>
      </c>
      <c r="AN13" s="2059"/>
      <c r="AO13" s="101" t="s">
        <v>803</v>
      </c>
      <c r="AP13" s="268">
        <v>7200</v>
      </c>
      <c r="AQ13" s="269">
        <v>8000</v>
      </c>
      <c r="AR13" s="287">
        <v>5000</v>
      </c>
      <c r="AS13" s="272">
        <v>5000</v>
      </c>
      <c r="AT13" s="1868"/>
      <c r="AU13" s="289"/>
      <c r="AV13" s="1868"/>
      <c r="AW13" s="2051"/>
      <c r="AX13" s="1868"/>
      <c r="AY13" s="2054"/>
      <c r="AZ13" s="1868"/>
      <c r="BA13" s="289"/>
      <c r="BB13" s="1868"/>
      <c r="BC13" s="2048">
        <v>0.05</v>
      </c>
      <c r="BD13" s="1868"/>
      <c r="BE13" s="276">
        <v>60</v>
      </c>
      <c r="BF13" s="1868"/>
      <c r="BG13" s="276">
        <v>220</v>
      </c>
      <c r="BH13" s="1868"/>
      <c r="BI13" s="276">
        <v>140</v>
      </c>
      <c r="BJ13" s="1868"/>
      <c r="BK13" s="2051"/>
      <c r="BL13" s="1868"/>
      <c r="BM13" s="2054"/>
      <c r="BN13" s="1868"/>
      <c r="BO13" s="2048">
        <v>0.79</v>
      </c>
      <c r="BP13" s="245"/>
      <c r="BQ13" s="245"/>
      <c r="BR13" s="100"/>
      <c r="BS13" s="108"/>
      <c r="BT13" s="108"/>
      <c r="BU13" s="108"/>
      <c r="BV13" s="108"/>
      <c r="BW13" s="108"/>
      <c r="BX13" s="108"/>
      <c r="BY13" s="108"/>
      <c r="BZ13" s="108"/>
      <c r="CA13" s="108"/>
      <c r="CB13" s="108"/>
      <c r="CC13" s="108"/>
      <c r="CD13" s="108"/>
      <c r="CE13" s="108"/>
    </row>
    <row r="14" spans="1:83" s="95" customFormat="1" ht="12.75" customHeight="1">
      <c r="A14" s="95" t="s">
        <v>812</v>
      </c>
      <c r="B14" s="1917"/>
      <c r="C14" s="2057"/>
      <c r="D14" s="2047"/>
      <c r="E14" s="168" t="s">
        <v>438</v>
      </c>
      <c r="F14" s="167"/>
      <c r="G14" s="150">
        <v>272450</v>
      </c>
      <c r="H14" s="151"/>
      <c r="I14" s="150">
        <v>246970</v>
      </c>
      <c r="J14" s="151"/>
      <c r="K14" s="112" t="s">
        <v>615</v>
      </c>
      <c r="L14" s="152">
        <v>2610</v>
      </c>
      <c r="M14" s="153"/>
      <c r="N14" s="154" t="s">
        <v>790</v>
      </c>
      <c r="O14" s="152">
        <v>2360</v>
      </c>
      <c r="P14" s="153"/>
      <c r="Q14" s="154" t="s">
        <v>790</v>
      </c>
      <c r="R14" s="140"/>
      <c r="S14" s="139"/>
      <c r="T14" s="277"/>
      <c r="U14" s="1888"/>
      <c r="V14" s="94"/>
      <c r="W14" s="289"/>
      <c r="X14" s="1868"/>
      <c r="Y14" s="266"/>
      <c r="Z14" s="248"/>
      <c r="AA14" s="1901"/>
      <c r="AB14" s="266"/>
      <c r="AC14" s="1868"/>
      <c r="AD14" s="2067"/>
      <c r="AE14" s="278"/>
      <c r="AF14" s="1868"/>
      <c r="AG14" s="2055"/>
      <c r="AH14" s="2059"/>
      <c r="AI14" s="279" t="s">
        <v>805</v>
      </c>
      <c r="AJ14" s="280">
        <v>5700</v>
      </c>
      <c r="AK14" s="281">
        <v>6300</v>
      </c>
      <c r="AL14" s="282">
        <v>4000</v>
      </c>
      <c r="AM14" s="281">
        <v>4000</v>
      </c>
      <c r="AN14" s="2059"/>
      <c r="AO14" s="279" t="s">
        <v>806</v>
      </c>
      <c r="AP14" s="280">
        <v>6500</v>
      </c>
      <c r="AQ14" s="281">
        <v>7200</v>
      </c>
      <c r="AR14" s="283">
        <v>4500</v>
      </c>
      <c r="AS14" s="284">
        <v>4500</v>
      </c>
      <c r="AT14" s="1868"/>
      <c r="AU14" s="289"/>
      <c r="AV14" s="1868"/>
      <c r="AW14" s="2052"/>
      <c r="AX14" s="1868"/>
      <c r="AY14" s="2055"/>
      <c r="AZ14" s="1868"/>
      <c r="BA14" s="289"/>
      <c r="BB14" s="1868"/>
      <c r="BC14" s="2049"/>
      <c r="BD14" s="1868"/>
      <c r="BE14" s="116"/>
      <c r="BF14" s="1868"/>
      <c r="BG14" s="285" t="s">
        <v>807</v>
      </c>
      <c r="BH14" s="1868"/>
      <c r="BI14" s="285" t="s">
        <v>807</v>
      </c>
      <c r="BJ14" s="1868"/>
      <c r="BK14" s="2052"/>
      <c r="BL14" s="1868"/>
      <c r="BM14" s="2055"/>
      <c r="BN14" s="1868"/>
      <c r="BO14" s="2048"/>
      <c r="BP14" s="245"/>
      <c r="BQ14" s="245"/>
      <c r="BR14" s="100"/>
      <c r="BS14" s="108"/>
      <c r="BT14" s="108"/>
      <c r="BU14" s="108"/>
      <c r="BV14" s="108"/>
      <c r="BW14" s="108"/>
      <c r="BX14" s="108"/>
      <c r="BY14" s="108"/>
      <c r="BZ14" s="108"/>
      <c r="CA14" s="108"/>
      <c r="CB14" s="108"/>
      <c r="CC14" s="108"/>
      <c r="CD14" s="108"/>
      <c r="CE14" s="108"/>
    </row>
    <row r="15" spans="1:83" s="128" customFormat="1" ht="12.75" customHeight="1">
      <c r="A15" s="128" t="s">
        <v>813</v>
      </c>
      <c r="B15" s="1917"/>
      <c r="C15" s="2071" t="s">
        <v>814</v>
      </c>
      <c r="D15" s="1873" t="s">
        <v>789</v>
      </c>
      <c r="E15" s="129" t="s">
        <v>480</v>
      </c>
      <c r="F15" s="130"/>
      <c r="G15" s="131">
        <v>96710</v>
      </c>
      <c r="H15" s="132">
        <v>104270</v>
      </c>
      <c r="I15" s="131">
        <v>79720</v>
      </c>
      <c r="J15" s="132">
        <v>87280</v>
      </c>
      <c r="K15" s="112" t="s">
        <v>615</v>
      </c>
      <c r="L15" s="133">
        <v>890</v>
      </c>
      <c r="M15" s="134">
        <v>960</v>
      </c>
      <c r="N15" s="135" t="s">
        <v>790</v>
      </c>
      <c r="O15" s="133">
        <v>720</v>
      </c>
      <c r="P15" s="134">
        <v>790</v>
      </c>
      <c r="Q15" s="135" t="s">
        <v>790</v>
      </c>
      <c r="R15" s="112" t="s">
        <v>615</v>
      </c>
      <c r="S15" s="136">
        <v>7560</v>
      </c>
      <c r="T15" s="246">
        <v>70</v>
      </c>
      <c r="U15" s="1888"/>
      <c r="V15" s="94"/>
      <c r="W15" s="289"/>
      <c r="X15" s="1868"/>
      <c r="Y15" s="266"/>
      <c r="Z15" s="248"/>
      <c r="AA15" s="1901"/>
      <c r="AB15" s="266"/>
      <c r="AC15" s="1868" t="s">
        <v>615</v>
      </c>
      <c r="AD15" s="2068">
        <v>19960</v>
      </c>
      <c r="AE15" s="249"/>
      <c r="AF15" s="1868" t="s">
        <v>615</v>
      </c>
      <c r="AG15" s="2053">
        <v>130</v>
      </c>
      <c r="AH15" s="2059" t="s">
        <v>615</v>
      </c>
      <c r="AI15" s="250" t="s">
        <v>792</v>
      </c>
      <c r="AJ15" s="251">
        <v>4600</v>
      </c>
      <c r="AK15" s="252">
        <v>5100</v>
      </c>
      <c r="AL15" s="286">
        <v>3200</v>
      </c>
      <c r="AM15" s="269">
        <v>3200</v>
      </c>
      <c r="AN15" s="2059" t="s">
        <v>615</v>
      </c>
      <c r="AO15" s="250" t="s">
        <v>793</v>
      </c>
      <c r="AP15" s="251">
        <v>10500</v>
      </c>
      <c r="AQ15" s="252">
        <v>11700</v>
      </c>
      <c r="AR15" s="287">
        <v>7300</v>
      </c>
      <c r="AS15" s="272">
        <v>7300</v>
      </c>
      <c r="AT15" s="1868"/>
      <c r="AU15" s="289"/>
      <c r="AV15" s="1868" t="s">
        <v>615</v>
      </c>
      <c r="AW15" s="2050">
        <v>7280</v>
      </c>
      <c r="AX15" s="1868" t="s">
        <v>615</v>
      </c>
      <c r="AY15" s="2053">
        <v>80</v>
      </c>
      <c r="AZ15" s="1868"/>
      <c r="BA15" s="289"/>
      <c r="BB15" s="1868" t="s">
        <v>624</v>
      </c>
      <c r="BC15" s="2044" t="s">
        <v>794</v>
      </c>
      <c r="BD15" s="1868" t="s">
        <v>624</v>
      </c>
      <c r="BE15" s="147"/>
      <c r="BF15" s="1868" t="s">
        <v>624</v>
      </c>
      <c r="BG15" s="147"/>
      <c r="BH15" s="1868" t="s">
        <v>624</v>
      </c>
      <c r="BI15" s="147"/>
      <c r="BJ15" s="1868" t="s">
        <v>615</v>
      </c>
      <c r="BK15" s="2050">
        <v>8780</v>
      </c>
      <c r="BL15" s="1868" t="s">
        <v>617</v>
      </c>
      <c r="BM15" s="2053">
        <v>80</v>
      </c>
      <c r="BN15" s="1868"/>
      <c r="BO15" s="2044" t="s">
        <v>795</v>
      </c>
      <c r="BP15" s="256"/>
      <c r="BQ15" s="256"/>
      <c r="BR15" s="257"/>
      <c r="BS15" s="258"/>
      <c r="BT15" s="258"/>
      <c r="BU15" s="258"/>
      <c r="BV15" s="258"/>
      <c r="BW15" s="258"/>
      <c r="BX15" s="258"/>
      <c r="BY15" s="258"/>
      <c r="BZ15" s="258"/>
      <c r="CA15" s="258"/>
      <c r="CB15" s="258"/>
      <c r="CC15" s="258"/>
      <c r="CD15" s="258"/>
      <c r="CE15" s="258"/>
    </row>
    <row r="16" spans="1:83" s="128" customFormat="1" ht="12.75" customHeight="1">
      <c r="A16" s="128" t="s">
        <v>815</v>
      </c>
      <c r="B16" s="1917"/>
      <c r="C16" s="2061"/>
      <c r="D16" s="1908"/>
      <c r="E16" s="259" t="s">
        <v>435</v>
      </c>
      <c r="F16" s="130"/>
      <c r="G16" s="260">
        <v>104270</v>
      </c>
      <c r="H16" s="261">
        <v>160560</v>
      </c>
      <c r="I16" s="260">
        <v>87280</v>
      </c>
      <c r="J16" s="261">
        <v>143570</v>
      </c>
      <c r="K16" s="112" t="s">
        <v>615</v>
      </c>
      <c r="L16" s="262">
        <v>960</v>
      </c>
      <c r="M16" s="263">
        <v>1490</v>
      </c>
      <c r="N16" s="264" t="s">
        <v>790</v>
      </c>
      <c r="O16" s="262">
        <v>790</v>
      </c>
      <c r="P16" s="263">
        <v>1320</v>
      </c>
      <c r="Q16" s="264" t="s">
        <v>790</v>
      </c>
      <c r="R16" s="112" t="s">
        <v>615</v>
      </c>
      <c r="S16" s="152">
        <v>7560</v>
      </c>
      <c r="T16" s="265">
        <v>70</v>
      </c>
      <c r="U16" s="1888"/>
      <c r="V16" s="94"/>
      <c r="W16" s="289"/>
      <c r="X16" s="1868"/>
      <c r="Y16" s="266"/>
      <c r="Z16" s="248"/>
      <c r="AA16" s="1901"/>
      <c r="AB16" s="266"/>
      <c r="AC16" s="1868"/>
      <c r="AD16" s="2069"/>
      <c r="AE16" s="267">
        <v>18290</v>
      </c>
      <c r="AF16" s="1868"/>
      <c r="AG16" s="2054"/>
      <c r="AH16" s="2059"/>
      <c r="AI16" s="101" t="s">
        <v>797</v>
      </c>
      <c r="AJ16" s="268">
        <v>4400</v>
      </c>
      <c r="AK16" s="269">
        <v>4900</v>
      </c>
      <c r="AL16" s="286">
        <v>3100</v>
      </c>
      <c r="AM16" s="269">
        <v>3100</v>
      </c>
      <c r="AN16" s="2059"/>
      <c r="AO16" s="101" t="s">
        <v>798</v>
      </c>
      <c r="AP16" s="268">
        <v>5800</v>
      </c>
      <c r="AQ16" s="269">
        <v>6400</v>
      </c>
      <c r="AR16" s="287">
        <v>4000</v>
      </c>
      <c r="AS16" s="272">
        <v>4000</v>
      </c>
      <c r="AT16" s="1868"/>
      <c r="AU16" s="2064" t="s">
        <v>816</v>
      </c>
      <c r="AV16" s="1868"/>
      <c r="AW16" s="2051"/>
      <c r="AX16" s="1868"/>
      <c r="AY16" s="2054"/>
      <c r="AZ16" s="1868"/>
      <c r="BA16" s="2064"/>
      <c r="BB16" s="1868"/>
      <c r="BC16" s="2045"/>
      <c r="BD16" s="1868"/>
      <c r="BE16" s="273">
        <v>4250</v>
      </c>
      <c r="BF16" s="1868"/>
      <c r="BG16" s="273">
        <v>15130</v>
      </c>
      <c r="BH16" s="1868"/>
      <c r="BI16" s="273">
        <v>9760</v>
      </c>
      <c r="BJ16" s="1868"/>
      <c r="BK16" s="2051"/>
      <c r="BL16" s="1868"/>
      <c r="BM16" s="2054"/>
      <c r="BN16" s="1868"/>
      <c r="BO16" s="2045"/>
      <c r="BP16" s="256"/>
      <c r="BQ16" s="256"/>
      <c r="BR16" s="257"/>
      <c r="BS16" s="258"/>
      <c r="BT16" s="258"/>
      <c r="BU16" s="258"/>
      <c r="BV16" s="258"/>
      <c r="BW16" s="258"/>
      <c r="BX16" s="258"/>
      <c r="BY16" s="258"/>
      <c r="BZ16" s="258"/>
      <c r="CA16" s="258"/>
      <c r="CB16" s="258"/>
      <c r="CC16" s="258"/>
      <c r="CD16" s="258"/>
      <c r="CE16" s="258"/>
    </row>
    <row r="17" spans="1:83" s="128" customFormat="1" ht="12.75" customHeight="1">
      <c r="A17" s="128" t="s">
        <v>817</v>
      </c>
      <c r="B17" s="1917"/>
      <c r="C17" s="2061"/>
      <c r="D17" s="2062" t="s">
        <v>800</v>
      </c>
      <c r="E17" s="259" t="s">
        <v>801</v>
      </c>
      <c r="F17" s="130"/>
      <c r="G17" s="260">
        <v>160560</v>
      </c>
      <c r="H17" s="261">
        <v>236250</v>
      </c>
      <c r="I17" s="260">
        <v>143570</v>
      </c>
      <c r="J17" s="261">
        <v>219260</v>
      </c>
      <c r="K17" s="112" t="s">
        <v>615</v>
      </c>
      <c r="L17" s="262">
        <v>1490</v>
      </c>
      <c r="M17" s="263">
        <v>2250</v>
      </c>
      <c r="N17" s="264" t="s">
        <v>790</v>
      </c>
      <c r="O17" s="262">
        <v>1320</v>
      </c>
      <c r="P17" s="263">
        <v>2080</v>
      </c>
      <c r="Q17" s="264" t="s">
        <v>790</v>
      </c>
      <c r="R17" s="140"/>
      <c r="S17" s="139"/>
      <c r="T17" s="274"/>
      <c r="U17" s="1888"/>
      <c r="V17" s="94"/>
      <c r="W17" s="289"/>
      <c r="X17" s="1868"/>
      <c r="Y17" s="266"/>
      <c r="Z17" s="248"/>
      <c r="AA17" s="1901"/>
      <c r="AB17" s="266"/>
      <c r="AC17" s="1868" t="s">
        <v>615</v>
      </c>
      <c r="AD17" s="2066">
        <v>18290</v>
      </c>
      <c r="AE17" s="275"/>
      <c r="AF17" s="1868"/>
      <c r="AG17" s="2054">
        <v>0</v>
      </c>
      <c r="AH17" s="2059"/>
      <c r="AI17" s="101" t="s">
        <v>802</v>
      </c>
      <c r="AJ17" s="268">
        <v>4300</v>
      </c>
      <c r="AK17" s="269">
        <v>4800</v>
      </c>
      <c r="AL17" s="286">
        <v>3000</v>
      </c>
      <c r="AM17" s="269">
        <v>3000</v>
      </c>
      <c r="AN17" s="2059"/>
      <c r="AO17" s="101" t="s">
        <v>803</v>
      </c>
      <c r="AP17" s="268">
        <v>5000</v>
      </c>
      <c r="AQ17" s="269">
        <v>5600</v>
      </c>
      <c r="AR17" s="287">
        <v>3500</v>
      </c>
      <c r="AS17" s="272">
        <v>3500</v>
      </c>
      <c r="AT17" s="1868"/>
      <c r="AU17" s="2064"/>
      <c r="AV17" s="1868"/>
      <c r="AW17" s="2051"/>
      <c r="AX17" s="1868"/>
      <c r="AY17" s="2054"/>
      <c r="AZ17" s="1868"/>
      <c r="BA17" s="2064"/>
      <c r="BB17" s="1868"/>
      <c r="BC17" s="2048">
        <v>0.05</v>
      </c>
      <c r="BD17" s="1868"/>
      <c r="BE17" s="276">
        <v>40</v>
      </c>
      <c r="BF17" s="1868"/>
      <c r="BG17" s="276">
        <v>150</v>
      </c>
      <c r="BH17" s="1868"/>
      <c r="BI17" s="276">
        <v>90</v>
      </c>
      <c r="BJ17" s="1868"/>
      <c r="BK17" s="2051"/>
      <c r="BL17" s="1868"/>
      <c r="BM17" s="2054"/>
      <c r="BN17" s="1868"/>
      <c r="BO17" s="2048">
        <v>0.87</v>
      </c>
      <c r="BP17" s="256"/>
      <c r="BQ17" s="256"/>
      <c r="BR17" s="257"/>
      <c r="BS17" s="258"/>
      <c r="BT17" s="258"/>
      <c r="BU17" s="258"/>
      <c r="BV17" s="258"/>
      <c r="BW17" s="258"/>
      <c r="BX17" s="258"/>
      <c r="BY17" s="258"/>
      <c r="BZ17" s="258"/>
      <c r="CA17" s="258"/>
      <c r="CB17" s="258"/>
      <c r="CC17" s="258"/>
      <c r="CD17" s="258"/>
      <c r="CE17" s="258"/>
    </row>
    <row r="18" spans="1:83" s="128" customFormat="1" ht="12.75" customHeight="1">
      <c r="A18" s="128" t="s">
        <v>818</v>
      </c>
      <c r="B18" s="1917"/>
      <c r="C18" s="2061"/>
      <c r="D18" s="2063"/>
      <c r="E18" s="149" t="s">
        <v>438</v>
      </c>
      <c r="F18" s="130"/>
      <c r="G18" s="150">
        <v>236250</v>
      </c>
      <c r="H18" s="151"/>
      <c r="I18" s="150">
        <v>219260</v>
      </c>
      <c r="J18" s="151"/>
      <c r="K18" s="112" t="s">
        <v>615</v>
      </c>
      <c r="L18" s="152">
        <v>2250</v>
      </c>
      <c r="M18" s="153"/>
      <c r="N18" s="154" t="s">
        <v>790</v>
      </c>
      <c r="O18" s="152">
        <v>2080</v>
      </c>
      <c r="P18" s="153"/>
      <c r="Q18" s="154" t="s">
        <v>790</v>
      </c>
      <c r="R18" s="140"/>
      <c r="S18" s="139"/>
      <c r="T18" s="277"/>
      <c r="U18" s="1888"/>
      <c r="V18" s="94"/>
      <c r="W18" s="289"/>
      <c r="X18" s="1868"/>
      <c r="Y18" s="266"/>
      <c r="Z18" s="248"/>
      <c r="AA18" s="1901"/>
      <c r="AB18" s="266"/>
      <c r="AC18" s="1868"/>
      <c r="AD18" s="2067"/>
      <c r="AE18" s="278"/>
      <c r="AF18" s="1868"/>
      <c r="AG18" s="2055"/>
      <c r="AH18" s="2059"/>
      <c r="AI18" s="279" t="s">
        <v>805</v>
      </c>
      <c r="AJ18" s="280">
        <v>4100</v>
      </c>
      <c r="AK18" s="281">
        <v>4500</v>
      </c>
      <c r="AL18" s="282">
        <v>2900</v>
      </c>
      <c r="AM18" s="281">
        <v>2900</v>
      </c>
      <c r="AN18" s="2059"/>
      <c r="AO18" s="279" t="s">
        <v>806</v>
      </c>
      <c r="AP18" s="280">
        <v>4500</v>
      </c>
      <c r="AQ18" s="281">
        <v>5000</v>
      </c>
      <c r="AR18" s="283">
        <v>3100</v>
      </c>
      <c r="AS18" s="284">
        <v>3100</v>
      </c>
      <c r="AT18" s="1868"/>
      <c r="AU18" s="2064"/>
      <c r="AV18" s="1868"/>
      <c r="AW18" s="2052"/>
      <c r="AX18" s="1868"/>
      <c r="AY18" s="2055"/>
      <c r="AZ18" s="1868"/>
      <c r="BA18" s="2064"/>
      <c r="BB18" s="1868"/>
      <c r="BC18" s="2049"/>
      <c r="BD18" s="1868"/>
      <c r="BE18" s="116"/>
      <c r="BF18" s="1868"/>
      <c r="BG18" s="285" t="s">
        <v>807</v>
      </c>
      <c r="BH18" s="1868"/>
      <c r="BI18" s="285" t="s">
        <v>807</v>
      </c>
      <c r="BJ18" s="1868"/>
      <c r="BK18" s="2052"/>
      <c r="BL18" s="1868"/>
      <c r="BM18" s="2055"/>
      <c r="BN18" s="1868"/>
      <c r="BO18" s="2048"/>
      <c r="BP18" s="256"/>
      <c r="BQ18" s="256"/>
      <c r="BR18" s="257"/>
      <c r="BS18" s="258"/>
      <c r="BT18" s="258"/>
      <c r="BU18" s="258"/>
      <c r="BV18" s="258"/>
      <c r="BW18" s="258"/>
      <c r="BX18" s="258"/>
      <c r="BY18" s="258"/>
      <c r="BZ18" s="258"/>
      <c r="CA18" s="258"/>
      <c r="CB18" s="258"/>
      <c r="CC18" s="258"/>
      <c r="CD18" s="258"/>
      <c r="CE18" s="258"/>
    </row>
    <row r="19" spans="1:83" s="172" customFormat="1" ht="12.75" customHeight="1">
      <c r="A19" s="172" t="s">
        <v>819</v>
      </c>
      <c r="B19" s="1917"/>
      <c r="C19" s="2074" t="s">
        <v>820</v>
      </c>
      <c r="D19" s="1906" t="s">
        <v>789</v>
      </c>
      <c r="E19" s="166" t="s">
        <v>480</v>
      </c>
      <c r="F19" s="167"/>
      <c r="G19" s="131">
        <v>78870</v>
      </c>
      <c r="H19" s="132">
        <v>86430</v>
      </c>
      <c r="I19" s="131">
        <v>66130</v>
      </c>
      <c r="J19" s="132">
        <v>73690</v>
      </c>
      <c r="K19" s="112" t="s">
        <v>615</v>
      </c>
      <c r="L19" s="133">
        <v>710</v>
      </c>
      <c r="M19" s="134">
        <v>780</v>
      </c>
      <c r="N19" s="135" t="s">
        <v>790</v>
      </c>
      <c r="O19" s="133">
        <v>590</v>
      </c>
      <c r="P19" s="134">
        <v>660</v>
      </c>
      <c r="Q19" s="135" t="s">
        <v>790</v>
      </c>
      <c r="R19" s="112" t="s">
        <v>615</v>
      </c>
      <c r="S19" s="136">
        <v>7560</v>
      </c>
      <c r="T19" s="246">
        <v>70</v>
      </c>
      <c r="U19" s="1888"/>
      <c r="V19" s="94"/>
      <c r="W19" s="2064" t="s">
        <v>821</v>
      </c>
      <c r="X19" s="1868"/>
      <c r="Y19" s="2070" t="s">
        <v>821</v>
      </c>
      <c r="Z19" s="97"/>
      <c r="AA19" s="1901"/>
      <c r="AB19" s="103"/>
      <c r="AC19" s="1868" t="s">
        <v>615</v>
      </c>
      <c r="AD19" s="2068">
        <v>16650</v>
      </c>
      <c r="AE19" s="249"/>
      <c r="AF19" s="1868" t="s">
        <v>615</v>
      </c>
      <c r="AG19" s="2053">
        <v>90</v>
      </c>
      <c r="AH19" s="2059" t="s">
        <v>615</v>
      </c>
      <c r="AI19" s="250" t="s">
        <v>792</v>
      </c>
      <c r="AJ19" s="251">
        <v>4100</v>
      </c>
      <c r="AK19" s="252">
        <v>4500</v>
      </c>
      <c r="AL19" s="286">
        <v>2800</v>
      </c>
      <c r="AM19" s="269">
        <v>2800</v>
      </c>
      <c r="AN19" s="2059" t="s">
        <v>615</v>
      </c>
      <c r="AO19" s="250" t="s">
        <v>793</v>
      </c>
      <c r="AP19" s="251">
        <v>9300</v>
      </c>
      <c r="AQ19" s="252">
        <v>10400</v>
      </c>
      <c r="AR19" s="287">
        <v>6500</v>
      </c>
      <c r="AS19" s="272">
        <v>6500</v>
      </c>
      <c r="AT19" s="1868"/>
      <c r="AU19" s="160" t="s">
        <v>620</v>
      </c>
      <c r="AV19" s="1868" t="s">
        <v>615</v>
      </c>
      <c r="AW19" s="2050">
        <v>5460</v>
      </c>
      <c r="AX19" s="1868" t="s">
        <v>615</v>
      </c>
      <c r="AY19" s="2053">
        <v>50</v>
      </c>
      <c r="AZ19" s="1868"/>
      <c r="BA19" s="160"/>
      <c r="BB19" s="1868" t="s">
        <v>624</v>
      </c>
      <c r="BC19" s="2044" t="s">
        <v>794</v>
      </c>
      <c r="BD19" s="1868" t="s">
        <v>624</v>
      </c>
      <c r="BE19" s="147"/>
      <c r="BF19" s="1868" t="s">
        <v>624</v>
      </c>
      <c r="BG19" s="147"/>
      <c r="BH19" s="1868" t="s">
        <v>624</v>
      </c>
      <c r="BI19" s="147"/>
      <c r="BJ19" s="1868" t="s">
        <v>615</v>
      </c>
      <c r="BK19" s="2050">
        <v>6580</v>
      </c>
      <c r="BL19" s="1868" t="s">
        <v>617</v>
      </c>
      <c r="BM19" s="2053">
        <v>60</v>
      </c>
      <c r="BN19" s="1868"/>
      <c r="BO19" s="2044" t="s">
        <v>795</v>
      </c>
      <c r="BP19" s="245"/>
      <c r="BQ19" s="245"/>
      <c r="BR19" s="94"/>
      <c r="BS19" s="108"/>
      <c r="BT19" s="108"/>
      <c r="BU19" s="108"/>
      <c r="BV19" s="108"/>
      <c r="BW19" s="108"/>
      <c r="BX19" s="108"/>
      <c r="BY19" s="108"/>
      <c r="BZ19" s="108"/>
      <c r="CA19" s="108"/>
      <c r="CB19" s="108"/>
      <c r="CC19" s="108"/>
      <c r="CD19" s="108"/>
      <c r="CE19" s="108"/>
    </row>
    <row r="20" spans="1:83" s="172" customFormat="1" ht="12.75" customHeight="1">
      <c r="A20" s="172" t="s">
        <v>822</v>
      </c>
      <c r="B20" s="1917"/>
      <c r="C20" s="2075"/>
      <c r="D20" s="1907"/>
      <c r="E20" s="288" t="s">
        <v>435</v>
      </c>
      <c r="F20" s="167"/>
      <c r="G20" s="260">
        <v>86430</v>
      </c>
      <c r="H20" s="261">
        <v>142720</v>
      </c>
      <c r="I20" s="260">
        <v>73690</v>
      </c>
      <c r="J20" s="261">
        <v>129980</v>
      </c>
      <c r="K20" s="112" t="s">
        <v>615</v>
      </c>
      <c r="L20" s="262">
        <v>780</v>
      </c>
      <c r="M20" s="263">
        <v>1310</v>
      </c>
      <c r="N20" s="264" t="s">
        <v>790</v>
      </c>
      <c r="O20" s="262">
        <v>660</v>
      </c>
      <c r="P20" s="263">
        <v>1190</v>
      </c>
      <c r="Q20" s="264" t="s">
        <v>790</v>
      </c>
      <c r="R20" s="112" t="s">
        <v>615</v>
      </c>
      <c r="S20" s="152">
        <v>7560</v>
      </c>
      <c r="T20" s="265">
        <v>70</v>
      </c>
      <c r="U20" s="1888"/>
      <c r="V20" s="94"/>
      <c r="W20" s="2064"/>
      <c r="X20" s="1868"/>
      <c r="Y20" s="2070"/>
      <c r="Z20" s="97"/>
      <c r="AA20" s="1901"/>
      <c r="AB20" s="103"/>
      <c r="AC20" s="1868"/>
      <c r="AD20" s="2069"/>
      <c r="AE20" s="267">
        <v>14970</v>
      </c>
      <c r="AF20" s="1868"/>
      <c r="AG20" s="2054"/>
      <c r="AH20" s="2059"/>
      <c r="AI20" s="101" t="s">
        <v>797</v>
      </c>
      <c r="AJ20" s="268">
        <v>3800</v>
      </c>
      <c r="AK20" s="269">
        <v>4200</v>
      </c>
      <c r="AL20" s="286">
        <v>2600</v>
      </c>
      <c r="AM20" s="269">
        <v>2600</v>
      </c>
      <c r="AN20" s="2059"/>
      <c r="AO20" s="101" t="s">
        <v>798</v>
      </c>
      <c r="AP20" s="268">
        <v>5100</v>
      </c>
      <c r="AQ20" s="269">
        <v>5700</v>
      </c>
      <c r="AR20" s="287">
        <v>3600</v>
      </c>
      <c r="AS20" s="272">
        <v>3600</v>
      </c>
      <c r="AT20" s="1868"/>
      <c r="AU20" s="160">
        <v>26660</v>
      </c>
      <c r="AV20" s="1868"/>
      <c r="AW20" s="2051"/>
      <c r="AX20" s="1868"/>
      <c r="AY20" s="2054"/>
      <c r="AZ20" s="1868"/>
      <c r="BA20" s="160"/>
      <c r="BB20" s="1868"/>
      <c r="BC20" s="2045"/>
      <c r="BD20" s="1868"/>
      <c r="BE20" s="273">
        <v>3190</v>
      </c>
      <c r="BF20" s="1868"/>
      <c r="BG20" s="273">
        <v>11350</v>
      </c>
      <c r="BH20" s="1868"/>
      <c r="BI20" s="273">
        <v>7320</v>
      </c>
      <c r="BJ20" s="1868"/>
      <c r="BK20" s="2051"/>
      <c r="BL20" s="1868"/>
      <c r="BM20" s="2054"/>
      <c r="BN20" s="1868"/>
      <c r="BO20" s="2045"/>
      <c r="BP20" s="245"/>
      <c r="BQ20" s="245"/>
      <c r="BR20" s="94"/>
      <c r="BS20" s="108"/>
      <c r="BT20" s="108"/>
      <c r="BU20" s="108"/>
      <c r="BV20" s="108"/>
      <c r="BW20" s="108"/>
      <c r="BX20" s="108"/>
      <c r="BY20" s="108"/>
      <c r="BZ20" s="108"/>
      <c r="CA20" s="108"/>
      <c r="CB20" s="108"/>
      <c r="CC20" s="108"/>
      <c r="CD20" s="108"/>
      <c r="CE20" s="108"/>
    </row>
    <row r="21" spans="1:83" s="172" customFormat="1" ht="12.75" customHeight="1">
      <c r="A21" s="172" t="s">
        <v>823</v>
      </c>
      <c r="B21" s="1917"/>
      <c r="C21" s="2075"/>
      <c r="D21" s="2046" t="s">
        <v>800</v>
      </c>
      <c r="E21" s="288" t="s">
        <v>801</v>
      </c>
      <c r="F21" s="167"/>
      <c r="G21" s="260">
        <v>142720</v>
      </c>
      <c r="H21" s="261">
        <v>218410</v>
      </c>
      <c r="I21" s="260">
        <v>129980</v>
      </c>
      <c r="J21" s="261">
        <v>205670</v>
      </c>
      <c r="K21" s="112" t="s">
        <v>615</v>
      </c>
      <c r="L21" s="262">
        <v>1310</v>
      </c>
      <c r="M21" s="263">
        <v>2070</v>
      </c>
      <c r="N21" s="264" t="s">
        <v>790</v>
      </c>
      <c r="O21" s="262">
        <v>1190</v>
      </c>
      <c r="P21" s="263">
        <v>1950</v>
      </c>
      <c r="Q21" s="264" t="s">
        <v>790</v>
      </c>
      <c r="R21" s="140"/>
      <c r="S21" s="139"/>
      <c r="T21" s="274"/>
      <c r="U21" s="1888"/>
      <c r="V21" s="94"/>
      <c r="W21" s="2064"/>
      <c r="X21" s="1868"/>
      <c r="Y21" s="2070"/>
      <c r="Z21" s="97"/>
      <c r="AA21" s="1901"/>
      <c r="AB21" s="103"/>
      <c r="AC21" s="1868" t="s">
        <v>615</v>
      </c>
      <c r="AD21" s="2066">
        <v>14970</v>
      </c>
      <c r="AE21" s="275"/>
      <c r="AF21" s="1868"/>
      <c r="AG21" s="2054">
        <v>0</v>
      </c>
      <c r="AH21" s="2059"/>
      <c r="AI21" s="101" t="s">
        <v>802</v>
      </c>
      <c r="AJ21" s="268">
        <v>3600</v>
      </c>
      <c r="AK21" s="269">
        <v>4000</v>
      </c>
      <c r="AL21" s="286">
        <v>2500</v>
      </c>
      <c r="AM21" s="269">
        <v>2500</v>
      </c>
      <c r="AN21" s="2059"/>
      <c r="AO21" s="101" t="s">
        <v>803</v>
      </c>
      <c r="AP21" s="268">
        <v>4500</v>
      </c>
      <c r="AQ21" s="269">
        <v>5000</v>
      </c>
      <c r="AR21" s="287">
        <v>3100</v>
      </c>
      <c r="AS21" s="272">
        <v>3100</v>
      </c>
      <c r="AT21" s="1868"/>
      <c r="AU21" s="290"/>
      <c r="AV21" s="1868"/>
      <c r="AW21" s="2051"/>
      <c r="AX21" s="1868"/>
      <c r="AY21" s="2054"/>
      <c r="AZ21" s="1868"/>
      <c r="BA21" s="290"/>
      <c r="BB21" s="1868"/>
      <c r="BC21" s="2048">
        <v>0.05</v>
      </c>
      <c r="BD21" s="1868"/>
      <c r="BE21" s="276">
        <v>30</v>
      </c>
      <c r="BF21" s="1868"/>
      <c r="BG21" s="276">
        <v>110</v>
      </c>
      <c r="BH21" s="1868"/>
      <c r="BI21" s="276">
        <v>70</v>
      </c>
      <c r="BJ21" s="1868"/>
      <c r="BK21" s="2051"/>
      <c r="BL21" s="1868"/>
      <c r="BM21" s="2054"/>
      <c r="BN21" s="1868"/>
      <c r="BO21" s="2048">
        <v>0.96</v>
      </c>
      <c r="BP21" s="245"/>
      <c r="BQ21" s="245"/>
      <c r="BR21" s="94"/>
      <c r="BS21" s="108"/>
      <c r="BT21" s="108"/>
      <c r="BU21" s="108"/>
      <c r="BV21" s="108"/>
      <c r="BW21" s="108"/>
      <c r="BX21" s="108"/>
      <c r="BY21" s="108"/>
      <c r="BZ21" s="108"/>
      <c r="CA21" s="108"/>
      <c r="CB21" s="108"/>
      <c r="CC21" s="108"/>
      <c r="CD21" s="108"/>
      <c r="CE21" s="108"/>
    </row>
    <row r="22" spans="1:83" s="172" customFormat="1" ht="12.75" customHeight="1">
      <c r="A22" s="172" t="s">
        <v>824</v>
      </c>
      <c r="B22" s="1917"/>
      <c r="C22" s="2075"/>
      <c r="D22" s="2047"/>
      <c r="E22" s="168" t="s">
        <v>438</v>
      </c>
      <c r="F22" s="167"/>
      <c r="G22" s="150">
        <v>218410</v>
      </c>
      <c r="H22" s="151"/>
      <c r="I22" s="150">
        <v>205670</v>
      </c>
      <c r="J22" s="151"/>
      <c r="K22" s="112" t="s">
        <v>615</v>
      </c>
      <c r="L22" s="152">
        <v>2070</v>
      </c>
      <c r="M22" s="153"/>
      <c r="N22" s="154" t="s">
        <v>790</v>
      </c>
      <c r="O22" s="152">
        <v>1950</v>
      </c>
      <c r="P22" s="153"/>
      <c r="Q22" s="154" t="s">
        <v>790</v>
      </c>
      <c r="R22" s="140"/>
      <c r="S22" s="139"/>
      <c r="T22" s="277"/>
      <c r="U22" s="1888"/>
      <c r="V22" s="94"/>
      <c r="W22" s="160" t="s">
        <v>825</v>
      </c>
      <c r="X22" s="1868"/>
      <c r="Y22" s="160" t="s">
        <v>825</v>
      </c>
      <c r="Z22" s="241"/>
      <c r="AA22" s="1901"/>
      <c r="AB22" s="160"/>
      <c r="AC22" s="1868"/>
      <c r="AD22" s="2067"/>
      <c r="AE22" s="278"/>
      <c r="AF22" s="1868"/>
      <c r="AG22" s="2055"/>
      <c r="AH22" s="2059"/>
      <c r="AI22" s="279" t="s">
        <v>805</v>
      </c>
      <c r="AJ22" s="280">
        <v>3500</v>
      </c>
      <c r="AK22" s="281">
        <v>3800</v>
      </c>
      <c r="AL22" s="282">
        <v>2400</v>
      </c>
      <c r="AM22" s="281">
        <v>2400</v>
      </c>
      <c r="AN22" s="2059"/>
      <c r="AO22" s="279" t="s">
        <v>806</v>
      </c>
      <c r="AP22" s="280">
        <v>4000</v>
      </c>
      <c r="AQ22" s="281">
        <v>4400</v>
      </c>
      <c r="AR22" s="283">
        <v>2800</v>
      </c>
      <c r="AS22" s="284">
        <v>2800</v>
      </c>
      <c r="AT22" s="1868"/>
      <c r="AU22" s="160" t="s">
        <v>630</v>
      </c>
      <c r="AV22" s="1868"/>
      <c r="AW22" s="2052"/>
      <c r="AX22" s="1868"/>
      <c r="AY22" s="2055"/>
      <c r="AZ22" s="1868"/>
      <c r="BA22" s="160"/>
      <c r="BB22" s="1868"/>
      <c r="BC22" s="2049"/>
      <c r="BD22" s="1868"/>
      <c r="BE22" s="116"/>
      <c r="BF22" s="1868"/>
      <c r="BG22" s="285" t="s">
        <v>807</v>
      </c>
      <c r="BH22" s="1868"/>
      <c r="BI22" s="285" t="s">
        <v>807</v>
      </c>
      <c r="BJ22" s="1868"/>
      <c r="BK22" s="2052"/>
      <c r="BL22" s="1868"/>
      <c r="BM22" s="2055"/>
      <c r="BN22" s="1868"/>
      <c r="BO22" s="2048"/>
      <c r="BP22" s="245"/>
      <c r="BQ22" s="245"/>
      <c r="BR22" s="94"/>
      <c r="BS22" s="108"/>
      <c r="BT22" s="108"/>
      <c r="BU22" s="108"/>
      <c r="BV22" s="108"/>
      <c r="BW22" s="108"/>
      <c r="BX22" s="108"/>
      <c r="BY22" s="108"/>
      <c r="BZ22" s="108"/>
      <c r="CA22" s="108"/>
      <c r="CB22" s="108"/>
      <c r="CC22" s="108"/>
      <c r="CD22" s="108"/>
      <c r="CE22" s="108"/>
    </row>
    <row r="23" spans="1:83" s="170" customFormat="1" ht="12.75" customHeight="1">
      <c r="A23" s="170" t="s">
        <v>826</v>
      </c>
      <c r="B23" s="1917"/>
      <c r="C23" s="2060" t="s">
        <v>827</v>
      </c>
      <c r="D23" s="1873" t="s">
        <v>789</v>
      </c>
      <c r="E23" s="129" t="s">
        <v>480</v>
      </c>
      <c r="F23" s="130"/>
      <c r="G23" s="131">
        <v>73620</v>
      </c>
      <c r="H23" s="132">
        <v>81180</v>
      </c>
      <c r="I23" s="131">
        <v>63420</v>
      </c>
      <c r="J23" s="132">
        <v>70980</v>
      </c>
      <c r="K23" s="112" t="s">
        <v>615</v>
      </c>
      <c r="L23" s="133">
        <v>660</v>
      </c>
      <c r="M23" s="134">
        <v>730</v>
      </c>
      <c r="N23" s="135" t="s">
        <v>790</v>
      </c>
      <c r="O23" s="133">
        <v>560</v>
      </c>
      <c r="P23" s="134">
        <v>630</v>
      </c>
      <c r="Q23" s="135" t="s">
        <v>790</v>
      </c>
      <c r="R23" s="112" t="s">
        <v>615</v>
      </c>
      <c r="S23" s="136">
        <v>7560</v>
      </c>
      <c r="T23" s="246">
        <v>70</v>
      </c>
      <c r="U23" s="1888"/>
      <c r="V23" s="94"/>
      <c r="W23" s="160">
        <v>264200</v>
      </c>
      <c r="X23" s="1868"/>
      <c r="Y23" s="266">
        <v>2640</v>
      </c>
      <c r="Z23" s="248"/>
      <c r="AA23" s="1901"/>
      <c r="AB23" s="266"/>
      <c r="AC23" s="1868" t="s">
        <v>615</v>
      </c>
      <c r="AD23" s="2068">
        <v>14660</v>
      </c>
      <c r="AE23" s="249"/>
      <c r="AF23" s="1868" t="s">
        <v>615</v>
      </c>
      <c r="AG23" s="2053">
        <v>70</v>
      </c>
      <c r="AH23" s="2059" t="s">
        <v>615</v>
      </c>
      <c r="AI23" s="250" t="s">
        <v>792</v>
      </c>
      <c r="AJ23" s="251">
        <v>3700</v>
      </c>
      <c r="AK23" s="252">
        <v>4100</v>
      </c>
      <c r="AL23" s="286">
        <v>2600</v>
      </c>
      <c r="AM23" s="269">
        <v>2600</v>
      </c>
      <c r="AN23" s="2059" t="s">
        <v>615</v>
      </c>
      <c r="AO23" s="250" t="s">
        <v>793</v>
      </c>
      <c r="AP23" s="251">
        <v>8300</v>
      </c>
      <c r="AQ23" s="252">
        <v>9300</v>
      </c>
      <c r="AR23" s="287">
        <v>5800</v>
      </c>
      <c r="AS23" s="272">
        <v>5800</v>
      </c>
      <c r="AT23" s="1868"/>
      <c r="AU23" s="160">
        <v>16400</v>
      </c>
      <c r="AV23" s="1868" t="s">
        <v>615</v>
      </c>
      <c r="AW23" s="2050">
        <v>4370</v>
      </c>
      <c r="AX23" s="1868" t="s">
        <v>615</v>
      </c>
      <c r="AY23" s="2053">
        <v>40</v>
      </c>
      <c r="AZ23" s="1868"/>
      <c r="BA23" s="160"/>
      <c r="BB23" s="1868" t="s">
        <v>624</v>
      </c>
      <c r="BC23" s="2044" t="s">
        <v>794</v>
      </c>
      <c r="BD23" s="1868" t="s">
        <v>624</v>
      </c>
      <c r="BE23" s="147"/>
      <c r="BF23" s="1868" t="s">
        <v>624</v>
      </c>
      <c r="BG23" s="147"/>
      <c r="BH23" s="1868" t="s">
        <v>624</v>
      </c>
      <c r="BI23" s="147"/>
      <c r="BJ23" s="1868" t="s">
        <v>615</v>
      </c>
      <c r="BK23" s="2050">
        <v>5270</v>
      </c>
      <c r="BL23" s="1868" t="s">
        <v>617</v>
      </c>
      <c r="BM23" s="2053">
        <v>50</v>
      </c>
      <c r="BN23" s="1868"/>
      <c r="BO23" s="2044" t="s">
        <v>795</v>
      </c>
      <c r="BP23" s="256"/>
      <c r="BQ23" s="256"/>
      <c r="BR23" s="126"/>
      <c r="BS23" s="258"/>
      <c r="BT23" s="258"/>
      <c r="BU23" s="258"/>
      <c r="BV23" s="258"/>
      <c r="BW23" s="258"/>
      <c r="BX23" s="258"/>
      <c r="BY23" s="258"/>
      <c r="BZ23" s="258"/>
      <c r="CA23" s="258"/>
      <c r="CB23" s="258"/>
      <c r="CC23" s="258"/>
      <c r="CD23" s="258"/>
      <c r="CE23" s="258"/>
    </row>
    <row r="24" spans="1:83" s="170" customFormat="1" ht="12.75" customHeight="1">
      <c r="A24" s="170" t="s">
        <v>828</v>
      </c>
      <c r="B24" s="1917"/>
      <c r="C24" s="2061"/>
      <c r="D24" s="1908"/>
      <c r="E24" s="259" t="s">
        <v>435</v>
      </c>
      <c r="F24" s="130"/>
      <c r="G24" s="260">
        <v>81180</v>
      </c>
      <c r="H24" s="261">
        <v>137470</v>
      </c>
      <c r="I24" s="260">
        <v>70980</v>
      </c>
      <c r="J24" s="261">
        <v>127270</v>
      </c>
      <c r="K24" s="112" t="s">
        <v>615</v>
      </c>
      <c r="L24" s="262">
        <v>730</v>
      </c>
      <c r="M24" s="263">
        <v>1260</v>
      </c>
      <c r="N24" s="264" t="s">
        <v>790</v>
      </c>
      <c r="O24" s="262">
        <v>630</v>
      </c>
      <c r="P24" s="263">
        <v>1160</v>
      </c>
      <c r="Q24" s="264" t="s">
        <v>790</v>
      </c>
      <c r="R24" s="112" t="s">
        <v>615</v>
      </c>
      <c r="S24" s="152">
        <v>7560</v>
      </c>
      <c r="T24" s="265">
        <v>70</v>
      </c>
      <c r="U24" s="1888"/>
      <c r="V24" s="94"/>
      <c r="W24" s="290"/>
      <c r="X24" s="1868"/>
      <c r="Y24" s="291"/>
      <c r="Z24" s="292"/>
      <c r="AA24" s="1901"/>
      <c r="AB24" s="290"/>
      <c r="AC24" s="1868"/>
      <c r="AD24" s="2069"/>
      <c r="AE24" s="267">
        <v>12980</v>
      </c>
      <c r="AF24" s="1868"/>
      <c r="AG24" s="2054"/>
      <c r="AH24" s="2059"/>
      <c r="AI24" s="101" t="s">
        <v>797</v>
      </c>
      <c r="AJ24" s="268">
        <v>3500</v>
      </c>
      <c r="AK24" s="269">
        <v>3900</v>
      </c>
      <c r="AL24" s="286">
        <v>2400</v>
      </c>
      <c r="AM24" s="269">
        <v>2400</v>
      </c>
      <c r="AN24" s="2059"/>
      <c r="AO24" s="101" t="s">
        <v>798</v>
      </c>
      <c r="AP24" s="268">
        <v>4600</v>
      </c>
      <c r="AQ24" s="269">
        <v>5100</v>
      </c>
      <c r="AR24" s="287">
        <v>3200</v>
      </c>
      <c r="AS24" s="272">
        <v>3200</v>
      </c>
      <c r="AT24" s="1868"/>
      <c r="AU24" s="290"/>
      <c r="AV24" s="1868"/>
      <c r="AW24" s="2051"/>
      <c r="AX24" s="1868"/>
      <c r="AY24" s="2054"/>
      <c r="AZ24" s="1868"/>
      <c r="BA24" s="290"/>
      <c r="BB24" s="1868"/>
      <c r="BC24" s="2045"/>
      <c r="BD24" s="1868"/>
      <c r="BE24" s="273">
        <v>2550</v>
      </c>
      <c r="BF24" s="1868"/>
      <c r="BG24" s="273">
        <v>9080</v>
      </c>
      <c r="BH24" s="1868"/>
      <c r="BI24" s="273">
        <v>5860</v>
      </c>
      <c r="BJ24" s="1868"/>
      <c r="BK24" s="2051"/>
      <c r="BL24" s="1868"/>
      <c r="BM24" s="2054"/>
      <c r="BN24" s="1868"/>
      <c r="BO24" s="2045"/>
      <c r="BP24" s="256"/>
      <c r="BQ24" s="256"/>
      <c r="BR24" s="126"/>
      <c r="BS24" s="258"/>
      <c r="BT24" s="258"/>
      <c r="BU24" s="258"/>
      <c r="BV24" s="258"/>
      <c r="BW24" s="258"/>
      <c r="BX24" s="258"/>
      <c r="BY24" s="258"/>
      <c r="BZ24" s="258"/>
      <c r="CA24" s="258"/>
      <c r="CB24" s="258"/>
      <c r="CC24" s="258"/>
      <c r="CD24" s="258"/>
      <c r="CE24" s="258"/>
    </row>
    <row r="25" spans="1:83" s="170" customFormat="1" ht="12.75" customHeight="1">
      <c r="A25" s="170" t="s">
        <v>829</v>
      </c>
      <c r="B25" s="1917"/>
      <c r="C25" s="2061"/>
      <c r="D25" s="2062" t="s">
        <v>800</v>
      </c>
      <c r="E25" s="259" t="s">
        <v>801</v>
      </c>
      <c r="F25" s="130"/>
      <c r="G25" s="260">
        <v>137470</v>
      </c>
      <c r="H25" s="261">
        <v>213160</v>
      </c>
      <c r="I25" s="260">
        <v>127270</v>
      </c>
      <c r="J25" s="261">
        <v>202960</v>
      </c>
      <c r="K25" s="112" t="s">
        <v>615</v>
      </c>
      <c r="L25" s="262">
        <v>1260</v>
      </c>
      <c r="M25" s="263">
        <v>2020</v>
      </c>
      <c r="N25" s="264" t="s">
        <v>790</v>
      </c>
      <c r="O25" s="262">
        <v>1160</v>
      </c>
      <c r="P25" s="263">
        <v>1920</v>
      </c>
      <c r="Q25" s="264" t="s">
        <v>790</v>
      </c>
      <c r="R25" s="140"/>
      <c r="S25" s="139"/>
      <c r="T25" s="274"/>
      <c r="U25" s="1888"/>
      <c r="V25" s="94"/>
      <c r="W25" s="160" t="s">
        <v>830</v>
      </c>
      <c r="X25" s="1868"/>
      <c r="Y25" s="160" t="s">
        <v>830</v>
      </c>
      <c r="Z25" s="241"/>
      <c r="AA25" s="1901"/>
      <c r="AB25" s="160"/>
      <c r="AC25" s="1868" t="s">
        <v>615</v>
      </c>
      <c r="AD25" s="2066">
        <v>12980</v>
      </c>
      <c r="AE25" s="275"/>
      <c r="AF25" s="1868"/>
      <c r="AG25" s="2054">
        <v>0</v>
      </c>
      <c r="AH25" s="2059"/>
      <c r="AI25" s="101" t="s">
        <v>802</v>
      </c>
      <c r="AJ25" s="268">
        <v>3300</v>
      </c>
      <c r="AK25" s="269">
        <v>3600</v>
      </c>
      <c r="AL25" s="286">
        <v>2300</v>
      </c>
      <c r="AM25" s="269">
        <v>2300</v>
      </c>
      <c r="AN25" s="2059"/>
      <c r="AO25" s="101" t="s">
        <v>803</v>
      </c>
      <c r="AP25" s="268">
        <v>4000</v>
      </c>
      <c r="AQ25" s="269">
        <v>4400</v>
      </c>
      <c r="AR25" s="287">
        <v>2800</v>
      </c>
      <c r="AS25" s="272">
        <v>2800</v>
      </c>
      <c r="AT25" s="1868"/>
      <c r="AU25" s="160" t="s">
        <v>635</v>
      </c>
      <c r="AV25" s="1868"/>
      <c r="AW25" s="2051"/>
      <c r="AX25" s="1868"/>
      <c r="AY25" s="2054"/>
      <c r="AZ25" s="1868"/>
      <c r="BA25" s="160"/>
      <c r="BB25" s="1868"/>
      <c r="BC25" s="2048">
        <v>0.06</v>
      </c>
      <c r="BD25" s="1868"/>
      <c r="BE25" s="276">
        <v>20</v>
      </c>
      <c r="BF25" s="1868"/>
      <c r="BG25" s="276">
        <v>90</v>
      </c>
      <c r="BH25" s="1868"/>
      <c r="BI25" s="276">
        <v>50</v>
      </c>
      <c r="BJ25" s="1868"/>
      <c r="BK25" s="2051"/>
      <c r="BL25" s="1868"/>
      <c r="BM25" s="2054"/>
      <c r="BN25" s="1868"/>
      <c r="BO25" s="2048">
        <v>0.92</v>
      </c>
      <c r="BP25" s="256"/>
      <c r="BQ25" s="256"/>
      <c r="BR25" s="126"/>
      <c r="BS25" s="258"/>
      <c r="BT25" s="258"/>
      <c r="BU25" s="258"/>
      <c r="BV25" s="258"/>
      <c r="BW25" s="258"/>
      <c r="BX25" s="258"/>
      <c r="BY25" s="258"/>
      <c r="BZ25" s="258"/>
      <c r="CA25" s="258"/>
      <c r="CB25" s="258"/>
      <c r="CC25" s="258"/>
      <c r="CD25" s="258"/>
      <c r="CE25" s="258"/>
    </row>
    <row r="26" spans="1:83" s="170" customFormat="1" ht="12.75" customHeight="1">
      <c r="A26" s="170" t="s">
        <v>831</v>
      </c>
      <c r="B26" s="1917"/>
      <c r="C26" s="2061"/>
      <c r="D26" s="2063"/>
      <c r="E26" s="149" t="s">
        <v>438</v>
      </c>
      <c r="F26" s="130"/>
      <c r="G26" s="150">
        <v>213160</v>
      </c>
      <c r="H26" s="151"/>
      <c r="I26" s="150">
        <v>202960</v>
      </c>
      <c r="J26" s="151"/>
      <c r="K26" s="112" t="s">
        <v>615</v>
      </c>
      <c r="L26" s="152">
        <v>2020</v>
      </c>
      <c r="M26" s="153"/>
      <c r="N26" s="154" t="s">
        <v>790</v>
      </c>
      <c r="O26" s="152">
        <v>1920</v>
      </c>
      <c r="P26" s="153"/>
      <c r="Q26" s="154" t="s">
        <v>790</v>
      </c>
      <c r="R26" s="140"/>
      <c r="S26" s="139"/>
      <c r="T26" s="277"/>
      <c r="U26" s="1888"/>
      <c r="V26" s="94"/>
      <c r="W26" s="160">
        <v>282800</v>
      </c>
      <c r="X26" s="1868"/>
      <c r="Y26" s="266">
        <v>2820</v>
      </c>
      <c r="Z26" s="248"/>
      <c r="AA26" s="1901"/>
      <c r="AB26" s="266"/>
      <c r="AC26" s="1868"/>
      <c r="AD26" s="2067"/>
      <c r="AE26" s="278"/>
      <c r="AF26" s="1868"/>
      <c r="AG26" s="2055"/>
      <c r="AH26" s="2059"/>
      <c r="AI26" s="279" t="s">
        <v>805</v>
      </c>
      <c r="AJ26" s="280">
        <v>3200</v>
      </c>
      <c r="AK26" s="281">
        <v>3500</v>
      </c>
      <c r="AL26" s="282">
        <v>2200</v>
      </c>
      <c r="AM26" s="281">
        <v>2200</v>
      </c>
      <c r="AN26" s="2059"/>
      <c r="AO26" s="279" t="s">
        <v>806</v>
      </c>
      <c r="AP26" s="280">
        <v>3600</v>
      </c>
      <c r="AQ26" s="281">
        <v>4000</v>
      </c>
      <c r="AR26" s="283">
        <v>2500</v>
      </c>
      <c r="AS26" s="284">
        <v>2500</v>
      </c>
      <c r="AT26" s="1868"/>
      <c r="AU26" s="160">
        <v>12000</v>
      </c>
      <c r="AV26" s="1868"/>
      <c r="AW26" s="2052"/>
      <c r="AX26" s="1868"/>
      <c r="AY26" s="2055"/>
      <c r="AZ26" s="1868"/>
      <c r="BA26" s="160"/>
      <c r="BB26" s="1868"/>
      <c r="BC26" s="2049"/>
      <c r="BD26" s="1868"/>
      <c r="BE26" s="116"/>
      <c r="BF26" s="1868"/>
      <c r="BG26" s="285" t="s">
        <v>807</v>
      </c>
      <c r="BH26" s="1868"/>
      <c r="BI26" s="285" t="s">
        <v>807</v>
      </c>
      <c r="BJ26" s="1868"/>
      <c r="BK26" s="2052"/>
      <c r="BL26" s="1868"/>
      <c r="BM26" s="2055"/>
      <c r="BN26" s="1868"/>
      <c r="BO26" s="2048"/>
      <c r="BP26" s="256"/>
      <c r="BQ26" s="256"/>
      <c r="BR26" s="126"/>
      <c r="BS26" s="258"/>
      <c r="BT26" s="258"/>
      <c r="BU26" s="258"/>
      <c r="BV26" s="258"/>
      <c r="BW26" s="258"/>
      <c r="BX26" s="258"/>
      <c r="BY26" s="258"/>
      <c r="BZ26" s="258"/>
      <c r="CA26" s="258"/>
      <c r="CB26" s="258"/>
      <c r="CC26" s="258"/>
      <c r="CD26" s="258"/>
      <c r="CE26" s="258"/>
    </row>
    <row r="27" spans="1:83" s="172" customFormat="1" ht="12.75" customHeight="1">
      <c r="A27" s="172" t="s">
        <v>832</v>
      </c>
      <c r="B27" s="1917"/>
      <c r="C27" s="2056" t="s">
        <v>833</v>
      </c>
      <c r="D27" s="1906" t="s">
        <v>789</v>
      </c>
      <c r="E27" s="166" t="s">
        <v>480</v>
      </c>
      <c r="F27" s="167"/>
      <c r="G27" s="131">
        <v>64940</v>
      </c>
      <c r="H27" s="132">
        <v>72500</v>
      </c>
      <c r="I27" s="131">
        <v>56440</v>
      </c>
      <c r="J27" s="132">
        <v>64000</v>
      </c>
      <c r="K27" s="112" t="s">
        <v>615</v>
      </c>
      <c r="L27" s="133">
        <v>580</v>
      </c>
      <c r="M27" s="134">
        <v>650</v>
      </c>
      <c r="N27" s="135" t="s">
        <v>790</v>
      </c>
      <c r="O27" s="133">
        <v>490</v>
      </c>
      <c r="P27" s="134">
        <v>560</v>
      </c>
      <c r="Q27" s="135" t="s">
        <v>790</v>
      </c>
      <c r="R27" s="112" t="s">
        <v>615</v>
      </c>
      <c r="S27" s="136">
        <v>7560</v>
      </c>
      <c r="T27" s="246">
        <v>70</v>
      </c>
      <c r="U27" s="1888"/>
      <c r="V27" s="94"/>
      <c r="W27" s="290"/>
      <c r="X27" s="1868"/>
      <c r="Y27" s="291"/>
      <c r="Z27" s="292"/>
      <c r="AA27" s="1901"/>
      <c r="AB27" s="290"/>
      <c r="AC27" s="1868" t="s">
        <v>615</v>
      </c>
      <c r="AD27" s="2068">
        <v>13330</v>
      </c>
      <c r="AE27" s="249"/>
      <c r="AF27" s="1868" t="s">
        <v>615</v>
      </c>
      <c r="AG27" s="2053">
        <v>60</v>
      </c>
      <c r="AH27" s="2059" t="s">
        <v>615</v>
      </c>
      <c r="AI27" s="250" t="s">
        <v>792</v>
      </c>
      <c r="AJ27" s="251">
        <v>3100</v>
      </c>
      <c r="AK27" s="252">
        <v>3400</v>
      </c>
      <c r="AL27" s="286">
        <v>2100</v>
      </c>
      <c r="AM27" s="269">
        <v>2100</v>
      </c>
      <c r="AN27" s="2059" t="s">
        <v>615</v>
      </c>
      <c r="AO27" s="250" t="s">
        <v>793</v>
      </c>
      <c r="AP27" s="251">
        <v>7000</v>
      </c>
      <c r="AQ27" s="252">
        <v>7800</v>
      </c>
      <c r="AR27" s="287">
        <v>4900</v>
      </c>
      <c r="AS27" s="272">
        <v>4900</v>
      </c>
      <c r="AT27" s="1868"/>
      <c r="AU27" s="290"/>
      <c r="AV27" s="1868" t="s">
        <v>615</v>
      </c>
      <c r="AW27" s="2050">
        <v>3640</v>
      </c>
      <c r="AX27" s="1868" t="s">
        <v>615</v>
      </c>
      <c r="AY27" s="2053">
        <v>30</v>
      </c>
      <c r="AZ27" s="1868"/>
      <c r="BA27" s="290"/>
      <c r="BB27" s="1868" t="s">
        <v>624</v>
      </c>
      <c r="BC27" s="2044" t="s">
        <v>794</v>
      </c>
      <c r="BD27" s="1868" t="s">
        <v>624</v>
      </c>
      <c r="BE27" s="147"/>
      <c r="BF27" s="1868" t="s">
        <v>624</v>
      </c>
      <c r="BG27" s="147"/>
      <c r="BH27" s="1868" t="s">
        <v>624</v>
      </c>
      <c r="BI27" s="147"/>
      <c r="BJ27" s="1868" t="s">
        <v>615</v>
      </c>
      <c r="BK27" s="2050">
        <v>4390</v>
      </c>
      <c r="BL27" s="1868" t="s">
        <v>617</v>
      </c>
      <c r="BM27" s="2053">
        <v>40</v>
      </c>
      <c r="BN27" s="1868"/>
      <c r="BO27" s="2044" t="s">
        <v>795</v>
      </c>
      <c r="BP27" s="245"/>
      <c r="BQ27" s="245"/>
      <c r="BR27" s="94"/>
      <c r="BS27" s="108"/>
      <c r="BT27" s="108"/>
      <c r="BU27" s="108"/>
      <c r="BV27" s="108"/>
      <c r="BW27" s="108"/>
      <c r="BX27" s="108"/>
      <c r="BY27" s="108"/>
      <c r="BZ27" s="108"/>
      <c r="CA27" s="108"/>
      <c r="CB27" s="108"/>
      <c r="CC27" s="108"/>
      <c r="CD27" s="108"/>
      <c r="CE27" s="108"/>
    </row>
    <row r="28" spans="1:83" s="172" customFormat="1" ht="12.75" customHeight="1">
      <c r="A28" s="172" t="s">
        <v>834</v>
      </c>
      <c r="B28" s="1917"/>
      <c r="C28" s="2057"/>
      <c r="D28" s="1907"/>
      <c r="E28" s="288" t="s">
        <v>435</v>
      </c>
      <c r="F28" s="167"/>
      <c r="G28" s="260">
        <v>72500</v>
      </c>
      <c r="H28" s="261">
        <v>128790</v>
      </c>
      <c r="I28" s="260">
        <v>64000</v>
      </c>
      <c r="J28" s="261">
        <v>120290</v>
      </c>
      <c r="K28" s="112" t="s">
        <v>615</v>
      </c>
      <c r="L28" s="262">
        <v>650</v>
      </c>
      <c r="M28" s="263">
        <v>1180</v>
      </c>
      <c r="N28" s="264" t="s">
        <v>790</v>
      </c>
      <c r="O28" s="262">
        <v>560</v>
      </c>
      <c r="P28" s="263">
        <v>1090</v>
      </c>
      <c r="Q28" s="264" t="s">
        <v>790</v>
      </c>
      <c r="R28" s="112" t="s">
        <v>615</v>
      </c>
      <c r="S28" s="152">
        <v>7560</v>
      </c>
      <c r="T28" s="265">
        <v>70</v>
      </c>
      <c r="U28" s="1888"/>
      <c r="V28" s="94"/>
      <c r="W28" s="160" t="s">
        <v>835</v>
      </c>
      <c r="X28" s="1868"/>
      <c r="Y28" s="266" t="s">
        <v>835</v>
      </c>
      <c r="Z28" s="241"/>
      <c r="AA28" s="1901"/>
      <c r="AB28" s="160"/>
      <c r="AC28" s="1868"/>
      <c r="AD28" s="2069"/>
      <c r="AE28" s="267">
        <v>11660</v>
      </c>
      <c r="AF28" s="1868"/>
      <c r="AG28" s="2054"/>
      <c r="AH28" s="2059"/>
      <c r="AI28" s="101" t="s">
        <v>797</v>
      </c>
      <c r="AJ28" s="268">
        <v>2900</v>
      </c>
      <c r="AK28" s="269">
        <v>3200</v>
      </c>
      <c r="AL28" s="286">
        <v>2000</v>
      </c>
      <c r="AM28" s="269">
        <v>2000</v>
      </c>
      <c r="AN28" s="2059"/>
      <c r="AO28" s="101" t="s">
        <v>798</v>
      </c>
      <c r="AP28" s="268">
        <v>3800</v>
      </c>
      <c r="AQ28" s="269">
        <v>4300</v>
      </c>
      <c r="AR28" s="287">
        <v>2700</v>
      </c>
      <c r="AS28" s="272">
        <v>2700</v>
      </c>
      <c r="AT28" s="1868"/>
      <c r="AU28" s="160" t="s">
        <v>640</v>
      </c>
      <c r="AV28" s="1868"/>
      <c r="AW28" s="2051"/>
      <c r="AX28" s="1868"/>
      <c r="AY28" s="2054"/>
      <c r="AZ28" s="1868"/>
      <c r="BA28" s="160"/>
      <c r="BB28" s="1868"/>
      <c r="BC28" s="2045"/>
      <c r="BD28" s="1868"/>
      <c r="BE28" s="273">
        <v>2120</v>
      </c>
      <c r="BF28" s="1868"/>
      <c r="BG28" s="273">
        <v>7560</v>
      </c>
      <c r="BH28" s="1868"/>
      <c r="BI28" s="273">
        <v>4880</v>
      </c>
      <c r="BJ28" s="1868"/>
      <c r="BK28" s="2051"/>
      <c r="BL28" s="1868"/>
      <c r="BM28" s="2054"/>
      <c r="BN28" s="1868"/>
      <c r="BO28" s="2045"/>
      <c r="BP28" s="245"/>
      <c r="BQ28" s="245"/>
      <c r="BR28" s="94"/>
      <c r="BS28" s="108"/>
      <c r="BT28" s="108"/>
      <c r="BU28" s="108"/>
      <c r="BV28" s="108"/>
      <c r="BW28" s="108"/>
      <c r="BX28" s="108"/>
      <c r="BY28" s="108"/>
      <c r="BZ28" s="108"/>
      <c r="CA28" s="108"/>
      <c r="CB28" s="108"/>
      <c r="CC28" s="108"/>
      <c r="CD28" s="108"/>
      <c r="CE28" s="108"/>
    </row>
    <row r="29" spans="1:83" s="172" customFormat="1" ht="12.75" customHeight="1">
      <c r="A29" s="172" t="s">
        <v>836</v>
      </c>
      <c r="B29" s="1917"/>
      <c r="C29" s="2057"/>
      <c r="D29" s="2046" t="s">
        <v>800</v>
      </c>
      <c r="E29" s="288" t="s">
        <v>801</v>
      </c>
      <c r="F29" s="167"/>
      <c r="G29" s="260">
        <v>128790</v>
      </c>
      <c r="H29" s="261">
        <v>204480</v>
      </c>
      <c r="I29" s="260">
        <v>120290</v>
      </c>
      <c r="J29" s="261">
        <v>195980</v>
      </c>
      <c r="K29" s="112" t="s">
        <v>615</v>
      </c>
      <c r="L29" s="262">
        <v>1180</v>
      </c>
      <c r="M29" s="263">
        <v>1940</v>
      </c>
      <c r="N29" s="264" t="s">
        <v>790</v>
      </c>
      <c r="O29" s="262">
        <v>1090</v>
      </c>
      <c r="P29" s="263">
        <v>1850</v>
      </c>
      <c r="Q29" s="264" t="s">
        <v>790</v>
      </c>
      <c r="R29" s="140"/>
      <c r="S29" s="139"/>
      <c r="T29" s="274"/>
      <c r="U29" s="1888"/>
      <c r="V29" s="94"/>
      <c r="W29" s="160">
        <v>320200</v>
      </c>
      <c r="X29" s="1868"/>
      <c r="Y29" s="266">
        <v>3200</v>
      </c>
      <c r="Z29" s="248"/>
      <c r="AA29" s="1901"/>
      <c r="AB29" s="266"/>
      <c r="AC29" s="1868" t="s">
        <v>615</v>
      </c>
      <c r="AD29" s="2066">
        <v>11660</v>
      </c>
      <c r="AE29" s="275"/>
      <c r="AF29" s="1868"/>
      <c r="AG29" s="2054">
        <v>0</v>
      </c>
      <c r="AH29" s="2059"/>
      <c r="AI29" s="101" t="s">
        <v>802</v>
      </c>
      <c r="AJ29" s="268">
        <v>2700</v>
      </c>
      <c r="AK29" s="269">
        <v>3000</v>
      </c>
      <c r="AL29" s="286">
        <v>1900</v>
      </c>
      <c r="AM29" s="269">
        <v>1900</v>
      </c>
      <c r="AN29" s="2059"/>
      <c r="AO29" s="101" t="s">
        <v>803</v>
      </c>
      <c r="AP29" s="268">
        <v>3300</v>
      </c>
      <c r="AQ29" s="269">
        <v>3700</v>
      </c>
      <c r="AR29" s="287">
        <v>2300</v>
      </c>
      <c r="AS29" s="272">
        <v>2300</v>
      </c>
      <c r="AT29" s="1868"/>
      <c r="AU29" s="160">
        <v>9550</v>
      </c>
      <c r="AV29" s="1868"/>
      <c r="AW29" s="2051"/>
      <c r="AX29" s="1868"/>
      <c r="AY29" s="2054"/>
      <c r="AZ29" s="1868"/>
      <c r="BA29" s="160"/>
      <c r="BB29" s="1868"/>
      <c r="BC29" s="2048">
        <v>0.06</v>
      </c>
      <c r="BD29" s="1868"/>
      <c r="BE29" s="276">
        <v>20</v>
      </c>
      <c r="BF29" s="1868"/>
      <c r="BG29" s="276">
        <v>70</v>
      </c>
      <c r="BH29" s="1868"/>
      <c r="BI29" s="276">
        <v>40</v>
      </c>
      <c r="BJ29" s="1868"/>
      <c r="BK29" s="2051"/>
      <c r="BL29" s="1868"/>
      <c r="BM29" s="2054"/>
      <c r="BN29" s="1868"/>
      <c r="BO29" s="2048">
        <v>0.9</v>
      </c>
      <c r="BP29" s="245"/>
      <c r="BQ29" s="245"/>
      <c r="BR29" s="94"/>
      <c r="BS29" s="108"/>
      <c r="BT29" s="108"/>
      <c r="BU29" s="108"/>
      <c r="BV29" s="108"/>
      <c r="BW29" s="108"/>
      <c r="BX29" s="108"/>
      <c r="BY29" s="108"/>
      <c r="BZ29" s="108"/>
      <c r="CA29" s="108"/>
      <c r="CB29" s="108"/>
      <c r="CC29" s="108"/>
      <c r="CD29" s="108"/>
      <c r="CE29" s="108"/>
    </row>
    <row r="30" spans="1:83" s="172" customFormat="1" ht="12.75" customHeight="1">
      <c r="A30" s="172" t="s">
        <v>837</v>
      </c>
      <c r="B30" s="1917"/>
      <c r="C30" s="2057"/>
      <c r="D30" s="2047"/>
      <c r="E30" s="168" t="s">
        <v>438</v>
      </c>
      <c r="F30" s="167"/>
      <c r="G30" s="150">
        <v>204480</v>
      </c>
      <c r="H30" s="151"/>
      <c r="I30" s="150">
        <v>195980</v>
      </c>
      <c r="J30" s="151"/>
      <c r="K30" s="112" t="s">
        <v>615</v>
      </c>
      <c r="L30" s="152">
        <v>1940</v>
      </c>
      <c r="M30" s="153"/>
      <c r="N30" s="154" t="s">
        <v>790</v>
      </c>
      <c r="O30" s="152">
        <v>1850</v>
      </c>
      <c r="P30" s="153"/>
      <c r="Q30" s="154" t="s">
        <v>790</v>
      </c>
      <c r="R30" s="140"/>
      <c r="S30" s="139"/>
      <c r="T30" s="277"/>
      <c r="U30" s="1888"/>
      <c r="V30" s="94"/>
      <c r="W30" s="290"/>
      <c r="X30" s="1868"/>
      <c r="Y30" s="291"/>
      <c r="Z30" s="292"/>
      <c r="AA30" s="1901"/>
      <c r="AB30" s="290"/>
      <c r="AC30" s="1868"/>
      <c r="AD30" s="2067"/>
      <c r="AE30" s="278"/>
      <c r="AF30" s="1868"/>
      <c r="AG30" s="2055"/>
      <c r="AH30" s="2059"/>
      <c r="AI30" s="279" t="s">
        <v>805</v>
      </c>
      <c r="AJ30" s="280">
        <v>2600</v>
      </c>
      <c r="AK30" s="281">
        <v>2900</v>
      </c>
      <c r="AL30" s="282">
        <v>1800</v>
      </c>
      <c r="AM30" s="281">
        <v>1800</v>
      </c>
      <c r="AN30" s="2059"/>
      <c r="AO30" s="279" t="s">
        <v>806</v>
      </c>
      <c r="AP30" s="280">
        <v>3000</v>
      </c>
      <c r="AQ30" s="281">
        <v>3300</v>
      </c>
      <c r="AR30" s="283">
        <v>2100</v>
      </c>
      <c r="AS30" s="284">
        <v>2100</v>
      </c>
      <c r="AT30" s="1868"/>
      <c r="AU30" s="290"/>
      <c r="AV30" s="1868"/>
      <c r="AW30" s="2052"/>
      <c r="AX30" s="1868"/>
      <c r="AY30" s="2055"/>
      <c r="AZ30" s="1868"/>
      <c r="BA30" s="290"/>
      <c r="BB30" s="1868"/>
      <c r="BC30" s="2049"/>
      <c r="BD30" s="1868"/>
      <c r="BE30" s="116"/>
      <c r="BF30" s="1868"/>
      <c r="BG30" s="285" t="s">
        <v>807</v>
      </c>
      <c r="BH30" s="1868"/>
      <c r="BI30" s="285" t="s">
        <v>807</v>
      </c>
      <c r="BJ30" s="1868"/>
      <c r="BK30" s="2052"/>
      <c r="BL30" s="1868"/>
      <c r="BM30" s="2055"/>
      <c r="BN30" s="1868"/>
      <c r="BO30" s="2048"/>
      <c r="BP30" s="245"/>
      <c r="BQ30" s="245"/>
      <c r="BR30" s="94"/>
      <c r="BS30" s="108"/>
      <c r="BT30" s="108"/>
      <c r="BU30" s="108"/>
      <c r="BV30" s="108"/>
      <c r="BW30" s="108"/>
      <c r="BX30" s="108"/>
      <c r="BY30" s="108"/>
      <c r="BZ30" s="108"/>
      <c r="CA30" s="108"/>
      <c r="CB30" s="108"/>
      <c r="CC30" s="108"/>
      <c r="CD30" s="108"/>
      <c r="CE30" s="108"/>
    </row>
    <row r="31" spans="1:83" s="170" customFormat="1" ht="12.75" customHeight="1">
      <c r="A31" s="170" t="s">
        <v>838</v>
      </c>
      <c r="B31" s="1917"/>
      <c r="C31" s="2060" t="s">
        <v>839</v>
      </c>
      <c r="D31" s="1873" t="s">
        <v>789</v>
      </c>
      <c r="E31" s="129" t="s">
        <v>480</v>
      </c>
      <c r="F31" s="130"/>
      <c r="G31" s="131">
        <v>58810</v>
      </c>
      <c r="H31" s="132">
        <v>66370</v>
      </c>
      <c r="I31" s="131">
        <v>51530</v>
      </c>
      <c r="J31" s="132">
        <v>59090</v>
      </c>
      <c r="K31" s="112" t="s">
        <v>615</v>
      </c>
      <c r="L31" s="133">
        <v>510</v>
      </c>
      <c r="M31" s="134">
        <v>580</v>
      </c>
      <c r="N31" s="135" t="s">
        <v>790</v>
      </c>
      <c r="O31" s="133">
        <v>440</v>
      </c>
      <c r="P31" s="134">
        <v>510</v>
      </c>
      <c r="Q31" s="135" t="s">
        <v>790</v>
      </c>
      <c r="R31" s="112" t="s">
        <v>615</v>
      </c>
      <c r="S31" s="136">
        <v>7560</v>
      </c>
      <c r="T31" s="246">
        <v>70</v>
      </c>
      <c r="U31" s="1888"/>
      <c r="V31" s="94"/>
      <c r="W31" s="160" t="s">
        <v>840</v>
      </c>
      <c r="X31" s="1868"/>
      <c r="Y31" s="266" t="s">
        <v>840</v>
      </c>
      <c r="Z31" s="241"/>
      <c r="AA31" s="1901"/>
      <c r="AB31" s="160"/>
      <c r="AC31" s="1868" t="s">
        <v>615</v>
      </c>
      <c r="AD31" s="2068">
        <v>12380</v>
      </c>
      <c r="AE31" s="249"/>
      <c r="AF31" s="1868" t="s">
        <v>615</v>
      </c>
      <c r="AG31" s="2053">
        <v>50</v>
      </c>
      <c r="AH31" s="2059" t="s">
        <v>615</v>
      </c>
      <c r="AI31" s="250" t="s">
        <v>792</v>
      </c>
      <c r="AJ31" s="251">
        <v>2600</v>
      </c>
      <c r="AK31" s="252">
        <v>2900</v>
      </c>
      <c r="AL31" s="286">
        <v>1800</v>
      </c>
      <c r="AM31" s="269">
        <v>1800</v>
      </c>
      <c r="AN31" s="2059" t="s">
        <v>615</v>
      </c>
      <c r="AO31" s="250" t="s">
        <v>793</v>
      </c>
      <c r="AP31" s="251">
        <v>6000</v>
      </c>
      <c r="AQ31" s="252">
        <v>6700</v>
      </c>
      <c r="AR31" s="287">
        <v>4200</v>
      </c>
      <c r="AS31" s="272">
        <v>4200</v>
      </c>
      <c r="AT31" s="1868"/>
      <c r="AU31" s="160" t="s">
        <v>646</v>
      </c>
      <c r="AV31" s="1868" t="s">
        <v>615</v>
      </c>
      <c r="AW31" s="2050">
        <v>3120</v>
      </c>
      <c r="AX31" s="1868" t="s">
        <v>615</v>
      </c>
      <c r="AY31" s="2053">
        <v>30</v>
      </c>
      <c r="AZ31" s="1868"/>
      <c r="BA31" s="160"/>
      <c r="BB31" s="1868" t="s">
        <v>624</v>
      </c>
      <c r="BC31" s="2044" t="s">
        <v>794</v>
      </c>
      <c r="BD31" s="1868" t="s">
        <v>624</v>
      </c>
      <c r="BE31" s="147"/>
      <c r="BF31" s="1868" t="s">
        <v>624</v>
      </c>
      <c r="BG31" s="147"/>
      <c r="BH31" s="1868" t="s">
        <v>624</v>
      </c>
      <c r="BI31" s="147"/>
      <c r="BJ31" s="1868" t="s">
        <v>615</v>
      </c>
      <c r="BK31" s="2050">
        <v>3760</v>
      </c>
      <c r="BL31" s="1868" t="s">
        <v>617</v>
      </c>
      <c r="BM31" s="2053">
        <v>30</v>
      </c>
      <c r="BN31" s="1868"/>
      <c r="BO31" s="2044" t="s">
        <v>795</v>
      </c>
      <c r="BP31" s="256"/>
      <c r="BQ31" s="256"/>
      <c r="BR31" s="126"/>
      <c r="BS31" s="258"/>
      <c r="BT31" s="258"/>
      <c r="BU31" s="258"/>
      <c r="BV31" s="258"/>
      <c r="BW31" s="258"/>
      <c r="BX31" s="258"/>
      <c r="BY31" s="258"/>
      <c r="BZ31" s="258"/>
      <c r="CA31" s="258"/>
      <c r="CB31" s="258"/>
      <c r="CC31" s="258"/>
      <c r="CD31" s="258"/>
      <c r="CE31" s="258"/>
    </row>
    <row r="32" spans="1:83" s="170" customFormat="1" ht="12.75" customHeight="1">
      <c r="A32" s="170" t="s">
        <v>841</v>
      </c>
      <c r="B32" s="1917"/>
      <c r="C32" s="2061"/>
      <c r="D32" s="1908"/>
      <c r="E32" s="259" t="s">
        <v>435</v>
      </c>
      <c r="F32" s="130"/>
      <c r="G32" s="260">
        <v>66370</v>
      </c>
      <c r="H32" s="261">
        <v>122660</v>
      </c>
      <c r="I32" s="260">
        <v>59090</v>
      </c>
      <c r="J32" s="261">
        <v>115380</v>
      </c>
      <c r="K32" s="112" t="s">
        <v>615</v>
      </c>
      <c r="L32" s="262">
        <v>580</v>
      </c>
      <c r="M32" s="263">
        <v>1110</v>
      </c>
      <c r="N32" s="264" t="s">
        <v>790</v>
      </c>
      <c r="O32" s="262">
        <v>510</v>
      </c>
      <c r="P32" s="263">
        <v>1040</v>
      </c>
      <c r="Q32" s="264" t="s">
        <v>790</v>
      </c>
      <c r="R32" s="112" t="s">
        <v>615</v>
      </c>
      <c r="S32" s="152">
        <v>7560</v>
      </c>
      <c r="T32" s="265">
        <v>70</v>
      </c>
      <c r="U32" s="1888"/>
      <c r="V32" s="94"/>
      <c r="W32" s="160">
        <v>357500</v>
      </c>
      <c r="X32" s="1868"/>
      <c r="Y32" s="266">
        <v>3570</v>
      </c>
      <c r="Z32" s="248"/>
      <c r="AA32" s="1901"/>
      <c r="AB32" s="266"/>
      <c r="AC32" s="1868"/>
      <c r="AD32" s="2069"/>
      <c r="AE32" s="267">
        <v>10710</v>
      </c>
      <c r="AF32" s="1868"/>
      <c r="AG32" s="2054"/>
      <c r="AH32" s="2059"/>
      <c r="AI32" s="101" t="s">
        <v>797</v>
      </c>
      <c r="AJ32" s="268">
        <v>2500</v>
      </c>
      <c r="AK32" s="269">
        <v>2700</v>
      </c>
      <c r="AL32" s="286">
        <v>1700</v>
      </c>
      <c r="AM32" s="269">
        <v>1700</v>
      </c>
      <c r="AN32" s="2059"/>
      <c r="AO32" s="101" t="s">
        <v>798</v>
      </c>
      <c r="AP32" s="268">
        <v>3300</v>
      </c>
      <c r="AQ32" s="269">
        <v>3600</v>
      </c>
      <c r="AR32" s="287">
        <v>2300</v>
      </c>
      <c r="AS32" s="272">
        <v>2300</v>
      </c>
      <c r="AT32" s="1868"/>
      <c r="AU32" s="160">
        <v>7330</v>
      </c>
      <c r="AV32" s="1868"/>
      <c r="AW32" s="2051"/>
      <c r="AX32" s="1868"/>
      <c r="AY32" s="2054"/>
      <c r="AZ32" s="1868"/>
      <c r="BA32" s="160"/>
      <c r="BB32" s="1868"/>
      <c r="BC32" s="2045"/>
      <c r="BD32" s="1868"/>
      <c r="BE32" s="273">
        <v>1820</v>
      </c>
      <c r="BF32" s="1868"/>
      <c r="BG32" s="273">
        <v>6480</v>
      </c>
      <c r="BH32" s="1868"/>
      <c r="BI32" s="273">
        <v>4180</v>
      </c>
      <c r="BJ32" s="1868"/>
      <c r="BK32" s="2051"/>
      <c r="BL32" s="1868"/>
      <c r="BM32" s="2054"/>
      <c r="BN32" s="1868"/>
      <c r="BO32" s="2045"/>
      <c r="BP32" s="256"/>
      <c r="BQ32" s="256"/>
      <c r="BR32" s="126"/>
      <c r="BS32" s="258"/>
      <c r="BT32" s="258"/>
      <c r="BU32" s="258"/>
      <c r="BV32" s="258"/>
      <c r="BW32" s="258"/>
      <c r="BX32" s="258"/>
      <c r="BY32" s="258"/>
      <c r="BZ32" s="258"/>
      <c r="CA32" s="258"/>
      <c r="CB32" s="258"/>
      <c r="CC32" s="258"/>
      <c r="CD32" s="258"/>
      <c r="CE32" s="258"/>
    </row>
    <row r="33" spans="1:83" s="170" customFormat="1" ht="12.75" customHeight="1">
      <c r="A33" s="170" t="s">
        <v>842</v>
      </c>
      <c r="B33" s="1917"/>
      <c r="C33" s="2061"/>
      <c r="D33" s="2062" t="s">
        <v>800</v>
      </c>
      <c r="E33" s="259" t="s">
        <v>801</v>
      </c>
      <c r="F33" s="130"/>
      <c r="G33" s="260">
        <v>122660</v>
      </c>
      <c r="H33" s="261">
        <v>198350</v>
      </c>
      <c r="I33" s="260">
        <v>115380</v>
      </c>
      <c r="J33" s="261">
        <v>191070</v>
      </c>
      <c r="K33" s="112" t="s">
        <v>615</v>
      </c>
      <c r="L33" s="262">
        <v>1110</v>
      </c>
      <c r="M33" s="263">
        <v>1870</v>
      </c>
      <c r="N33" s="264" t="s">
        <v>790</v>
      </c>
      <c r="O33" s="262">
        <v>1040</v>
      </c>
      <c r="P33" s="263">
        <v>1800</v>
      </c>
      <c r="Q33" s="264" t="s">
        <v>790</v>
      </c>
      <c r="R33" s="140"/>
      <c r="S33" s="139"/>
      <c r="T33" s="274"/>
      <c r="U33" s="1888"/>
      <c r="V33" s="94"/>
      <c r="W33" s="290"/>
      <c r="X33" s="1868"/>
      <c r="Y33" s="291"/>
      <c r="Z33" s="292"/>
      <c r="AA33" s="1901"/>
      <c r="AB33" s="290"/>
      <c r="AC33" s="1868" t="s">
        <v>615</v>
      </c>
      <c r="AD33" s="2066">
        <v>10710</v>
      </c>
      <c r="AE33" s="275"/>
      <c r="AF33" s="1868"/>
      <c r="AG33" s="2054">
        <v>0</v>
      </c>
      <c r="AH33" s="2059"/>
      <c r="AI33" s="101" t="s">
        <v>802</v>
      </c>
      <c r="AJ33" s="268">
        <v>2300</v>
      </c>
      <c r="AK33" s="269">
        <v>2600</v>
      </c>
      <c r="AL33" s="286">
        <v>1600</v>
      </c>
      <c r="AM33" s="269">
        <v>1600</v>
      </c>
      <c r="AN33" s="2059"/>
      <c r="AO33" s="101" t="s">
        <v>803</v>
      </c>
      <c r="AP33" s="268">
        <v>2900</v>
      </c>
      <c r="AQ33" s="269">
        <v>3200</v>
      </c>
      <c r="AR33" s="287">
        <v>2000</v>
      </c>
      <c r="AS33" s="272">
        <v>2000</v>
      </c>
      <c r="AT33" s="1868"/>
      <c r="AU33" s="290"/>
      <c r="AV33" s="1868"/>
      <c r="AW33" s="2051"/>
      <c r="AX33" s="1868"/>
      <c r="AY33" s="2054"/>
      <c r="AZ33" s="1868"/>
      <c r="BA33" s="290"/>
      <c r="BB33" s="1868"/>
      <c r="BC33" s="2048">
        <v>0.06</v>
      </c>
      <c r="BD33" s="1868"/>
      <c r="BE33" s="276">
        <v>10</v>
      </c>
      <c r="BF33" s="1868"/>
      <c r="BG33" s="276">
        <v>60</v>
      </c>
      <c r="BH33" s="1868"/>
      <c r="BI33" s="276">
        <v>40</v>
      </c>
      <c r="BJ33" s="1868"/>
      <c r="BK33" s="2051"/>
      <c r="BL33" s="1868"/>
      <c r="BM33" s="2054"/>
      <c r="BN33" s="1868"/>
      <c r="BO33" s="2048">
        <v>0.92</v>
      </c>
      <c r="BP33" s="256"/>
      <c r="BQ33" s="256"/>
      <c r="BR33" s="126"/>
      <c r="BS33" s="258"/>
      <c r="BT33" s="258"/>
      <c r="BU33" s="258"/>
      <c r="BV33" s="258"/>
      <c r="BW33" s="258"/>
      <c r="BX33" s="258"/>
      <c r="BY33" s="258"/>
      <c r="BZ33" s="258"/>
      <c r="CA33" s="258"/>
      <c r="CB33" s="258"/>
      <c r="CC33" s="258"/>
      <c r="CD33" s="258"/>
      <c r="CE33" s="258"/>
    </row>
    <row r="34" spans="1:83" s="170" customFormat="1" ht="12.75" customHeight="1">
      <c r="A34" s="170" t="s">
        <v>843</v>
      </c>
      <c r="B34" s="1917"/>
      <c r="C34" s="2061"/>
      <c r="D34" s="2063"/>
      <c r="E34" s="149" t="s">
        <v>438</v>
      </c>
      <c r="F34" s="130"/>
      <c r="G34" s="150">
        <v>198350</v>
      </c>
      <c r="H34" s="151"/>
      <c r="I34" s="150">
        <v>191070</v>
      </c>
      <c r="J34" s="151"/>
      <c r="K34" s="112" t="s">
        <v>615</v>
      </c>
      <c r="L34" s="152">
        <v>1870</v>
      </c>
      <c r="M34" s="153"/>
      <c r="N34" s="154" t="s">
        <v>790</v>
      </c>
      <c r="O34" s="152">
        <v>1800</v>
      </c>
      <c r="P34" s="153"/>
      <c r="Q34" s="154" t="s">
        <v>790</v>
      </c>
      <c r="R34" s="140"/>
      <c r="S34" s="139"/>
      <c r="T34" s="277"/>
      <c r="U34" s="1888"/>
      <c r="V34" s="94"/>
      <c r="W34" s="160" t="s">
        <v>844</v>
      </c>
      <c r="X34" s="1868"/>
      <c r="Y34" s="266" t="s">
        <v>844</v>
      </c>
      <c r="Z34" s="241"/>
      <c r="AA34" s="1901"/>
      <c r="AB34" s="160"/>
      <c r="AC34" s="1868"/>
      <c r="AD34" s="2067"/>
      <c r="AE34" s="278"/>
      <c r="AF34" s="1868"/>
      <c r="AG34" s="2055"/>
      <c r="AH34" s="2059"/>
      <c r="AI34" s="279" t="s">
        <v>805</v>
      </c>
      <c r="AJ34" s="280">
        <v>2200</v>
      </c>
      <c r="AK34" s="281">
        <v>2500</v>
      </c>
      <c r="AL34" s="282">
        <v>1600</v>
      </c>
      <c r="AM34" s="281">
        <v>1600</v>
      </c>
      <c r="AN34" s="2059"/>
      <c r="AO34" s="279" t="s">
        <v>806</v>
      </c>
      <c r="AP34" s="280">
        <v>2500</v>
      </c>
      <c r="AQ34" s="281">
        <v>2800</v>
      </c>
      <c r="AR34" s="283">
        <v>1800</v>
      </c>
      <c r="AS34" s="284">
        <v>1800</v>
      </c>
      <c r="AT34" s="1868"/>
      <c r="AU34" s="160" t="s">
        <v>651</v>
      </c>
      <c r="AV34" s="1868"/>
      <c r="AW34" s="2052"/>
      <c r="AX34" s="1868"/>
      <c r="AY34" s="2055"/>
      <c r="AZ34" s="1868"/>
      <c r="BA34" s="160"/>
      <c r="BB34" s="1868"/>
      <c r="BC34" s="2049"/>
      <c r="BD34" s="1868"/>
      <c r="BE34" s="116"/>
      <c r="BF34" s="1868"/>
      <c r="BG34" s="285" t="s">
        <v>807</v>
      </c>
      <c r="BH34" s="1868"/>
      <c r="BI34" s="285" t="s">
        <v>807</v>
      </c>
      <c r="BJ34" s="1868"/>
      <c r="BK34" s="2052"/>
      <c r="BL34" s="1868"/>
      <c r="BM34" s="2055"/>
      <c r="BN34" s="1868"/>
      <c r="BO34" s="2048"/>
      <c r="BP34" s="256"/>
      <c r="BQ34" s="256"/>
      <c r="BR34" s="126"/>
      <c r="BS34" s="258"/>
      <c r="BT34" s="258"/>
      <c r="BU34" s="258"/>
      <c r="BV34" s="258"/>
      <c r="BW34" s="258"/>
      <c r="BX34" s="258"/>
      <c r="BY34" s="258"/>
      <c r="BZ34" s="258"/>
      <c r="CA34" s="258"/>
      <c r="CB34" s="258"/>
      <c r="CC34" s="258"/>
      <c r="CD34" s="258"/>
      <c r="CE34" s="258"/>
    </row>
    <row r="35" spans="1:83" s="172" customFormat="1" ht="12.75" customHeight="1">
      <c r="A35" s="172" t="s">
        <v>845</v>
      </c>
      <c r="B35" s="1917"/>
      <c r="C35" s="2056" t="s">
        <v>846</v>
      </c>
      <c r="D35" s="1906" t="s">
        <v>789</v>
      </c>
      <c r="E35" s="166" t="s">
        <v>480</v>
      </c>
      <c r="F35" s="167"/>
      <c r="G35" s="131">
        <v>54270</v>
      </c>
      <c r="H35" s="132">
        <v>61830</v>
      </c>
      <c r="I35" s="131">
        <v>47900</v>
      </c>
      <c r="J35" s="132">
        <v>55460</v>
      </c>
      <c r="K35" s="112" t="s">
        <v>615</v>
      </c>
      <c r="L35" s="133">
        <v>470</v>
      </c>
      <c r="M35" s="134">
        <v>540</v>
      </c>
      <c r="N35" s="135" t="s">
        <v>790</v>
      </c>
      <c r="O35" s="133">
        <v>400</v>
      </c>
      <c r="P35" s="134">
        <v>470</v>
      </c>
      <c r="Q35" s="135" t="s">
        <v>790</v>
      </c>
      <c r="R35" s="112" t="s">
        <v>615</v>
      </c>
      <c r="S35" s="136">
        <v>7560</v>
      </c>
      <c r="T35" s="246">
        <v>70</v>
      </c>
      <c r="U35" s="1888"/>
      <c r="V35" s="94"/>
      <c r="W35" s="160">
        <v>394800</v>
      </c>
      <c r="X35" s="1868"/>
      <c r="Y35" s="266">
        <v>3940</v>
      </c>
      <c r="Z35" s="248"/>
      <c r="AA35" s="1901"/>
      <c r="AB35" s="266"/>
      <c r="AC35" s="1868" t="s">
        <v>615</v>
      </c>
      <c r="AD35" s="2068">
        <v>11670</v>
      </c>
      <c r="AE35" s="249"/>
      <c r="AF35" s="1868" t="s">
        <v>615</v>
      </c>
      <c r="AG35" s="2053">
        <v>40</v>
      </c>
      <c r="AH35" s="2059" t="s">
        <v>615</v>
      </c>
      <c r="AI35" s="250" t="s">
        <v>792</v>
      </c>
      <c r="AJ35" s="251">
        <v>3000</v>
      </c>
      <c r="AK35" s="252">
        <v>3300</v>
      </c>
      <c r="AL35" s="286">
        <v>2100</v>
      </c>
      <c r="AM35" s="269">
        <v>2100</v>
      </c>
      <c r="AN35" s="2059" t="s">
        <v>615</v>
      </c>
      <c r="AO35" s="250" t="s">
        <v>793</v>
      </c>
      <c r="AP35" s="251">
        <v>6700</v>
      </c>
      <c r="AQ35" s="252">
        <v>7500</v>
      </c>
      <c r="AR35" s="287">
        <v>4700</v>
      </c>
      <c r="AS35" s="272">
        <v>4700</v>
      </c>
      <c r="AT35" s="1868"/>
      <c r="AU35" s="160">
        <v>6000</v>
      </c>
      <c r="AV35" s="1868" t="s">
        <v>615</v>
      </c>
      <c r="AW35" s="2050">
        <v>2740</v>
      </c>
      <c r="AX35" s="1868" t="s">
        <v>615</v>
      </c>
      <c r="AY35" s="2053">
        <v>30</v>
      </c>
      <c r="AZ35" s="1868"/>
      <c r="BA35" s="160"/>
      <c r="BB35" s="1868" t="s">
        <v>624</v>
      </c>
      <c r="BC35" s="2044" t="s">
        <v>794</v>
      </c>
      <c r="BD35" s="1868" t="s">
        <v>624</v>
      </c>
      <c r="BE35" s="147"/>
      <c r="BF35" s="1868" t="s">
        <v>624</v>
      </c>
      <c r="BG35" s="147"/>
      <c r="BH35" s="1868" t="s">
        <v>624</v>
      </c>
      <c r="BI35" s="147"/>
      <c r="BJ35" s="1868" t="s">
        <v>615</v>
      </c>
      <c r="BK35" s="2050">
        <v>3290</v>
      </c>
      <c r="BL35" s="1868" t="s">
        <v>617</v>
      </c>
      <c r="BM35" s="2053">
        <v>30</v>
      </c>
      <c r="BN35" s="1868"/>
      <c r="BO35" s="2044" t="s">
        <v>795</v>
      </c>
      <c r="BP35" s="245"/>
      <c r="BQ35" s="245"/>
      <c r="BR35" s="94"/>
      <c r="BS35" s="108"/>
      <c r="BT35" s="108"/>
      <c r="BU35" s="108"/>
      <c r="BV35" s="108"/>
      <c r="BW35" s="108"/>
      <c r="BX35" s="108"/>
      <c r="BY35" s="108"/>
      <c r="BZ35" s="108"/>
      <c r="CA35" s="108"/>
      <c r="CB35" s="108"/>
      <c r="CC35" s="108"/>
      <c r="CD35" s="108"/>
      <c r="CE35" s="108"/>
    </row>
    <row r="36" spans="1:83" s="172" customFormat="1" ht="12.75" customHeight="1">
      <c r="A36" s="172" t="s">
        <v>847</v>
      </c>
      <c r="B36" s="1917"/>
      <c r="C36" s="2057"/>
      <c r="D36" s="1907"/>
      <c r="E36" s="288" t="s">
        <v>435</v>
      </c>
      <c r="F36" s="167"/>
      <c r="G36" s="260">
        <v>61830</v>
      </c>
      <c r="H36" s="261">
        <v>118120</v>
      </c>
      <c r="I36" s="260">
        <v>55460</v>
      </c>
      <c r="J36" s="261">
        <v>111750</v>
      </c>
      <c r="K36" s="112" t="s">
        <v>615</v>
      </c>
      <c r="L36" s="262">
        <v>540</v>
      </c>
      <c r="M36" s="263">
        <v>1070</v>
      </c>
      <c r="N36" s="264" t="s">
        <v>790</v>
      </c>
      <c r="O36" s="262">
        <v>470</v>
      </c>
      <c r="P36" s="263">
        <v>1000</v>
      </c>
      <c r="Q36" s="264" t="s">
        <v>790</v>
      </c>
      <c r="R36" s="112" t="s">
        <v>615</v>
      </c>
      <c r="S36" s="152">
        <v>7560</v>
      </c>
      <c r="T36" s="265">
        <v>70</v>
      </c>
      <c r="U36" s="1888"/>
      <c r="V36" s="94"/>
      <c r="W36" s="290"/>
      <c r="X36" s="1868"/>
      <c r="Y36" s="291"/>
      <c r="Z36" s="292"/>
      <c r="AA36" s="1901"/>
      <c r="AB36" s="290"/>
      <c r="AC36" s="1868"/>
      <c r="AD36" s="2069"/>
      <c r="AE36" s="267">
        <v>10000</v>
      </c>
      <c r="AF36" s="1868"/>
      <c r="AG36" s="2054"/>
      <c r="AH36" s="2059"/>
      <c r="AI36" s="101" t="s">
        <v>797</v>
      </c>
      <c r="AJ36" s="268">
        <v>2900</v>
      </c>
      <c r="AK36" s="269">
        <v>3200</v>
      </c>
      <c r="AL36" s="286">
        <v>2000</v>
      </c>
      <c r="AM36" s="269">
        <v>2000</v>
      </c>
      <c r="AN36" s="2059"/>
      <c r="AO36" s="101" t="s">
        <v>798</v>
      </c>
      <c r="AP36" s="268">
        <v>3700</v>
      </c>
      <c r="AQ36" s="269">
        <v>4100</v>
      </c>
      <c r="AR36" s="287">
        <v>2600</v>
      </c>
      <c r="AS36" s="272">
        <v>2600</v>
      </c>
      <c r="AT36" s="1868"/>
      <c r="AU36" s="290"/>
      <c r="AV36" s="1868"/>
      <c r="AW36" s="2051"/>
      <c r="AX36" s="1868"/>
      <c r="AY36" s="2054"/>
      <c r="AZ36" s="1868"/>
      <c r="BA36" s="290"/>
      <c r="BB36" s="1868"/>
      <c r="BC36" s="2045"/>
      <c r="BD36" s="1868"/>
      <c r="BE36" s="273">
        <v>1590</v>
      </c>
      <c r="BF36" s="1868"/>
      <c r="BG36" s="273">
        <v>5670</v>
      </c>
      <c r="BH36" s="1868"/>
      <c r="BI36" s="273">
        <v>3660</v>
      </c>
      <c r="BJ36" s="1868"/>
      <c r="BK36" s="2051"/>
      <c r="BL36" s="1868"/>
      <c r="BM36" s="2054"/>
      <c r="BN36" s="1868"/>
      <c r="BO36" s="2045"/>
      <c r="BP36" s="245"/>
      <c r="BQ36" s="245"/>
      <c r="BR36" s="94"/>
      <c r="BS36" s="108"/>
      <c r="BT36" s="108"/>
      <c r="BU36" s="108"/>
      <c r="BV36" s="108"/>
      <c r="BW36" s="108"/>
      <c r="BX36" s="108"/>
      <c r="BY36" s="108"/>
      <c r="BZ36" s="108"/>
      <c r="CA36" s="108"/>
      <c r="CB36" s="108"/>
      <c r="CC36" s="108"/>
      <c r="CD36" s="108"/>
      <c r="CE36" s="108"/>
    </row>
    <row r="37" spans="1:83" s="172" customFormat="1" ht="12.75" customHeight="1">
      <c r="A37" s="172" t="s">
        <v>848</v>
      </c>
      <c r="B37" s="1917"/>
      <c r="C37" s="2057"/>
      <c r="D37" s="2046" t="s">
        <v>800</v>
      </c>
      <c r="E37" s="288" t="s">
        <v>801</v>
      </c>
      <c r="F37" s="167"/>
      <c r="G37" s="260">
        <v>118120</v>
      </c>
      <c r="H37" s="261">
        <v>193810</v>
      </c>
      <c r="I37" s="260">
        <v>111750</v>
      </c>
      <c r="J37" s="261">
        <v>187440</v>
      </c>
      <c r="K37" s="112" t="s">
        <v>615</v>
      </c>
      <c r="L37" s="262">
        <v>1070</v>
      </c>
      <c r="M37" s="263">
        <v>1830</v>
      </c>
      <c r="N37" s="264" t="s">
        <v>790</v>
      </c>
      <c r="O37" s="262">
        <v>1000</v>
      </c>
      <c r="P37" s="263">
        <v>1760</v>
      </c>
      <c r="Q37" s="264" t="s">
        <v>790</v>
      </c>
      <c r="R37" s="140"/>
      <c r="S37" s="139"/>
      <c r="T37" s="274"/>
      <c r="U37" s="1888"/>
      <c r="V37" s="94"/>
      <c r="W37" s="160" t="s">
        <v>849</v>
      </c>
      <c r="X37" s="1868"/>
      <c r="Y37" s="266" t="s">
        <v>849</v>
      </c>
      <c r="Z37" s="241"/>
      <c r="AA37" s="1901"/>
      <c r="AB37" s="160"/>
      <c r="AC37" s="1868" t="s">
        <v>615</v>
      </c>
      <c r="AD37" s="2066">
        <v>10000</v>
      </c>
      <c r="AE37" s="275"/>
      <c r="AF37" s="1868"/>
      <c r="AG37" s="2054">
        <v>0</v>
      </c>
      <c r="AH37" s="2059"/>
      <c r="AI37" s="101" t="s">
        <v>802</v>
      </c>
      <c r="AJ37" s="268">
        <v>2700</v>
      </c>
      <c r="AK37" s="269">
        <v>3000</v>
      </c>
      <c r="AL37" s="286">
        <v>1900</v>
      </c>
      <c r="AM37" s="269">
        <v>1900</v>
      </c>
      <c r="AN37" s="2059"/>
      <c r="AO37" s="101" t="s">
        <v>803</v>
      </c>
      <c r="AP37" s="268">
        <v>3200</v>
      </c>
      <c r="AQ37" s="269">
        <v>3600</v>
      </c>
      <c r="AR37" s="287">
        <v>2200</v>
      </c>
      <c r="AS37" s="272">
        <v>2200</v>
      </c>
      <c r="AT37" s="1868"/>
      <c r="AU37" s="160" t="s">
        <v>655</v>
      </c>
      <c r="AV37" s="1868"/>
      <c r="AW37" s="2051"/>
      <c r="AX37" s="1868"/>
      <c r="AY37" s="2054"/>
      <c r="AZ37" s="1868"/>
      <c r="BA37" s="160"/>
      <c r="BB37" s="1868"/>
      <c r="BC37" s="2048">
        <v>0.06</v>
      </c>
      <c r="BD37" s="1868"/>
      <c r="BE37" s="276">
        <v>10</v>
      </c>
      <c r="BF37" s="1868"/>
      <c r="BG37" s="276">
        <v>50</v>
      </c>
      <c r="BH37" s="1868"/>
      <c r="BI37" s="276">
        <v>30</v>
      </c>
      <c r="BJ37" s="1868"/>
      <c r="BK37" s="2051"/>
      <c r="BL37" s="1868"/>
      <c r="BM37" s="2054"/>
      <c r="BN37" s="1868"/>
      <c r="BO37" s="2048">
        <v>0.89</v>
      </c>
      <c r="BP37" s="245"/>
      <c r="BQ37" s="245"/>
      <c r="BR37" s="94"/>
      <c r="BS37" s="108"/>
      <c r="BT37" s="108"/>
      <c r="BU37" s="108"/>
      <c r="BV37" s="108"/>
      <c r="BW37" s="108"/>
      <c r="BX37" s="108"/>
      <c r="BY37" s="108"/>
      <c r="BZ37" s="108"/>
      <c r="CA37" s="108"/>
      <c r="CB37" s="108"/>
      <c r="CC37" s="108"/>
      <c r="CD37" s="108"/>
      <c r="CE37" s="108"/>
    </row>
    <row r="38" spans="1:83" s="172" customFormat="1" ht="12.75" customHeight="1">
      <c r="A38" s="172" t="s">
        <v>850</v>
      </c>
      <c r="B38" s="1917"/>
      <c r="C38" s="2057"/>
      <c r="D38" s="2047"/>
      <c r="E38" s="168" t="s">
        <v>438</v>
      </c>
      <c r="F38" s="167"/>
      <c r="G38" s="150">
        <v>193810</v>
      </c>
      <c r="H38" s="151"/>
      <c r="I38" s="150">
        <v>187440</v>
      </c>
      <c r="J38" s="151"/>
      <c r="K38" s="112" t="s">
        <v>615</v>
      </c>
      <c r="L38" s="152">
        <v>1830</v>
      </c>
      <c r="M38" s="153"/>
      <c r="N38" s="154" t="s">
        <v>790</v>
      </c>
      <c r="O38" s="152">
        <v>1760</v>
      </c>
      <c r="P38" s="153"/>
      <c r="Q38" s="154" t="s">
        <v>790</v>
      </c>
      <c r="R38" s="140"/>
      <c r="S38" s="139"/>
      <c r="T38" s="277"/>
      <c r="U38" s="1888"/>
      <c r="V38" s="94"/>
      <c r="W38" s="160">
        <v>432200</v>
      </c>
      <c r="X38" s="1868"/>
      <c r="Y38" s="266">
        <v>4320</v>
      </c>
      <c r="Z38" s="248"/>
      <c r="AA38" s="1901"/>
      <c r="AB38" s="266"/>
      <c r="AC38" s="1868"/>
      <c r="AD38" s="2067"/>
      <c r="AE38" s="278"/>
      <c r="AF38" s="1868"/>
      <c r="AG38" s="2055"/>
      <c r="AH38" s="2059"/>
      <c r="AI38" s="279" t="s">
        <v>805</v>
      </c>
      <c r="AJ38" s="280">
        <v>2600</v>
      </c>
      <c r="AK38" s="281">
        <v>2800</v>
      </c>
      <c r="AL38" s="282">
        <v>1800</v>
      </c>
      <c r="AM38" s="281">
        <v>1800</v>
      </c>
      <c r="AN38" s="2059"/>
      <c r="AO38" s="279" t="s">
        <v>806</v>
      </c>
      <c r="AP38" s="280">
        <v>2900</v>
      </c>
      <c r="AQ38" s="281">
        <v>3200</v>
      </c>
      <c r="AR38" s="283">
        <v>2000</v>
      </c>
      <c r="AS38" s="284">
        <v>2000</v>
      </c>
      <c r="AT38" s="1868"/>
      <c r="AU38" s="160">
        <v>5110</v>
      </c>
      <c r="AV38" s="1868"/>
      <c r="AW38" s="2052"/>
      <c r="AX38" s="1868"/>
      <c r="AY38" s="2055"/>
      <c r="AZ38" s="1868"/>
      <c r="BA38" s="160"/>
      <c r="BB38" s="1868"/>
      <c r="BC38" s="2049"/>
      <c r="BD38" s="1868"/>
      <c r="BE38" s="116"/>
      <c r="BF38" s="1868"/>
      <c r="BG38" s="285" t="s">
        <v>807</v>
      </c>
      <c r="BH38" s="1868"/>
      <c r="BI38" s="285" t="s">
        <v>807</v>
      </c>
      <c r="BJ38" s="1868"/>
      <c r="BK38" s="2052"/>
      <c r="BL38" s="1868"/>
      <c r="BM38" s="2055"/>
      <c r="BN38" s="1868"/>
      <c r="BO38" s="2048"/>
      <c r="BP38" s="245"/>
      <c r="BQ38" s="245"/>
      <c r="BR38" s="94"/>
      <c r="BS38" s="108"/>
      <c r="BT38" s="108"/>
      <c r="BU38" s="108"/>
      <c r="BV38" s="108"/>
      <c r="BW38" s="108"/>
      <c r="BX38" s="108"/>
      <c r="BY38" s="108"/>
      <c r="BZ38" s="108"/>
      <c r="CA38" s="108"/>
      <c r="CB38" s="108"/>
      <c r="CC38" s="108"/>
      <c r="CD38" s="108"/>
      <c r="CE38" s="108"/>
    </row>
    <row r="39" spans="1:83" s="170" customFormat="1" ht="12.75" customHeight="1">
      <c r="A39" s="170" t="s">
        <v>851</v>
      </c>
      <c r="B39" s="1917"/>
      <c r="C39" s="2060" t="s">
        <v>852</v>
      </c>
      <c r="D39" s="1873" t="s">
        <v>789</v>
      </c>
      <c r="E39" s="129" t="s">
        <v>480</v>
      </c>
      <c r="F39" s="130"/>
      <c r="G39" s="131">
        <v>50700</v>
      </c>
      <c r="H39" s="132">
        <v>58260</v>
      </c>
      <c r="I39" s="131">
        <v>45030</v>
      </c>
      <c r="J39" s="132">
        <v>52590</v>
      </c>
      <c r="K39" s="112" t="s">
        <v>615</v>
      </c>
      <c r="L39" s="133">
        <v>430</v>
      </c>
      <c r="M39" s="134">
        <v>500</v>
      </c>
      <c r="N39" s="135" t="s">
        <v>790</v>
      </c>
      <c r="O39" s="133">
        <v>380</v>
      </c>
      <c r="P39" s="134">
        <v>450</v>
      </c>
      <c r="Q39" s="135" t="s">
        <v>790</v>
      </c>
      <c r="R39" s="112" t="s">
        <v>615</v>
      </c>
      <c r="S39" s="136">
        <v>7560</v>
      </c>
      <c r="T39" s="246">
        <v>70</v>
      </c>
      <c r="U39" s="1888"/>
      <c r="V39" s="94"/>
      <c r="W39" s="290"/>
      <c r="X39" s="1868"/>
      <c r="Y39" s="291"/>
      <c r="Z39" s="292"/>
      <c r="AA39" s="1901"/>
      <c r="AB39" s="290"/>
      <c r="AC39" s="1868" t="s">
        <v>615</v>
      </c>
      <c r="AD39" s="2068">
        <v>11120</v>
      </c>
      <c r="AE39" s="249"/>
      <c r="AF39" s="1868" t="s">
        <v>615</v>
      </c>
      <c r="AG39" s="2053">
        <v>40</v>
      </c>
      <c r="AH39" s="2059" t="s">
        <v>615</v>
      </c>
      <c r="AI39" s="250" t="s">
        <v>792</v>
      </c>
      <c r="AJ39" s="251">
        <v>2600</v>
      </c>
      <c r="AK39" s="252">
        <v>2900</v>
      </c>
      <c r="AL39" s="286">
        <v>1800</v>
      </c>
      <c r="AM39" s="269">
        <v>1800</v>
      </c>
      <c r="AN39" s="2059" t="s">
        <v>615</v>
      </c>
      <c r="AO39" s="250" t="s">
        <v>793</v>
      </c>
      <c r="AP39" s="251">
        <v>6000</v>
      </c>
      <c r="AQ39" s="252">
        <v>6700</v>
      </c>
      <c r="AR39" s="287">
        <v>4200</v>
      </c>
      <c r="AS39" s="272">
        <v>4200</v>
      </c>
      <c r="AT39" s="1868"/>
      <c r="AU39" s="290"/>
      <c r="AV39" s="1868" t="s">
        <v>615</v>
      </c>
      <c r="AW39" s="2050">
        <v>2430</v>
      </c>
      <c r="AX39" s="1868" t="s">
        <v>615</v>
      </c>
      <c r="AY39" s="2053">
        <v>20</v>
      </c>
      <c r="AZ39" s="1868"/>
      <c r="BA39" s="290"/>
      <c r="BB39" s="1868" t="s">
        <v>624</v>
      </c>
      <c r="BC39" s="2044" t="s">
        <v>794</v>
      </c>
      <c r="BD39" s="1868" t="s">
        <v>624</v>
      </c>
      <c r="BE39" s="147"/>
      <c r="BF39" s="1868" t="s">
        <v>624</v>
      </c>
      <c r="BG39" s="147"/>
      <c r="BH39" s="1868" t="s">
        <v>624</v>
      </c>
      <c r="BI39" s="147"/>
      <c r="BJ39" s="1868" t="s">
        <v>615</v>
      </c>
      <c r="BK39" s="2050">
        <v>2920</v>
      </c>
      <c r="BL39" s="1868" t="s">
        <v>617</v>
      </c>
      <c r="BM39" s="2053">
        <v>20</v>
      </c>
      <c r="BN39" s="1868"/>
      <c r="BO39" s="2044" t="s">
        <v>795</v>
      </c>
      <c r="BP39" s="256"/>
      <c r="BQ39" s="256"/>
      <c r="BR39" s="126"/>
      <c r="BS39" s="258"/>
      <c r="BT39" s="258"/>
      <c r="BU39" s="258"/>
      <c r="BV39" s="258"/>
      <c r="BW39" s="258"/>
      <c r="BX39" s="258"/>
      <c r="BY39" s="258"/>
      <c r="BZ39" s="258"/>
      <c r="CA39" s="258"/>
      <c r="CB39" s="258"/>
      <c r="CC39" s="258"/>
      <c r="CD39" s="258"/>
      <c r="CE39" s="258"/>
    </row>
    <row r="40" spans="1:83" s="170" customFormat="1" ht="12.75" customHeight="1">
      <c r="A40" s="170" t="s">
        <v>853</v>
      </c>
      <c r="B40" s="1917"/>
      <c r="C40" s="2061"/>
      <c r="D40" s="1908"/>
      <c r="E40" s="259" t="s">
        <v>435</v>
      </c>
      <c r="F40" s="130"/>
      <c r="G40" s="260">
        <v>58260</v>
      </c>
      <c r="H40" s="261">
        <v>114550</v>
      </c>
      <c r="I40" s="260">
        <v>52590</v>
      </c>
      <c r="J40" s="261">
        <v>108880</v>
      </c>
      <c r="K40" s="112" t="s">
        <v>615</v>
      </c>
      <c r="L40" s="262">
        <v>500</v>
      </c>
      <c r="M40" s="263">
        <v>1030</v>
      </c>
      <c r="N40" s="264" t="s">
        <v>790</v>
      </c>
      <c r="O40" s="262">
        <v>450</v>
      </c>
      <c r="P40" s="263">
        <v>980</v>
      </c>
      <c r="Q40" s="264" t="s">
        <v>790</v>
      </c>
      <c r="R40" s="112" t="s">
        <v>615</v>
      </c>
      <c r="S40" s="152">
        <v>7560</v>
      </c>
      <c r="T40" s="265">
        <v>70</v>
      </c>
      <c r="U40" s="1888"/>
      <c r="V40" s="94"/>
      <c r="W40" s="160" t="s">
        <v>854</v>
      </c>
      <c r="X40" s="1868"/>
      <c r="Y40" s="266" t="s">
        <v>854</v>
      </c>
      <c r="Z40" s="241"/>
      <c r="AA40" s="1901"/>
      <c r="AB40" s="160" t="s">
        <v>855</v>
      </c>
      <c r="AC40" s="1868"/>
      <c r="AD40" s="2069"/>
      <c r="AE40" s="267">
        <v>9440</v>
      </c>
      <c r="AF40" s="1868"/>
      <c r="AG40" s="2054"/>
      <c r="AH40" s="2059"/>
      <c r="AI40" s="101" t="s">
        <v>797</v>
      </c>
      <c r="AJ40" s="268">
        <v>2500</v>
      </c>
      <c r="AK40" s="269">
        <v>2800</v>
      </c>
      <c r="AL40" s="286">
        <v>1800</v>
      </c>
      <c r="AM40" s="269">
        <v>1800</v>
      </c>
      <c r="AN40" s="2059"/>
      <c r="AO40" s="101" t="s">
        <v>798</v>
      </c>
      <c r="AP40" s="268">
        <v>3300</v>
      </c>
      <c r="AQ40" s="269">
        <v>3600</v>
      </c>
      <c r="AR40" s="287">
        <v>2300</v>
      </c>
      <c r="AS40" s="272">
        <v>2300</v>
      </c>
      <c r="AT40" s="1868"/>
      <c r="AU40" s="160" t="s">
        <v>659</v>
      </c>
      <c r="AV40" s="1868"/>
      <c r="AW40" s="2051"/>
      <c r="AX40" s="1868"/>
      <c r="AY40" s="2054"/>
      <c r="AZ40" s="1868"/>
      <c r="BA40" s="160"/>
      <c r="BB40" s="1868"/>
      <c r="BC40" s="2045"/>
      <c r="BD40" s="1868"/>
      <c r="BE40" s="273">
        <v>1410</v>
      </c>
      <c r="BF40" s="1868"/>
      <c r="BG40" s="273">
        <v>5040</v>
      </c>
      <c r="BH40" s="1868"/>
      <c r="BI40" s="273">
        <v>3250</v>
      </c>
      <c r="BJ40" s="1868"/>
      <c r="BK40" s="2051"/>
      <c r="BL40" s="1868"/>
      <c r="BM40" s="2054"/>
      <c r="BN40" s="1868"/>
      <c r="BO40" s="2045"/>
      <c r="BP40" s="256"/>
      <c r="BQ40" s="256"/>
      <c r="BR40" s="126"/>
      <c r="BS40" s="258"/>
      <c r="BT40" s="258"/>
      <c r="BU40" s="258"/>
      <c r="BV40" s="258"/>
      <c r="BW40" s="258"/>
      <c r="BX40" s="258"/>
      <c r="BY40" s="258"/>
      <c r="BZ40" s="258"/>
      <c r="CA40" s="258"/>
      <c r="CB40" s="258"/>
      <c r="CC40" s="258"/>
      <c r="CD40" s="258"/>
      <c r="CE40" s="258"/>
    </row>
    <row r="41" spans="1:83" s="170" customFormat="1" ht="12.75" customHeight="1">
      <c r="A41" s="170" t="s">
        <v>856</v>
      </c>
      <c r="B41" s="1917"/>
      <c r="C41" s="2061"/>
      <c r="D41" s="2062" t="s">
        <v>800</v>
      </c>
      <c r="E41" s="259" t="s">
        <v>801</v>
      </c>
      <c r="F41" s="130"/>
      <c r="G41" s="260">
        <v>114550</v>
      </c>
      <c r="H41" s="261">
        <v>190240</v>
      </c>
      <c r="I41" s="260">
        <v>108880</v>
      </c>
      <c r="J41" s="261">
        <v>184570</v>
      </c>
      <c r="K41" s="112" t="s">
        <v>615</v>
      </c>
      <c r="L41" s="262">
        <v>1030</v>
      </c>
      <c r="M41" s="263">
        <v>1790</v>
      </c>
      <c r="N41" s="264" t="s">
        <v>790</v>
      </c>
      <c r="O41" s="262">
        <v>980</v>
      </c>
      <c r="P41" s="263">
        <v>1740</v>
      </c>
      <c r="Q41" s="264" t="s">
        <v>790</v>
      </c>
      <c r="R41" s="140"/>
      <c r="S41" s="139"/>
      <c r="T41" s="274"/>
      <c r="U41" s="1888"/>
      <c r="V41" s="94"/>
      <c r="W41" s="160">
        <v>469500</v>
      </c>
      <c r="X41" s="1868"/>
      <c r="Y41" s="266">
        <v>4690</v>
      </c>
      <c r="Z41" s="248"/>
      <c r="AA41" s="1901"/>
      <c r="AB41" s="293" t="s">
        <v>857</v>
      </c>
      <c r="AC41" s="1868" t="s">
        <v>615</v>
      </c>
      <c r="AD41" s="2066">
        <v>9440</v>
      </c>
      <c r="AE41" s="275"/>
      <c r="AF41" s="1868"/>
      <c r="AG41" s="2054">
        <v>0</v>
      </c>
      <c r="AH41" s="2059"/>
      <c r="AI41" s="101" t="s">
        <v>802</v>
      </c>
      <c r="AJ41" s="268">
        <v>2400</v>
      </c>
      <c r="AK41" s="269">
        <v>2600</v>
      </c>
      <c r="AL41" s="286">
        <v>1700</v>
      </c>
      <c r="AM41" s="269">
        <v>1700</v>
      </c>
      <c r="AN41" s="2059"/>
      <c r="AO41" s="101" t="s">
        <v>803</v>
      </c>
      <c r="AP41" s="268">
        <v>2900</v>
      </c>
      <c r="AQ41" s="269">
        <v>3200</v>
      </c>
      <c r="AR41" s="287">
        <v>2000</v>
      </c>
      <c r="AS41" s="272">
        <v>2000</v>
      </c>
      <c r="AT41" s="1868"/>
      <c r="AU41" s="160">
        <v>4570</v>
      </c>
      <c r="AV41" s="1868"/>
      <c r="AW41" s="2051"/>
      <c r="AX41" s="1868"/>
      <c r="AY41" s="2054"/>
      <c r="AZ41" s="1868"/>
      <c r="BA41" s="2064" t="s">
        <v>858</v>
      </c>
      <c r="BB41" s="1868"/>
      <c r="BC41" s="2048">
        <v>0.06</v>
      </c>
      <c r="BD41" s="1868"/>
      <c r="BE41" s="276">
        <v>10</v>
      </c>
      <c r="BF41" s="1868"/>
      <c r="BG41" s="276">
        <v>50</v>
      </c>
      <c r="BH41" s="1868"/>
      <c r="BI41" s="276">
        <v>30</v>
      </c>
      <c r="BJ41" s="1868"/>
      <c r="BK41" s="2051"/>
      <c r="BL41" s="1868"/>
      <c r="BM41" s="2054"/>
      <c r="BN41" s="1868"/>
      <c r="BO41" s="2048">
        <v>0.91</v>
      </c>
      <c r="BP41" s="256"/>
      <c r="BQ41" s="256"/>
      <c r="BR41" s="126"/>
      <c r="BS41" s="258"/>
      <c r="BT41" s="258"/>
      <c r="BU41" s="258"/>
      <c r="BV41" s="258"/>
      <c r="BW41" s="258"/>
      <c r="BX41" s="258"/>
      <c r="BY41" s="258"/>
      <c r="BZ41" s="258"/>
      <c r="CA41" s="258"/>
      <c r="CB41" s="258"/>
      <c r="CC41" s="258"/>
      <c r="CD41" s="258"/>
      <c r="CE41" s="258"/>
    </row>
    <row r="42" spans="1:83" s="170" customFormat="1" ht="12.75" customHeight="1">
      <c r="A42" s="170" t="s">
        <v>859</v>
      </c>
      <c r="B42" s="1917"/>
      <c r="C42" s="2061"/>
      <c r="D42" s="2063"/>
      <c r="E42" s="149" t="s">
        <v>438</v>
      </c>
      <c r="F42" s="130"/>
      <c r="G42" s="150">
        <v>190240</v>
      </c>
      <c r="H42" s="151"/>
      <c r="I42" s="150">
        <v>184570</v>
      </c>
      <c r="J42" s="151"/>
      <c r="K42" s="112" t="s">
        <v>615</v>
      </c>
      <c r="L42" s="152">
        <v>1790</v>
      </c>
      <c r="M42" s="153"/>
      <c r="N42" s="154" t="s">
        <v>790</v>
      </c>
      <c r="O42" s="152">
        <v>1740</v>
      </c>
      <c r="P42" s="153"/>
      <c r="Q42" s="154" t="s">
        <v>790</v>
      </c>
      <c r="R42" s="140"/>
      <c r="S42" s="139"/>
      <c r="T42" s="277"/>
      <c r="U42" s="1888"/>
      <c r="V42" s="94"/>
      <c r="W42" s="290"/>
      <c r="X42" s="1868"/>
      <c r="Y42" s="291"/>
      <c r="Z42" s="292"/>
      <c r="AA42" s="1901"/>
      <c r="AB42" s="290"/>
      <c r="AC42" s="1868"/>
      <c r="AD42" s="2067"/>
      <c r="AE42" s="278"/>
      <c r="AF42" s="1868"/>
      <c r="AG42" s="2055"/>
      <c r="AH42" s="2059"/>
      <c r="AI42" s="279" t="s">
        <v>805</v>
      </c>
      <c r="AJ42" s="280">
        <v>2300</v>
      </c>
      <c r="AK42" s="281">
        <v>2500</v>
      </c>
      <c r="AL42" s="282">
        <v>1600</v>
      </c>
      <c r="AM42" s="281">
        <v>1600</v>
      </c>
      <c r="AN42" s="2059"/>
      <c r="AO42" s="279" t="s">
        <v>806</v>
      </c>
      <c r="AP42" s="280">
        <v>2500</v>
      </c>
      <c r="AQ42" s="281">
        <v>2800</v>
      </c>
      <c r="AR42" s="283">
        <v>1800</v>
      </c>
      <c r="AS42" s="284">
        <v>1800</v>
      </c>
      <c r="AT42" s="1868"/>
      <c r="AU42" s="290"/>
      <c r="AV42" s="1868"/>
      <c r="AW42" s="2052"/>
      <c r="AX42" s="1868"/>
      <c r="AY42" s="2055"/>
      <c r="AZ42" s="1868"/>
      <c r="BA42" s="2064"/>
      <c r="BB42" s="1868"/>
      <c r="BC42" s="2049"/>
      <c r="BD42" s="1868"/>
      <c r="BE42" s="116"/>
      <c r="BF42" s="1868"/>
      <c r="BG42" s="285" t="s">
        <v>807</v>
      </c>
      <c r="BH42" s="1868"/>
      <c r="BI42" s="285" t="s">
        <v>807</v>
      </c>
      <c r="BJ42" s="1868"/>
      <c r="BK42" s="2052"/>
      <c r="BL42" s="1868"/>
      <c r="BM42" s="2055"/>
      <c r="BN42" s="1868"/>
      <c r="BO42" s="2048"/>
      <c r="BP42" s="256"/>
      <c r="BQ42" s="256"/>
      <c r="BR42" s="126"/>
      <c r="BS42" s="258"/>
      <c r="BT42" s="258"/>
      <c r="BU42" s="258"/>
      <c r="BV42" s="258"/>
      <c r="BW42" s="258"/>
      <c r="BX42" s="258"/>
      <c r="BY42" s="258"/>
      <c r="BZ42" s="258"/>
      <c r="CA42" s="258"/>
      <c r="CB42" s="258"/>
      <c r="CC42" s="258"/>
      <c r="CD42" s="258"/>
      <c r="CE42" s="258"/>
    </row>
    <row r="43" spans="1:83" s="172" customFormat="1" ht="12.75" customHeight="1">
      <c r="A43" s="172" t="s">
        <v>860</v>
      </c>
      <c r="B43" s="1917"/>
      <c r="C43" s="2056" t="s">
        <v>861</v>
      </c>
      <c r="D43" s="1906" t="s">
        <v>789</v>
      </c>
      <c r="E43" s="166" t="s">
        <v>480</v>
      </c>
      <c r="F43" s="167"/>
      <c r="G43" s="131">
        <v>44470</v>
      </c>
      <c r="H43" s="132">
        <v>52030</v>
      </c>
      <c r="I43" s="131">
        <v>39370</v>
      </c>
      <c r="J43" s="132">
        <v>46930</v>
      </c>
      <c r="K43" s="112" t="s">
        <v>615</v>
      </c>
      <c r="L43" s="133">
        <v>370</v>
      </c>
      <c r="M43" s="134">
        <v>440</v>
      </c>
      <c r="N43" s="135" t="s">
        <v>790</v>
      </c>
      <c r="O43" s="133">
        <v>320</v>
      </c>
      <c r="P43" s="134">
        <v>390</v>
      </c>
      <c r="Q43" s="135" t="s">
        <v>790</v>
      </c>
      <c r="R43" s="112" t="s">
        <v>615</v>
      </c>
      <c r="S43" s="136">
        <v>7560</v>
      </c>
      <c r="T43" s="246">
        <v>70</v>
      </c>
      <c r="U43" s="1888"/>
      <c r="V43" s="94"/>
      <c r="W43" s="160" t="s">
        <v>862</v>
      </c>
      <c r="X43" s="1868"/>
      <c r="Y43" s="266" t="s">
        <v>862</v>
      </c>
      <c r="Z43" s="241"/>
      <c r="AA43" s="1901"/>
      <c r="AB43" s="160"/>
      <c r="AC43" s="1941"/>
      <c r="AD43" s="139"/>
      <c r="AE43" s="139"/>
      <c r="AF43" s="1888"/>
      <c r="AG43" s="294"/>
      <c r="AH43" s="2058" t="s">
        <v>615</v>
      </c>
      <c r="AI43" s="250" t="s">
        <v>792</v>
      </c>
      <c r="AJ43" s="251">
        <v>2400</v>
      </c>
      <c r="AK43" s="252">
        <v>2600</v>
      </c>
      <c r="AL43" s="286">
        <v>1600</v>
      </c>
      <c r="AM43" s="269">
        <v>1600</v>
      </c>
      <c r="AN43" s="2059" t="s">
        <v>615</v>
      </c>
      <c r="AO43" s="250" t="s">
        <v>793</v>
      </c>
      <c r="AP43" s="251">
        <v>5400</v>
      </c>
      <c r="AQ43" s="252">
        <v>6000</v>
      </c>
      <c r="AR43" s="287">
        <v>3700</v>
      </c>
      <c r="AS43" s="272">
        <v>3700</v>
      </c>
      <c r="AT43" s="1868"/>
      <c r="AU43" s="160" t="s">
        <v>663</v>
      </c>
      <c r="AV43" s="1868" t="s">
        <v>615</v>
      </c>
      <c r="AW43" s="2050">
        <v>2190</v>
      </c>
      <c r="AX43" s="1868" t="s">
        <v>615</v>
      </c>
      <c r="AY43" s="2053">
        <v>20</v>
      </c>
      <c r="AZ43" s="1868"/>
      <c r="BA43" s="2065">
        <v>0.1</v>
      </c>
      <c r="BB43" s="1868" t="s">
        <v>624</v>
      </c>
      <c r="BC43" s="2044" t="s">
        <v>794</v>
      </c>
      <c r="BD43" s="1868" t="s">
        <v>624</v>
      </c>
      <c r="BE43" s="147"/>
      <c r="BF43" s="1868" t="s">
        <v>624</v>
      </c>
      <c r="BG43" s="147"/>
      <c r="BH43" s="1868" t="s">
        <v>624</v>
      </c>
      <c r="BI43" s="147"/>
      <c r="BJ43" s="1868" t="s">
        <v>615</v>
      </c>
      <c r="BK43" s="2050">
        <v>2630</v>
      </c>
      <c r="BL43" s="1868" t="s">
        <v>617</v>
      </c>
      <c r="BM43" s="2053">
        <v>20</v>
      </c>
      <c r="BN43" s="1868"/>
      <c r="BO43" s="2044" t="s">
        <v>795</v>
      </c>
      <c r="BP43" s="245"/>
      <c r="BQ43" s="245"/>
      <c r="BR43" s="94"/>
      <c r="BS43" s="108"/>
      <c r="BT43" s="108"/>
      <c r="BU43" s="108"/>
      <c r="BV43" s="108"/>
      <c r="BW43" s="108"/>
      <c r="BX43" s="108"/>
      <c r="BY43" s="108"/>
      <c r="BZ43" s="108"/>
      <c r="CA43" s="108"/>
      <c r="CB43" s="108"/>
      <c r="CC43" s="108"/>
      <c r="CD43" s="108"/>
      <c r="CE43" s="108"/>
    </row>
    <row r="44" spans="1:83" s="172" customFormat="1" ht="12.75" customHeight="1">
      <c r="A44" s="172" t="s">
        <v>863</v>
      </c>
      <c r="B44" s="1917"/>
      <c r="C44" s="2057"/>
      <c r="D44" s="1907"/>
      <c r="E44" s="288" t="s">
        <v>435</v>
      </c>
      <c r="F44" s="167"/>
      <c r="G44" s="260">
        <v>52030</v>
      </c>
      <c r="H44" s="261">
        <v>108320</v>
      </c>
      <c r="I44" s="260">
        <v>46930</v>
      </c>
      <c r="J44" s="261">
        <v>103220</v>
      </c>
      <c r="K44" s="112" t="s">
        <v>615</v>
      </c>
      <c r="L44" s="262">
        <v>440</v>
      </c>
      <c r="M44" s="263">
        <v>970</v>
      </c>
      <c r="N44" s="264" t="s">
        <v>790</v>
      </c>
      <c r="O44" s="262">
        <v>390</v>
      </c>
      <c r="P44" s="263">
        <v>920</v>
      </c>
      <c r="Q44" s="264" t="s">
        <v>790</v>
      </c>
      <c r="R44" s="112" t="s">
        <v>615</v>
      </c>
      <c r="S44" s="152">
        <v>7560</v>
      </c>
      <c r="T44" s="265">
        <v>70</v>
      </c>
      <c r="U44" s="1888"/>
      <c r="V44" s="94"/>
      <c r="W44" s="160">
        <v>506800</v>
      </c>
      <c r="X44" s="1868"/>
      <c r="Y44" s="266">
        <v>5060</v>
      </c>
      <c r="Z44" s="248"/>
      <c r="AA44" s="1901"/>
      <c r="AB44" s="266"/>
      <c r="AC44" s="1941"/>
      <c r="AD44" s="139"/>
      <c r="AE44" s="139"/>
      <c r="AF44" s="1888"/>
      <c r="AG44" s="295"/>
      <c r="AH44" s="2058"/>
      <c r="AI44" s="101" t="s">
        <v>797</v>
      </c>
      <c r="AJ44" s="268">
        <v>2300</v>
      </c>
      <c r="AK44" s="269">
        <v>2500</v>
      </c>
      <c r="AL44" s="286">
        <v>1600</v>
      </c>
      <c r="AM44" s="269">
        <v>1600</v>
      </c>
      <c r="AN44" s="2059"/>
      <c r="AO44" s="101" t="s">
        <v>798</v>
      </c>
      <c r="AP44" s="268">
        <v>2900</v>
      </c>
      <c r="AQ44" s="269">
        <v>3300</v>
      </c>
      <c r="AR44" s="287">
        <v>2000</v>
      </c>
      <c r="AS44" s="272">
        <v>2000</v>
      </c>
      <c r="AT44" s="1868"/>
      <c r="AU44" s="160">
        <v>4160</v>
      </c>
      <c r="AV44" s="1868"/>
      <c r="AW44" s="2051"/>
      <c r="AX44" s="1868"/>
      <c r="AY44" s="2054"/>
      <c r="AZ44" s="1868"/>
      <c r="BA44" s="2065"/>
      <c r="BB44" s="1868"/>
      <c r="BC44" s="2045"/>
      <c r="BD44" s="1868"/>
      <c r="BE44" s="273">
        <v>1270</v>
      </c>
      <c r="BF44" s="1868"/>
      <c r="BG44" s="273">
        <v>4540</v>
      </c>
      <c r="BH44" s="1868"/>
      <c r="BI44" s="273">
        <v>2930</v>
      </c>
      <c r="BJ44" s="1868"/>
      <c r="BK44" s="2051"/>
      <c r="BL44" s="1868"/>
      <c r="BM44" s="2054"/>
      <c r="BN44" s="1868"/>
      <c r="BO44" s="2045"/>
      <c r="BP44" s="245"/>
      <c r="BQ44" s="245"/>
      <c r="BR44" s="94"/>
      <c r="BS44" s="108"/>
      <c r="BT44" s="108"/>
      <c r="BU44" s="108"/>
      <c r="BV44" s="108"/>
      <c r="BW44" s="108"/>
      <c r="BX44" s="108"/>
      <c r="BY44" s="108"/>
      <c r="BZ44" s="108"/>
      <c r="CA44" s="108"/>
      <c r="CB44" s="108"/>
      <c r="CC44" s="108"/>
      <c r="CD44" s="108"/>
      <c r="CE44" s="108"/>
    </row>
    <row r="45" spans="1:83" s="172" customFormat="1" ht="12.75" customHeight="1">
      <c r="A45" s="172" t="s">
        <v>864</v>
      </c>
      <c r="B45" s="1917"/>
      <c r="C45" s="2057"/>
      <c r="D45" s="2046" t="s">
        <v>800</v>
      </c>
      <c r="E45" s="288" t="s">
        <v>801</v>
      </c>
      <c r="F45" s="167"/>
      <c r="G45" s="260">
        <v>108320</v>
      </c>
      <c r="H45" s="261">
        <v>184010</v>
      </c>
      <c r="I45" s="260">
        <v>103220</v>
      </c>
      <c r="J45" s="261">
        <v>178910</v>
      </c>
      <c r="K45" s="112" t="s">
        <v>615</v>
      </c>
      <c r="L45" s="262">
        <v>970</v>
      </c>
      <c r="M45" s="263">
        <v>1730</v>
      </c>
      <c r="N45" s="264" t="s">
        <v>790</v>
      </c>
      <c r="O45" s="262">
        <v>920</v>
      </c>
      <c r="P45" s="263">
        <v>1680</v>
      </c>
      <c r="Q45" s="264" t="s">
        <v>790</v>
      </c>
      <c r="R45" s="140"/>
      <c r="S45" s="139"/>
      <c r="T45" s="274"/>
      <c r="U45" s="1888"/>
      <c r="V45" s="94"/>
      <c r="W45" s="290"/>
      <c r="X45" s="1868"/>
      <c r="Y45" s="291"/>
      <c r="Z45" s="292"/>
      <c r="AA45" s="1901"/>
      <c r="AB45" s="290"/>
      <c r="AC45" s="1941"/>
      <c r="AD45" s="139"/>
      <c r="AE45" s="139"/>
      <c r="AF45" s="1888"/>
      <c r="AG45" s="295"/>
      <c r="AH45" s="2058"/>
      <c r="AI45" s="101" t="s">
        <v>802</v>
      </c>
      <c r="AJ45" s="268">
        <v>2100</v>
      </c>
      <c r="AK45" s="269">
        <v>2400</v>
      </c>
      <c r="AL45" s="286">
        <v>1500</v>
      </c>
      <c r="AM45" s="269">
        <v>1500</v>
      </c>
      <c r="AN45" s="2059"/>
      <c r="AO45" s="101" t="s">
        <v>803</v>
      </c>
      <c r="AP45" s="268">
        <v>2500</v>
      </c>
      <c r="AQ45" s="269">
        <v>2800</v>
      </c>
      <c r="AR45" s="287">
        <v>1800</v>
      </c>
      <c r="AS45" s="272">
        <v>1800</v>
      </c>
      <c r="AT45" s="1868"/>
      <c r="AU45" s="290"/>
      <c r="AV45" s="1868"/>
      <c r="AW45" s="2051"/>
      <c r="AX45" s="1868"/>
      <c r="AY45" s="2054"/>
      <c r="AZ45" s="1868"/>
      <c r="BA45" s="290"/>
      <c r="BB45" s="1868"/>
      <c r="BC45" s="2048">
        <v>0.06</v>
      </c>
      <c r="BD45" s="1868"/>
      <c r="BE45" s="276">
        <v>10</v>
      </c>
      <c r="BF45" s="1868"/>
      <c r="BG45" s="276">
        <v>40</v>
      </c>
      <c r="BH45" s="1868"/>
      <c r="BI45" s="276">
        <v>20</v>
      </c>
      <c r="BJ45" s="1868"/>
      <c r="BK45" s="2051"/>
      <c r="BL45" s="1868"/>
      <c r="BM45" s="2054"/>
      <c r="BN45" s="1868"/>
      <c r="BO45" s="2048">
        <v>0.96</v>
      </c>
      <c r="BP45" s="245"/>
      <c r="BQ45" s="245"/>
      <c r="BR45" s="94"/>
      <c r="BS45" s="108"/>
      <c r="BT45" s="108"/>
      <c r="BU45" s="108"/>
      <c r="BV45" s="108"/>
      <c r="BW45" s="108"/>
      <c r="BX45" s="108"/>
      <c r="BY45" s="108"/>
      <c r="BZ45" s="108"/>
      <c r="CA45" s="108"/>
      <c r="CB45" s="108"/>
      <c r="CC45" s="108"/>
      <c r="CD45" s="108"/>
      <c r="CE45" s="108"/>
    </row>
    <row r="46" spans="1:83" s="172" customFormat="1" ht="12.75" customHeight="1">
      <c r="A46" s="172" t="s">
        <v>865</v>
      </c>
      <c r="B46" s="1917"/>
      <c r="C46" s="2057"/>
      <c r="D46" s="2047"/>
      <c r="E46" s="168" t="s">
        <v>438</v>
      </c>
      <c r="F46" s="167"/>
      <c r="G46" s="150">
        <v>184010</v>
      </c>
      <c r="H46" s="151"/>
      <c r="I46" s="150">
        <v>178910</v>
      </c>
      <c r="J46" s="151"/>
      <c r="K46" s="112" t="s">
        <v>615</v>
      </c>
      <c r="L46" s="152">
        <v>1730</v>
      </c>
      <c r="M46" s="153"/>
      <c r="N46" s="154" t="s">
        <v>790</v>
      </c>
      <c r="O46" s="152">
        <v>1680</v>
      </c>
      <c r="P46" s="153"/>
      <c r="Q46" s="154" t="s">
        <v>790</v>
      </c>
      <c r="R46" s="140"/>
      <c r="S46" s="139"/>
      <c r="T46" s="277"/>
      <c r="U46" s="1888"/>
      <c r="V46" s="94"/>
      <c r="W46" s="160" t="s">
        <v>866</v>
      </c>
      <c r="X46" s="1868"/>
      <c r="Y46" s="266" t="s">
        <v>866</v>
      </c>
      <c r="Z46" s="241"/>
      <c r="AA46" s="1901"/>
      <c r="AB46" s="160"/>
      <c r="AC46" s="1941"/>
      <c r="AD46" s="139"/>
      <c r="AE46" s="139"/>
      <c r="AF46" s="1888"/>
      <c r="AG46" s="295"/>
      <c r="AH46" s="2058"/>
      <c r="AI46" s="279" t="s">
        <v>805</v>
      </c>
      <c r="AJ46" s="280">
        <v>2000</v>
      </c>
      <c r="AK46" s="281">
        <v>2300</v>
      </c>
      <c r="AL46" s="282">
        <v>1400</v>
      </c>
      <c r="AM46" s="281">
        <v>1400</v>
      </c>
      <c r="AN46" s="2059"/>
      <c r="AO46" s="279" t="s">
        <v>806</v>
      </c>
      <c r="AP46" s="280">
        <v>2300</v>
      </c>
      <c r="AQ46" s="281">
        <v>2500</v>
      </c>
      <c r="AR46" s="283">
        <v>1600</v>
      </c>
      <c r="AS46" s="284">
        <v>1600</v>
      </c>
      <c r="AT46" s="1868"/>
      <c r="AU46" s="160" t="s">
        <v>668</v>
      </c>
      <c r="AV46" s="1868"/>
      <c r="AW46" s="2052"/>
      <c r="AX46" s="1868"/>
      <c r="AY46" s="2055"/>
      <c r="AZ46" s="1868"/>
      <c r="BA46" s="160"/>
      <c r="BB46" s="1868"/>
      <c r="BC46" s="2049"/>
      <c r="BD46" s="1868"/>
      <c r="BE46" s="116"/>
      <c r="BF46" s="1868"/>
      <c r="BG46" s="285" t="s">
        <v>807</v>
      </c>
      <c r="BH46" s="1868"/>
      <c r="BI46" s="285" t="s">
        <v>807</v>
      </c>
      <c r="BJ46" s="1868"/>
      <c r="BK46" s="2052"/>
      <c r="BL46" s="1868"/>
      <c r="BM46" s="2055"/>
      <c r="BN46" s="1868"/>
      <c r="BO46" s="2048"/>
      <c r="BP46" s="245"/>
      <c r="BQ46" s="245"/>
      <c r="BR46" s="94"/>
      <c r="BS46" s="108"/>
      <c r="BT46" s="108"/>
      <c r="BU46" s="108"/>
      <c r="BV46" s="108"/>
      <c r="BW46" s="108"/>
      <c r="BX46" s="108"/>
      <c r="BY46" s="108"/>
      <c r="BZ46" s="108"/>
      <c r="CA46" s="108"/>
      <c r="CB46" s="108"/>
      <c r="CC46" s="108"/>
      <c r="CD46" s="108"/>
      <c r="CE46" s="108"/>
    </row>
    <row r="47" spans="1:83" s="170" customFormat="1" ht="12.75" customHeight="1">
      <c r="A47" s="170" t="s">
        <v>867</v>
      </c>
      <c r="B47" s="1917"/>
      <c r="C47" s="2060" t="s">
        <v>868</v>
      </c>
      <c r="D47" s="1873" t="s">
        <v>789</v>
      </c>
      <c r="E47" s="129" t="s">
        <v>480</v>
      </c>
      <c r="F47" s="130"/>
      <c r="G47" s="131">
        <v>42470</v>
      </c>
      <c r="H47" s="132">
        <v>50030</v>
      </c>
      <c r="I47" s="131">
        <v>37840</v>
      </c>
      <c r="J47" s="132">
        <v>45400</v>
      </c>
      <c r="K47" s="112" t="s">
        <v>615</v>
      </c>
      <c r="L47" s="133">
        <v>350</v>
      </c>
      <c r="M47" s="134">
        <v>420</v>
      </c>
      <c r="N47" s="135" t="s">
        <v>790</v>
      </c>
      <c r="O47" s="133">
        <v>300</v>
      </c>
      <c r="P47" s="134">
        <v>370</v>
      </c>
      <c r="Q47" s="135" t="s">
        <v>790</v>
      </c>
      <c r="R47" s="112" t="s">
        <v>615</v>
      </c>
      <c r="S47" s="136">
        <v>7560</v>
      </c>
      <c r="T47" s="246">
        <v>70</v>
      </c>
      <c r="U47" s="1888"/>
      <c r="V47" s="94"/>
      <c r="W47" s="160">
        <v>544200</v>
      </c>
      <c r="X47" s="1868"/>
      <c r="Y47" s="266">
        <v>5440</v>
      </c>
      <c r="Z47" s="248"/>
      <c r="AA47" s="1901"/>
      <c r="AB47" s="266"/>
      <c r="AC47" s="1941"/>
      <c r="AD47" s="139"/>
      <c r="AE47" s="139"/>
      <c r="AF47" s="1888"/>
      <c r="AG47" s="295"/>
      <c r="AH47" s="2058" t="s">
        <v>615</v>
      </c>
      <c r="AI47" s="250" t="s">
        <v>792</v>
      </c>
      <c r="AJ47" s="251">
        <v>2600</v>
      </c>
      <c r="AK47" s="252">
        <v>2900</v>
      </c>
      <c r="AL47" s="286">
        <v>1800</v>
      </c>
      <c r="AM47" s="269">
        <v>1800</v>
      </c>
      <c r="AN47" s="2059" t="s">
        <v>615</v>
      </c>
      <c r="AO47" s="250" t="s">
        <v>793</v>
      </c>
      <c r="AP47" s="251">
        <v>5800</v>
      </c>
      <c r="AQ47" s="252">
        <v>6500</v>
      </c>
      <c r="AR47" s="287">
        <v>4000</v>
      </c>
      <c r="AS47" s="272">
        <v>4000</v>
      </c>
      <c r="AT47" s="1868"/>
      <c r="AU47" s="160">
        <v>3850</v>
      </c>
      <c r="AV47" s="1868" t="s">
        <v>615</v>
      </c>
      <c r="AW47" s="2050">
        <v>1990</v>
      </c>
      <c r="AX47" s="1868" t="s">
        <v>615</v>
      </c>
      <c r="AY47" s="2053">
        <v>20</v>
      </c>
      <c r="AZ47" s="1868"/>
      <c r="BA47" s="160"/>
      <c r="BB47" s="1868" t="s">
        <v>624</v>
      </c>
      <c r="BC47" s="2044" t="s">
        <v>794</v>
      </c>
      <c r="BD47" s="1868" t="s">
        <v>624</v>
      </c>
      <c r="BE47" s="147"/>
      <c r="BF47" s="1868" t="s">
        <v>624</v>
      </c>
      <c r="BG47" s="147"/>
      <c r="BH47" s="1868" t="s">
        <v>624</v>
      </c>
      <c r="BI47" s="147"/>
      <c r="BJ47" s="1868" t="s">
        <v>615</v>
      </c>
      <c r="BK47" s="2050">
        <v>2390</v>
      </c>
      <c r="BL47" s="1868" t="s">
        <v>617</v>
      </c>
      <c r="BM47" s="2053">
        <v>20</v>
      </c>
      <c r="BN47" s="1868"/>
      <c r="BO47" s="2044" t="s">
        <v>795</v>
      </c>
      <c r="BP47" s="256"/>
      <c r="BQ47" s="256"/>
      <c r="BR47" s="126"/>
      <c r="BS47" s="258"/>
      <c r="BT47" s="258"/>
      <c r="BU47" s="258"/>
      <c r="BV47" s="258"/>
      <c r="BW47" s="258"/>
      <c r="BX47" s="258"/>
      <c r="BY47" s="258"/>
      <c r="BZ47" s="258"/>
      <c r="CA47" s="258"/>
      <c r="CB47" s="258"/>
      <c r="CC47" s="258"/>
      <c r="CD47" s="258"/>
      <c r="CE47" s="258"/>
    </row>
    <row r="48" spans="1:83" s="170" customFormat="1" ht="12.75" customHeight="1">
      <c r="A48" s="170" t="s">
        <v>869</v>
      </c>
      <c r="B48" s="1917"/>
      <c r="C48" s="2061"/>
      <c r="D48" s="1908"/>
      <c r="E48" s="259" t="s">
        <v>435</v>
      </c>
      <c r="F48" s="130"/>
      <c r="G48" s="260">
        <v>50030</v>
      </c>
      <c r="H48" s="261">
        <v>106320</v>
      </c>
      <c r="I48" s="260">
        <v>45400</v>
      </c>
      <c r="J48" s="261">
        <v>101690</v>
      </c>
      <c r="K48" s="112" t="s">
        <v>615</v>
      </c>
      <c r="L48" s="262">
        <v>420</v>
      </c>
      <c r="M48" s="263">
        <v>950</v>
      </c>
      <c r="N48" s="264" t="s">
        <v>790</v>
      </c>
      <c r="O48" s="262">
        <v>370</v>
      </c>
      <c r="P48" s="263">
        <v>900</v>
      </c>
      <c r="Q48" s="264" t="s">
        <v>790</v>
      </c>
      <c r="R48" s="112" t="s">
        <v>615</v>
      </c>
      <c r="S48" s="152">
        <v>7560</v>
      </c>
      <c r="T48" s="265">
        <v>70</v>
      </c>
      <c r="U48" s="1888"/>
      <c r="V48" s="94"/>
      <c r="W48" s="290"/>
      <c r="X48" s="1868"/>
      <c r="Y48" s="291"/>
      <c r="Z48" s="292"/>
      <c r="AA48" s="1901"/>
      <c r="AB48" s="290"/>
      <c r="AC48" s="1941"/>
      <c r="AD48" s="139"/>
      <c r="AE48" s="139"/>
      <c r="AF48" s="1888"/>
      <c r="AG48" s="295"/>
      <c r="AH48" s="2058"/>
      <c r="AI48" s="101" t="s">
        <v>797</v>
      </c>
      <c r="AJ48" s="268">
        <v>2500</v>
      </c>
      <c r="AK48" s="269">
        <v>2700</v>
      </c>
      <c r="AL48" s="286">
        <v>1700</v>
      </c>
      <c r="AM48" s="269">
        <v>1700</v>
      </c>
      <c r="AN48" s="2059"/>
      <c r="AO48" s="101" t="s">
        <v>798</v>
      </c>
      <c r="AP48" s="268">
        <v>3200</v>
      </c>
      <c r="AQ48" s="269">
        <v>3500</v>
      </c>
      <c r="AR48" s="287">
        <v>2200</v>
      </c>
      <c r="AS48" s="272">
        <v>2200</v>
      </c>
      <c r="AT48" s="1868"/>
      <c r="AU48" s="290"/>
      <c r="AV48" s="1868"/>
      <c r="AW48" s="2051"/>
      <c r="AX48" s="1868"/>
      <c r="AY48" s="2054"/>
      <c r="AZ48" s="1868"/>
      <c r="BA48" s="290"/>
      <c r="BB48" s="1868"/>
      <c r="BC48" s="2045"/>
      <c r="BD48" s="1868"/>
      <c r="BE48" s="273">
        <v>1160</v>
      </c>
      <c r="BF48" s="1868"/>
      <c r="BG48" s="273">
        <v>4120</v>
      </c>
      <c r="BH48" s="1868"/>
      <c r="BI48" s="273">
        <v>2660</v>
      </c>
      <c r="BJ48" s="1868"/>
      <c r="BK48" s="2051"/>
      <c r="BL48" s="1868"/>
      <c r="BM48" s="2054"/>
      <c r="BN48" s="1868"/>
      <c r="BO48" s="2045"/>
      <c r="BP48" s="256"/>
      <c r="BQ48" s="256"/>
      <c r="BR48" s="126"/>
      <c r="BS48" s="258"/>
      <c r="BT48" s="258"/>
      <c r="BU48" s="258"/>
      <c r="BV48" s="258"/>
      <c r="BW48" s="258"/>
      <c r="BX48" s="258"/>
      <c r="BY48" s="258"/>
      <c r="BZ48" s="258"/>
      <c r="CA48" s="258"/>
      <c r="CB48" s="258"/>
      <c r="CC48" s="258"/>
      <c r="CD48" s="258"/>
      <c r="CE48" s="258"/>
    </row>
    <row r="49" spans="1:83" s="170" customFormat="1" ht="12.75" customHeight="1">
      <c r="A49" s="170" t="s">
        <v>870</v>
      </c>
      <c r="B49" s="1917"/>
      <c r="C49" s="2061"/>
      <c r="D49" s="2062" t="s">
        <v>800</v>
      </c>
      <c r="E49" s="259" t="s">
        <v>801</v>
      </c>
      <c r="F49" s="130"/>
      <c r="G49" s="260">
        <v>106320</v>
      </c>
      <c r="H49" s="261">
        <v>182010</v>
      </c>
      <c r="I49" s="260">
        <v>101690</v>
      </c>
      <c r="J49" s="261">
        <v>177380</v>
      </c>
      <c r="K49" s="112" t="s">
        <v>615</v>
      </c>
      <c r="L49" s="262">
        <v>950</v>
      </c>
      <c r="M49" s="263">
        <v>1710</v>
      </c>
      <c r="N49" s="264" t="s">
        <v>790</v>
      </c>
      <c r="O49" s="262">
        <v>900</v>
      </c>
      <c r="P49" s="263">
        <v>1660</v>
      </c>
      <c r="Q49" s="264" t="s">
        <v>790</v>
      </c>
      <c r="R49" s="140"/>
      <c r="S49" s="139"/>
      <c r="T49" s="274"/>
      <c r="U49" s="1888"/>
      <c r="V49" s="94"/>
      <c r="W49" s="160" t="s">
        <v>871</v>
      </c>
      <c r="X49" s="1868"/>
      <c r="Y49" s="266" t="s">
        <v>871</v>
      </c>
      <c r="Z49" s="241"/>
      <c r="AA49" s="1901"/>
      <c r="AB49" s="160"/>
      <c r="AC49" s="1941"/>
      <c r="AD49" s="139"/>
      <c r="AE49" s="139"/>
      <c r="AF49" s="1888"/>
      <c r="AG49" s="295"/>
      <c r="AH49" s="2058"/>
      <c r="AI49" s="101" t="s">
        <v>802</v>
      </c>
      <c r="AJ49" s="268">
        <v>2300</v>
      </c>
      <c r="AK49" s="269">
        <v>2600</v>
      </c>
      <c r="AL49" s="286">
        <v>1600</v>
      </c>
      <c r="AM49" s="269">
        <v>1600</v>
      </c>
      <c r="AN49" s="2059"/>
      <c r="AO49" s="101" t="s">
        <v>803</v>
      </c>
      <c r="AP49" s="268">
        <v>2800</v>
      </c>
      <c r="AQ49" s="269">
        <v>3100</v>
      </c>
      <c r="AR49" s="287">
        <v>1900</v>
      </c>
      <c r="AS49" s="272">
        <v>1900</v>
      </c>
      <c r="AT49" s="1868"/>
      <c r="AU49" s="160" t="s">
        <v>672</v>
      </c>
      <c r="AV49" s="1868"/>
      <c r="AW49" s="2051"/>
      <c r="AX49" s="1868"/>
      <c r="AY49" s="2054"/>
      <c r="AZ49" s="1868"/>
      <c r="BA49" s="160"/>
      <c r="BB49" s="1868"/>
      <c r="BC49" s="2048">
        <v>0.06</v>
      </c>
      <c r="BD49" s="1868"/>
      <c r="BE49" s="276">
        <v>10</v>
      </c>
      <c r="BF49" s="1868"/>
      <c r="BG49" s="276">
        <v>40</v>
      </c>
      <c r="BH49" s="1868"/>
      <c r="BI49" s="276">
        <v>20</v>
      </c>
      <c r="BJ49" s="1868"/>
      <c r="BK49" s="2051"/>
      <c r="BL49" s="1868"/>
      <c r="BM49" s="2054"/>
      <c r="BN49" s="1868"/>
      <c r="BO49" s="2048">
        <v>0.95</v>
      </c>
      <c r="BP49" s="256"/>
      <c r="BQ49" s="256"/>
      <c r="BR49" s="126"/>
      <c r="BS49" s="258"/>
      <c r="BT49" s="258"/>
      <c r="BU49" s="258"/>
      <c r="BV49" s="258"/>
      <c r="BW49" s="258"/>
      <c r="BX49" s="258"/>
      <c r="BY49" s="258"/>
      <c r="BZ49" s="258"/>
      <c r="CA49" s="258"/>
      <c r="CB49" s="258"/>
      <c r="CC49" s="258"/>
      <c r="CD49" s="258"/>
      <c r="CE49" s="258"/>
    </row>
    <row r="50" spans="1:83" s="170" customFormat="1" ht="12.75" customHeight="1">
      <c r="A50" s="170" t="s">
        <v>872</v>
      </c>
      <c r="B50" s="1917"/>
      <c r="C50" s="2061"/>
      <c r="D50" s="2063"/>
      <c r="E50" s="149" t="s">
        <v>438</v>
      </c>
      <c r="F50" s="130"/>
      <c r="G50" s="150">
        <v>182010</v>
      </c>
      <c r="H50" s="151"/>
      <c r="I50" s="150">
        <v>177380</v>
      </c>
      <c r="J50" s="151"/>
      <c r="K50" s="112" t="s">
        <v>615</v>
      </c>
      <c r="L50" s="152">
        <v>1710</v>
      </c>
      <c r="M50" s="153"/>
      <c r="N50" s="154" t="s">
        <v>790</v>
      </c>
      <c r="O50" s="152">
        <v>1660</v>
      </c>
      <c r="P50" s="153"/>
      <c r="Q50" s="154" t="s">
        <v>790</v>
      </c>
      <c r="R50" s="140"/>
      <c r="S50" s="139"/>
      <c r="T50" s="277"/>
      <c r="U50" s="1888"/>
      <c r="V50" s="94"/>
      <c r="W50" s="160">
        <v>581500</v>
      </c>
      <c r="X50" s="1868"/>
      <c r="Y50" s="266">
        <v>5810</v>
      </c>
      <c r="Z50" s="248"/>
      <c r="AA50" s="1901"/>
      <c r="AB50" s="266"/>
      <c r="AC50" s="1941"/>
      <c r="AD50" s="139"/>
      <c r="AE50" s="139"/>
      <c r="AF50" s="1888"/>
      <c r="AG50" s="295"/>
      <c r="AH50" s="2058"/>
      <c r="AI50" s="279" t="s">
        <v>805</v>
      </c>
      <c r="AJ50" s="280">
        <v>2200</v>
      </c>
      <c r="AK50" s="281">
        <v>2500</v>
      </c>
      <c r="AL50" s="282">
        <v>1600</v>
      </c>
      <c r="AM50" s="281">
        <v>1600</v>
      </c>
      <c r="AN50" s="2059"/>
      <c r="AO50" s="279" t="s">
        <v>806</v>
      </c>
      <c r="AP50" s="280">
        <v>2500</v>
      </c>
      <c r="AQ50" s="281">
        <v>2800</v>
      </c>
      <c r="AR50" s="283">
        <v>1700</v>
      </c>
      <c r="AS50" s="284">
        <v>1700</v>
      </c>
      <c r="AT50" s="1868"/>
      <c r="AU50" s="160">
        <v>3600</v>
      </c>
      <c r="AV50" s="1868"/>
      <c r="AW50" s="2052"/>
      <c r="AX50" s="1868"/>
      <c r="AY50" s="2055"/>
      <c r="AZ50" s="1868"/>
      <c r="BA50" s="160"/>
      <c r="BB50" s="1868"/>
      <c r="BC50" s="2049"/>
      <c r="BD50" s="1868"/>
      <c r="BE50" s="116"/>
      <c r="BF50" s="1868"/>
      <c r="BG50" s="285" t="s">
        <v>807</v>
      </c>
      <c r="BH50" s="1868"/>
      <c r="BI50" s="285" t="s">
        <v>807</v>
      </c>
      <c r="BJ50" s="1868"/>
      <c r="BK50" s="2052"/>
      <c r="BL50" s="1868"/>
      <c r="BM50" s="2055"/>
      <c r="BN50" s="1868"/>
      <c r="BO50" s="2048"/>
      <c r="BP50" s="256"/>
      <c r="BQ50" s="256"/>
      <c r="BR50" s="126"/>
      <c r="BS50" s="258"/>
      <c r="BT50" s="258"/>
      <c r="BU50" s="258"/>
      <c r="BV50" s="258"/>
      <c r="BW50" s="258"/>
      <c r="BX50" s="258"/>
      <c r="BY50" s="258"/>
      <c r="BZ50" s="258"/>
      <c r="CA50" s="258"/>
      <c r="CB50" s="258"/>
      <c r="CC50" s="258"/>
      <c r="CD50" s="258"/>
      <c r="CE50" s="258"/>
    </row>
    <row r="51" spans="1:83" s="172" customFormat="1" ht="12.75" customHeight="1">
      <c r="A51" s="172" t="s">
        <v>873</v>
      </c>
      <c r="B51" s="1917"/>
      <c r="C51" s="2056" t="s">
        <v>874</v>
      </c>
      <c r="D51" s="1906" t="s">
        <v>789</v>
      </c>
      <c r="E51" s="166" t="s">
        <v>480</v>
      </c>
      <c r="F51" s="167"/>
      <c r="G51" s="131">
        <v>40770</v>
      </c>
      <c r="H51" s="132">
        <v>48330</v>
      </c>
      <c r="I51" s="131">
        <v>36530</v>
      </c>
      <c r="J51" s="132">
        <v>44090</v>
      </c>
      <c r="K51" s="112" t="s">
        <v>615</v>
      </c>
      <c r="L51" s="133">
        <v>330</v>
      </c>
      <c r="M51" s="134">
        <v>400</v>
      </c>
      <c r="N51" s="135" t="s">
        <v>790</v>
      </c>
      <c r="O51" s="133">
        <v>290</v>
      </c>
      <c r="P51" s="134">
        <v>360</v>
      </c>
      <c r="Q51" s="135" t="s">
        <v>790</v>
      </c>
      <c r="R51" s="112" t="s">
        <v>615</v>
      </c>
      <c r="S51" s="136">
        <v>7560</v>
      </c>
      <c r="T51" s="246">
        <v>70</v>
      </c>
      <c r="U51" s="1888"/>
      <c r="V51" s="94"/>
      <c r="W51" s="290"/>
      <c r="X51" s="1868"/>
      <c r="Y51" s="291"/>
      <c r="Z51" s="292"/>
      <c r="AA51" s="1901"/>
      <c r="AB51" s="290"/>
      <c r="AC51" s="1941"/>
      <c r="AD51" s="139"/>
      <c r="AE51" s="139"/>
      <c r="AF51" s="1888"/>
      <c r="AG51" s="295"/>
      <c r="AH51" s="2058" t="s">
        <v>615</v>
      </c>
      <c r="AI51" s="250" t="s">
        <v>792</v>
      </c>
      <c r="AJ51" s="251">
        <v>2400</v>
      </c>
      <c r="AK51" s="252">
        <v>2600</v>
      </c>
      <c r="AL51" s="286">
        <v>1700</v>
      </c>
      <c r="AM51" s="269">
        <v>1700</v>
      </c>
      <c r="AN51" s="2059" t="s">
        <v>615</v>
      </c>
      <c r="AO51" s="250" t="s">
        <v>793</v>
      </c>
      <c r="AP51" s="251">
        <v>5400</v>
      </c>
      <c r="AQ51" s="252">
        <v>6000</v>
      </c>
      <c r="AR51" s="287">
        <v>3700</v>
      </c>
      <c r="AS51" s="272">
        <v>3700</v>
      </c>
      <c r="AT51" s="1868"/>
      <c r="AU51" s="290"/>
      <c r="AV51" s="1868" t="s">
        <v>615</v>
      </c>
      <c r="AW51" s="2050">
        <v>1820</v>
      </c>
      <c r="AX51" s="1868" t="s">
        <v>615</v>
      </c>
      <c r="AY51" s="2053">
        <v>20</v>
      </c>
      <c r="AZ51" s="1868"/>
      <c r="BA51" s="290"/>
      <c r="BB51" s="1868" t="s">
        <v>624</v>
      </c>
      <c r="BC51" s="2044" t="s">
        <v>794</v>
      </c>
      <c r="BD51" s="1868" t="s">
        <v>624</v>
      </c>
      <c r="BE51" s="147"/>
      <c r="BF51" s="1868" t="s">
        <v>624</v>
      </c>
      <c r="BG51" s="147"/>
      <c r="BH51" s="1868" t="s">
        <v>624</v>
      </c>
      <c r="BI51" s="147"/>
      <c r="BJ51" s="1868" t="s">
        <v>615</v>
      </c>
      <c r="BK51" s="2050">
        <v>2190</v>
      </c>
      <c r="BL51" s="1868" t="s">
        <v>617</v>
      </c>
      <c r="BM51" s="2053">
        <v>20</v>
      </c>
      <c r="BN51" s="1868"/>
      <c r="BO51" s="2044" t="s">
        <v>795</v>
      </c>
      <c r="BP51" s="245"/>
      <c r="BQ51" s="245"/>
      <c r="BR51" s="94"/>
      <c r="BS51" s="108"/>
      <c r="BT51" s="108"/>
      <c r="BU51" s="108"/>
      <c r="BV51" s="108"/>
      <c r="BW51" s="108"/>
      <c r="BX51" s="108"/>
      <c r="BY51" s="108"/>
      <c r="BZ51" s="108"/>
      <c r="CA51" s="108"/>
      <c r="CB51" s="108"/>
      <c r="CC51" s="108"/>
      <c r="CD51" s="108"/>
      <c r="CE51" s="108"/>
    </row>
    <row r="52" spans="1:83" s="172" customFormat="1" ht="12.75" customHeight="1">
      <c r="A52" s="172" t="s">
        <v>875</v>
      </c>
      <c r="B52" s="1917"/>
      <c r="C52" s="2057"/>
      <c r="D52" s="1907"/>
      <c r="E52" s="288" t="s">
        <v>435</v>
      </c>
      <c r="F52" s="167"/>
      <c r="G52" s="260">
        <v>48330</v>
      </c>
      <c r="H52" s="261">
        <v>104620</v>
      </c>
      <c r="I52" s="260">
        <v>44090</v>
      </c>
      <c r="J52" s="261">
        <v>100380</v>
      </c>
      <c r="K52" s="112" t="s">
        <v>615</v>
      </c>
      <c r="L52" s="262">
        <v>400</v>
      </c>
      <c r="M52" s="263">
        <v>930</v>
      </c>
      <c r="N52" s="264" t="s">
        <v>790</v>
      </c>
      <c r="O52" s="262">
        <v>360</v>
      </c>
      <c r="P52" s="263">
        <v>890</v>
      </c>
      <c r="Q52" s="264" t="s">
        <v>790</v>
      </c>
      <c r="R52" s="112" t="s">
        <v>615</v>
      </c>
      <c r="S52" s="152">
        <v>7560</v>
      </c>
      <c r="T52" s="265">
        <v>70</v>
      </c>
      <c r="U52" s="1888"/>
      <c r="V52" s="94"/>
      <c r="W52" s="160" t="s">
        <v>876</v>
      </c>
      <c r="X52" s="1868"/>
      <c r="Y52" s="266" t="s">
        <v>876</v>
      </c>
      <c r="Z52" s="241"/>
      <c r="AA52" s="1901"/>
      <c r="AB52" s="160"/>
      <c r="AC52" s="1941"/>
      <c r="AD52" s="139"/>
      <c r="AE52" s="139"/>
      <c r="AF52" s="1888"/>
      <c r="AG52" s="295"/>
      <c r="AH52" s="2058"/>
      <c r="AI52" s="101" t="s">
        <v>797</v>
      </c>
      <c r="AJ52" s="268">
        <v>2300</v>
      </c>
      <c r="AK52" s="269">
        <v>2500</v>
      </c>
      <c r="AL52" s="286">
        <v>1600</v>
      </c>
      <c r="AM52" s="269">
        <v>1600</v>
      </c>
      <c r="AN52" s="2059"/>
      <c r="AO52" s="101" t="s">
        <v>798</v>
      </c>
      <c r="AP52" s="268">
        <v>2900</v>
      </c>
      <c r="AQ52" s="269">
        <v>3300</v>
      </c>
      <c r="AR52" s="287">
        <v>2000</v>
      </c>
      <c r="AS52" s="272">
        <v>2000</v>
      </c>
      <c r="AT52" s="1868"/>
      <c r="AU52" s="160" t="s">
        <v>676</v>
      </c>
      <c r="AV52" s="1868"/>
      <c r="AW52" s="2051"/>
      <c r="AX52" s="1868"/>
      <c r="AY52" s="2054"/>
      <c r="AZ52" s="1868"/>
      <c r="BA52" s="160"/>
      <c r="BB52" s="1868"/>
      <c r="BC52" s="2045"/>
      <c r="BD52" s="1868"/>
      <c r="BE52" s="273">
        <v>1060</v>
      </c>
      <c r="BF52" s="1868"/>
      <c r="BG52" s="273">
        <v>3780</v>
      </c>
      <c r="BH52" s="1868"/>
      <c r="BI52" s="273">
        <v>2440</v>
      </c>
      <c r="BJ52" s="1868"/>
      <c r="BK52" s="2051"/>
      <c r="BL52" s="1868"/>
      <c r="BM52" s="2054"/>
      <c r="BN52" s="1868"/>
      <c r="BO52" s="2045"/>
      <c r="BP52" s="245"/>
      <c r="BQ52" s="245"/>
      <c r="BR52" s="94"/>
      <c r="BS52" s="108"/>
      <c r="BT52" s="108"/>
      <c r="BU52" s="108"/>
      <c r="BV52" s="108"/>
      <c r="BW52" s="108"/>
      <c r="BX52" s="108"/>
      <c r="BY52" s="108"/>
      <c r="BZ52" s="108"/>
      <c r="CA52" s="108"/>
      <c r="CB52" s="108"/>
      <c r="CC52" s="108"/>
      <c r="CD52" s="108"/>
      <c r="CE52" s="108"/>
    </row>
    <row r="53" spans="1:83" s="172" customFormat="1" ht="12.75" customHeight="1">
      <c r="A53" s="172" t="s">
        <v>877</v>
      </c>
      <c r="B53" s="1917"/>
      <c r="C53" s="2057"/>
      <c r="D53" s="2046" t="s">
        <v>800</v>
      </c>
      <c r="E53" s="288" t="s">
        <v>801</v>
      </c>
      <c r="F53" s="167"/>
      <c r="G53" s="260">
        <v>104620</v>
      </c>
      <c r="H53" s="261">
        <v>180310</v>
      </c>
      <c r="I53" s="260">
        <v>100380</v>
      </c>
      <c r="J53" s="261">
        <v>176070</v>
      </c>
      <c r="K53" s="112" t="s">
        <v>615</v>
      </c>
      <c r="L53" s="262">
        <v>930</v>
      </c>
      <c r="M53" s="263">
        <v>1690</v>
      </c>
      <c r="N53" s="264" t="s">
        <v>790</v>
      </c>
      <c r="O53" s="262">
        <v>890</v>
      </c>
      <c r="P53" s="263">
        <v>1650</v>
      </c>
      <c r="Q53" s="264" t="s">
        <v>790</v>
      </c>
      <c r="R53" s="140"/>
      <c r="S53" s="139"/>
      <c r="T53" s="274"/>
      <c r="U53" s="1888"/>
      <c r="V53" s="94"/>
      <c r="W53" s="160">
        <v>618800</v>
      </c>
      <c r="X53" s="1868"/>
      <c r="Y53" s="266">
        <v>6180</v>
      </c>
      <c r="Z53" s="248"/>
      <c r="AA53" s="1901"/>
      <c r="AB53" s="266"/>
      <c r="AC53" s="1941"/>
      <c r="AD53" s="139"/>
      <c r="AE53" s="139"/>
      <c r="AF53" s="1888"/>
      <c r="AG53" s="295"/>
      <c r="AH53" s="2058"/>
      <c r="AI53" s="101" t="s">
        <v>802</v>
      </c>
      <c r="AJ53" s="268">
        <v>2100</v>
      </c>
      <c r="AK53" s="269">
        <v>2400</v>
      </c>
      <c r="AL53" s="286">
        <v>1500</v>
      </c>
      <c r="AM53" s="269">
        <v>1500</v>
      </c>
      <c r="AN53" s="2059"/>
      <c r="AO53" s="101" t="s">
        <v>803</v>
      </c>
      <c r="AP53" s="268">
        <v>2500</v>
      </c>
      <c r="AQ53" s="269">
        <v>2800</v>
      </c>
      <c r="AR53" s="287">
        <v>1800</v>
      </c>
      <c r="AS53" s="272">
        <v>1800</v>
      </c>
      <c r="AT53" s="1868"/>
      <c r="AU53" s="160">
        <v>3110</v>
      </c>
      <c r="AV53" s="1868"/>
      <c r="AW53" s="2051"/>
      <c r="AX53" s="1868"/>
      <c r="AY53" s="2054"/>
      <c r="AZ53" s="1868"/>
      <c r="BA53" s="160"/>
      <c r="BB53" s="1868"/>
      <c r="BC53" s="2048">
        <v>0.06</v>
      </c>
      <c r="BD53" s="1868"/>
      <c r="BE53" s="276">
        <v>10</v>
      </c>
      <c r="BF53" s="1868"/>
      <c r="BG53" s="276">
        <v>30</v>
      </c>
      <c r="BH53" s="1868"/>
      <c r="BI53" s="276">
        <v>20</v>
      </c>
      <c r="BJ53" s="1868"/>
      <c r="BK53" s="2051"/>
      <c r="BL53" s="1868"/>
      <c r="BM53" s="2054"/>
      <c r="BN53" s="1868"/>
      <c r="BO53" s="2048">
        <v>0.95</v>
      </c>
      <c r="BP53" s="245"/>
      <c r="BQ53" s="245"/>
      <c r="BR53" s="94"/>
      <c r="BS53" s="108"/>
      <c r="BT53" s="108"/>
      <c r="BU53" s="108"/>
      <c r="BV53" s="108"/>
      <c r="BW53" s="108"/>
      <c r="BX53" s="108"/>
      <c r="BY53" s="108"/>
      <c r="BZ53" s="108"/>
      <c r="CA53" s="108"/>
      <c r="CB53" s="108"/>
      <c r="CC53" s="108"/>
      <c r="CD53" s="108"/>
      <c r="CE53" s="108"/>
    </row>
    <row r="54" spans="1:83" s="172" customFormat="1" ht="12.75" customHeight="1">
      <c r="A54" s="172" t="s">
        <v>878</v>
      </c>
      <c r="B54" s="1917"/>
      <c r="C54" s="2057"/>
      <c r="D54" s="2047"/>
      <c r="E54" s="168" t="s">
        <v>438</v>
      </c>
      <c r="F54" s="167"/>
      <c r="G54" s="150">
        <v>180310</v>
      </c>
      <c r="H54" s="151"/>
      <c r="I54" s="150">
        <v>176070</v>
      </c>
      <c r="J54" s="151"/>
      <c r="K54" s="112" t="s">
        <v>615</v>
      </c>
      <c r="L54" s="152">
        <v>1690</v>
      </c>
      <c r="M54" s="153"/>
      <c r="N54" s="154" t="s">
        <v>790</v>
      </c>
      <c r="O54" s="152">
        <v>1650</v>
      </c>
      <c r="P54" s="153"/>
      <c r="Q54" s="154" t="s">
        <v>790</v>
      </c>
      <c r="R54" s="140"/>
      <c r="S54" s="139"/>
      <c r="T54" s="277"/>
      <c r="U54" s="1888"/>
      <c r="V54" s="94"/>
      <c r="W54" s="290"/>
      <c r="X54" s="1868"/>
      <c r="Y54" s="291"/>
      <c r="Z54" s="292"/>
      <c r="AA54" s="1901"/>
      <c r="AB54" s="290"/>
      <c r="AC54" s="1941"/>
      <c r="AD54" s="139"/>
      <c r="AE54" s="139"/>
      <c r="AF54" s="1888"/>
      <c r="AG54" s="295"/>
      <c r="AH54" s="2058"/>
      <c r="AI54" s="279" t="s">
        <v>805</v>
      </c>
      <c r="AJ54" s="280">
        <v>2100</v>
      </c>
      <c r="AK54" s="281">
        <v>2300</v>
      </c>
      <c r="AL54" s="282">
        <v>1400</v>
      </c>
      <c r="AM54" s="281">
        <v>1400</v>
      </c>
      <c r="AN54" s="2059"/>
      <c r="AO54" s="279" t="s">
        <v>806</v>
      </c>
      <c r="AP54" s="280">
        <v>2300</v>
      </c>
      <c r="AQ54" s="281">
        <v>2500</v>
      </c>
      <c r="AR54" s="283">
        <v>1600</v>
      </c>
      <c r="AS54" s="284">
        <v>1600</v>
      </c>
      <c r="AT54" s="1868"/>
      <c r="AU54" s="290"/>
      <c r="AV54" s="1868"/>
      <c r="AW54" s="2052"/>
      <c r="AX54" s="1868"/>
      <c r="AY54" s="2055"/>
      <c r="AZ54" s="1868"/>
      <c r="BA54" s="290"/>
      <c r="BB54" s="1868"/>
      <c r="BC54" s="2049"/>
      <c r="BD54" s="1868"/>
      <c r="BE54" s="116"/>
      <c r="BF54" s="1868"/>
      <c r="BG54" s="285" t="s">
        <v>807</v>
      </c>
      <c r="BH54" s="1868"/>
      <c r="BI54" s="285" t="s">
        <v>807</v>
      </c>
      <c r="BJ54" s="1868"/>
      <c r="BK54" s="2052"/>
      <c r="BL54" s="1868"/>
      <c r="BM54" s="2055"/>
      <c r="BN54" s="1868"/>
      <c r="BO54" s="2048"/>
      <c r="BP54" s="245"/>
      <c r="BQ54" s="245"/>
      <c r="BR54" s="94"/>
      <c r="BS54" s="108"/>
      <c r="BT54" s="108"/>
      <c r="BU54" s="108"/>
      <c r="BV54" s="108"/>
      <c r="BW54" s="108"/>
      <c r="BX54" s="108"/>
      <c r="BY54" s="108"/>
      <c r="BZ54" s="108"/>
      <c r="CA54" s="108"/>
      <c r="CB54" s="108"/>
      <c r="CC54" s="108"/>
      <c r="CD54" s="108"/>
      <c r="CE54" s="108"/>
    </row>
    <row r="55" spans="1:83" s="170" customFormat="1" ht="12.75" customHeight="1">
      <c r="A55" s="170" t="s">
        <v>879</v>
      </c>
      <c r="B55" s="1917"/>
      <c r="C55" s="2060" t="s">
        <v>880</v>
      </c>
      <c r="D55" s="1873" t="s">
        <v>789</v>
      </c>
      <c r="E55" s="129" t="s">
        <v>480</v>
      </c>
      <c r="F55" s="130"/>
      <c r="G55" s="131">
        <v>39330</v>
      </c>
      <c r="H55" s="132">
        <v>46890</v>
      </c>
      <c r="I55" s="131">
        <v>35410</v>
      </c>
      <c r="J55" s="132">
        <v>42970</v>
      </c>
      <c r="K55" s="112" t="s">
        <v>615</v>
      </c>
      <c r="L55" s="133">
        <v>320</v>
      </c>
      <c r="M55" s="134">
        <v>390</v>
      </c>
      <c r="N55" s="135" t="s">
        <v>790</v>
      </c>
      <c r="O55" s="133">
        <v>280</v>
      </c>
      <c r="P55" s="134">
        <v>350</v>
      </c>
      <c r="Q55" s="135" t="s">
        <v>790</v>
      </c>
      <c r="R55" s="112" t="s">
        <v>615</v>
      </c>
      <c r="S55" s="136">
        <v>7560</v>
      </c>
      <c r="T55" s="246">
        <v>70</v>
      </c>
      <c r="U55" s="1888"/>
      <c r="V55" s="94"/>
      <c r="W55" s="160" t="s">
        <v>881</v>
      </c>
      <c r="X55" s="1868"/>
      <c r="Y55" s="266" t="s">
        <v>881</v>
      </c>
      <c r="Z55" s="241"/>
      <c r="AA55" s="1901"/>
      <c r="AB55" s="160"/>
      <c r="AC55" s="1941"/>
      <c r="AD55" s="139"/>
      <c r="AE55" s="139"/>
      <c r="AF55" s="1888"/>
      <c r="AG55" s="295"/>
      <c r="AH55" s="2058" t="s">
        <v>615</v>
      </c>
      <c r="AI55" s="250" t="s">
        <v>792</v>
      </c>
      <c r="AJ55" s="251">
        <v>2200</v>
      </c>
      <c r="AK55" s="252">
        <v>2400</v>
      </c>
      <c r="AL55" s="286">
        <v>1500</v>
      </c>
      <c r="AM55" s="269">
        <v>1500</v>
      </c>
      <c r="AN55" s="2059" t="s">
        <v>615</v>
      </c>
      <c r="AO55" s="250" t="s">
        <v>793</v>
      </c>
      <c r="AP55" s="251">
        <v>4800</v>
      </c>
      <c r="AQ55" s="252">
        <v>5400</v>
      </c>
      <c r="AR55" s="287">
        <v>3400</v>
      </c>
      <c r="AS55" s="272">
        <v>3400</v>
      </c>
      <c r="AT55" s="1868"/>
      <c r="AU55" s="160" t="s">
        <v>680</v>
      </c>
      <c r="AV55" s="1868" t="s">
        <v>615</v>
      </c>
      <c r="AW55" s="2050">
        <v>1690</v>
      </c>
      <c r="AX55" s="1868" t="s">
        <v>615</v>
      </c>
      <c r="AY55" s="2053">
        <v>20</v>
      </c>
      <c r="AZ55" s="1868"/>
      <c r="BA55" s="160"/>
      <c r="BB55" s="1868" t="s">
        <v>624</v>
      </c>
      <c r="BC55" s="2044" t="s">
        <v>794</v>
      </c>
      <c r="BD55" s="1868" t="s">
        <v>624</v>
      </c>
      <c r="BE55" s="147"/>
      <c r="BF55" s="1868" t="s">
        <v>624</v>
      </c>
      <c r="BG55" s="147"/>
      <c r="BH55" s="1868" t="s">
        <v>624</v>
      </c>
      <c r="BI55" s="147"/>
      <c r="BJ55" s="1868" t="s">
        <v>615</v>
      </c>
      <c r="BK55" s="2050">
        <v>2020</v>
      </c>
      <c r="BL55" s="1868" t="s">
        <v>617</v>
      </c>
      <c r="BM55" s="2053">
        <v>20</v>
      </c>
      <c r="BN55" s="1868"/>
      <c r="BO55" s="2044" t="s">
        <v>795</v>
      </c>
      <c r="BP55" s="256"/>
      <c r="BQ55" s="256"/>
      <c r="BR55" s="126"/>
      <c r="BS55" s="258"/>
      <c r="BT55" s="258"/>
      <c r="BU55" s="258"/>
      <c r="BV55" s="258"/>
      <c r="BW55" s="258"/>
      <c r="BX55" s="258"/>
      <c r="BY55" s="258"/>
      <c r="BZ55" s="258"/>
      <c r="CA55" s="258"/>
      <c r="CB55" s="258"/>
      <c r="CC55" s="258"/>
      <c r="CD55" s="258"/>
      <c r="CE55" s="258"/>
    </row>
    <row r="56" spans="1:83" s="170" customFormat="1" ht="12.75" customHeight="1">
      <c r="A56" s="170" t="s">
        <v>882</v>
      </c>
      <c r="B56" s="1917"/>
      <c r="C56" s="2061"/>
      <c r="D56" s="1908"/>
      <c r="E56" s="259" t="s">
        <v>435</v>
      </c>
      <c r="F56" s="130"/>
      <c r="G56" s="260">
        <v>46890</v>
      </c>
      <c r="H56" s="261">
        <v>103180</v>
      </c>
      <c r="I56" s="260">
        <v>42970</v>
      </c>
      <c r="J56" s="261">
        <v>99260</v>
      </c>
      <c r="K56" s="112" t="s">
        <v>615</v>
      </c>
      <c r="L56" s="262">
        <v>390</v>
      </c>
      <c r="M56" s="263">
        <v>920</v>
      </c>
      <c r="N56" s="264" t="s">
        <v>790</v>
      </c>
      <c r="O56" s="262">
        <v>350</v>
      </c>
      <c r="P56" s="263">
        <v>880</v>
      </c>
      <c r="Q56" s="264" t="s">
        <v>790</v>
      </c>
      <c r="R56" s="112" t="s">
        <v>615</v>
      </c>
      <c r="S56" s="152">
        <v>7560</v>
      </c>
      <c r="T56" s="265">
        <v>70</v>
      </c>
      <c r="U56" s="1888"/>
      <c r="V56" s="94"/>
      <c r="W56" s="160">
        <v>656200</v>
      </c>
      <c r="X56" s="1868"/>
      <c r="Y56" s="266">
        <v>6560</v>
      </c>
      <c r="Z56" s="248"/>
      <c r="AA56" s="1901"/>
      <c r="AB56" s="266"/>
      <c r="AC56" s="1941"/>
      <c r="AD56" s="139"/>
      <c r="AE56" s="139"/>
      <c r="AF56" s="1888"/>
      <c r="AG56" s="295"/>
      <c r="AH56" s="2058"/>
      <c r="AI56" s="101" t="s">
        <v>797</v>
      </c>
      <c r="AJ56" s="268">
        <v>2100</v>
      </c>
      <c r="AK56" s="269">
        <v>2300</v>
      </c>
      <c r="AL56" s="286">
        <v>1500</v>
      </c>
      <c r="AM56" s="269">
        <v>1500</v>
      </c>
      <c r="AN56" s="2059"/>
      <c r="AO56" s="101" t="s">
        <v>798</v>
      </c>
      <c r="AP56" s="268">
        <v>2600</v>
      </c>
      <c r="AQ56" s="269">
        <v>2900</v>
      </c>
      <c r="AR56" s="287">
        <v>1800</v>
      </c>
      <c r="AS56" s="272">
        <v>1800</v>
      </c>
      <c r="AT56" s="1868"/>
      <c r="AU56" s="160">
        <v>2760</v>
      </c>
      <c r="AV56" s="1868"/>
      <c r="AW56" s="2051"/>
      <c r="AX56" s="1868"/>
      <c r="AY56" s="2054"/>
      <c r="AZ56" s="1868"/>
      <c r="BA56" s="160"/>
      <c r="BB56" s="1868"/>
      <c r="BC56" s="2045"/>
      <c r="BD56" s="1868"/>
      <c r="BE56" s="273">
        <v>980</v>
      </c>
      <c r="BF56" s="1868"/>
      <c r="BG56" s="273">
        <v>3490</v>
      </c>
      <c r="BH56" s="1868"/>
      <c r="BI56" s="273">
        <v>2250</v>
      </c>
      <c r="BJ56" s="1868"/>
      <c r="BK56" s="2051"/>
      <c r="BL56" s="1868"/>
      <c r="BM56" s="2054"/>
      <c r="BN56" s="1868"/>
      <c r="BO56" s="2045"/>
      <c r="BP56" s="256"/>
      <c r="BQ56" s="256"/>
      <c r="BR56" s="126"/>
      <c r="BS56" s="258"/>
      <c r="BT56" s="258"/>
      <c r="BU56" s="258"/>
      <c r="BV56" s="258"/>
      <c r="BW56" s="258"/>
      <c r="BX56" s="258"/>
      <c r="BY56" s="258"/>
      <c r="BZ56" s="258"/>
      <c r="CA56" s="258"/>
      <c r="CB56" s="258"/>
      <c r="CC56" s="258"/>
      <c r="CD56" s="258"/>
      <c r="CE56" s="258"/>
    </row>
    <row r="57" spans="1:83" s="170" customFormat="1" ht="12.75" customHeight="1">
      <c r="A57" s="170" t="s">
        <v>883</v>
      </c>
      <c r="B57" s="1917"/>
      <c r="C57" s="2061"/>
      <c r="D57" s="2062" t="s">
        <v>800</v>
      </c>
      <c r="E57" s="259" t="s">
        <v>801</v>
      </c>
      <c r="F57" s="130"/>
      <c r="G57" s="260">
        <v>103180</v>
      </c>
      <c r="H57" s="261">
        <v>178870</v>
      </c>
      <c r="I57" s="260">
        <v>99260</v>
      </c>
      <c r="J57" s="261">
        <v>174950</v>
      </c>
      <c r="K57" s="112" t="s">
        <v>615</v>
      </c>
      <c r="L57" s="262">
        <v>920</v>
      </c>
      <c r="M57" s="263">
        <v>1680</v>
      </c>
      <c r="N57" s="264" t="s">
        <v>790</v>
      </c>
      <c r="O57" s="262">
        <v>880</v>
      </c>
      <c r="P57" s="263">
        <v>1640</v>
      </c>
      <c r="Q57" s="264" t="s">
        <v>790</v>
      </c>
      <c r="R57" s="140"/>
      <c r="S57" s="139"/>
      <c r="T57" s="274"/>
      <c r="U57" s="1888"/>
      <c r="V57" s="94"/>
      <c r="W57" s="290"/>
      <c r="X57" s="1868"/>
      <c r="Y57" s="291"/>
      <c r="Z57" s="292"/>
      <c r="AA57" s="1901"/>
      <c r="AB57" s="290"/>
      <c r="AC57" s="1941"/>
      <c r="AD57" s="139"/>
      <c r="AE57" s="139"/>
      <c r="AF57" s="1888"/>
      <c r="AG57" s="295"/>
      <c r="AH57" s="2058"/>
      <c r="AI57" s="101" t="s">
        <v>802</v>
      </c>
      <c r="AJ57" s="268">
        <v>2000</v>
      </c>
      <c r="AK57" s="269">
        <v>2200</v>
      </c>
      <c r="AL57" s="286">
        <v>1400</v>
      </c>
      <c r="AM57" s="269">
        <v>1400</v>
      </c>
      <c r="AN57" s="2059"/>
      <c r="AO57" s="101" t="s">
        <v>803</v>
      </c>
      <c r="AP57" s="268">
        <v>2300</v>
      </c>
      <c r="AQ57" s="269">
        <v>2500</v>
      </c>
      <c r="AR57" s="287">
        <v>1600</v>
      </c>
      <c r="AS57" s="272">
        <v>1600</v>
      </c>
      <c r="AT57" s="1868"/>
      <c r="AU57" s="290"/>
      <c r="AV57" s="1868"/>
      <c r="AW57" s="2051"/>
      <c r="AX57" s="1868"/>
      <c r="AY57" s="2054"/>
      <c r="AZ57" s="1868"/>
      <c r="BA57" s="290"/>
      <c r="BB57" s="1868"/>
      <c r="BC57" s="2048">
        <v>0.06</v>
      </c>
      <c r="BD57" s="1868"/>
      <c r="BE57" s="276">
        <v>10</v>
      </c>
      <c r="BF57" s="1868"/>
      <c r="BG57" s="276">
        <v>30</v>
      </c>
      <c r="BH57" s="1868"/>
      <c r="BI57" s="276">
        <v>20</v>
      </c>
      <c r="BJ57" s="1868"/>
      <c r="BK57" s="2051"/>
      <c r="BL57" s="1868"/>
      <c r="BM57" s="2054"/>
      <c r="BN57" s="1868"/>
      <c r="BO57" s="2048">
        <v>0.97</v>
      </c>
      <c r="BP57" s="256"/>
      <c r="BQ57" s="256"/>
      <c r="BR57" s="126"/>
      <c r="BS57" s="258"/>
      <c r="BT57" s="258"/>
      <c r="BU57" s="258"/>
      <c r="BV57" s="258"/>
      <c r="BW57" s="258"/>
      <c r="BX57" s="258"/>
      <c r="BY57" s="258"/>
      <c r="BZ57" s="258"/>
      <c r="CA57" s="258"/>
      <c r="CB57" s="258"/>
      <c r="CC57" s="258"/>
      <c r="CD57" s="258"/>
      <c r="CE57" s="258"/>
    </row>
    <row r="58" spans="1:83" s="170" customFormat="1" ht="12.75" customHeight="1">
      <c r="A58" s="170" t="s">
        <v>884</v>
      </c>
      <c r="B58" s="1917"/>
      <c r="C58" s="2061"/>
      <c r="D58" s="2063"/>
      <c r="E58" s="149" t="s">
        <v>438</v>
      </c>
      <c r="F58" s="130"/>
      <c r="G58" s="150">
        <v>178870</v>
      </c>
      <c r="H58" s="151"/>
      <c r="I58" s="150">
        <v>174950</v>
      </c>
      <c r="J58" s="151"/>
      <c r="K58" s="112" t="s">
        <v>615</v>
      </c>
      <c r="L58" s="152">
        <v>1680</v>
      </c>
      <c r="M58" s="153"/>
      <c r="N58" s="154" t="s">
        <v>790</v>
      </c>
      <c r="O58" s="152">
        <v>1640</v>
      </c>
      <c r="P58" s="153"/>
      <c r="Q58" s="154" t="s">
        <v>790</v>
      </c>
      <c r="R58" s="140"/>
      <c r="S58" s="139"/>
      <c r="T58" s="277"/>
      <c r="U58" s="1888"/>
      <c r="V58" s="94"/>
      <c r="W58" s="160" t="s">
        <v>885</v>
      </c>
      <c r="X58" s="1868"/>
      <c r="Y58" s="266" t="s">
        <v>885</v>
      </c>
      <c r="Z58" s="241"/>
      <c r="AA58" s="1901"/>
      <c r="AB58" s="160"/>
      <c r="AC58" s="1941"/>
      <c r="AD58" s="139"/>
      <c r="AE58" s="139"/>
      <c r="AF58" s="1888"/>
      <c r="AG58" s="295"/>
      <c r="AH58" s="2058"/>
      <c r="AI58" s="279" t="s">
        <v>805</v>
      </c>
      <c r="AJ58" s="280">
        <v>1900</v>
      </c>
      <c r="AK58" s="281">
        <v>2100</v>
      </c>
      <c r="AL58" s="282">
        <v>1300</v>
      </c>
      <c r="AM58" s="281">
        <v>1300</v>
      </c>
      <c r="AN58" s="2059"/>
      <c r="AO58" s="279" t="s">
        <v>806</v>
      </c>
      <c r="AP58" s="280">
        <v>2000</v>
      </c>
      <c r="AQ58" s="281">
        <v>2300</v>
      </c>
      <c r="AR58" s="283">
        <v>1400</v>
      </c>
      <c r="AS58" s="284">
        <v>1400</v>
      </c>
      <c r="AT58" s="1868"/>
      <c r="AU58" s="160" t="s">
        <v>685</v>
      </c>
      <c r="AV58" s="1868"/>
      <c r="AW58" s="2052"/>
      <c r="AX58" s="1868"/>
      <c r="AY58" s="2055"/>
      <c r="AZ58" s="1868"/>
      <c r="BA58" s="160"/>
      <c r="BB58" s="1868"/>
      <c r="BC58" s="2049"/>
      <c r="BD58" s="1868"/>
      <c r="BE58" s="116"/>
      <c r="BF58" s="1868"/>
      <c r="BG58" s="285" t="s">
        <v>807</v>
      </c>
      <c r="BH58" s="1868"/>
      <c r="BI58" s="285" t="s">
        <v>807</v>
      </c>
      <c r="BJ58" s="1868"/>
      <c r="BK58" s="2052"/>
      <c r="BL58" s="1868"/>
      <c r="BM58" s="2055"/>
      <c r="BN58" s="1868"/>
      <c r="BO58" s="2048"/>
      <c r="BP58" s="256"/>
      <c r="BQ58" s="256"/>
      <c r="BR58" s="126"/>
      <c r="BS58" s="258"/>
      <c r="BT58" s="258"/>
      <c r="BU58" s="258"/>
      <c r="BV58" s="258"/>
      <c r="BW58" s="258"/>
      <c r="BX58" s="258"/>
      <c r="BY58" s="258"/>
      <c r="BZ58" s="258"/>
      <c r="CA58" s="258"/>
      <c r="CB58" s="258"/>
      <c r="CC58" s="258"/>
      <c r="CD58" s="258"/>
      <c r="CE58" s="258"/>
    </row>
    <row r="59" spans="1:83" s="172" customFormat="1" ht="12.75" customHeight="1">
      <c r="A59" s="172" t="s">
        <v>886</v>
      </c>
      <c r="B59" s="1917"/>
      <c r="C59" s="2056" t="s">
        <v>887</v>
      </c>
      <c r="D59" s="1906" t="s">
        <v>789</v>
      </c>
      <c r="E59" s="166" t="s">
        <v>480</v>
      </c>
      <c r="F59" s="167"/>
      <c r="G59" s="131">
        <v>38130</v>
      </c>
      <c r="H59" s="132">
        <v>45690</v>
      </c>
      <c r="I59" s="131">
        <v>34490</v>
      </c>
      <c r="J59" s="132">
        <v>42050</v>
      </c>
      <c r="K59" s="112" t="s">
        <v>615</v>
      </c>
      <c r="L59" s="133">
        <v>310</v>
      </c>
      <c r="M59" s="134">
        <v>380</v>
      </c>
      <c r="N59" s="135" t="s">
        <v>790</v>
      </c>
      <c r="O59" s="133">
        <v>270</v>
      </c>
      <c r="P59" s="134">
        <v>340</v>
      </c>
      <c r="Q59" s="135" t="s">
        <v>790</v>
      </c>
      <c r="R59" s="112" t="s">
        <v>615</v>
      </c>
      <c r="S59" s="136">
        <v>7560</v>
      </c>
      <c r="T59" s="246">
        <v>70</v>
      </c>
      <c r="U59" s="1888"/>
      <c r="V59" s="94"/>
      <c r="W59" s="160">
        <v>693500</v>
      </c>
      <c r="X59" s="1868"/>
      <c r="Y59" s="266">
        <v>6930</v>
      </c>
      <c r="Z59" s="248"/>
      <c r="AA59" s="1901"/>
      <c r="AB59" s="266"/>
      <c r="AC59" s="1941"/>
      <c r="AD59" s="139"/>
      <c r="AE59" s="139"/>
      <c r="AF59" s="1888"/>
      <c r="AG59" s="295"/>
      <c r="AH59" s="2058" t="s">
        <v>615</v>
      </c>
      <c r="AI59" s="250" t="s">
        <v>792</v>
      </c>
      <c r="AJ59" s="251">
        <v>2400</v>
      </c>
      <c r="AK59" s="252">
        <v>2600</v>
      </c>
      <c r="AL59" s="286">
        <v>1600</v>
      </c>
      <c r="AM59" s="269">
        <v>1600</v>
      </c>
      <c r="AN59" s="2059" t="s">
        <v>615</v>
      </c>
      <c r="AO59" s="250" t="s">
        <v>793</v>
      </c>
      <c r="AP59" s="251">
        <v>5400</v>
      </c>
      <c r="AQ59" s="252">
        <v>6000</v>
      </c>
      <c r="AR59" s="287">
        <v>3700</v>
      </c>
      <c r="AS59" s="272">
        <v>3700</v>
      </c>
      <c r="AT59" s="1868"/>
      <c r="AU59" s="160">
        <v>2500</v>
      </c>
      <c r="AV59" s="1868" t="s">
        <v>615</v>
      </c>
      <c r="AW59" s="2050">
        <v>1560</v>
      </c>
      <c r="AX59" s="1868" t="s">
        <v>615</v>
      </c>
      <c r="AY59" s="2053">
        <v>10</v>
      </c>
      <c r="AZ59" s="1868"/>
      <c r="BA59" s="160"/>
      <c r="BB59" s="1868" t="s">
        <v>624</v>
      </c>
      <c r="BC59" s="2044" t="s">
        <v>794</v>
      </c>
      <c r="BD59" s="1868" t="s">
        <v>624</v>
      </c>
      <c r="BE59" s="147"/>
      <c r="BF59" s="1868" t="s">
        <v>624</v>
      </c>
      <c r="BG59" s="147"/>
      <c r="BH59" s="1868" t="s">
        <v>624</v>
      </c>
      <c r="BI59" s="147"/>
      <c r="BJ59" s="1868" t="s">
        <v>615</v>
      </c>
      <c r="BK59" s="2050">
        <v>1880</v>
      </c>
      <c r="BL59" s="1868" t="s">
        <v>617</v>
      </c>
      <c r="BM59" s="2053">
        <v>10</v>
      </c>
      <c r="BN59" s="1868"/>
      <c r="BO59" s="2044" t="s">
        <v>795</v>
      </c>
      <c r="BP59" s="245"/>
      <c r="BQ59" s="245"/>
      <c r="BR59" s="94"/>
      <c r="BS59" s="108"/>
      <c r="BT59" s="108"/>
      <c r="BU59" s="108"/>
      <c r="BV59" s="108"/>
      <c r="BW59" s="108"/>
      <c r="BX59" s="108"/>
      <c r="BY59" s="108"/>
      <c r="BZ59" s="108"/>
      <c r="CA59" s="108"/>
      <c r="CB59" s="108"/>
      <c r="CC59" s="108"/>
      <c r="CD59" s="108"/>
      <c r="CE59" s="108"/>
    </row>
    <row r="60" spans="1:83" s="172" customFormat="1" ht="12.75" customHeight="1">
      <c r="A60" s="172" t="s">
        <v>888</v>
      </c>
      <c r="B60" s="1917"/>
      <c r="C60" s="2057"/>
      <c r="D60" s="1907"/>
      <c r="E60" s="288" t="s">
        <v>435</v>
      </c>
      <c r="F60" s="167"/>
      <c r="G60" s="260">
        <v>45690</v>
      </c>
      <c r="H60" s="261">
        <v>101980</v>
      </c>
      <c r="I60" s="260">
        <v>42050</v>
      </c>
      <c r="J60" s="261">
        <v>98340</v>
      </c>
      <c r="K60" s="112" t="s">
        <v>615</v>
      </c>
      <c r="L60" s="262">
        <v>380</v>
      </c>
      <c r="M60" s="263">
        <v>910</v>
      </c>
      <c r="N60" s="264" t="s">
        <v>790</v>
      </c>
      <c r="O60" s="262">
        <v>340</v>
      </c>
      <c r="P60" s="263">
        <v>870</v>
      </c>
      <c r="Q60" s="264" t="s">
        <v>790</v>
      </c>
      <c r="R60" s="112" t="s">
        <v>615</v>
      </c>
      <c r="S60" s="152">
        <v>7560</v>
      </c>
      <c r="T60" s="265">
        <v>70</v>
      </c>
      <c r="U60" s="1888"/>
      <c r="V60" s="94"/>
      <c r="W60" s="290"/>
      <c r="X60" s="1868"/>
      <c r="Y60" s="291"/>
      <c r="Z60" s="292"/>
      <c r="AA60" s="1901"/>
      <c r="AB60" s="290"/>
      <c r="AC60" s="1941"/>
      <c r="AD60" s="139"/>
      <c r="AE60" s="139"/>
      <c r="AF60" s="1888"/>
      <c r="AG60" s="295"/>
      <c r="AH60" s="2058"/>
      <c r="AI60" s="101" t="s">
        <v>797</v>
      </c>
      <c r="AJ60" s="268">
        <v>2300</v>
      </c>
      <c r="AK60" s="269">
        <v>2500</v>
      </c>
      <c r="AL60" s="286">
        <v>1600</v>
      </c>
      <c r="AM60" s="269">
        <v>1600</v>
      </c>
      <c r="AN60" s="2059"/>
      <c r="AO60" s="101" t="s">
        <v>798</v>
      </c>
      <c r="AP60" s="268">
        <v>2900</v>
      </c>
      <c r="AQ60" s="269">
        <v>3300</v>
      </c>
      <c r="AR60" s="287">
        <v>2000</v>
      </c>
      <c r="AS60" s="272">
        <v>2000</v>
      </c>
      <c r="AT60" s="1868"/>
      <c r="AU60" s="290"/>
      <c r="AV60" s="1868"/>
      <c r="AW60" s="2051"/>
      <c r="AX60" s="1868"/>
      <c r="AY60" s="2054"/>
      <c r="AZ60" s="1868"/>
      <c r="BA60" s="290"/>
      <c r="BB60" s="1868"/>
      <c r="BC60" s="2045"/>
      <c r="BD60" s="1868"/>
      <c r="BE60" s="273">
        <v>910</v>
      </c>
      <c r="BF60" s="1868"/>
      <c r="BG60" s="273">
        <v>3240</v>
      </c>
      <c r="BH60" s="1868"/>
      <c r="BI60" s="273">
        <v>2090</v>
      </c>
      <c r="BJ60" s="1868"/>
      <c r="BK60" s="2051"/>
      <c r="BL60" s="1868"/>
      <c r="BM60" s="2054"/>
      <c r="BN60" s="1868"/>
      <c r="BO60" s="2045"/>
      <c r="BP60" s="245"/>
      <c r="BQ60" s="245"/>
      <c r="BR60" s="94"/>
      <c r="BS60" s="108"/>
      <c r="BT60" s="108"/>
      <c r="BU60" s="108"/>
      <c r="BV60" s="108"/>
      <c r="BW60" s="108"/>
      <c r="BX60" s="108"/>
      <c r="BY60" s="108"/>
      <c r="BZ60" s="108"/>
      <c r="CA60" s="108"/>
      <c r="CB60" s="108"/>
      <c r="CC60" s="108"/>
      <c r="CD60" s="108"/>
      <c r="CE60" s="108"/>
    </row>
    <row r="61" spans="1:83" s="172" customFormat="1" ht="12.75" customHeight="1">
      <c r="A61" s="172" t="s">
        <v>889</v>
      </c>
      <c r="B61" s="1917"/>
      <c r="C61" s="2057"/>
      <c r="D61" s="2046" t="s">
        <v>800</v>
      </c>
      <c r="E61" s="288" t="s">
        <v>801</v>
      </c>
      <c r="F61" s="167"/>
      <c r="G61" s="260">
        <v>101980</v>
      </c>
      <c r="H61" s="261">
        <v>177670</v>
      </c>
      <c r="I61" s="260">
        <v>98340</v>
      </c>
      <c r="J61" s="261">
        <v>174030</v>
      </c>
      <c r="K61" s="112" t="s">
        <v>615</v>
      </c>
      <c r="L61" s="262">
        <v>910</v>
      </c>
      <c r="M61" s="263">
        <v>1670</v>
      </c>
      <c r="N61" s="264" t="s">
        <v>790</v>
      </c>
      <c r="O61" s="262">
        <v>870</v>
      </c>
      <c r="P61" s="263">
        <v>1630</v>
      </c>
      <c r="Q61" s="264" t="s">
        <v>790</v>
      </c>
      <c r="R61" s="140"/>
      <c r="S61" s="139"/>
      <c r="T61" s="274"/>
      <c r="U61" s="1888"/>
      <c r="V61" s="94"/>
      <c r="W61" s="160" t="s">
        <v>890</v>
      </c>
      <c r="X61" s="1868"/>
      <c r="Y61" s="266" t="s">
        <v>890</v>
      </c>
      <c r="Z61" s="241"/>
      <c r="AA61" s="1901"/>
      <c r="AB61" s="160"/>
      <c r="AC61" s="1941"/>
      <c r="AD61" s="139"/>
      <c r="AE61" s="139"/>
      <c r="AF61" s="1888"/>
      <c r="AG61" s="295"/>
      <c r="AH61" s="2058"/>
      <c r="AI61" s="101" t="s">
        <v>802</v>
      </c>
      <c r="AJ61" s="268">
        <v>2100</v>
      </c>
      <c r="AK61" s="269">
        <v>2300</v>
      </c>
      <c r="AL61" s="286">
        <v>1500</v>
      </c>
      <c r="AM61" s="269">
        <v>1500</v>
      </c>
      <c r="AN61" s="2059"/>
      <c r="AO61" s="101" t="s">
        <v>803</v>
      </c>
      <c r="AP61" s="268">
        <v>2500</v>
      </c>
      <c r="AQ61" s="269">
        <v>2800</v>
      </c>
      <c r="AR61" s="287">
        <v>1800</v>
      </c>
      <c r="AS61" s="272">
        <v>1800</v>
      </c>
      <c r="AT61" s="1868"/>
      <c r="AU61" s="160" t="s">
        <v>689</v>
      </c>
      <c r="AV61" s="1868"/>
      <c r="AW61" s="2051"/>
      <c r="AX61" s="1868"/>
      <c r="AY61" s="2054"/>
      <c r="AZ61" s="1868"/>
      <c r="BA61" s="160"/>
      <c r="BB61" s="1868"/>
      <c r="BC61" s="2048">
        <v>0.06</v>
      </c>
      <c r="BD61" s="1868"/>
      <c r="BE61" s="276">
        <v>9</v>
      </c>
      <c r="BF61" s="1868"/>
      <c r="BG61" s="276">
        <v>30</v>
      </c>
      <c r="BH61" s="1868"/>
      <c r="BI61" s="276">
        <v>20</v>
      </c>
      <c r="BJ61" s="1868"/>
      <c r="BK61" s="2051"/>
      <c r="BL61" s="1868"/>
      <c r="BM61" s="2054"/>
      <c r="BN61" s="1868"/>
      <c r="BO61" s="2048">
        <v>0.98</v>
      </c>
      <c r="BP61" s="245"/>
      <c r="BQ61" s="245"/>
      <c r="BR61" s="94"/>
      <c r="BS61" s="108"/>
      <c r="BT61" s="108"/>
      <c r="BU61" s="108"/>
      <c r="BV61" s="108"/>
      <c r="BW61" s="108"/>
      <c r="BX61" s="108"/>
      <c r="BY61" s="108"/>
      <c r="BZ61" s="108"/>
      <c r="CA61" s="108"/>
      <c r="CB61" s="108"/>
      <c r="CC61" s="108"/>
      <c r="CD61" s="108"/>
      <c r="CE61" s="108"/>
    </row>
    <row r="62" spans="1:83" s="172" customFormat="1" ht="12.75" customHeight="1">
      <c r="A62" s="172" t="s">
        <v>891</v>
      </c>
      <c r="B62" s="1917"/>
      <c r="C62" s="2057"/>
      <c r="D62" s="2047"/>
      <c r="E62" s="168" t="s">
        <v>438</v>
      </c>
      <c r="F62" s="167"/>
      <c r="G62" s="150">
        <v>177670</v>
      </c>
      <c r="H62" s="151"/>
      <c r="I62" s="150">
        <v>174030</v>
      </c>
      <c r="J62" s="151"/>
      <c r="K62" s="112" t="s">
        <v>615</v>
      </c>
      <c r="L62" s="152">
        <v>1670</v>
      </c>
      <c r="M62" s="153"/>
      <c r="N62" s="154" t="s">
        <v>790</v>
      </c>
      <c r="O62" s="152">
        <v>1630</v>
      </c>
      <c r="P62" s="153"/>
      <c r="Q62" s="154" t="s">
        <v>790</v>
      </c>
      <c r="R62" s="140"/>
      <c r="S62" s="139"/>
      <c r="T62" s="277"/>
      <c r="U62" s="1888"/>
      <c r="V62" s="94"/>
      <c r="W62" s="160">
        <v>730800</v>
      </c>
      <c r="X62" s="1868"/>
      <c r="Y62" s="266">
        <v>7300</v>
      </c>
      <c r="Z62" s="248"/>
      <c r="AA62" s="1901"/>
      <c r="AB62" s="266"/>
      <c r="AC62" s="1941"/>
      <c r="AD62" s="139"/>
      <c r="AE62" s="139"/>
      <c r="AF62" s="1888"/>
      <c r="AG62" s="295"/>
      <c r="AH62" s="2058"/>
      <c r="AI62" s="279" t="s">
        <v>805</v>
      </c>
      <c r="AJ62" s="280">
        <v>2000</v>
      </c>
      <c r="AK62" s="281">
        <v>2200</v>
      </c>
      <c r="AL62" s="282">
        <v>1400</v>
      </c>
      <c r="AM62" s="281">
        <v>1400</v>
      </c>
      <c r="AN62" s="2059"/>
      <c r="AO62" s="279" t="s">
        <v>806</v>
      </c>
      <c r="AP62" s="280">
        <v>2300</v>
      </c>
      <c r="AQ62" s="281">
        <v>2500</v>
      </c>
      <c r="AR62" s="283">
        <v>1600</v>
      </c>
      <c r="AS62" s="284">
        <v>1600</v>
      </c>
      <c r="AT62" s="1868"/>
      <c r="AU62" s="160">
        <v>2400</v>
      </c>
      <c r="AV62" s="1868"/>
      <c r="AW62" s="2052"/>
      <c r="AX62" s="1868"/>
      <c r="AY62" s="2055"/>
      <c r="AZ62" s="1868"/>
      <c r="BA62" s="160"/>
      <c r="BB62" s="1868"/>
      <c r="BC62" s="2049"/>
      <c r="BD62" s="1868"/>
      <c r="BE62" s="116"/>
      <c r="BF62" s="1868"/>
      <c r="BG62" s="285" t="s">
        <v>807</v>
      </c>
      <c r="BH62" s="1868"/>
      <c r="BI62" s="285" t="s">
        <v>807</v>
      </c>
      <c r="BJ62" s="1868"/>
      <c r="BK62" s="2052"/>
      <c r="BL62" s="1868"/>
      <c r="BM62" s="2055"/>
      <c r="BN62" s="1868"/>
      <c r="BO62" s="2048"/>
      <c r="BP62" s="245"/>
      <c r="BQ62" s="245"/>
      <c r="BR62" s="94"/>
      <c r="BS62" s="108"/>
      <c r="BT62" s="108"/>
      <c r="BU62" s="108"/>
      <c r="BV62" s="108"/>
      <c r="BW62" s="108"/>
      <c r="BX62" s="108"/>
      <c r="BY62" s="108"/>
      <c r="BZ62" s="108"/>
      <c r="CA62" s="108"/>
      <c r="CB62" s="108"/>
      <c r="CC62" s="108"/>
      <c r="CD62" s="108"/>
      <c r="CE62" s="108"/>
    </row>
    <row r="63" spans="1:83" s="170" customFormat="1" ht="12.75" customHeight="1">
      <c r="A63" s="170" t="s">
        <v>892</v>
      </c>
      <c r="B63" s="1917"/>
      <c r="C63" s="2060" t="s">
        <v>893</v>
      </c>
      <c r="D63" s="1873" t="s">
        <v>789</v>
      </c>
      <c r="E63" s="129" t="s">
        <v>480</v>
      </c>
      <c r="F63" s="130"/>
      <c r="G63" s="131">
        <v>37070</v>
      </c>
      <c r="H63" s="132">
        <v>44630</v>
      </c>
      <c r="I63" s="131">
        <v>33670</v>
      </c>
      <c r="J63" s="132">
        <v>41230</v>
      </c>
      <c r="K63" s="112" t="s">
        <v>615</v>
      </c>
      <c r="L63" s="133">
        <v>300</v>
      </c>
      <c r="M63" s="134">
        <v>370</v>
      </c>
      <c r="N63" s="135" t="s">
        <v>790</v>
      </c>
      <c r="O63" s="133">
        <v>260</v>
      </c>
      <c r="P63" s="134">
        <v>330</v>
      </c>
      <c r="Q63" s="135" t="s">
        <v>790</v>
      </c>
      <c r="R63" s="112" t="s">
        <v>615</v>
      </c>
      <c r="S63" s="136">
        <v>7560</v>
      </c>
      <c r="T63" s="246">
        <v>70</v>
      </c>
      <c r="U63" s="1888"/>
      <c r="V63" s="94"/>
      <c r="W63" s="290"/>
      <c r="X63" s="1868"/>
      <c r="Y63" s="266"/>
      <c r="Z63" s="248"/>
      <c r="AA63" s="1901"/>
      <c r="AB63" s="266"/>
      <c r="AC63" s="1941"/>
      <c r="AD63" s="139"/>
      <c r="AE63" s="139"/>
      <c r="AF63" s="1888"/>
      <c r="AG63" s="295"/>
      <c r="AH63" s="2058" t="s">
        <v>615</v>
      </c>
      <c r="AI63" s="250" t="s">
        <v>792</v>
      </c>
      <c r="AJ63" s="251">
        <v>2200</v>
      </c>
      <c r="AK63" s="252">
        <v>2400</v>
      </c>
      <c r="AL63" s="286">
        <v>1500</v>
      </c>
      <c r="AM63" s="269">
        <v>1500</v>
      </c>
      <c r="AN63" s="2059" t="s">
        <v>615</v>
      </c>
      <c r="AO63" s="250" t="s">
        <v>793</v>
      </c>
      <c r="AP63" s="251">
        <v>5100</v>
      </c>
      <c r="AQ63" s="252">
        <v>5700</v>
      </c>
      <c r="AR63" s="287">
        <v>3500</v>
      </c>
      <c r="AS63" s="272">
        <v>3500</v>
      </c>
      <c r="AT63" s="1868"/>
      <c r="AU63" s="160"/>
      <c r="AV63" s="1868" t="s">
        <v>615</v>
      </c>
      <c r="AW63" s="2050">
        <v>1460</v>
      </c>
      <c r="AX63" s="1868" t="s">
        <v>615</v>
      </c>
      <c r="AY63" s="2053">
        <v>10</v>
      </c>
      <c r="AZ63" s="1868"/>
      <c r="BA63" s="160"/>
      <c r="BB63" s="1868" t="s">
        <v>624</v>
      </c>
      <c r="BC63" s="2044" t="s">
        <v>794</v>
      </c>
      <c r="BD63" s="1868" t="s">
        <v>624</v>
      </c>
      <c r="BE63" s="147"/>
      <c r="BF63" s="1868" t="s">
        <v>624</v>
      </c>
      <c r="BG63" s="147"/>
      <c r="BH63" s="1868" t="s">
        <v>624</v>
      </c>
      <c r="BI63" s="147"/>
      <c r="BJ63" s="1868" t="s">
        <v>615</v>
      </c>
      <c r="BK63" s="2050">
        <v>1750</v>
      </c>
      <c r="BL63" s="1868" t="s">
        <v>617</v>
      </c>
      <c r="BM63" s="2053">
        <v>10</v>
      </c>
      <c r="BN63" s="1868"/>
      <c r="BO63" s="2044" t="s">
        <v>795</v>
      </c>
      <c r="BP63" s="256"/>
      <c r="BQ63" s="256"/>
      <c r="BR63" s="126"/>
      <c r="BS63" s="258"/>
      <c r="BT63" s="258"/>
      <c r="BU63" s="258"/>
      <c r="BV63" s="258"/>
      <c r="BW63" s="258"/>
      <c r="BX63" s="258"/>
      <c r="BY63" s="258"/>
      <c r="BZ63" s="258"/>
      <c r="CA63" s="258"/>
      <c r="CB63" s="258"/>
      <c r="CC63" s="258"/>
      <c r="CD63" s="258"/>
      <c r="CE63" s="258"/>
    </row>
    <row r="64" spans="1:83" s="170" customFormat="1" ht="12.75" customHeight="1">
      <c r="A64" s="170" t="s">
        <v>894</v>
      </c>
      <c r="B64" s="1917"/>
      <c r="C64" s="2061"/>
      <c r="D64" s="1908"/>
      <c r="E64" s="259" t="s">
        <v>435</v>
      </c>
      <c r="F64" s="130"/>
      <c r="G64" s="260">
        <v>44630</v>
      </c>
      <c r="H64" s="261">
        <v>100920</v>
      </c>
      <c r="I64" s="260">
        <v>41230</v>
      </c>
      <c r="J64" s="261">
        <v>97520</v>
      </c>
      <c r="K64" s="112" t="s">
        <v>615</v>
      </c>
      <c r="L64" s="262">
        <v>370</v>
      </c>
      <c r="M64" s="263">
        <v>900</v>
      </c>
      <c r="N64" s="264" t="s">
        <v>790</v>
      </c>
      <c r="O64" s="262">
        <v>330</v>
      </c>
      <c r="P64" s="263">
        <v>860</v>
      </c>
      <c r="Q64" s="264" t="s">
        <v>790</v>
      </c>
      <c r="R64" s="112" t="s">
        <v>615</v>
      </c>
      <c r="S64" s="152">
        <v>7560</v>
      </c>
      <c r="T64" s="265">
        <v>70</v>
      </c>
      <c r="U64" s="1888"/>
      <c r="V64" s="94"/>
      <c r="W64" s="290"/>
      <c r="X64" s="1868"/>
      <c r="Y64" s="266"/>
      <c r="Z64" s="248"/>
      <c r="AA64" s="1901"/>
      <c r="AB64" s="266"/>
      <c r="AC64" s="1941"/>
      <c r="AD64" s="139"/>
      <c r="AE64" s="139"/>
      <c r="AF64" s="1888"/>
      <c r="AG64" s="295"/>
      <c r="AH64" s="2058"/>
      <c r="AI64" s="101" t="s">
        <v>797</v>
      </c>
      <c r="AJ64" s="268">
        <v>2100</v>
      </c>
      <c r="AK64" s="269">
        <v>2300</v>
      </c>
      <c r="AL64" s="286">
        <v>1500</v>
      </c>
      <c r="AM64" s="269">
        <v>1500</v>
      </c>
      <c r="AN64" s="2059"/>
      <c r="AO64" s="101" t="s">
        <v>798</v>
      </c>
      <c r="AP64" s="268">
        <v>2800</v>
      </c>
      <c r="AQ64" s="269">
        <v>3100</v>
      </c>
      <c r="AR64" s="287">
        <v>1900</v>
      </c>
      <c r="AS64" s="272">
        <v>1900</v>
      </c>
      <c r="AT64" s="1868"/>
      <c r="AU64" s="160" t="s">
        <v>693</v>
      </c>
      <c r="AV64" s="1868"/>
      <c r="AW64" s="2051"/>
      <c r="AX64" s="1868"/>
      <c r="AY64" s="2054"/>
      <c r="AZ64" s="1868"/>
      <c r="BA64" s="160"/>
      <c r="BB64" s="1868"/>
      <c r="BC64" s="2045"/>
      <c r="BD64" s="1868"/>
      <c r="BE64" s="273">
        <v>850</v>
      </c>
      <c r="BF64" s="1868"/>
      <c r="BG64" s="273">
        <v>3020</v>
      </c>
      <c r="BH64" s="1868"/>
      <c r="BI64" s="273">
        <v>1950</v>
      </c>
      <c r="BJ64" s="1868"/>
      <c r="BK64" s="2051"/>
      <c r="BL64" s="1868"/>
      <c r="BM64" s="2054"/>
      <c r="BN64" s="1868"/>
      <c r="BO64" s="2045"/>
      <c r="BP64" s="256"/>
      <c r="BQ64" s="256"/>
      <c r="BR64" s="126"/>
      <c r="BS64" s="258"/>
      <c r="BT64" s="258"/>
      <c r="BU64" s="258"/>
      <c r="BV64" s="258"/>
      <c r="BW64" s="258"/>
      <c r="BX64" s="258"/>
      <c r="BY64" s="258"/>
      <c r="BZ64" s="258"/>
      <c r="CA64" s="258"/>
      <c r="CB64" s="258"/>
      <c r="CC64" s="258"/>
      <c r="CD64" s="258"/>
      <c r="CE64" s="258"/>
    </row>
    <row r="65" spans="1:83" s="170" customFormat="1" ht="12.75" customHeight="1">
      <c r="A65" s="170" t="s">
        <v>895</v>
      </c>
      <c r="B65" s="1917"/>
      <c r="C65" s="2061"/>
      <c r="D65" s="2062" t="s">
        <v>800</v>
      </c>
      <c r="E65" s="259" t="s">
        <v>801</v>
      </c>
      <c r="F65" s="130"/>
      <c r="G65" s="260">
        <v>100920</v>
      </c>
      <c r="H65" s="261">
        <v>176610</v>
      </c>
      <c r="I65" s="260">
        <v>97520</v>
      </c>
      <c r="J65" s="261">
        <v>173210</v>
      </c>
      <c r="K65" s="112" t="s">
        <v>615</v>
      </c>
      <c r="L65" s="262">
        <v>900</v>
      </c>
      <c r="M65" s="263">
        <v>1660</v>
      </c>
      <c r="N65" s="264" t="s">
        <v>790</v>
      </c>
      <c r="O65" s="262">
        <v>860</v>
      </c>
      <c r="P65" s="263">
        <v>1620</v>
      </c>
      <c r="Q65" s="264" t="s">
        <v>790</v>
      </c>
      <c r="R65" s="140"/>
      <c r="S65" s="139"/>
      <c r="T65" s="274"/>
      <c r="U65" s="1888"/>
      <c r="V65" s="94"/>
      <c r="W65" s="290"/>
      <c r="X65" s="1868"/>
      <c r="Y65" s="266"/>
      <c r="Z65" s="248"/>
      <c r="AA65" s="1901"/>
      <c r="AB65" s="266"/>
      <c r="AC65" s="1941"/>
      <c r="AD65" s="139"/>
      <c r="AE65" s="139"/>
      <c r="AF65" s="1888"/>
      <c r="AG65" s="295"/>
      <c r="AH65" s="2058"/>
      <c r="AI65" s="101" t="s">
        <v>802</v>
      </c>
      <c r="AJ65" s="268">
        <v>2000</v>
      </c>
      <c r="AK65" s="269">
        <v>2200</v>
      </c>
      <c r="AL65" s="286">
        <v>1400</v>
      </c>
      <c r="AM65" s="269">
        <v>1400</v>
      </c>
      <c r="AN65" s="2059"/>
      <c r="AO65" s="101" t="s">
        <v>803</v>
      </c>
      <c r="AP65" s="268">
        <v>2400</v>
      </c>
      <c r="AQ65" s="269">
        <v>2700</v>
      </c>
      <c r="AR65" s="287">
        <v>1700</v>
      </c>
      <c r="AS65" s="272">
        <v>1700</v>
      </c>
      <c r="AT65" s="1868"/>
      <c r="AU65" s="160">
        <v>2330</v>
      </c>
      <c r="AV65" s="1868"/>
      <c r="AW65" s="2051"/>
      <c r="AX65" s="1868"/>
      <c r="AY65" s="2054"/>
      <c r="AZ65" s="1868"/>
      <c r="BA65" s="160"/>
      <c r="BB65" s="1868"/>
      <c r="BC65" s="2048">
        <v>0.06</v>
      </c>
      <c r="BD65" s="1868"/>
      <c r="BE65" s="276">
        <v>9</v>
      </c>
      <c r="BF65" s="1868"/>
      <c r="BG65" s="276">
        <v>30</v>
      </c>
      <c r="BH65" s="1868"/>
      <c r="BI65" s="276">
        <v>20</v>
      </c>
      <c r="BJ65" s="1868"/>
      <c r="BK65" s="2051"/>
      <c r="BL65" s="1868"/>
      <c r="BM65" s="2054"/>
      <c r="BN65" s="1868"/>
      <c r="BO65" s="2048">
        <v>0.98</v>
      </c>
      <c r="BP65" s="256"/>
      <c r="BQ65" s="256"/>
      <c r="BR65" s="126"/>
      <c r="BS65" s="258"/>
      <c r="BT65" s="258"/>
      <c r="BU65" s="258"/>
      <c r="BV65" s="258"/>
      <c r="BW65" s="258"/>
      <c r="BX65" s="258"/>
      <c r="BY65" s="258"/>
      <c r="BZ65" s="258"/>
      <c r="CA65" s="258"/>
      <c r="CB65" s="258"/>
      <c r="CC65" s="258"/>
      <c r="CD65" s="258"/>
      <c r="CE65" s="258"/>
    </row>
    <row r="66" spans="1:83" s="170" customFormat="1" ht="12.75" customHeight="1">
      <c r="A66" s="170" t="s">
        <v>896</v>
      </c>
      <c r="B66" s="1917"/>
      <c r="C66" s="2061"/>
      <c r="D66" s="2063"/>
      <c r="E66" s="149" t="s">
        <v>438</v>
      </c>
      <c r="F66" s="130"/>
      <c r="G66" s="150">
        <v>176610</v>
      </c>
      <c r="H66" s="151"/>
      <c r="I66" s="150">
        <v>173210</v>
      </c>
      <c r="J66" s="151"/>
      <c r="K66" s="112" t="s">
        <v>615</v>
      </c>
      <c r="L66" s="152">
        <v>1660</v>
      </c>
      <c r="M66" s="153"/>
      <c r="N66" s="154" t="s">
        <v>790</v>
      </c>
      <c r="O66" s="152">
        <v>1620</v>
      </c>
      <c r="P66" s="153"/>
      <c r="Q66" s="154" t="s">
        <v>790</v>
      </c>
      <c r="R66" s="140"/>
      <c r="S66" s="139"/>
      <c r="T66" s="277"/>
      <c r="U66" s="1888"/>
      <c r="V66" s="94"/>
      <c r="W66" s="290"/>
      <c r="X66" s="1868"/>
      <c r="Y66" s="266"/>
      <c r="Z66" s="248"/>
      <c r="AA66" s="1901"/>
      <c r="AB66" s="266"/>
      <c r="AC66" s="1941"/>
      <c r="AD66" s="139"/>
      <c r="AE66" s="139"/>
      <c r="AF66" s="1888"/>
      <c r="AG66" s="295"/>
      <c r="AH66" s="2058"/>
      <c r="AI66" s="279" t="s">
        <v>805</v>
      </c>
      <c r="AJ66" s="280">
        <v>1900</v>
      </c>
      <c r="AK66" s="281">
        <v>2100</v>
      </c>
      <c r="AL66" s="282">
        <v>1300</v>
      </c>
      <c r="AM66" s="281">
        <v>1300</v>
      </c>
      <c r="AN66" s="2059"/>
      <c r="AO66" s="279" t="s">
        <v>806</v>
      </c>
      <c r="AP66" s="280">
        <v>2200</v>
      </c>
      <c r="AQ66" s="281">
        <v>2400</v>
      </c>
      <c r="AR66" s="283">
        <v>1500</v>
      </c>
      <c r="AS66" s="284">
        <v>1500</v>
      </c>
      <c r="AT66" s="1868"/>
      <c r="AU66" s="160"/>
      <c r="AV66" s="1868"/>
      <c r="AW66" s="2052"/>
      <c r="AX66" s="1868"/>
      <c r="AY66" s="2055"/>
      <c r="AZ66" s="1868"/>
      <c r="BA66" s="160"/>
      <c r="BB66" s="1868"/>
      <c r="BC66" s="2049"/>
      <c r="BD66" s="1868"/>
      <c r="BE66" s="116"/>
      <c r="BF66" s="1868"/>
      <c r="BG66" s="285" t="s">
        <v>807</v>
      </c>
      <c r="BH66" s="1868"/>
      <c r="BI66" s="285" t="s">
        <v>807</v>
      </c>
      <c r="BJ66" s="1868"/>
      <c r="BK66" s="2052"/>
      <c r="BL66" s="1868"/>
      <c r="BM66" s="2055"/>
      <c r="BN66" s="1868"/>
      <c r="BO66" s="2048"/>
      <c r="BP66" s="256"/>
      <c r="BQ66" s="256"/>
      <c r="BR66" s="126"/>
      <c r="BS66" s="258"/>
      <c r="BT66" s="258"/>
      <c r="BU66" s="258"/>
      <c r="BV66" s="258"/>
      <c r="BW66" s="258"/>
      <c r="BX66" s="258"/>
      <c r="BY66" s="258"/>
      <c r="BZ66" s="258"/>
      <c r="CA66" s="258"/>
      <c r="CB66" s="258"/>
      <c r="CC66" s="258"/>
      <c r="CD66" s="258"/>
      <c r="CE66" s="258"/>
    </row>
    <row r="67" spans="1:83" s="172" customFormat="1" ht="12.75" customHeight="1">
      <c r="A67" s="172" t="s">
        <v>897</v>
      </c>
      <c r="B67" s="1917"/>
      <c r="C67" s="2056" t="s">
        <v>898</v>
      </c>
      <c r="D67" s="1906" t="s">
        <v>789</v>
      </c>
      <c r="E67" s="166" t="s">
        <v>480</v>
      </c>
      <c r="F67" s="167"/>
      <c r="G67" s="131">
        <v>37000</v>
      </c>
      <c r="H67" s="132">
        <v>44560</v>
      </c>
      <c r="I67" s="131">
        <v>33820</v>
      </c>
      <c r="J67" s="132">
        <v>41380</v>
      </c>
      <c r="K67" s="112" t="s">
        <v>615</v>
      </c>
      <c r="L67" s="133">
        <v>300</v>
      </c>
      <c r="M67" s="134">
        <v>370</v>
      </c>
      <c r="N67" s="135" t="s">
        <v>790</v>
      </c>
      <c r="O67" s="133">
        <v>260</v>
      </c>
      <c r="P67" s="134">
        <v>330</v>
      </c>
      <c r="Q67" s="135" t="s">
        <v>790</v>
      </c>
      <c r="R67" s="112" t="s">
        <v>615</v>
      </c>
      <c r="S67" s="136">
        <v>7560</v>
      </c>
      <c r="T67" s="246">
        <v>70</v>
      </c>
      <c r="U67" s="1888"/>
      <c r="V67" s="94"/>
      <c r="W67" s="290"/>
      <c r="X67" s="1868"/>
      <c r="Y67" s="266"/>
      <c r="Z67" s="248"/>
      <c r="AA67" s="1901"/>
      <c r="AB67" s="266"/>
      <c r="AC67" s="1941"/>
      <c r="AD67" s="139"/>
      <c r="AE67" s="139"/>
      <c r="AF67" s="1888"/>
      <c r="AG67" s="295"/>
      <c r="AH67" s="2058" t="s">
        <v>615</v>
      </c>
      <c r="AI67" s="250" t="s">
        <v>792</v>
      </c>
      <c r="AJ67" s="251">
        <v>2100</v>
      </c>
      <c r="AK67" s="252">
        <v>2300</v>
      </c>
      <c r="AL67" s="286">
        <v>1400</v>
      </c>
      <c r="AM67" s="269">
        <v>1400</v>
      </c>
      <c r="AN67" s="2059" t="s">
        <v>615</v>
      </c>
      <c r="AO67" s="250" t="s">
        <v>793</v>
      </c>
      <c r="AP67" s="251">
        <v>4600</v>
      </c>
      <c r="AQ67" s="252">
        <v>5200</v>
      </c>
      <c r="AR67" s="287">
        <v>3200</v>
      </c>
      <c r="AS67" s="272">
        <v>3200</v>
      </c>
      <c r="AT67" s="1868"/>
      <c r="AU67" s="160" t="s">
        <v>697</v>
      </c>
      <c r="AV67" s="1868" t="s">
        <v>615</v>
      </c>
      <c r="AW67" s="2050">
        <v>1370</v>
      </c>
      <c r="AX67" s="1868" t="s">
        <v>615</v>
      </c>
      <c r="AY67" s="2053">
        <v>20</v>
      </c>
      <c r="AZ67" s="1868"/>
      <c r="BA67" s="160"/>
      <c r="BB67" s="1868" t="s">
        <v>624</v>
      </c>
      <c r="BC67" s="2044" t="s">
        <v>794</v>
      </c>
      <c r="BD67" s="1868" t="s">
        <v>624</v>
      </c>
      <c r="BE67" s="147"/>
      <c r="BF67" s="1868" t="s">
        <v>624</v>
      </c>
      <c r="BG67" s="147"/>
      <c r="BH67" s="1868" t="s">
        <v>624</v>
      </c>
      <c r="BI67" s="147"/>
      <c r="BJ67" s="1868" t="s">
        <v>615</v>
      </c>
      <c r="BK67" s="2050">
        <v>1640</v>
      </c>
      <c r="BL67" s="1868" t="s">
        <v>617</v>
      </c>
      <c r="BM67" s="2053">
        <v>10</v>
      </c>
      <c r="BN67" s="1868"/>
      <c r="BO67" s="2044" t="s">
        <v>795</v>
      </c>
      <c r="BP67" s="245"/>
      <c r="BQ67" s="245"/>
      <c r="BR67" s="94"/>
      <c r="BS67" s="108"/>
      <c r="BT67" s="108"/>
      <c r="BU67" s="108"/>
      <c r="BV67" s="108"/>
      <c r="BW67" s="108"/>
      <c r="BX67" s="108"/>
      <c r="BY67" s="108"/>
      <c r="BZ67" s="108"/>
      <c r="CA67" s="108"/>
      <c r="CB67" s="108"/>
      <c r="CC67" s="108"/>
      <c r="CD67" s="108"/>
      <c r="CE67" s="108"/>
    </row>
    <row r="68" spans="1:83" s="172" customFormat="1" ht="12.75" customHeight="1">
      <c r="A68" s="172" t="s">
        <v>899</v>
      </c>
      <c r="B68" s="1917"/>
      <c r="C68" s="2057"/>
      <c r="D68" s="1907"/>
      <c r="E68" s="288" t="s">
        <v>435</v>
      </c>
      <c r="F68" s="167"/>
      <c r="G68" s="260">
        <v>44560</v>
      </c>
      <c r="H68" s="261">
        <v>100850</v>
      </c>
      <c r="I68" s="260">
        <v>41380</v>
      </c>
      <c r="J68" s="261">
        <v>97670</v>
      </c>
      <c r="K68" s="112" t="s">
        <v>615</v>
      </c>
      <c r="L68" s="262">
        <v>370</v>
      </c>
      <c r="M68" s="263">
        <v>900</v>
      </c>
      <c r="N68" s="264" t="s">
        <v>790</v>
      </c>
      <c r="O68" s="262">
        <v>330</v>
      </c>
      <c r="P68" s="263">
        <v>860</v>
      </c>
      <c r="Q68" s="264" t="s">
        <v>790</v>
      </c>
      <c r="R68" s="112" t="s">
        <v>615</v>
      </c>
      <c r="S68" s="152">
        <v>7560</v>
      </c>
      <c r="T68" s="265">
        <v>70</v>
      </c>
      <c r="U68" s="1888"/>
      <c r="V68" s="94"/>
      <c r="W68" s="290"/>
      <c r="X68" s="1868"/>
      <c r="Y68" s="266"/>
      <c r="Z68" s="248"/>
      <c r="AA68" s="1901"/>
      <c r="AB68" s="266"/>
      <c r="AC68" s="1941"/>
      <c r="AD68" s="139"/>
      <c r="AE68" s="139"/>
      <c r="AF68" s="1888"/>
      <c r="AG68" s="295"/>
      <c r="AH68" s="2058"/>
      <c r="AI68" s="101" t="s">
        <v>797</v>
      </c>
      <c r="AJ68" s="268">
        <v>2000</v>
      </c>
      <c r="AK68" s="269">
        <v>2200</v>
      </c>
      <c r="AL68" s="286">
        <v>1400</v>
      </c>
      <c r="AM68" s="269">
        <v>1400</v>
      </c>
      <c r="AN68" s="2059"/>
      <c r="AO68" s="101" t="s">
        <v>798</v>
      </c>
      <c r="AP68" s="268">
        <v>2500</v>
      </c>
      <c r="AQ68" s="269">
        <v>2800</v>
      </c>
      <c r="AR68" s="287">
        <v>1800</v>
      </c>
      <c r="AS68" s="272">
        <v>1800</v>
      </c>
      <c r="AT68" s="1868"/>
      <c r="AU68" s="160">
        <v>2120</v>
      </c>
      <c r="AV68" s="1868"/>
      <c r="AW68" s="2051"/>
      <c r="AX68" s="1868"/>
      <c r="AY68" s="2054"/>
      <c r="AZ68" s="1868"/>
      <c r="BA68" s="160"/>
      <c r="BB68" s="1868"/>
      <c r="BC68" s="2045"/>
      <c r="BD68" s="1868"/>
      <c r="BE68" s="273">
        <v>790</v>
      </c>
      <c r="BF68" s="1868"/>
      <c r="BG68" s="273">
        <v>2830</v>
      </c>
      <c r="BH68" s="1868"/>
      <c r="BI68" s="273">
        <v>1830</v>
      </c>
      <c r="BJ68" s="1868"/>
      <c r="BK68" s="2051"/>
      <c r="BL68" s="1868"/>
      <c r="BM68" s="2054"/>
      <c r="BN68" s="1868"/>
      <c r="BO68" s="2045"/>
      <c r="BP68" s="245"/>
      <c r="BQ68" s="245"/>
      <c r="BR68" s="94"/>
      <c r="BS68" s="108"/>
      <c r="BT68" s="108"/>
      <c r="BU68" s="108"/>
      <c r="BV68" s="108"/>
      <c r="BW68" s="108"/>
      <c r="BX68" s="108"/>
      <c r="BY68" s="108"/>
      <c r="BZ68" s="108"/>
      <c r="CA68" s="108"/>
      <c r="CB68" s="108"/>
      <c r="CC68" s="108"/>
      <c r="CD68" s="108"/>
      <c r="CE68" s="108"/>
    </row>
    <row r="69" spans="1:83" s="172" customFormat="1" ht="12.75" customHeight="1">
      <c r="A69" s="172" t="s">
        <v>900</v>
      </c>
      <c r="B69" s="1917"/>
      <c r="C69" s="2057"/>
      <c r="D69" s="2046" t="s">
        <v>800</v>
      </c>
      <c r="E69" s="288" t="s">
        <v>801</v>
      </c>
      <c r="F69" s="167"/>
      <c r="G69" s="260">
        <v>100850</v>
      </c>
      <c r="H69" s="261">
        <v>176540</v>
      </c>
      <c r="I69" s="260">
        <v>97670</v>
      </c>
      <c r="J69" s="261">
        <v>173360</v>
      </c>
      <c r="K69" s="112" t="s">
        <v>615</v>
      </c>
      <c r="L69" s="262">
        <v>900</v>
      </c>
      <c r="M69" s="263">
        <v>1660</v>
      </c>
      <c r="N69" s="264" t="s">
        <v>790</v>
      </c>
      <c r="O69" s="262">
        <v>860</v>
      </c>
      <c r="P69" s="263">
        <v>1620</v>
      </c>
      <c r="Q69" s="264" t="s">
        <v>790</v>
      </c>
      <c r="R69" s="140"/>
      <c r="S69" s="139"/>
      <c r="T69" s="274"/>
      <c r="U69" s="1888"/>
      <c r="V69" s="94"/>
      <c r="W69" s="160"/>
      <c r="X69" s="1868"/>
      <c r="Y69" s="266"/>
      <c r="Z69" s="248"/>
      <c r="AA69" s="1901"/>
      <c r="AB69" s="266"/>
      <c r="AC69" s="1941"/>
      <c r="AD69" s="139"/>
      <c r="AE69" s="139"/>
      <c r="AF69" s="1888"/>
      <c r="AG69" s="295"/>
      <c r="AH69" s="2058"/>
      <c r="AI69" s="101" t="s">
        <v>802</v>
      </c>
      <c r="AJ69" s="268">
        <v>1900</v>
      </c>
      <c r="AK69" s="269">
        <v>2000</v>
      </c>
      <c r="AL69" s="286">
        <v>1300</v>
      </c>
      <c r="AM69" s="269">
        <v>1300</v>
      </c>
      <c r="AN69" s="2059"/>
      <c r="AO69" s="101" t="s">
        <v>803</v>
      </c>
      <c r="AP69" s="268">
        <v>2200</v>
      </c>
      <c r="AQ69" s="269">
        <v>2500</v>
      </c>
      <c r="AR69" s="287">
        <v>1500</v>
      </c>
      <c r="AS69" s="272">
        <v>1500</v>
      </c>
      <c r="AT69" s="1868"/>
      <c r="AU69" s="160"/>
      <c r="AV69" s="1868"/>
      <c r="AW69" s="2051"/>
      <c r="AX69" s="1868"/>
      <c r="AY69" s="2054"/>
      <c r="AZ69" s="1868"/>
      <c r="BA69" s="160"/>
      <c r="BB69" s="1868"/>
      <c r="BC69" s="2048">
        <v>7.0000000000000007E-2</v>
      </c>
      <c r="BD69" s="1868"/>
      <c r="BE69" s="276">
        <v>8</v>
      </c>
      <c r="BF69" s="1868"/>
      <c r="BG69" s="276">
        <v>20</v>
      </c>
      <c r="BH69" s="1868"/>
      <c r="BI69" s="276">
        <v>10</v>
      </c>
      <c r="BJ69" s="1868"/>
      <c r="BK69" s="2051"/>
      <c r="BL69" s="1868"/>
      <c r="BM69" s="2054"/>
      <c r="BN69" s="1868"/>
      <c r="BO69" s="2048">
        <v>0.98</v>
      </c>
      <c r="BP69" s="245"/>
      <c r="BQ69" s="245"/>
      <c r="BR69" s="94"/>
      <c r="BS69" s="108"/>
      <c r="BT69" s="108"/>
      <c r="BU69" s="108"/>
      <c r="BV69" s="108"/>
      <c r="BW69" s="108"/>
      <c r="BX69" s="108"/>
      <c r="BY69" s="108"/>
      <c r="BZ69" s="108"/>
      <c r="CA69" s="108"/>
      <c r="CB69" s="108"/>
      <c r="CC69" s="108"/>
      <c r="CD69" s="108"/>
      <c r="CE69" s="108"/>
    </row>
    <row r="70" spans="1:83" s="172" customFormat="1" ht="12.75" customHeight="1">
      <c r="A70" s="172" t="s">
        <v>901</v>
      </c>
      <c r="B70" s="1917"/>
      <c r="C70" s="2057"/>
      <c r="D70" s="2047"/>
      <c r="E70" s="168" t="s">
        <v>438</v>
      </c>
      <c r="F70" s="167"/>
      <c r="G70" s="150">
        <v>176540</v>
      </c>
      <c r="H70" s="151"/>
      <c r="I70" s="150">
        <v>173360</v>
      </c>
      <c r="J70" s="151"/>
      <c r="K70" s="112" t="s">
        <v>615</v>
      </c>
      <c r="L70" s="152">
        <v>1660</v>
      </c>
      <c r="M70" s="153"/>
      <c r="N70" s="154" t="s">
        <v>790</v>
      </c>
      <c r="O70" s="152">
        <v>1620</v>
      </c>
      <c r="P70" s="153"/>
      <c r="Q70" s="154" t="s">
        <v>790</v>
      </c>
      <c r="R70" s="140"/>
      <c r="S70" s="139"/>
      <c r="T70" s="277"/>
      <c r="U70" s="1888"/>
      <c r="V70" s="94"/>
      <c r="W70" s="160"/>
      <c r="X70" s="1868"/>
      <c r="Y70" s="266"/>
      <c r="Z70" s="248"/>
      <c r="AA70" s="1901"/>
      <c r="AB70" s="266"/>
      <c r="AC70" s="1941"/>
      <c r="AD70" s="139"/>
      <c r="AE70" s="139"/>
      <c r="AF70" s="1888"/>
      <c r="AG70" s="295"/>
      <c r="AH70" s="2058"/>
      <c r="AI70" s="279" t="s">
        <v>805</v>
      </c>
      <c r="AJ70" s="280">
        <v>1800</v>
      </c>
      <c r="AK70" s="281">
        <v>2000</v>
      </c>
      <c r="AL70" s="282">
        <v>1200</v>
      </c>
      <c r="AM70" s="281">
        <v>1200</v>
      </c>
      <c r="AN70" s="2059"/>
      <c r="AO70" s="279" t="s">
        <v>806</v>
      </c>
      <c r="AP70" s="280">
        <v>2000</v>
      </c>
      <c r="AQ70" s="281">
        <v>2200</v>
      </c>
      <c r="AR70" s="283">
        <v>1400</v>
      </c>
      <c r="AS70" s="284">
        <v>1400</v>
      </c>
      <c r="AT70" s="1868"/>
      <c r="AU70" s="160"/>
      <c r="AV70" s="1868"/>
      <c r="AW70" s="2052"/>
      <c r="AX70" s="1868"/>
      <c r="AY70" s="2055"/>
      <c r="AZ70" s="1868"/>
      <c r="BA70" s="160"/>
      <c r="BB70" s="1868"/>
      <c r="BC70" s="2049"/>
      <c r="BD70" s="1868"/>
      <c r="BE70" s="116"/>
      <c r="BF70" s="1868"/>
      <c r="BG70" s="285" t="s">
        <v>807</v>
      </c>
      <c r="BH70" s="1868"/>
      <c r="BI70" s="285" t="s">
        <v>807</v>
      </c>
      <c r="BJ70" s="1868"/>
      <c r="BK70" s="2052"/>
      <c r="BL70" s="1868"/>
      <c r="BM70" s="2055"/>
      <c r="BN70" s="1868"/>
      <c r="BO70" s="2048"/>
      <c r="BP70" s="245"/>
      <c r="BQ70" s="245"/>
      <c r="BR70" s="94"/>
      <c r="BS70" s="108"/>
      <c r="BT70" s="108"/>
      <c r="BU70" s="108"/>
      <c r="BV70" s="108"/>
      <c r="BW70" s="108"/>
      <c r="BX70" s="108"/>
      <c r="BY70" s="108"/>
      <c r="BZ70" s="108"/>
      <c r="CA70" s="108"/>
      <c r="CB70" s="108"/>
      <c r="CC70" s="108"/>
      <c r="CD70" s="108"/>
      <c r="CE70" s="108"/>
    </row>
    <row r="71" spans="1:83" s="170" customFormat="1" ht="12.75" customHeight="1">
      <c r="A71" s="170" t="s">
        <v>902</v>
      </c>
      <c r="B71" s="1917"/>
      <c r="C71" s="2060" t="s">
        <v>903</v>
      </c>
      <c r="D71" s="1873" t="s">
        <v>789</v>
      </c>
      <c r="E71" s="129" t="s">
        <v>480</v>
      </c>
      <c r="F71" s="130"/>
      <c r="G71" s="131">
        <v>36150</v>
      </c>
      <c r="H71" s="132">
        <v>43710</v>
      </c>
      <c r="I71" s="131">
        <v>33150</v>
      </c>
      <c r="J71" s="132">
        <v>40710</v>
      </c>
      <c r="K71" s="112" t="s">
        <v>615</v>
      </c>
      <c r="L71" s="133">
        <v>290</v>
      </c>
      <c r="M71" s="134">
        <v>360</v>
      </c>
      <c r="N71" s="135" t="s">
        <v>790</v>
      </c>
      <c r="O71" s="133">
        <v>260</v>
      </c>
      <c r="P71" s="134">
        <v>330</v>
      </c>
      <c r="Q71" s="135" t="s">
        <v>790</v>
      </c>
      <c r="R71" s="112" t="s">
        <v>615</v>
      </c>
      <c r="S71" s="136">
        <v>7560</v>
      </c>
      <c r="T71" s="246">
        <v>70</v>
      </c>
      <c r="U71" s="1888"/>
      <c r="V71" s="94"/>
      <c r="W71" s="160"/>
      <c r="X71" s="1868"/>
      <c r="Y71" s="266"/>
      <c r="Z71" s="248"/>
      <c r="AA71" s="1901"/>
      <c r="AB71" s="266"/>
      <c r="AC71" s="1941"/>
      <c r="AD71" s="139"/>
      <c r="AE71" s="139"/>
      <c r="AF71" s="1888"/>
      <c r="AG71" s="295"/>
      <c r="AH71" s="2058" t="s">
        <v>615</v>
      </c>
      <c r="AI71" s="250" t="s">
        <v>792</v>
      </c>
      <c r="AJ71" s="251">
        <v>2200</v>
      </c>
      <c r="AK71" s="252">
        <v>2400</v>
      </c>
      <c r="AL71" s="286">
        <v>1500</v>
      </c>
      <c r="AM71" s="269">
        <v>1500</v>
      </c>
      <c r="AN71" s="2059" t="s">
        <v>615</v>
      </c>
      <c r="AO71" s="250" t="s">
        <v>793</v>
      </c>
      <c r="AP71" s="251">
        <v>5100</v>
      </c>
      <c r="AQ71" s="252">
        <v>5700</v>
      </c>
      <c r="AR71" s="287">
        <v>3500</v>
      </c>
      <c r="AS71" s="272">
        <v>3500</v>
      </c>
      <c r="AT71" s="1868"/>
      <c r="AU71" s="2064" t="s">
        <v>904</v>
      </c>
      <c r="AV71" s="1868" t="s">
        <v>615</v>
      </c>
      <c r="AW71" s="2050">
        <v>1280</v>
      </c>
      <c r="AX71" s="1868" t="s">
        <v>615</v>
      </c>
      <c r="AY71" s="2053">
        <v>10</v>
      </c>
      <c r="AZ71" s="1868"/>
      <c r="BA71" s="2064"/>
      <c r="BB71" s="1868" t="s">
        <v>624</v>
      </c>
      <c r="BC71" s="2044" t="s">
        <v>794</v>
      </c>
      <c r="BD71" s="1868" t="s">
        <v>624</v>
      </c>
      <c r="BE71" s="147"/>
      <c r="BF71" s="1868" t="s">
        <v>624</v>
      </c>
      <c r="BG71" s="147"/>
      <c r="BH71" s="1868" t="s">
        <v>624</v>
      </c>
      <c r="BI71" s="147"/>
      <c r="BJ71" s="1868" t="s">
        <v>615</v>
      </c>
      <c r="BK71" s="2050">
        <v>1550</v>
      </c>
      <c r="BL71" s="1868" t="s">
        <v>617</v>
      </c>
      <c r="BM71" s="2053">
        <v>10</v>
      </c>
      <c r="BN71" s="1868"/>
      <c r="BO71" s="2044" t="s">
        <v>795</v>
      </c>
      <c r="BP71" s="256"/>
      <c r="BQ71" s="256"/>
      <c r="BR71" s="126"/>
      <c r="BS71" s="258"/>
      <c r="BT71" s="258"/>
      <c r="BU71" s="258"/>
      <c r="BV71" s="258"/>
      <c r="BW71" s="258"/>
      <c r="BX71" s="258"/>
      <c r="BY71" s="258"/>
      <c r="BZ71" s="258"/>
      <c r="CA71" s="258"/>
      <c r="CB71" s="258"/>
      <c r="CC71" s="258"/>
      <c r="CD71" s="258"/>
      <c r="CE71" s="258"/>
    </row>
    <row r="72" spans="1:83" s="170" customFormat="1" ht="12.75" customHeight="1">
      <c r="A72" s="170" t="s">
        <v>905</v>
      </c>
      <c r="B72" s="1917"/>
      <c r="C72" s="2061"/>
      <c r="D72" s="1908"/>
      <c r="E72" s="259" t="s">
        <v>435</v>
      </c>
      <c r="F72" s="130"/>
      <c r="G72" s="260">
        <v>43710</v>
      </c>
      <c r="H72" s="261">
        <v>100000</v>
      </c>
      <c r="I72" s="260">
        <v>40710</v>
      </c>
      <c r="J72" s="261">
        <v>97000</v>
      </c>
      <c r="K72" s="112" t="s">
        <v>615</v>
      </c>
      <c r="L72" s="262">
        <v>360</v>
      </c>
      <c r="M72" s="263">
        <v>890</v>
      </c>
      <c r="N72" s="264" t="s">
        <v>790</v>
      </c>
      <c r="O72" s="262">
        <v>330</v>
      </c>
      <c r="P72" s="263">
        <v>860</v>
      </c>
      <c r="Q72" s="264" t="s">
        <v>790</v>
      </c>
      <c r="R72" s="112" t="s">
        <v>615</v>
      </c>
      <c r="S72" s="152">
        <v>7560</v>
      </c>
      <c r="T72" s="265">
        <v>70</v>
      </c>
      <c r="U72" s="1888"/>
      <c r="V72" s="94"/>
      <c r="W72" s="160"/>
      <c r="X72" s="1868"/>
      <c r="Y72" s="266"/>
      <c r="Z72" s="248"/>
      <c r="AA72" s="1901"/>
      <c r="AB72" s="266"/>
      <c r="AC72" s="1941"/>
      <c r="AD72" s="139"/>
      <c r="AE72" s="139"/>
      <c r="AF72" s="1888"/>
      <c r="AG72" s="295"/>
      <c r="AH72" s="2058"/>
      <c r="AI72" s="101" t="s">
        <v>797</v>
      </c>
      <c r="AJ72" s="268">
        <v>2100</v>
      </c>
      <c r="AK72" s="269">
        <v>2300</v>
      </c>
      <c r="AL72" s="286">
        <v>1500</v>
      </c>
      <c r="AM72" s="269">
        <v>1500</v>
      </c>
      <c r="AN72" s="2059"/>
      <c r="AO72" s="101" t="s">
        <v>798</v>
      </c>
      <c r="AP72" s="268">
        <v>2800</v>
      </c>
      <c r="AQ72" s="269">
        <v>3100</v>
      </c>
      <c r="AR72" s="287">
        <v>1900</v>
      </c>
      <c r="AS72" s="272">
        <v>1900</v>
      </c>
      <c r="AT72" s="1868"/>
      <c r="AU72" s="2064"/>
      <c r="AV72" s="1868"/>
      <c r="AW72" s="2051"/>
      <c r="AX72" s="1868"/>
      <c r="AY72" s="2054"/>
      <c r="AZ72" s="1868"/>
      <c r="BA72" s="2064"/>
      <c r="BB72" s="1868"/>
      <c r="BC72" s="2045"/>
      <c r="BD72" s="1868"/>
      <c r="BE72" s="273">
        <v>750</v>
      </c>
      <c r="BF72" s="1868"/>
      <c r="BG72" s="273">
        <v>2670</v>
      </c>
      <c r="BH72" s="1868"/>
      <c r="BI72" s="273">
        <v>1720</v>
      </c>
      <c r="BJ72" s="1868"/>
      <c r="BK72" s="2051"/>
      <c r="BL72" s="1868"/>
      <c r="BM72" s="2054"/>
      <c r="BN72" s="1868"/>
      <c r="BO72" s="2045"/>
      <c r="BP72" s="256"/>
      <c r="BQ72" s="256"/>
      <c r="BR72" s="126"/>
      <c r="BS72" s="258"/>
      <c r="BT72" s="258"/>
      <c r="BU72" s="258"/>
      <c r="BV72" s="258"/>
      <c r="BW72" s="258"/>
      <c r="BX72" s="258"/>
      <c r="BY72" s="258"/>
      <c r="BZ72" s="258"/>
      <c r="CA72" s="258"/>
      <c r="CB72" s="258"/>
      <c r="CC72" s="258"/>
      <c r="CD72" s="258"/>
      <c r="CE72" s="258"/>
    </row>
    <row r="73" spans="1:83" s="170" customFormat="1" ht="12.75" customHeight="1">
      <c r="A73" s="170" t="s">
        <v>906</v>
      </c>
      <c r="B73" s="1917"/>
      <c r="C73" s="2061"/>
      <c r="D73" s="2062" t="s">
        <v>800</v>
      </c>
      <c r="E73" s="259" t="s">
        <v>801</v>
      </c>
      <c r="F73" s="130"/>
      <c r="G73" s="260">
        <v>100000</v>
      </c>
      <c r="H73" s="261">
        <v>175690</v>
      </c>
      <c r="I73" s="260">
        <v>97000</v>
      </c>
      <c r="J73" s="261">
        <v>172690</v>
      </c>
      <c r="K73" s="112" t="s">
        <v>615</v>
      </c>
      <c r="L73" s="262">
        <v>890</v>
      </c>
      <c r="M73" s="263">
        <v>1650</v>
      </c>
      <c r="N73" s="264" t="s">
        <v>790</v>
      </c>
      <c r="O73" s="262">
        <v>860</v>
      </c>
      <c r="P73" s="263">
        <v>1620</v>
      </c>
      <c r="Q73" s="264" t="s">
        <v>790</v>
      </c>
      <c r="R73" s="140"/>
      <c r="S73" s="139"/>
      <c r="T73" s="274"/>
      <c r="U73" s="1888"/>
      <c r="V73" s="94"/>
      <c r="W73" s="160"/>
      <c r="X73" s="1868"/>
      <c r="Y73" s="266"/>
      <c r="Z73" s="248"/>
      <c r="AA73" s="1901"/>
      <c r="AB73" s="266"/>
      <c r="AC73" s="1941"/>
      <c r="AD73" s="139"/>
      <c r="AE73" s="139"/>
      <c r="AF73" s="1888"/>
      <c r="AG73" s="295"/>
      <c r="AH73" s="2058"/>
      <c r="AI73" s="101" t="s">
        <v>802</v>
      </c>
      <c r="AJ73" s="268">
        <v>2000</v>
      </c>
      <c r="AK73" s="269">
        <v>2200</v>
      </c>
      <c r="AL73" s="286">
        <v>1400</v>
      </c>
      <c r="AM73" s="269">
        <v>1400</v>
      </c>
      <c r="AN73" s="2059"/>
      <c r="AO73" s="101" t="s">
        <v>803</v>
      </c>
      <c r="AP73" s="268">
        <v>2400</v>
      </c>
      <c r="AQ73" s="269">
        <v>2700</v>
      </c>
      <c r="AR73" s="287">
        <v>1700</v>
      </c>
      <c r="AS73" s="272">
        <v>1700</v>
      </c>
      <c r="AT73" s="1868"/>
      <c r="AU73" s="160"/>
      <c r="AV73" s="1868"/>
      <c r="AW73" s="2051"/>
      <c r="AX73" s="1868"/>
      <c r="AY73" s="2054"/>
      <c r="AZ73" s="1868"/>
      <c r="BA73" s="160"/>
      <c r="BB73" s="1868"/>
      <c r="BC73" s="2048">
        <v>7.0000000000000007E-2</v>
      </c>
      <c r="BD73" s="1868"/>
      <c r="BE73" s="276">
        <v>8</v>
      </c>
      <c r="BF73" s="1868"/>
      <c r="BG73" s="276">
        <v>20</v>
      </c>
      <c r="BH73" s="1868"/>
      <c r="BI73" s="276">
        <v>10</v>
      </c>
      <c r="BJ73" s="1868"/>
      <c r="BK73" s="2051"/>
      <c r="BL73" s="1868"/>
      <c r="BM73" s="2054"/>
      <c r="BN73" s="1868"/>
      <c r="BO73" s="2048">
        <v>0.99</v>
      </c>
      <c r="BP73" s="256"/>
      <c r="BQ73" s="256"/>
      <c r="BR73" s="126"/>
      <c r="BS73" s="258"/>
      <c r="BT73" s="258"/>
      <c r="BU73" s="258"/>
      <c r="BV73" s="258"/>
      <c r="BW73" s="258"/>
      <c r="BX73" s="258"/>
      <c r="BY73" s="258"/>
      <c r="BZ73" s="258"/>
      <c r="CA73" s="258"/>
      <c r="CB73" s="258"/>
      <c r="CC73" s="258"/>
      <c r="CD73" s="258"/>
      <c r="CE73" s="258"/>
    </row>
    <row r="74" spans="1:83" s="170" customFormat="1" ht="12.75" customHeight="1">
      <c r="A74" s="170" t="s">
        <v>907</v>
      </c>
      <c r="B74" s="1917"/>
      <c r="C74" s="2061"/>
      <c r="D74" s="2063"/>
      <c r="E74" s="149" t="s">
        <v>438</v>
      </c>
      <c r="F74" s="130"/>
      <c r="G74" s="150">
        <v>175690</v>
      </c>
      <c r="H74" s="151"/>
      <c r="I74" s="150">
        <v>172690</v>
      </c>
      <c r="J74" s="151"/>
      <c r="K74" s="112" t="s">
        <v>615</v>
      </c>
      <c r="L74" s="152">
        <v>1650</v>
      </c>
      <c r="M74" s="153"/>
      <c r="N74" s="154" t="s">
        <v>790</v>
      </c>
      <c r="O74" s="152">
        <v>1620</v>
      </c>
      <c r="P74" s="153"/>
      <c r="Q74" s="154" t="s">
        <v>790</v>
      </c>
      <c r="R74" s="140"/>
      <c r="S74" s="139"/>
      <c r="T74" s="277"/>
      <c r="U74" s="1888"/>
      <c r="V74" s="94"/>
      <c r="W74" s="290"/>
      <c r="X74" s="1868"/>
      <c r="Y74" s="296"/>
      <c r="Z74" s="248"/>
      <c r="AA74" s="1901"/>
      <c r="AB74" s="172"/>
      <c r="AC74" s="1941"/>
      <c r="AD74" s="139"/>
      <c r="AE74" s="139"/>
      <c r="AF74" s="1888"/>
      <c r="AG74" s="295"/>
      <c r="AH74" s="2058"/>
      <c r="AI74" s="279" t="s">
        <v>805</v>
      </c>
      <c r="AJ74" s="280">
        <v>1900</v>
      </c>
      <c r="AK74" s="281">
        <v>2100</v>
      </c>
      <c r="AL74" s="282">
        <v>1300</v>
      </c>
      <c r="AM74" s="281">
        <v>1300</v>
      </c>
      <c r="AN74" s="2059"/>
      <c r="AO74" s="279" t="s">
        <v>806</v>
      </c>
      <c r="AP74" s="280">
        <v>2200</v>
      </c>
      <c r="AQ74" s="281">
        <v>2400</v>
      </c>
      <c r="AR74" s="283">
        <v>1500</v>
      </c>
      <c r="AS74" s="284">
        <v>1500</v>
      </c>
      <c r="AT74" s="1868"/>
      <c r="AU74" s="160"/>
      <c r="AV74" s="1868"/>
      <c r="AW74" s="2052"/>
      <c r="AX74" s="1868"/>
      <c r="AY74" s="2055"/>
      <c r="AZ74" s="1868"/>
      <c r="BA74" s="160"/>
      <c r="BB74" s="1868"/>
      <c r="BC74" s="2049"/>
      <c r="BD74" s="1868"/>
      <c r="BE74" s="116"/>
      <c r="BF74" s="1868"/>
      <c r="BG74" s="285" t="s">
        <v>807</v>
      </c>
      <c r="BH74" s="1868"/>
      <c r="BI74" s="285" t="s">
        <v>807</v>
      </c>
      <c r="BJ74" s="1868"/>
      <c r="BK74" s="2052"/>
      <c r="BL74" s="1868"/>
      <c r="BM74" s="2055"/>
      <c r="BN74" s="1868"/>
      <c r="BO74" s="2048"/>
      <c r="BP74" s="256"/>
      <c r="BQ74" s="256"/>
      <c r="BR74" s="126"/>
      <c r="BS74" s="258"/>
      <c r="BT74" s="258"/>
      <c r="BU74" s="258"/>
      <c r="BV74" s="258"/>
      <c r="BW74" s="258"/>
      <c r="BX74" s="258"/>
      <c r="BY74" s="258"/>
      <c r="BZ74" s="258"/>
      <c r="CA74" s="258"/>
      <c r="CB74" s="258"/>
      <c r="CC74" s="258"/>
      <c r="CD74" s="258"/>
      <c r="CE74" s="258"/>
    </row>
    <row r="75" spans="1:83" s="172" customFormat="1" ht="12.75" customHeight="1">
      <c r="A75" s="172" t="s">
        <v>908</v>
      </c>
      <c r="B75" s="1917"/>
      <c r="C75" s="2056" t="s">
        <v>909</v>
      </c>
      <c r="D75" s="1906" t="s">
        <v>789</v>
      </c>
      <c r="E75" s="166" t="s">
        <v>480</v>
      </c>
      <c r="F75" s="167"/>
      <c r="G75" s="131">
        <v>35370</v>
      </c>
      <c r="H75" s="132">
        <v>42930</v>
      </c>
      <c r="I75" s="131">
        <v>32540</v>
      </c>
      <c r="J75" s="132">
        <v>40100</v>
      </c>
      <c r="K75" s="112" t="s">
        <v>615</v>
      </c>
      <c r="L75" s="133">
        <v>280</v>
      </c>
      <c r="M75" s="134">
        <v>350</v>
      </c>
      <c r="N75" s="135" t="s">
        <v>790</v>
      </c>
      <c r="O75" s="133">
        <v>250</v>
      </c>
      <c r="P75" s="134">
        <v>320</v>
      </c>
      <c r="Q75" s="135" t="s">
        <v>790</v>
      </c>
      <c r="R75" s="112" t="s">
        <v>615</v>
      </c>
      <c r="S75" s="136">
        <v>7560</v>
      </c>
      <c r="T75" s="246">
        <v>70</v>
      </c>
      <c r="U75" s="1888"/>
      <c r="V75" s="94"/>
      <c r="W75" s="290"/>
      <c r="X75" s="1868"/>
      <c r="Y75" s="296"/>
      <c r="Z75" s="248"/>
      <c r="AA75" s="1901"/>
      <c r="AC75" s="1941"/>
      <c r="AD75" s="139"/>
      <c r="AE75" s="139"/>
      <c r="AF75" s="1888"/>
      <c r="AG75" s="295"/>
      <c r="AH75" s="2058" t="s">
        <v>615</v>
      </c>
      <c r="AI75" s="250" t="s">
        <v>792</v>
      </c>
      <c r="AJ75" s="251">
        <v>2100</v>
      </c>
      <c r="AK75" s="252">
        <v>2300</v>
      </c>
      <c r="AL75" s="286">
        <v>1400</v>
      </c>
      <c r="AM75" s="269">
        <v>1400</v>
      </c>
      <c r="AN75" s="2059" t="s">
        <v>615</v>
      </c>
      <c r="AO75" s="250" t="s">
        <v>793</v>
      </c>
      <c r="AP75" s="251">
        <v>4600</v>
      </c>
      <c r="AQ75" s="252">
        <v>5200</v>
      </c>
      <c r="AR75" s="287">
        <v>3200</v>
      </c>
      <c r="AS75" s="272">
        <v>3200</v>
      </c>
      <c r="AT75" s="1868"/>
      <c r="AU75" s="160"/>
      <c r="AV75" s="1868" t="s">
        <v>615</v>
      </c>
      <c r="AW75" s="2050">
        <v>1210</v>
      </c>
      <c r="AX75" s="1868" t="s">
        <v>615</v>
      </c>
      <c r="AY75" s="2053">
        <v>10</v>
      </c>
      <c r="AZ75" s="1868"/>
      <c r="BA75" s="160"/>
      <c r="BB75" s="1868" t="s">
        <v>624</v>
      </c>
      <c r="BC75" s="2044" t="s">
        <v>794</v>
      </c>
      <c r="BD75" s="1868" t="s">
        <v>624</v>
      </c>
      <c r="BE75" s="147"/>
      <c r="BF75" s="1868" t="s">
        <v>624</v>
      </c>
      <c r="BG75" s="147"/>
      <c r="BH75" s="1868" t="s">
        <v>624</v>
      </c>
      <c r="BI75" s="147"/>
      <c r="BJ75" s="1868" t="s">
        <v>615</v>
      </c>
      <c r="BK75" s="2050">
        <v>1460</v>
      </c>
      <c r="BL75" s="1868" t="s">
        <v>617</v>
      </c>
      <c r="BM75" s="2053">
        <v>10</v>
      </c>
      <c r="BN75" s="138"/>
      <c r="BO75" s="2044" t="s">
        <v>795</v>
      </c>
      <c r="BP75" s="245"/>
      <c r="BQ75" s="245"/>
      <c r="BR75" s="94"/>
      <c r="BS75" s="108"/>
      <c r="BT75" s="108"/>
      <c r="BU75" s="108"/>
      <c r="BV75" s="108"/>
      <c r="BW75" s="108"/>
      <c r="BX75" s="108"/>
      <c r="BY75" s="108"/>
      <c r="BZ75" s="108"/>
      <c r="CA75" s="108"/>
      <c r="CB75" s="108"/>
      <c r="CC75" s="108"/>
      <c r="CD75" s="108"/>
      <c r="CE75" s="108"/>
    </row>
    <row r="76" spans="1:83" s="172" customFormat="1" ht="12.75" customHeight="1">
      <c r="A76" s="172" t="s">
        <v>910</v>
      </c>
      <c r="B76" s="1917"/>
      <c r="C76" s="2057"/>
      <c r="D76" s="1907"/>
      <c r="E76" s="288" t="s">
        <v>435</v>
      </c>
      <c r="F76" s="167"/>
      <c r="G76" s="260">
        <v>42930</v>
      </c>
      <c r="H76" s="261">
        <v>99220</v>
      </c>
      <c r="I76" s="260">
        <v>40100</v>
      </c>
      <c r="J76" s="261">
        <v>96390</v>
      </c>
      <c r="K76" s="112" t="s">
        <v>615</v>
      </c>
      <c r="L76" s="262">
        <v>350</v>
      </c>
      <c r="M76" s="263">
        <v>880</v>
      </c>
      <c r="N76" s="264" t="s">
        <v>790</v>
      </c>
      <c r="O76" s="262">
        <v>320</v>
      </c>
      <c r="P76" s="263">
        <v>850</v>
      </c>
      <c r="Q76" s="264" t="s">
        <v>790</v>
      </c>
      <c r="R76" s="112" t="s">
        <v>615</v>
      </c>
      <c r="S76" s="152">
        <v>7560</v>
      </c>
      <c r="T76" s="265">
        <v>70</v>
      </c>
      <c r="U76" s="1888"/>
      <c r="V76" s="94"/>
      <c r="W76" s="160"/>
      <c r="X76" s="1868"/>
      <c r="Y76" s="266"/>
      <c r="Z76" s="248"/>
      <c r="AA76" s="1901"/>
      <c r="AB76" s="266"/>
      <c r="AC76" s="1941"/>
      <c r="AD76" s="139"/>
      <c r="AE76" s="139"/>
      <c r="AF76" s="1888"/>
      <c r="AG76" s="295"/>
      <c r="AH76" s="2058"/>
      <c r="AI76" s="101" t="s">
        <v>797</v>
      </c>
      <c r="AJ76" s="268">
        <v>2000</v>
      </c>
      <c r="AK76" s="269">
        <v>2200</v>
      </c>
      <c r="AL76" s="286">
        <v>1400</v>
      </c>
      <c r="AM76" s="269">
        <v>1400</v>
      </c>
      <c r="AN76" s="2059"/>
      <c r="AO76" s="101" t="s">
        <v>798</v>
      </c>
      <c r="AP76" s="268">
        <v>2500</v>
      </c>
      <c r="AQ76" s="269">
        <v>2800</v>
      </c>
      <c r="AR76" s="287">
        <v>1800</v>
      </c>
      <c r="AS76" s="272">
        <v>1800</v>
      </c>
      <c r="AT76" s="1868"/>
      <c r="AU76" s="160"/>
      <c r="AV76" s="1868"/>
      <c r="AW76" s="2051"/>
      <c r="AX76" s="1868"/>
      <c r="AY76" s="2054"/>
      <c r="AZ76" s="1868"/>
      <c r="BA76" s="160"/>
      <c r="BB76" s="1868"/>
      <c r="BC76" s="2045"/>
      <c r="BD76" s="1868"/>
      <c r="BE76" s="273">
        <v>700</v>
      </c>
      <c r="BF76" s="1868"/>
      <c r="BG76" s="273">
        <v>2520</v>
      </c>
      <c r="BH76" s="1868"/>
      <c r="BI76" s="273">
        <v>1620</v>
      </c>
      <c r="BJ76" s="1868"/>
      <c r="BK76" s="2051"/>
      <c r="BL76" s="1868"/>
      <c r="BM76" s="2054"/>
      <c r="BN76" s="138"/>
      <c r="BO76" s="2045"/>
      <c r="BP76" s="245"/>
      <c r="BQ76" s="245"/>
      <c r="BR76" s="94"/>
      <c r="BS76" s="108"/>
      <c r="BT76" s="108"/>
      <c r="BU76" s="108"/>
      <c r="BV76" s="108"/>
      <c r="BW76" s="108"/>
      <c r="BX76" s="108"/>
      <c r="BY76" s="108"/>
      <c r="BZ76" s="108"/>
      <c r="CA76" s="108"/>
      <c r="CB76" s="108"/>
      <c r="CC76" s="108"/>
      <c r="CD76" s="108"/>
      <c r="CE76" s="108"/>
    </row>
    <row r="77" spans="1:83" s="172" customFormat="1" ht="12.75" customHeight="1">
      <c r="A77" s="172" t="s">
        <v>911</v>
      </c>
      <c r="B77" s="1917"/>
      <c r="C77" s="2057"/>
      <c r="D77" s="2046" t="s">
        <v>800</v>
      </c>
      <c r="E77" s="288" t="s">
        <v>801</v>
      </c>
      <c r="F77" s="167"/>
      <c r="G77" s="260">
        <v>99220</v>
      </c>
      <c r="H77" s="261">
        <v>174910</v>
      </c>
      <c r="I77" s="260">
        <v>96390</v>
      </c>
      <c r="J77" s="261">
        <v>172080</v>
      </c>
      <c r="K77" s="112" t="s">
        <v>615</v>
      </c>
      <c r="L77" s="262">
        <v>880</v>
      </c>
      <c r="M77" s="263">
        <v>1640</v>
      </c>
      <c r="N77" s="264" t="s">
        <v>790</v>
      </c>
      <c r="O77" s="262">
        <v>850</v>
      </c>
      <c r="P77" s="263">
        <v>1610</v>
      </c>
      <c r="Q77" s="264" t="s">
        <v>790</v>
      </c>
      <c r="R77" s="140"/>
      <c r="S77" s="139"/>
      <c r="T77" s="274"/>
      <c r="U77" s="1888"/>
      <c r="V77" s="94"/>
      <c r="W77" s="160"/>
      <c r="X77" s="1868"/>
      <c r="Y77" s="266"/>
      <c r="Z77" s="248"/>
      <c r="AA77" s="1901"/>
      <c r="AB77" s="266"/>
      <c r="AC77" s="1941"/>
      <c r="AD77" s="139"/>
      <c r="AE77" s="139"/>
      <c r="AF77" s="1888"/>
      <c r="AG77" s="295"/>
      <c r="AH77" s="2058"/>
      <c r="AI77" s="101" t="s">
        <v>802</v>
      </c>
      <c r="AJ77" s="268">
        <v>1900</v>
      </c>
      <c r="AK77" s="269">
        <v>2100</v>
      </c>
      <c r="AL77" s="286">
        <v>1300</v>
      </c>
      <c r="AM77" s="269">
        <v>1300</v>
      </c>
      <c r="AN77" s="2059"/>
      <c r="AO77" s="101" t="s">
        <v>803</v>
      </c>
      <c r="AP77" s="268">
        <v>2200</v>
      </c>
      <c r="AQ77" s="269">
        <v>2500</v>
      </c>
      <c r="AR77" s="287">
        <v>1500</v>
      </c>
      <c r="AS77" s="272">
        <v>1500</v>
      </c>
      <c r="AT77" s="1868"/>
      <c r="AU77" s="160"/>
      <c r="AV77" s="1868"/>
      <c r="AW77" s="2051"/>
      <c r="AX77" s="1868"/>
      <c r="AY77" s="2054"/>
      <c r="AZ77" s="1868"/>
      <c r="BA77" s="160"/>
      <c r="BB77" s="1868"/>
      <c r="BC77" s="2048">
        <v>7.0000000000000007E-2</v>
      </c>
      <c r="BD77" s="1868"/>
      <c r="BE77" s="276">
        <v>7</v>
      </c>
      <c r="BF77" s="1868"/>
      <c r="BG77" s="276">
        <v>20</v>
      </c>
      <c r="BH77" s="1868"/>
      <c r="BI77" s="276">
        <v>10</v>
      </c>
      <c r="BJ77" s="1868"/>
      <c r="BK77" s="2051"/>
      <c r="BL77" s="1868"/>
      <c r="BM77" s="2054"/>
      <c r="BN77" s="138"/>
      <c r="BO77" s="2048">
        <v>0.99</v>
      </c>
      <c r="BP77" s="245"/>
      <c r="BQ77" s="245"/>
      <c r="BR77" s="94"/>
      <c r="BS77" s="108"/>
      <c r="BT77" s="108"/>
      <c r="BU77" s="108"/>
      <c r="BV77" s="108"/>
      <c r="BW77" s="108"/>
      <c r="BX77" s="108"/>
      <c r="BY77" s="108"/>
      <c r="BZ77" s="108"/>
      <c r="CA77" s="108"/>
      <c r="CB77" s="108"/>
      <c r="CC77" s="108"/>
      <c r="CD77" s="108"/>
      <c r="CE77" s="108"/>
    </row>
    <row r="78" spans="1:83" s="172" customFormat="1" ht="12.75" customHeight="1">
      <c r="A78" s="172" t="s">
        <v>912</v>
      </c>
      <c r="B78" s="1905"/>
      <c r="C78" s="2057"/>
      <c r="D78" s="2047"/>
      <c r="E78" s="168" t="s">
        <v>438</v>
      </c>
      <c r="F78" s="167"/>
      <c r="G78" s="150">
        <v>174910</v>
      </c>
      <c r="H78" s="151"/>
      <c r="I78" s="150">
        <v>172080</v>
      </c>
      <c r="J78" s="151"/>
      <c r="K78" s="112" t="s">
        <v>615</v>
      </c>
      <c r="L78" s="152">
        <v>1640</v>
      </c>
      <c r="M78" s="153"/>
      <c r="N78" s="154" t="s">
        <v>790</v>
      </c>
      <c r="O78" s="152">
        <v>1610</v>
      </c>
      <c r="P78" s="153"/>
      <c r="Q78" s="154" t="s">
        <v>790</v>
      </c>
      <c r="R78" s="140"/>
      <c r="S78" s="139"/>
      <c r="T78" s="297"/>
      <c r="U78" s="1888"/>
      <c r="V78" s="94"/>
      <c r="W78" s="174"/>
      <c r="X78" s="1868"/>
      <c r="Y78" s="298"/>
      <c r="Z78" s="248"/>
      <c r="AA78" s="1901"/>
      <c r="AB78" s="298"/>
      <c r="AC78" s="1941"/>
      <c r="AD78" s="139"/>
      <c r="AE78" s="139"/>
      <c r="AF78" s="1888"/>
      <c r="AG78" s="295"/>
      <c r="AH78" s="2058"/>
      <c r="AI78" s="279" t="s">
        <v>805</v>
      </c>
      <c r="AJ78" s="280">
        <v>1800</v>
      </c>
      <c r="AK78" s="281">
        <v>2000</v>
      </c>
      <c r="AL78" s="282">
        <v>1200</v>
      </c>
      <c r="AM78" s="281">
        <v>1200</v>
      </c>
      <c r="AN78" s="2059"/>
      <c r="AO78" s="279" t="s">
        <v>806</v>
      </c>
      <c r="AP78" s="280">
        <v>2000</v>
      </c>
      <c r="AQ78" s="281">
        <v>2200</v>
      </c>
      <c r="AR78" s="283">
        <v>1400</v>
      </c>
      <c r="AS78" s="284">
        <v>1400</v>
      </c>
      <c r="AT78" s="1868"/>
      <c r="AU78" s="174"/>
      <c r="AV78" s="1868"/>
      <c r="AW78" s="2052"/>
      <c r="AX78" s="1868"/>
      <c r="AY78" s="2055"/>
      <c r="AZ78" s="1868"/>
      <c r="BA78" s="174"/>
      <c r="BB78" s="1868"/>
      <c r="BC78" s="2049"/>
      <c r="BD78" s="1868"/>
      <c r="BE78" s="116"/>
      <c r="BF78" s="1868"/>
      <c r="BG78" s="285" t="s">
        <v>807</v>
      </c>
      <c r="BH78" s="1868"/>
      <c r="BI78" s="285" t="s">
        <v>807</v>
      </c>
      <c r="BJ78" s="1868"/>
      <c r="BK78" s="2052"/>
      <c r="BL78" s="1868"/>
      <c r="BM78" s="2055"/>
      <c r="BN78" s="138"/>
      <c r="BO78" s="2049"/>
      <c r="BP78" s="245"/>
      <c r="BQ78" s="245"/>
      <c r="BR78" s="94"/>
      <c r="BS78" s="108"/>
      <c r="BT78" s="108"/>
      <c r="BU78" s="108"/>
      <c r="BV78" s="108"/>
      <c r="BW78" s="108"/>
      <c r="BX78" s="108"/>
      <c r="BY78" s="108"/>
      <c r="BZ78" s="108"/>
      <c r="CA78" s="108"/>
      <c r="CB78" s="108"/>
      <c r="CC78" s="108"/>
      <c r="CD78" s="108"/>
      <c r="CE78" s="108"/>
    </row>
  </sheetData>
  <sheetProtection algorithmName="SHA-512" hashValue="xHI7dmpeq1rPoQUf0BjkWsx2RgQ4E4eHL8Iwy1XRc5Sl7K8KRORU/bps9mnZm297TJpqcUWLuesUFRj186QRYQ==" saltValue="ZYJxlgRA+k8wWnxbJKmVKg==" spinCount="100000" sheet="1" objects="1" scenarios="1"/>
  <mergeCells count="530">
    <mergeCell ref="B1:B4"/>
    <mergeCell ref="C1:C4"/>
    <mergeCell ref="D1:D4"/>
    <mergeCell ref="E1:E4"/>
    <mergeCell ref="G1:J1"/>
    <mergeCell ref="L1:Q1"/>
    <mergeCell ref="BK1:BM2"/>
    <mergeCell ref="BO1:BO4"/>
    <mergeCell ref="G2:H2"/>
    <mergeCell ref="I2:J2"/>
    <mergeCell ref="L2:N2"/>
    <mergeCell ref="O2:Q2"/>
    <mergeCell ref="AJ2:AM2"/>
    <mergeCell ref="AP2:AS2"/>
    <mergeCell ref="G3:H3"/>
    <mergeCell ref="I3:J3"/>
    <mergeCell ref="AW1:AY2"/>
    <mergeCell ref="BA1:BA4"/>
    <mergeCell ref="BC1:BC4"/>
    <mergeCell ref="BE1:BE4"/>
    <mergeCell ref="BG1:BG4"/>
    <mergeCell ref="BI1:BI4"/>
    <mergeCell ref="S1:T2"/>
    <mergeCell ref="W1:AB2"/>
    <mergeCell ref="AD1:AE2"/>
    <mergeCell ref="AI1:AM1"/>
    <mergeCell ref="AO1:AS1"/>
    <mergeCell ref="AU1:AU2"/>
    <mergeCell ref="AP3:AQ3"/>
    <mergeCell ref="AR3:AS3"/>
    <mergeCell ref="AY3:AY4"/>
    <mergeCell ref="BM3:BM4"/>
    <mergeCell ref="G5:H5"/>
    <mergeCell ref="I5:J5"/>
    <mergeCell ref="L5:N5"/>
    <mergeCell ref="O5:Q5"/>
    <mergeCell ref="S5:T5"/>
    <mergeCell ref="W5:AB5"/>
    <mergeCell ref="T3:T4"/>
    <mergeCell ref="Y3:Y4"/>
    <mergeCell ref="AB3:AB4"/>
    <mergeCell ref="AG3:AG4"/>
    <mergeCell ref="AJ3:AK3"/>
    <mergeCell ref="AL3:AM3"/>
    <mergeCell ref="AD5:AG5"/>
    <mergeCell ref="AI5:AM5"/>
    <mergeCell ref="AO5:AS5"/>
    <mergeCell ref="AW5:AY5"/>
    <mergeCell ref="BK5:BM5"/>
    <mergeCell ref="B7:B78"/>
    <mergeCell ref="C7:C10"/>
    <mergeCell ref="D7:D8"/>
    <mergeCell ref="U7:U78"/>
    <mergeCell ref="X7:X78"/>
    <mergeCell ref="BH15:BH18"/>
    <mergeCell ref="AN7:AN10"/>
    <mergeCell ref="AT7:AT78"/>
    <mergeCell ref="AV7:AV10"/>
    <mergeCell ref="AW7:AW10"/>
    <mergeCell ref="AX7:AX10"/>
    <mergeCell ref="AY7:AY10"/>
    <mergeCell ref="AN11:AN14"/>
    <mergeCell ref="AV11:AV14"/>
    <mergeCell ref="AW11:AW14"/>
    <mergeCell ref="AX11:AX14"/>
    <mergeCell ref="D9:D10"/>
    <mergeCell ref="AC9:AC10"/>
    <mergeCell ref="AD9:AD10"/>
    <mergeCell ref="BC9:BC10"/>
    <mergeCell ref="BC13:BC14"/>
    <mergeCell ref="AV19:AV22"/>
    <mergeCell ref="C19:C22"/>
    <mergeCell ref="BO9:BO10"/>
    <mergeCell ref="C11:C14"/>
    <mergeCell ref="D11:D12"/>
    <mergeCell ref="AC11:AC12"/>
    <mergeCell ref="AD11:AD12"/>
    <mergeCell ref="AF11:AF14"/>
    <mergeCell ref="BJ7:BJ10"/>
    <mergeCell ref="BK7:BK10"/>
    <mergeCell ref="BL7:BL10"/>
    <mergeCell ref="BM7:BM10"/>
    <mergeCell ref="BN7:BN10"/>
    <mergeCell ref="BO7:BO8"/>
    <mergeCell ref="AZ7:AZ78"/>
    <mergeCell ref="BB7:BB10"/>
    <mergeCell ref="BC7:BC8"/>
    <mergeCell ref="BD7:BD10"/>
    <mergeCell ref="BF7:BF10"/>
    <mergeCell ref="BH7:BH10"/>
    <mergeCell ref="BC15:BC16"/>
    <mergeCell ref="BD15:BD18"/>
    <mergeCell ref="BA16:BA18"/>
    <mergeCell ref="D13:D14"/>
    <mergeCell ref="AC13:AC14"/>
    <mergeCell ref="AD13:AD14"/>
    <mergeCell ref="BO13:BO14"/>
    <mergeCell ref="C15:C18"/>
    <mergeCell ref="D15:D16"/>
    <mergeCell ref="AC15:AC16"/>
    <mergeCell ref="AD15:AD16"/>
    <mergeCell ref="AF15:AF18"/>
    <mergeCell ref="BJ11:BJ14"/>
    <mergeCell ref="BK11:BK14"/>
    <mergeCell ref="BL11:BL14"/>
    <mergeCell ref="BM11:BM14"/>
    <mergeCell ref="BN11:BN14"/>
    <mergeCell ref="BO11:BO12"/>
    <mergeCell ref="AY11:AY14"/>
    <mergeCell ref="BB11:BB14"/>
    <mergeCell ref="BC11:BC12"/>
    <mergeCell ref="BD11:BD14"/>
    <mergeCell ref="BF11:BF14"/>
    <mergeCell ref="BH11:BH14"/>
    <mergeCell ref="BF15:BF18"/>
    <mergeCell ref="D17:D18"/>
    <mergeCell ref="AC17:AC18"/>
    <mergeCell ref="AD17:AD18"/>
    <mergeCell ref="BC17:BC18"/>
    <mergeCell ref="BO17:BO18"/>
    <mergeCell ref="BM15:BM18"/>
    <mergeCell ref="BN15:BN18"/>
    <mergeCell ref="D21:D22"/>
    <mergeCell ref="AC21:AC22"/>
    <mergeCell ref="AD21:AD22"/>
    <mergeCell ref="AD19:AD20"/>
    <mergeCell ref="AF19:AF22"/>
    <mergeCell ref="AG19:AG22"/>
    <mergeCell ref="AH19:AH22"/>
    <mergeCell ref="AN19:AN22"/>
    <mergeCell ref="BO15:BO16"/>
    <mergeCell ref="AN15:AN18"/>
    <mergeCell ref="AV15:AV18"/>
    <mergeCell ref="AW15:AW18"/>
    <mergeCell ref="AX15:AX18"/>
    <mergeCell ref="AY15:AY18"/>
    <mergeCell ref="BB15:BB18"/>
    <mergeCell ref="AU16:AU18"/>
    <mergeCell ref="BN19:BN22"/>
    <mergeCell ref="BO19:BO20"/>
    <mergeCell ref="BC21:BC22"/>
    <mergeCell ref="BO21:BO22"/>
    <mergeCell ref="BF19:BF22"/>
    <mergeCell ref="BH19:BH22"/>
    <mergeCell ref="BJ19:BJ22"/>
    <mergeCell ref="BK19:BK22"/>
    <mergeCell ref="BL19:BL22"/>
    <mergeCell ref="BM19:BM22"/>
    <mergeCell ref="AW19:AW22"/>
    <mergeCell ref="AX19:AX22"/>
    <mergeCell ref="AY19:AY22"/>
    <mergeCell ref="BB19:BB22"/>
    <mergeCell ref="BC19:BC20"/>
    <mergeCell ref="BD19:BD22"/>
    <mergeCell ref="BN23:BN26"/>
    <mergeCell ref="BO23:BO24"/>
    <mergeCell ref="D25:D26"/>
    <mergeCell ref="AC25:AC26"/>
    <mergeCell ref="AD25:AD26"/>
    <mergeCell ref="BC25:BC26"/>
    <mergeCell ref="BO25:BO26"/>
    <mergeCell ref="BB23:BB26"/>
    <mergeCell ref="BC23:BC24"/>
    <mergeCell ref="BD23:BD26"/>
    <mergeCell ref="BF23:BF26"/>
    <mergeCell ref="BH23:BH26"/>
    <mergeCell ref="BJ23:BJ26"/>
    <mergeCell ref="AH23:AH26"/>
    <mergeCell ref="AN23:AN26"/>
    <mergeCell ref="AV23:AV26"/>
    <mergeCell ref="AW23:AW26"/>
    <mergeCell ref="AX23:AX26"/>
    <mergeCell ref="AY23:AY26"/>
    <mergeCell ref="D23:D24"/>
    <mergeCell ref="AC23:AC24"/>
    <mergeCell ref="AD23:AD24"/>
    <mergeCell ref="AF23:AF26"/>
    <mergeCell ref="AG23:AG26"/>
    <mergeCell ref="BL23:BL26"/>
    <mergeCell ref="BM23:BM26"/>
    <mergeCell ref="C23:C26"/>
    <mergeCell ref="AA7:AA78"/>
    <mergeCell ref="AC7:AC8"/>
    <mergeCell ref="AD7:AD8"/>
    <mergeCell ref="AF7:AF10"/>
    <mergeCell ref="AG7:AG10"/>
    <mergeCell ref="AH7:AH10"/>
    <mergeCell ref="AG11:AG14"/>
    <mergeCell ref="AH11:AH14"/>
    <mergeCell ref="AG15:AG18"/>
    <mergeCell ref="AH15:AH18"/>
    <mergeCell ref="BK27:BK30"/>
    <mergeCell ref="BL27:BL30"/>
    <mergeCell ref="BM27:BM30"/>
    <mergeCell ref="C35:C38"/>
    <mergeCell ref="D19:D20"/>
    <mergeCell ref="W19:W21"/>
    <mergeCell ref="Y19:Y21"/>
    <mergeCell ref="AC19:AC20"/>
    <mergeCell ref="BJ15:BJ18"/>
    <mergeCell ref="BK15:BK18"/>
    <mergeCell ref="BL15:BL18"/>
    <mergeCell ref="AX27:AX30"/>
    <mergeCell ref="AY27:AY30"/>
    <mergeCell ref="C27:C30"/>
    <mergeCell ref="D27:D28"/>
    <mergeCell ref="AC27:AC28"/>
    <mergeCell ref="AD27:AD28"/>
    <mergeCell ref="AF27:AF30"/>
    <mergeCell ref="AG27:AG30"/>
    <mergeCell ref="BK23:BK26"/>
    <mergeCell ref="AX31:AX34"/>
    <mergeCell ref="AY31:AY34"/>
    <mergeCell ref="D31:D32"/>
    <mergeCell ref="AC31:AC32"/>
    <mergeCell ref="AD31:AD32"/>
    <mergeCell ref="AF31:AF34"/>
    <mergeCell ref="AG31:AG34"/>
    <mergeCell ref="BN27:BN30"/>
    <mergeCell ref="BO27:BO28"/>
    <mergeCell ref="D29:D30"/>
    <mergeCell ref="AC29:AC30"/>
    <mergeCell ref="AD29:AD30"/>
    <mergeCell ref="BC29:BC30"/>
    <mergeCell ref="BO29:BO30"/>
    <mergeCell ref="BB27:BB30"/>
    <mergeCell ref="BC27:BC28"/>
    <mergeCell ref="BD27:BD30"/>
    <mergeCell ref="BF27:BF30"/>
    <mergeCell ref="BH27:BH30"/>
    <mergeCell ref="BJ27:BJ30"/>
    <mergeCell ref="AH27:AH30"/>
    <mergeCell ref="AN27:AN30"/>
    <mergeCell ref="AV27:AV30"/>
    <mergeCell ref="AW27:AW30"/>
    <mergeCell ref="BK31:BK34"/>
    <mergeCell ref="BL31:BL34"/>
    <mergeCell ref="BM31:BM34"/>
    <mergeCell ref="C31:C34"/>
    <mergeCell ref="BK35:BK38"/>
    <mergeCell ref="BL35:BL38"/>
    <mergeCell ref="BM35:BM38"/>
    <mergeCell ref="BN31:BN34"/>
    <mergeCell ref="BO31:BO32"/>
    <mergeCell ref="D33:D34"/>
    <mergeCell ref="AC33:AC34"/>
    <mergeCell ref="AD33:AD34"/>
    <mergeCell ref="BC33:BC34"/>
    <mergeCell ref="BO33:BO34"/>
    <mergeCell ref="BB31:BB34"/>
    <mergeCell ref="BC31:BC32"/>
    <mergeCell ref="BD31:BD34"/>
    <mergeCell ref="BF31:BF34"/>
    <mergeCell ref="BH31:BH34"/>
    <mergeCell ref="BJ31:BJ34"/>
    <mergeCell ref="AH31:AH34"/>
    <mergeCell ref="AN31:AN34"/>
    <mergeCell ref="AV31:AV34"/>
    <mergeCell ref="AW31:AW34"/>
    <mergeCell ref="BN35:BN38"/>
    <mergeCell ref="BO35:BO36"/>
    <mergeCell ref="D37:D38"/>
    <mergeCell ref="AC37:AC38"/>
    <mergeCell ref="AD37:AD38"/>
    <mergeCell ref="BC37:BC38"/>
    <mergeCell ref="BO37:BO38"/>
    <mergeCell ref="BB35:BB38"/>
    <mergeCell ref="BC35:BC36"/>
    <mergeCell ref="BD35:BD38"/>
    <mergeCell ref="BF35:BF38"/>
    <mergeCell ref="BH35:BH38"/>
    <mergeCell ref="BJ35:BJ38"/>
    <mergeCell ref="AH35:AH38"/>
    <mergeCell ref="AN35:AN38"/>
    <mergeCell ref="AV35:AV38"/>
    <mergeCell ref="AW35:AW38"/>
    <mergeCell ref="AX35:AX38"/>
    <mergeCell ref="AY35:AY38"/>
    <mergeCell ref="D35:D36"/>
    <mergeCell ref="AC35:AC36"/>
    <mergeCell ref="AD35:AD36"/>
    <mergeCell ref="AF35:AF38"/>
    <mergeCell ref="AG35:AG38"/>
    <mergeCell ref="BH39:BH42"/>
    <mergeCell ref="BJ39:BJ42"/>
    <mergeCell ref="AH39:AH42"/>
    <mergeCell ref="AN39:AN42"/>
    <mergeCell ref="AV39:AV42"/>
    <mergeCell ref="AW39:AW42"/>
    <mergeCell ref="AX39:AX42"/>
    <mergeCell ref="AY39:AY42"/>
    <mergeCell ref="C39:C42"/>
    <mergeCell ref="D39:D40"/>
    <mergeCell ref="AC39:AC40"/>
    <mergeCell ref="AD39:AD40"/>
    <mergeCell ref="AF39:AF42"/>
    <mergeCell ref="AG39:AG42"/>
    <mergeCell ref="BO41:BO42"/>
    <mergeCell ref="C43:C46"/>
    <mergeCell ref="D43:D44"/>
    <mergeCell ref="AC43:AC46"/>
    <mergeCell ref="AF43:AF46"/>
    <mergeCell ref="AH43:AH46"/>
    <mergeCell ref="AN43:AN46"/>
    <mergeCell ref="AV43:AV46"/>
    <mergeCell ref="AW43:AW46"/>
    <mergeCell ref="AX43:AX46"/>
    <mergeCell ref="BK39:BK42"/>
    <mergeCell ref="BL39:BL42"/>
    <mergeCell ref="BM39:BM42"/>
    <mergeCell ref="BN39:BN42"/>
    <mergeCell ref="BO39:BO40"/>
    <mergeCell ref="D41:D42"/>
    <mergeCell ref="AC41:AC42"/>
    <mergeCell ref="AD41:AD42"/>
    <mergeCell ref="BA41:BA42"/>
    <mergeCell ref="BC41:BC42"/>
    <mergeCell ref="BB39:BB42"/>
    <mergeCell ref="BC39:BC40"/>
    <mergeCell ref="BD39:BD42"/>
    <mergeCell ref="BF39:BF42"/>
    <mergeCell ref="BO43:BO44"/>
    <mergeCell ref="D45:D46"/>
    <mergeCell ref="BC45:BC46"/>
    <mergeCell ref="BO45:BO46"/>
    <mergeCell ref="C47:C50"/>
    <mergeCell ref="D47:D48"/>
    <mergeCell ref="AC47:AC50"/>
    <mergeCell ref="AF47:AF50"/>
    <mergeCell ref="AH47:AH50"/>
    <mergeCell ref="AN47:AN50"/>
    <mergeCell ref="BH43:BH46"/>
    <mergeCell ref="BJ43:BJ46"/>
    <mergeCell ref="BK43:BK46"/>
    <mergeCell ref="BL43:BL46"/>
    <mergeCell ref="BM43:BM46"/>
    <mergeCell ref="BN43:BN46"/>
    <mergeCell ref="AY43:AY46"/>
    <mergeCell ref="BA43:BA44"/>
    <mergeCell ref="BB43:BB46"/>
    <mergeCell ref="BC43:BC44"/>
    <mergeCell ref="BD43:BD46"/>
    <mergeCell ref="BF43:BF46"/>
    <mergeCell ref="C51:C54"/>
    <mergeCell ref="D51:D52"/>
    <mergeCell ref="AC51:AC54"/>
    <mergeCell ref="AF51:AF54"/>
    <mergeCell ref="AH51:AH54"/>
    <mergeCell ref="AN51:AN54"/>
    <mergeCell ref="BM47:BM50"/>
    <mergeCell ref="BN47:BN50"/>
    <mergeCell ref="BO47:BO48"/>
    <mergeCell ref="D49:D50"/>
    <mergeCell ref="BC49:BC50"/>
    <mergeCell ref="BO49:BO50"/>
    <mergeCell ref="BD47:BD50"/>
    <mergeCell ref="BF47:BF50"/>
    <mergeCell ref="BH47:BH50"/>
    <mergeCell ref="BJ47:BJ50"/>
    <mergeCell ref="BK47:BK50"/>
    <mergeCell ref="BL47:BL50"/>
    <mergeCell ref="AV47:AV50"/>
    <mergeCell ref="AW47:AW50"/>
    <mergeCell ref="AX47:AX50"/>
    <mergeCell ref="AY47:AY50"/>
    <mergeCell ref="BB47:BB50"/>
    <mergeCell ref="BC47:BC48"/>
    <mergeCell ref="C55:C58"/>
    <mergeCell ref="D55:D56"/>
    <mergeCell ref="AC55:AC58"/>
    <mergeCell ref="AF55:AF58"/>
    <mergeCell ref="AH55:AH58"/>
    <mergeCell ref="AN55:AN58"/>
    <mergeCell ref="BM51:BM54"/>
    <mergeCell ref="BN51:BN54"/>
    <mergeCell ref="BO51:BO52"/>
    <mergeCell ref="D53:D54"/>
    <mergeCell ref="BC53:BC54"/>
    <mergeCell ref="BO53:BO54"/>
    <mergeCell ref="BD51:BD54"/>
    <mergeCell ref="BF51:BF54"/>
    <mergeCell ref="BH51:BH54"/>
    <mergeCell ref="BJ51:BJ54"/>
    <mergeCell ref="BK51:BK54"/>
    <mergeCell ref="BL51:BL54"/>
    <mergeCell ref="AV51:AV54"/>
    <mergeCell ref="AW51:AW54"/>
    <mergeCell ref="AX51:AX54"/>
    <mergeCell ref="AY51:AY54"/>
    <mergeCell ref="BB51:BB54"/>
    <mergeCell ref="BC51:BC52"/>
    <mergeCell ref="C59:C62"/>
    <mergeCell ref="D59:D60"/>
    <mergeCell ref="AC59:AC62"/>
    <mergeCell ref="AF59:AF62"/>
    <mergeCell ref="AH59:AH62"/>
    <mergeCell ref="AN59:AN62"/>
    <mergeCell ref="BM55:BM58"/>
    <mergeCell ref="BN55:BN58"/>
    <mergeCell ref="BO55:BO56"/>
    <mergeCell ref="D57:D58"/>
    <mergeCell ref="BC57:BC58"/>
    <mergeCell ref="BO57:BO58"/>
    <mergeCell ref="BD55:BD58"/>
    <mergeCell ref="BF55:BF58"/>
    <mergeCell ref="BH55:BH58"/>
    <mergeCell ref="BJ55:BJ58"/>
    <mergeCell ref="BK55:BK58"/>
    <mergeCell ref="BL55:BL58"/>
    <mergeCell ref="AV55:AV58"/>
    <mergeCell ref="AW55:AW58"/>
    <mergeCell ref="AX55:AX58"/>
    <mergeCell ref="AY55:AY58"/>
    <mergeCell ref="BB55:BB58"/>
    <mergeCell ref="BC55:BC56"/>
    <mergeCell ref="C63:C66"/>
    <mergeCell ref="D63:D64"/>
    <mergeCell ref="AC63:AC66"/>
    <mergeCell ref="AF63:AF66"/>
    <mergeCell ref="AH63:AH66"/>
    <mergeCell ref="AN63:AN66"/>
    <mergeCell ref="BM59:BM62"/>
    <mergeCell ref="BN59:BN62"/>
    <mergeCell ref="BO59:BO60"/>
    <mergeCell ref="D61:D62"/>
    <mergeCell ref="BC61:BC62"/>
    <mergeCell ref="BO61:BO62"/>
    <mergeCell ref="BD59:BD62"/>
    <mergeCell ref="BF59:BF62"/>
    <mergeCell ref="BH59:BH62"/>
    <mergeCell ref="BJ59:BJ62"/>
    <mergeCell ref="BK59:BK62"/>
    <mergeCell ref="BL59:BL62"/>
    <mergeCell ref="AV59:AV62"/>
    <mergeCell ref="AW59:AW62"/>
    <mergeCell ref="AX59:AX62"/>
    <mergeCell ref="AY59:AY62"/>
    <mergeCell ref="BB59:BB62"/>
    <mergeCell ref="BC59:BC60"/>
    <mergeCell ref="C67:C70"/>
    <mergeCell ref="D67:D68"/>
    <mergeCell ref="AC67:AC70"/>
    <mergeCell ref="AF67:AF70"/>
    <mergeCell ref="AH67:AH70"/>
    <mergeCell ref="AN67:AN70"/>
    <mergeCell ref="BM63:BM66"/>
    <mergeCell ref="BN63:BN66"/>
    <mergeCell ref="BO63:BO64"/>
    <mergeCell ref="D65:D66"/>
    <mergeCell ref="BC65:BC66"/>
    <mergeCell ref="BO65:BO66"/>
    <mergeCell ref="BD63:BD66"/>
    <mergeCell ref="BF63:BF66"/>
    <mergeCell ref="BH63:BH66"/>
    <mergeCell ref="BJ63:BJ66"/>
    <mergeCell ref="BK63:BK66"/>
    <mergeCell ref="BL63:BL66"/>
    <mergeCell ref="AV63:AV66"/>
    <mergeCell ref="AW63:AW66"/>
    <mergeCell ref="AX63:AX66"/>
    <mergeCell ref="AY63:AY66"/>
    <mergeCell ref="BB63:BB66"/>
    <mergeCell ref="BC63:BC64"/>
    <mergeCell ref="BM67:BM70"/>
    <mergeCell ref="BN67:BN70"/>
    <mergeCell ref="BO67:BO68"/>
    <mergeCell ref="D69:D70"/>
    <mergeCell ref="BC69:BC70"/>
    <mergeCell ref="BO69:BO70"/>
    <mergeCell ref="BD67:BD70"/>
    <mergeCell ref="BF67:BF70"/>
    <mergeCell ref="BH67:BH70"/>
    <mergeCell ref="BJ67:BJ70"/>
    <mergeCell ref="BK67:BK70"/>
    <mergeCell ref="BL67:BL70"/>
    <mergeCell ref="AV67:AV70"/>
    <mergeCell ref="AW67:AW70"/>
    <mergeCell ref="AX67:AX70"/>
    <mergeCell ref="AY67:AY70"/>
    <mergeCell ref="BB67:BB70"/>
    <mergeCell ref="BC67:BC68"/>
    <mergeCell ref="BN71:BN74"/>
    <mergeCell ref="BO71:BO72"/>
    <mergeCell ref="D73:D74"/>
    <mergeCell ref="BC73:BC74"/>
    <mergeCell ref="BO73:BO74"/>
    <mergeCell ref="BB71:BB74"/>
    <mergeCell ref="BC71:BC72"/>
    <mergeCell ref="BD71:BD74"/>
    <mergeCell ref="BF71:BF74"/>
    <mergeCell ref="BH71:BH74"/>
    <mergeCell ref="BJ71:BJ74"/>
    <mergeCell ref="AU71:AU72"/>
    <mergeCell ref="AV71:AV74"/>
    <mergeCell ref="AW71:AW74"/>
    <mergeCell ref="AX71:AX74"/>
    <mergeCell ref="AY71:AY74"/>
    <mergeCell ref="BA71:BA72"/>
    <mergeCell ref="D71:D72"/>
    <mergeCell ref="AC71:AC74"/>
    <mergeCell ref="AF71:AF74"/>
    <mergeCell ref="AH71:AH74"/>
    <mergeCell ref="AN71:AN74"/>
    <mergeCell ref="C75:C78"/>
    <mergeCell ref="D75:D76"/>
    <mergeCell ref="AC75:AC78"/>
    <mergeCell ref="AF75:AF78"/>
    <mergeCell ref="AH75:AH78"/>
    <mergeCell ref="AN75:AN78"/>
    <mergeCell ref="BK71:BK74"/>
    <mergeCell ref="BL71:BL74"/>
    <mergeCell ref="BM71:BM74"/>
    <mergeCell ref="C71:C74"/>
    <mergeCell ref="BM75:BM78"/>
    <mergeCell ref="BO75:BO76"/>
    <mergeCell ref="D77:D78"/>
    <mergeCell ref="BC77:BC78"/>
    <mergeCell ref="BO77:BO78"/>
    <mergeCell ref="BD75:BD78"/>
    <mergeCell ref="BF75:BF78"/>
    <mergeCell ref="BH75:BH78"/>
    <mergeCell ref="BJ75:BJ78"/>
    <mergeCell ref="BK75:BK78"/>
    <mergeCell ref="BL75:BL78"/>
    <mergeCell ref="AV75:AV78"/>
    <mergeCell ref="AW75:AW78"/>
    <mergeCell ref="AX75:AX78"/>
    <mergeCell ref="AY75:AY78"/>
    <mergeCell ref="BB75:BB78"/>
    <mergeCell ref="BC75:BC76"/>
  </mergeCells>
  <phoneticPr fontId="2"/>
  <pageMargins left="0.39370078740157483" right="0.19685039370078741" top="0.78740157480314965" bottom="0.39370078740157483" header="0.39370078740157483" footer="0.15748031496062992"/>
  <pageSetup paperSize="9" scale="76" pageOrder="overThenDown" orientation="portrait" horizontalDpi="300" verticalDpi="300" r:id="rId1"/>
  <headerFooter differentFirst="1">
    <firstHeader>&amp;L&amp;"ＤＦ特太ゴシック体,標準"&amp;16認定こども園（保育認定）</firstHeader>
  </headerFooter>
  <rowBreaks count="1" manualBreakCount="1">
    <brk id="6" max="66" man="1"/>
  </rowBreaks>
  <colBreaks count="3" manualBreakCount="3">
    <brk id="20" max="77" man="1"/>
    <brk id="33" max="77" man="1"/>
    <brk id="51" max="77"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E78"/>
  <sheetViews>
    <sheetView view="pageBreakPreview" zoomScaleNormal="100" zoomScaleSheetLayoutView="100" workbookViewId="0">
      <pane xSplit="5" ySplit="5" topLeftCell="F6" activePane="bottomRight" state="frozen"/>
      <selection activeCell="I17" sqref="I17"/>
      <selection pane="topRight" activeCell="I17" sqref="I17"/>
      <selection pane="bottomLeft" activeCell="I17" sqref="I17"/>
      <selection pane="bottomRight" activeCell="I17" sqref="I17"/>
    </sheetView>
  </sheetViews>
  <sheetFormatPr defaultRowHeight="13.5"/>
  <cols>
    <col min="1" max="1" width="9" style="177"/>
    <col min="2" max="2" width="5.625" style="178" customWidth="1"/>
    <col min="3" max="3" width="7.5" style="178" bestFit="1" customWidth="1"/>
    <col min="4" max="4" width="4.5" style="178" bestFit="1" customWidth="1"/>
    <col min="5" max="5" width="8.375" style="178" customWidth="1"/>
    <col min="6" max="6" width="2.25" style="179" customWidth="1"/>
    <col min="7" max="7" width="6.875" style="180" customWidth="1"/>
    <col min="8" max="8" width="8.125" style="181" customWidth="1"/>
    <col min="9" max="9" width="6.875" style="183" customWidth="1"/>
    <col min="10" max="10" width="8.125" style="181" customWidth="1"/>
    <col min="11" max="11" width="2.25" style="94" customWidth="1"/>
    <col min="12" max="12" width="6.25" style="180" customWidth="1"/>
    <col min="13" max="13" width="6.25" style="181" customWidth="1"/>
    <col min="14" max="14" width="7.625" style="182" customWidth="1"/>
    <col min="15" max="15" width="6.25" style="183" customWidth="1"/>
    <col min="16" max="16" width="6.25" style="181" customWidth="1"/>
    <col min="17" max="17" width="7.625" style="182" customWidth="1"/>
    <col min="18" max="18" width="2.25" style="94" customWidth="1"/>
    <col min="19" max="19" width="6.25" style="180" customWidth="1"/>
    <col min="20" max="20" width="11.375" style="299" bestFit="1" customWidth="1"/>
    <col min="21" max="21" width="3.25" style="182" customWidth="1"/>
    <col min="22" max="22" width="1.75" style="94" customWidth="1"/>
    <col min="23" max="23" width="14.5" style="183" customWidth="1"/>
    <col min="24" max="24" width="2.25" style="94" customWidth="1"/>
    <col min="25" max="25" width="14.5" style="299" customWidth="1"/>
    <col min="26" max="26" width="1.75" style="299" customWidth="1"/>
    <col min="27" max="27" width="3.25" style="94" customWidth="1"/>
    <col min="28" max="28" width="11.375" style="299" customWidth="1"/>
    <col min="29" max="29" width="3.125" style="182" customWidth="1"/>
    <col min="30" max="30" width="8" style="183" customWidth="1"/>
    <col min="31" max="31" width="6.75" style="183" customWidth="1"/>
    <col min="32" max="32" width="3.125" style="94" customWidth="1"/>
    <col min="33" max="33" width="10.75" style="300" customWidth="1"/>
    <col min="34" max="34" width="2.25" style="180" customWidth="1"/>
    <col min="35" max="35" width="6" style="301" bestFit="1" customWidth="1"/>
    <col min="36" max="39" width="5.75" style="180" customWidth="1"/>
    <col min="40" max="40" width="2.25" style="180" customWidth="1"/>
    <col min="41" max="41" width="6" style="301" bestFit="1" customWidth="1"/>
    <col min="42" max="45" width="5.75" style="180" customWidth="1"/>
    <col min="46" max="46" width="2.25" style="182" customWidth="1"/>
    <col min="47" max="47" width="11.625" style="183" customWidth="1"/>
    <col min="48" max="48" width="2.25" style="182" customWidth="1"/>
    <col min="49" max="49" width="5.5" style="183" customWidth="1"/>
    <col min="50" max="50" width="2.25" style="94" customWidth="1"/>
    <col min="51" max="51" width="12.25" style="180" bestFit="1" customWidth="1"/>
    <col min="52" max="52" width="2.25" style="182" customWidth="1"/>
    <col min="53" max="53" width="8.25" style="183" customWidth="1"/>
    <col min="54" max="54" width="2.25" style="182" customWidth="1"/>
    <col min="55" max="55" width="8.875" style="183" customWidth="1"/>
    <col min="56" max="56" width="2.25" style="182" customWidth="1"/>
    <col min="57" max="57" width="12.875" style="183" customWidth="1"/>
    <col min="58" max="58" width="2.25" style="182" customWidth="1"/>
    <col min="59" max="59" width="11.25" style="183" customWidth="1"/>
    <col min="60" max="60" width="2.25" style="182" customWidth="1"/>
    <col min="61" max="61" width="11.25" style="183" customWidth="1"/>
    <col min="62" max="62" width="2.25" style="182" customWidth="1"/>
    <col min="63" max="63" width="5.5" style="183" customWidth="1"/>
    <col min="64" max="64" width="2.25" style="94" customWidth="1"/>
    <col min="65" max="65" width="9.25" style="180" customWidth="1"/>
    <col min="66" max="66" width="2.25" style="182" customWidth="1"/>
    <col min="67" max="67" width="11.5" style="183" bestFit="1" customWidth="1"/>
    <col min="68" max="69" width="6.25" style="180" customWidth="1"/>
    <col min="70" max="70" width="7.5" style="182" customWidth="1"/>
    <col min="71" max="83" width="9" style="108"/>
    <col min="84" max="301" width="9" style="177"/>
    <col min="302" max="302" width="1.75" style="177" customWidth="1"/>
    <col min="303" max="303" width="2.5" style="177" customWidth="1"/>
    <col min="304" max="304" width="3.625" style="177" customWidth="1"/>
    <col min="305" max="305" width="2.75" style="177" customWidth="1"/>
    <col min="306" max="306" width="0.875" style="177" customWidth="1"/>
    <col min="307" max="307" width="1.25" style="177" customWidth="1"/>
    <col min="308" max="308" width="5.375" style="177" customWidth="1"/>
    <col min="309" max="309" width="6.5" style="177" customWidth="1"/>
    <col min="310" max="310" width="4.125" style="177" customWidth="1"/>
    <col min="311" max="311" width="7.875" style="177" customWidth="1"/>
    <col min="312" max="312" width="8.75" style="177" customWidth="1"/>
    <col min="313" max="316" width="6.25" style="177" customWidth="1"/>
    <col min="317" max="317" width="4.875" style="177" customWidth="1"/>
    <col min="318" max="318" width="2.5" style="177" customWidth="1"/>
    <col min="319" max="319" width="4.875" style="177" customWidth="1"/>
    <col min="320" max="557" width="9" style="177"/>
    <col min="558" max="558" width="1.75" style="177" customWidth="1"/>
    <col min="559" max="559" width="2.5" style="177" customWidth="1"/>
    <col min="560" max="560" width="3.625" style="177" customWidth="1"/>
    <col min="561" max="561" width="2.75" style="177" customWidth="1"/>
    <col min="562" max="562" width="0.875" style="177" customWidth="1"/>
    <col min="563" max="563" width="1.25" style="177" customWidth="1"/>
    <col min="564" max="564" width="5.375" style="177" customWidth="1"/>
    <col min="565" max="565" width="6.5" style="177" customWidth="1"/>
    <col min="566" max="566" width="4.125" style="177" customWidth="1"/>
    <col min="567" max="567" width="7.875" style="177" customWidth="1"/>
    <col min="568" max="568" width="8.75" style="177" customWidth="1"/>
    <col min="569" max="572" width="6.25" style="177" customWidth="1"/>
    <col min="573" max="573" width="4.875" style="177" customWidth="1"/>
    <col min="574" max="574" width="2.5" style="177" customWidth="1"/>
    <col min="575" max="575" width="4.875" style="177" customWidth="1"/>
    <col min="576" max="813" width="9" style="177"/>
    <col min="814" max="814" width="1.75" style="177" customWidth="1"/>
    <col min="815" max="815" width="2.5" style="177" customWidth="1"/>
    <col min="816" max="816" width="3.625" style="177" customWidth="1"/>
    <col min="817" max="817" width="2.75" style="177" customWidth="1"/>
    <col min="818" max="818" width="0.875" style="177" customWidth="1"/>
    <col min="819" max="819" width="1.25" style="177" customWidth="1"/>
    <col min="820" max="820" width="5.375" style="177" customWidth="1"/>
    <col min="821" max="821" width="6.5" style="177" customWidth="1"/>
    <col min="822" max="822" width="4.125" style="177" customWidth="1"/>
    <col min="823" max="823" width="7.875" style="177" customWidth="1"/>
    <col min="824" max="824" width="8.75" style="177" customWidth="1"/>
    <col min="825" max="828" width="6.25" style="177" customWidth="1"/>
    <col min="829" max="829" width="4.875" style="177" customWidth="1"/>
    <col min="830" max="830" width="2.5" style="177" customWidth="1"/>
    <col min="831" max="831" width="4.875" style="177" customWidth="1"/>
    <col min="832" max="1069" width="9" style="177"/>
    <col min="1070" max="1070" width="1.75" style="177" customWidth="1"/>
    <col min="1071" max="1071" width="2.5" style="177" customWidth="1"/>
    <col min="1072" max="1072" width="3.625" style="177" customWidth="1"/>
    <col min="1073" max="1073" width="2.75" style="177" customWidth="1"/>
    <col min="1074" max="1074" width="0.875" style="177" customWidth="1"/>
    <col min="1075" max="1075" width="1.25" style="177" customWidth="1"/>
    <col min="1076" max="1076" width="5.375" style="177" customWidth="1"/>
    <col min="1077" max="1077" width="6.5" style="177" customWidth="1"/>
    <col min="1078" max="1078" width="4.125" style="177" customWidth="1"/>
    <col min="1079" max="1079" width="7.875" style="177" customWidth="1"/>
    <col min="1080" max="1080" width="8.75" style="177" customWidth="1"/>
    <col min="1081" max="1084" width="6.25" style="177" customWidth="1"/>
    <col min="1085" max="1085" width="4.875" style="177" customWidth="1"/>
    <col min="1086" max="1086" width="2.5" style="177" customWidth="1"/>
    <col min="1087" max="1087" width="4.875" style="177" customWidth="1"/>
    <col min="1088" max="1325" width="9" style="177"/>
    <col min="1326" max="1326" width="1.75" style="177" customWidth="1"/>
    <col min="1327" max="1327" width="2.5" style="177" customWidth="1"/>
    <col min="1328" max="1328" width="3.625" style="177" customWidth="1"/>
    <col min="1329" max="1329" width="2.75" style="177" customWidth="1"/>
    <col min="1330" max="1330" width="0.875" style="177" customWidth="1"/>
    <col min="1331" max="1331" width="1.25" style="177" customWidth="1"/>
    <col min="1332" max="1332" width="5.375" style="177" customWidth="1"/>
    <col min="1333" max="1333" width="6.5" style="177" customWidth="1"/>
    <col min="1334" max="1334" width="4.125" style="177" customWidth="1"/>
    <col min="1335" max="1335" width="7.875" style="177" customWidth="1"/>
    <col min="1336" max="1336" width="8.75" style="177" customWidth="1"/>
    <col min="1337" max="1340" width="6.25" style="177" customWidth="1"/>
    <col min="1341" max="1341" width="4.875" style="177" customWidth="1"/>
    <col min="1342" max="1342" width="2.5" style="177" customWidth="1"/>
    <col min="1343" max="1343" width="4.875" style="177" customWidth="1"/>
    <col min="1344" max="1581" width="9" style="177"/>
    <col min="1582" max="1582" width="1.75" style="177" customWidth="1"/>
    <col min="1583" max="1583" width="2.5" style="177" customWidth="1"/>
    <col min="1584" max="1584" width="3.625" style="177" customWidth="1"/>
    <col min="1585" max="1585" width="2.75" style="177" customWidth="1"/>
    <col min="1586" max="1586" width="0.875" style="177" customWidth="1"/>
    <col min="1587" max="1587" width="1.25" style="177" customWidth="1"/>
    <col min="1588" max="1588" width="5.375" style="177" customWidth="1"/>
    <col min="1589" max="1589" width="6.5" style="177" customWidth="1"/>
    <col min="1590" max="1590" width="4.125" style="177" customWidth="1"/>
    <col min="1591" max="1591" width="7.875" style="177" customWidth="1"/>
    <col min="1592" max="1592" width="8.75" style="177" customWidth="1"/>
    <col min="1593" max="1596" width="6.25" style="177" customWidth="1"/>
    <col min="1597" max="1597" width="4.875" style="177" customWidth="1"/>
    <col min="1598" max="1598" width="2.5" style="177" customWidth="1"/>
    <col min="1599" max="1599" width="4.875" style="177" customWidth="1"/>
    <col min="1600" max="1837" width="9" style="177"/>
    <col min="1838" max="1838" width="1.75" style="177" customWidth="1"/>
    <col min="1839" max="1839" width="2.5" style="177" customWidth="1"/>
    <col min="1840" max="1840" width="3.625" style="177" customWidth="1"/>
    <col min="1841" max="1841" width="2.75" style="177" customWidth="1"/>
    <col min="1842" max="1842" width="0.875" style="177" customWidth="1"/>
    <col min="1843" max="1843" width="1.25" style="177" customWidth="1"/>
    <col min="1844" max="1844" width="5.375" style="177" customWidth="1"/>
    <col min="1845" max="1845" width="6.5" style="177" customWidth="1"/>
    <col min="1846" max="1846" width="4.125" style="177" customWidth="1"/>
    <col min="1847" max="1847" width="7.875" style="177" customWidth="1"/>
    <col min="1848" max="1848" width="8.75" style="177" customWidth="1"/>
    <col min="1849" max="1852" width="6.25" style="177" customWidth="1"/>
    <col min="1853" max="1853" width="4.875" style="177" customWidth="1"/>
    <col min="1854" max="1854" width="2.5" style="177" customWidth="1"/>
    <col min="1855" max="1855" width="4.875" style="177" customWidth="1"/>
    <col min="1856" max="2093" width="9" style="177"/>
    <col min="2094" max="2094" width="1.75" style="177" customWidth="1"/>
    <col min="2095" max="2095" width="2.5" style="177" customWidth="1"/>
    <col min="2096" max="2096" width="3.625" style="177" customWidth="1"/>
    <col min="2097" max="2097" width="2.75" style="177" customWidth="1"/>
    <col min="2098" max="2098" width="0.875" style="177" customWidth="1"/>
    <col min="2099" max="2099" width="1.25" style="177" customWidth="1"/>
    <col min="2100" max="2100" width="5.375" style="177" customWidth="1"/>
    <col min="2101" max="2101" width="6.5" style="177" customWidth="1"/>
    <col min="2102" max="2102" width="4.125" style="177" customWidth="1"/>
    <col min="2103" max="2103" width="7.875" style="177" customWidth="1"/>
    <col min="2104" max="2104" width="8.75" style="177" customWidth="1"/>
    <col min="2105" max="2108" width="6.25" style="177" customWidth="1"/>
    <col min="2109" max="2109" width="4.875" style="177" customWidth="1"/>
    <col min="2110" max="2110" width="2.5" style="177" customWidth="1"/>
    <col min="2111" max="2111" width="4.875" style="177" customWidth="1"/>
    <col min="2112" max="2349" width="9" style="177"/>
    <col min="2350" max="2350" width="1.75" style="177" customWidth="1"/>
    <col min="2351" max="2351" width="2.5" style="177" customWidth="1"/>
    <col min="2352" max="2352" width="3.625" style="177" customWidth="1"/>
    <col min="2353" max="2353" width="2.75" style="177" customWidth="1"/>
    <col min="2354" max="2354" width="0.875" style="177" customWidth="1"/>
    <col min="2355" max="2355" width="1.25" style="177" customWidth="1"/>
    <col min="2356" max="2356" width="5.375" style="177" customWidth="1"/>
    <col min="2357" max="2357" width="6.5" style="177" customWidth="1"/>
    <col min="2358" max="2358" width="4.125" style="177" customWidth="1"/>
    <col min="2359" max="2359" width="7.875" style="177" customWidth="1"/>
    <col min="2360" max="2360" width="8.75" style="177" customWidth="1"/>
    <col min="2361" max="2364" width="6.25" style="177" customWidth="1"/>
    <col min="2365" max="2365" width="4.875" style="177" customWidth="1"/>
    <col min="2366" max="2366" width="2.5" style="177" customWidth="1"/>
    <col min="2367" max="2367" width="4.875" style="177" customWidth="1"/>
    <col min="2368" max="2605" width="9" style="177"/>
    <col min="2606" max="2606" width="1.75" style="177" customWidth="1"/>
    <col min="2607" max="2607" width="2.5" style="177" customWidth="1"/>
    <col min="2608" max="2608" width="3.625" style="177" customWidth="1"/>
    <col min="2609" max="2609" width="2.75" style="177" customWidth="1"/>
    <col min="2610" max="2610" width="0.875" style="177" customWidth="1"/>
    <col min="2611" max="2611" width="1.25" style="177" customWidth="1"/>
    <col min="2612" max="2612" width="5.375" style="177" customWidth="1"/>
    <col min="2613" max="2613" width="6.5" style="177" customWidth="1"/>
    <col min="2614" max="2614" width="4.125" style="177" customWidth="1"/>
    <col min="2615" max="2615" width="7.875" style="177" customWidth="1"/>
    <col min="2616" max="2616" width="8.75" style="177" customWidth="1"/>
    <col min="2617" max="2620" width="6.25" style="177" customWidth="1"/>
    <col min="2621" max="2621" width="4.875" style="177" customWidth="1"/>
    <col min="2622" max="2622" width="2.5" style="177" customWidth="1"/>
    <col min="2623" max="2623" width="4.875" style="177" customWidth="1"/>
    <col min="2624" max="2861" width="9" style="177"/>
    <col min="2862" max="2862" width="1.75" style="177" customWidth="1"/>
    <col min="2863" max="2863" width="2.5" style="177" customWidth="1"/>
    <col min="2864" max="2864" width="3.625" style="177" customWidth="1"/>
    <col min="2865" max="2865" width="2.75" style="177" customWidth="1"/>
    <col min="2866" max="2866" width="0.875" style="177" customWidth="1"/>
    <col min="2867" max="2867" width="1.25" style="177" customWidth="1"/>
    <col min="2868" max="2868" width="5.375" style="177" customWidth="1"/>
    <col min="2869" max="2869" width="6.5" style="177" customWidth="1"/>
    <col min="2870" max="2870" width="4.125" style="177" customWidth="1"/>
    <col min="2871" max="2871" width="7.875" style="177" customWidth="1"/>
    <col min="2872" max="2872" width="8.75" style="177" customWidth="1"/>
    <col min="2873" max="2876" width="6.25" style="177" customWidth="1"/>
    <col min="2877" max="2877" width="4.875" style="177" customWidth="1"/>
    <col min="2878" max="2878" width="2.5" style="177" customWidth="1"/>
    <col min="2879" max="2879" width="4.875" style="177" customWidth="1"/>
    <col min="2880" max="3117" width="9" style="177"/>
    <col min="3118" max="3118" width="1.75" style="177" customWidth="1"/>
    <col min="3119" max="3119" width="2.5" style="177" customWidth="1"/>
    <col min="3120" max="3120" width="3.625" style="177" customWidth="1"/>
    <col min="3121" max="3121" width="2.75" style="177" customWidth="1"/>
    <col min="3122" max="3122" width="0.875" style="177" customWidth="1"/>
    <col min="3123" max="3123" width="1.25" style="177" customWidth="1"/>
    <col min="3124" max="3124" width="5.375" style="177" customWidth="1"/>
    <col min="3125" max="3125" width="6.5" style="177" customWidth="1"/>
    <col min="3126" max="3126" width="4.125" style="177" customWidth="1"/>
    <col min="3127" max="3127" width="7.875" style="177" customWidth="1"/>
    <col min="3128" max="3128" width="8.75" style="177" customWidth="1"/>
    <col min="3129" max="3132" width="6.25" style="177" customWidth="1"/>
    <col min="3133" max="3133" width="4.875" style="177" customWidth="1"/>
    <col min="3134" max="3134" width="2.5" style="177" customWidth="1"/>
    <col min="3135" max="3135" width="4.875" style="177" customWidth="1"/>
    <col min="3136" max="3373" width="9" style="177"/>
    <col min="3374" max="3374" width="1.75" style="177" customWidth="1"/>
    <col min="3375" max="3375" width="2.5" style="177" customWidth="1"/>
    <col min="3376" max="3376" width="3.625" style="177" customWidth="1"/>
    <col min="3377" max="3377" width="2.75" style="177" customWidth="1"/>
    <col min="3378" max="3378" width="0.875" style="177" customWidth="1"/>
    <col min="3379" max="3379" width="1.25" style="177" customWidth="1"/>
    <col min="3380" max="3380" width="5.375" style="177" customWidth="1"/>
    <col min="3381" max="3381" width="6.5" style="177" customWidth="1"/>
    <col min="3382" max="3382" width="4.125" style="177" customWidth="1"/>
    <col min="3383" max="3383" width="7.875" style="177" customWidth="1"/>
    <col min="3384" max="3384" width="8.75" style="177" customWidth="1"/>
    <col min="3385" max="3388" width="6.25" style="177" customWidth="1"/>
    <col min="3389" max="3389" width="4.875" style="177" customWidth="1"/>
    <col min="3390" max="3390" width="2.5" style="177" customWidth="1"/>
    <col min="3391" max="3391" width="4.875" style="177" customWidth="1"/>
    <col min="3392" max="3629" width="9" style="177"/>
    <col min="3630" max="3630" width="1.75" style="177" customWidth="1"/>
    <col min="3631" max="3631" width="2.5" style="177" customWidth="1"/>
    <col min="3632" max="3632" width="3.625" style="177" customWidth="1"/>
    <col min="3633" max="3633" width="2.75" style="177" customWidth="1"/>
    <col min="3634" max="3634" width="0.875" style="177" customWidth="1"/>
    <col min="3635" max="3635" width="1.25" style="177" customWidth="1"/>
    <col min="3636" max="3636" width="5.375" style="177" customWidth="1"/>
    <col min="3637" max="3637" width="6.5" style="177" customWidth="1"/>
    <col min="3638" max="3638" width="4.125" style="177" customWidth="1"/>
    <col min="3639" max="3639" width="7.875" style="177" customWidth="1"/>
    <col min="3640" max="3640" width="8.75" style="177" customWidth="1"/>
    <col min="3641" max="3644" width="6.25" style="177" customWidth="1"/>
    <col min="3645" max="3645" width="4.875" style="177" customWidth="1"/>
    <col min="3646" max="3646" width="2.5" style="177" customWidth="1"/>
    <col min="3647" max="3647" width="4.875" style="177" customWidth="1"/>
    <col min="3648" max="3885" width="9" style="177"/>
    <col min="3886" max="3886" width="1.75" style="177" customWidth="1"/>
    <col min="3887" max="3887" width="2.5" style="177" customWidth="1"/>
    <col min="3888" max="3888" width="3.625" style="177" customWidth="1"/>
    <col min="3889" max="3889" width="2.75" style="177" customWidth="1"/>
    <col min="3890" max="3890" width="0.875" style="177" customWidth="1"/>
    <col min="3891" max="3891" width="1.25" style="177" customWidth="1"/>
    <col min="3892" max="3892" width="5.375" style="177" customWidth="1"/>
    <col min="3893" max="3893" width="6.5" style="177" customWidth="1"/>
    <col min="3894" max="3894" width="4.125" style="177" customWidth="1"/>
    <col min="3895" max="3895" width="7.875" style="177" customWidth="1"/>
    <col min="3896" max="3896" width="8.75" style="177" customWidth="1"/>
    <col min="3897" max="3900" width="6.25" style="177" customWidth="1"/>
    <col min="3901" max="3901" width="4.875" style="177" customWidth="1"/>
    <col min="3902" max="3902" width="2.5" style="177" customWidth="1"/>
    <col min="3903" max="3903" width="4.875" style="177" customWidth="1"/>
    <col min="3904" max="4141" width="9" style="177"/>
    <col min="4142" max="4142" width="1.75" style="177" customWidth="1"/>
    <col min="4143" max="4143" width="2.5" style="177" customWidth="1"/>
    <col min="4144" max="4144" width="3.625" style="177" customWidth="1"/>
    <col min="4145" max="4145" width="2.75" style="177" customWidth="1"/>
    <col min="4146" max="4146" width="0.875" style="177" customWidth="1"/>
    <col min="4147" max="4147" width="1.25" style="177" customWidth="1"/>
    <col min="4148" max="4148" width="5.375" style="177" customWidth="1"/>
    <col min="4149" max="4149" width="6.5" style="177" customWidth="1"/>
    <col min="4150" max="4150" width="4.125" style="177" customWidth="1"/>
    <col min="4151" max="4151" width="7.875" style="177" customWidth="1"/>
    <col min="4152" max="4152" width="8.75" style="177" customWidth="1"/>
    <col min="4153" max="4156" width="6.25" style="177" customWidth="1"/>
    <col min="4157" max="4157" width="4.875" style="177" customWidth="1"/>
    <col min="4158" max="4158" width="2.5" style="177" customWidth="1"/>
    <col min="4159" max="4159" width="4.875" style="177" customWidth="1"/>
    <col min="4160" max="4397" width="9" style="177"/>
    <col min="4398" max="4398" width="1.75" style="177" customWidth="1"/>
    <col min="4399" max="4399" width="2.5" style="177" customWidth="1"/>
    <col min="4400" max="4400" width="3.625" style="177" customWidth="1"/>
    <col min="4401" max="4401" width="2.75" style="177" customWidth="1"/>
    <col min="4402" max="4402" width="0.875" style="177" customWidth="1"/>
    <col min="4403" max="4403" width="1.25" style="177" customWidth="1"/>
    <col min="4404" max="4404" width="5.375" style="177" customWidth="1"/>
    <col min="4405" max="4405" width="6.5" style="177" customWidth="1"/>
    <col min="4406" max="4406" width="4.125" style="177" customWidth="1"/>
    <col min="4407" max="4407" width="7.875" style="177" customWidth="1"/>
    <col min="4408" max="4408" width="8.75" style="177" customWidth="1"/>
    <col min="4409" max="4412" width="6.25" style="177" customWidth="1"/>
    <col min="4413" max="4413" width="4.875" style="177" customWidth="1"/>
    <col min="4414" max="4414" width="2.5" style="177" customWidth="1"/>
    <col min="4415" max="4415" width="4.875" style="177" customWidth="1"/>
    <col min="4416" max="4653" width="9" style="177"/>
    <col min="4654" max="4654" width="1.75" style="177" customWidth="1"/>
    <col min="4655" max="4655" width="2.5" style="177" customWidth="1"/>
    <col min="4656" max="4656" width="3.625" style="177" customWidth="1"/>
    <col min="4657" max="4657" width="2.75" style="177" customWidth="1"/>
    <col min="4658" max="4658" width="0.875" style="177" customWidth="1"/>
    <col min="4659" max="4659" width="1.25" style="177" customWidth="1"/>
    <col min="4660" max="4660" width="5.375" style="177" customWidth="1"/>
    <col min="4661" max="4661" width="6.5" style="177" customWidth="1"/>
    <col min="4662" max="4662" width="4.125" style="177" customWidth="1"/>
    <col min="4663" max="4663" width="7.875" style="177" customWidth="1"/>
    <col min="4664" max="4664" width="8.75" style="177" customWidth="1"/>
    <col min="4665" max="4668" width="6.25" style="177" customWidth="1"/>
    <col min="4669" max="4669" width="4.875" style="177" customWidth="1"/>
    <col min="4670" max="4670" width="2.5" style="177" customWidth="1"/>
    <col min="4671" max="4671" width="4.875" style="177" customWidth="1"/>
    <col min="4672" max="4909" width="9" style="177"/>
    <col min="4910" max="4910" width="1.75" style="177" customWidth="1"/>
    <col min="4911" max="4911" width="2.5" style="177" customWidth="1"/>
    <col min="4912" max="4912" width="3.625" style="177" customWidth="1"/>
    <col min="4913" max="4913" width="2.75" style="177" customWidth="1"/>
    <col min="4914" max="4914" width="0.875" style="177" customWidth="1"/>
    <col min="4915" max="4915" width="1.25" style="177" customWidth="1"/>
    <col min="4916" max="4916" width="5.375" style="177" customWidth="1"/>
    <col min="4917" max="4917" width="6.5" style="177" customWidth="1"/>
    <col min="4918" max="4918" width="4.125" style="177" customWidth="1"/>
    <col min="4919" max="4919" width="7.875" style="177" customWidth="1"/>
    <col min="4920" max="4920" width="8.75" style="177" customWidth="1"/>
    <col min="4921" max="4924" width="6.25" style="177" customWidth="1"/>
    <col min="4925" max="4925" width="4.875" style="177" customWidth="1"/>
    <col min="4926" max="4926" width="2.5" style="177" customWidth="1"/>
    <col min="4927" max="4927" width="4.875" style="177" customWidth="1"/>
    <col min="4928" max="5165" width="9" style="177"/>
    <col min="5166" max="5166" width="1.75" style="177" customWidth="1"/>
    <col min="5167" max="5167" width="2.5" style="177" customWidth="1"/>
    <col min="5168" max="5168" width="3.625" style="177" customWidth="1"/>
    <col min="5169" max="5169" width="2.75" style="177" customWidth="1"/>
    <col min="5170" max="5170" width="0.875" style="177" customWidth="1"/>
    <col min="5171" max="5171" width="1.25" style="177" customWidth="1"/>
    <col min="5172" max="5172" width="5.375" style="177" customWidth="1"/>
    <col min="5173" max="5173" width="6.5" style="177" customWidth="1"/>
    <col min="5174" max="5174" width="4.125" style="177" customWidth="1"/>
    <col min="5175" max="5175" width="7.875" style="177" customWidth="1"/>
    <col min="5176" max="5176" width="8.75" style="177" customWidth="1"/>
    <col min="5177" max="5180" width="6.25" style="177" customWidth="1"/>
    <col min="5181" max="5181" width="4.875" style="177" customWidth="1"/>
    <col min="5182" max="5182" width="2.5" style="177" customWidth="1"/>
    <col min="5183" max="5183" width="4.875" style="177" customWidth="1"/>
    <col min="5184" max="5421" width="9" style="177"/>
    <col min="5422" max="5422" width="1.75" style="177" customWidth="1"/>
    <col min="5423" max="5423" width="2.5" style="177" customWidth="1"/>
    <col min="5424" max="5424" width="3.625" style="177" customWidth="1"/>
    <col min="5425" max="5425" width="2.75" style="177" customWidth="1"/>
    <col min="5426" max="5426" width="0.875" style="177" customWidth="1"/>
    <col min="5427" max="5427" width="1.25" style="177" customWidth="1"/>
    <col min="5428" max="5428" width="5.375" style="177" customWidth="1"/>
    <col min="5429" max="5429" width="6.5" style="177" customWidth="1"/>
    <col min="5430" max="5430" width="4.125" style="177" customWidth="1"/>
    <col min="5431" max="5431" width="7.875" style="177" customWidth="1"/>
    <col min="5432" max="5432" width="8.75" style="177" customWidth="1"/>
    <col min="5433" max="5436" width="6.25" style="177" customWidth="1"/>
    <col min="5437" max="5437" width="4.875" style="177" customWidth="1"/>
    <col min="5438" max="5438" width="2.5" style="177" customWidth="1"/>
    <col min="5439" max="5439" width="4.875" style="177" customWidth="1"/>
    <col min="5440" max="5677" width="9" style="177"/>
    <col min="5678" max="5678" width="1.75" style="177" customWidth="1"/>
    <col min="5679" max="5679" width="2.5" style="177" customWidth="1"/>
    <col min="5680" max="5680" width="3.625" style="177" customWidth="1"/>
    <col min="5681" max="5681" width="2.75" style="177" customWidth="1"/>
    <col min="5682" max="5682" width="0.875" style="177" customWidth="1"/>
    <col min="5683" max="5683" width="1.25" style="177" customWidth="1"/>
    <col min="5684" max="5684" width="5.375" style="177" customWidth="1"/>
    <col min="5685" max="5685" width="6.5" style="177" customWidth="1"/>
    <col min="5686" max="5686" width="4.125" style="177" customWidth="1"/>
    <col min="5687" max="5687" width="7.875" style="177" customWidth="1"/>
    <col min="5688" max="5688" width="8.75" style="177" customWidth="1"/>
    <col min="5689" max="5692" width="6.25" style="177" customWidth="1"/>
    <col min="5693" max="5693" width="4.875" style="177" customWidth="1"/>
    <col min="5694" max="5694" width="2.5" style="177" customWidth="1"/>
    <col min="5695" max="5695" width="4.875" style="177" customWidth="1"/>
    <col min="5696" max="5933" width="9" style="177"/>
    <col min="5934" max="5934" width="1.75" style="177" customWidth="1"/>
    <col min="5935" max="5935" width="2.5" style="177" customWidth="1"/>
    <col min="5936" max="5936" width="3.625" style="177" customWidth="1"/>
    <col min="5937" max="5937" width="2.75" style="177" customWidth="1"/>
    <col min="5938" max="5938" width="0.875" style="177" customWidth="1"/>
    <col min="5939" max="5939" width="1.25" style="177" customWidth="1"/>
    <col min="5940" max="5940" width="5.375" style="177" customWidth="1"/>
    <col min="5941" max="5941" width="6.5" style="177" customWidth="1"/>
    <col min="5942" max="5942" width="4.125" style="177" customWidth="1"/>
    <col min="5943" max="5943" width="7.875" style="177" customWidth="1"/>
    <col min="5944" max="5944" width="8.75" style="177" customWidth="1"/>
    <col min="5945" max="5948" width="6.25" style="177" customWidth="1"/>
    <col min="5949" max="5949" width="4.875" style="177" customWidth="1"/>
    <col min="5950" max="5950" width="2.5" style="177" customWidth="1"/>
    <col min="5951" max="5951" width="4.875" style="177" customWidth="1"/>
    <col min="5952" max="6189" width="9" style="177"/>
    <col min="6190" max="6190" width="1.75" style="177" customWidth="1"/>
    <col min="6191" max="6191" width="2.5" style="177" customWidth="1"/>
    <col min="6192" max="6192" width="3.625" style="177" customWidth="1"/>
    <col min="6193" max="6193" width="2.75" style="177" customWidth="1"/>
    <col min="6194" max="6194" width="0.875" style="177" customWidth="1"/>
    <col min="6195" max="6195" width="1.25" style="177" customWidth="1"/>
    <col min="6196" max="6196" width="5.375" style="177" customWidth="1"/>
    <col min="6197" max="6197" width="6.5" style="177" customWidth="1"/>
    <col min="6198" max="6198" width="4.125" style="177" customWidth="1"/>
    <col min="6199" max="6199" width="7.875" style="177" customWidth="1"/>
    <col min="6200" max="6200" width="8.75" style="177" customWidth="1"/>
    <col min="6201" max="6204" width="6.25" style="177" customWidth="1"/>
    <col min="6205" max="6205" width="4.875" style="177" customWidth="1"/>
    <col min="6206" max="6206" width="2.5" style="177" customWidth="1"/>
    <col min="6207" max="6207" width="4.875" style="177" customWidth="1"/>
    <col min="6208" max="6445" width="9" style="177"/>
    <col min="6446" max="6446" width="1.75" style="177" customWidth="1"/>
    <col min="6447" max="6447" width="2.5" style="177" customWidth="1"/>
    <col min="6448" max="6448" width="3.625" style="177" customWidth="1"/>
    <col min="6449" max="6449" width="2.75" style="177" customWidth="1"/>
    <col min="6450" max="6450" width="0.875" style="177" customWidth="1"/>
    <col min="6451" max="6451" width="1.25" style="177" customWidth="1"/>
    <col min="6452" max="6452" width="5.375" style="177" customWidth="1"/>
    <col min="6453" max="6453" width="6.5" style="177" customWidth="1"/>
    <col min="6454" max="6454" width="4.125" style="177" customWidth="1"/>
    <col min="6455" max="6455" width="7.875" style="177" customWidth="1"/>
    <col min="6456" max="6456" width="8.75" style="177" customWidth="1"/>
    <col min="6457" max="6460" width="6.25" style="177" customWidth="1"/>
    <col min="6461" max="6461" width="4.875" style="177" customWidth="1"/>
    <col min="6462" max="6462" width="2.5" style="177" customWidth="1"/>
    <col min="6463" max="6463" width="4.875" style="177" customWidth="1"/>
    <col min="6464" max="6701" width="9" style="177"/>
    <col min="6702" max="6702" width="1.75" style="177" customWidth="1"/>
    <col min="6703" max="6703" width="2.5" style="177" customWidth="1"/>
    <col min="6704" max="6704" width="3.625" style="177" customWidth="1"/>
    <col min="6705" max="6705" width="2.75" style="177" customWidth="1"/>
    <col min="6706" max="6706" width="0.875" style="177" customWidth="1"/>
    <col min="6707" max="6707" width="1.25" style="177" customWidth="1"/>
    <col min="6708" max="6708" width="5.375" style="177" customWidth="1"/>
    <col min="6709" max="6709" width="6.5" style="177" customWidth="1"/>
    <col min="6710" max="6710" width="4.125" style="177" customWidth="1"/>
    <col min="6711" max="6711" width="7.875" style="177" customWidth="1"/>
    <col min="6712" max="6712" width="8.75" style="177" customWidth="1"/>
    <col min="6713" max="6716" width="6.25" style="177" customWidth="1"/>
    <col min="6717" max="6717" width="4.875" style="177" customWidth="1"/>
    <col min="6718" max="6718" width="2.5" style="177" customWidth="1"/>
    <col min="6719" max="6719" width="4.875" style="177" customWidth="1"/>
    <col min="6720" max="6957" width="9" style="177"/>
    <col min="6958" max="6958" width="1.75" style="177" customWidth="1"/>
    <col min="6959" max="6959" width="2.5" style="177" customWidth="1"/>
    <col min="6960" max="6960" width="3.625" style="177" customWidth="1"/>
    <col min="6961" max="6961" width="2.75" style="177" customWidth="1"/>
    <col min="6962" max="6962" width="0.875" style="177" customWidth="1"/>
    <col min="6963" max="6963" width="1.25" style="177" customWidth="1"/>
    <col min="6964" max="6964" width="5.375" style="177" customWidth="1"/>
    <col min="6965" max="6965" width="6.5" style="177" customWidth="1"/>
    <col min="6966" max="6966" width="4.125" style="177" customWidth="1"/>
    <col min="6967" max="6967" width="7.875" style="177" customWidth="1"/>
    <col min="6968" max="6968" width="8.75" style="177" customWidth="1"/>
    <col min="6969" max="6972" width="6.25" style="177" customWidth="1"/>
    <col min="6973" max="6973" width="4.875" style="177" customWidth="1"/>
    <col min="6974" max="6974" width="2.5" style="177" customWidth="1"/>
    <col min="6975" max="6975" width="4.875" style="177" customWidth="1"/>
    <col min="6976" max="7213" width="9" style="177"/>
    <col min="7214" max="7214" width="1.75" style="177" customWidth="1"/>
    <col min="7215" max="7215" width="2.5" style="177" customWidth="1"/>
    <col min="7216" max="7216" width="3.625" style="177" customWidth="1"/>
    <col min="7217" max="7217" width="2.75" style="177" customWidth="1"/>
    <col min="7218" max="7218" width="0.875" style="177" customWidth="1"/>
    <col min="7219" max="7219" width="1.25" style="177" customWidth="1"/>
    <col min="7220" max="7220" width="5.375" style="177" customWidth="1"/>
    <col min="7221" max="7221" width="6.5" style="177" customWidth="1"/>
    <col min="7222" max="7222" width="4.125" style="177" customWidth="1"/>
    <col min="7223" max="7223" width="7.875" style="177" customWidth="1"/>
    <col min="7224" max="7224" width="8.75" style="177" customWidth="1"/>
    <col min="7225" max="7228" width="6.25" style="177" customWidth="1"/>
    <col min="7229" max="7229" width="4.875" style="177" customWidth="1"/>
    <col min="7230" max="7230" width="2.5" style="177" customWidth="1"/>
    <col min="7231" max="7231" width="4.875" style="177" customWidth="1"/>
    <col min="7232" max="7469" width="9" style="177"/>
    <col min="7470" max="7470" width="1.75" style="177" customWidth="1"/>
    <col min="7471" max="7471" width="2.5" style="177" customWidth="1"/>
    <col min="7472" max="7472" width="3.625" style="177" customWidth="1"/>
    <col min="7473" max="7473" width="2.75" style="177" customWidth="1"/>
    <col min="7474" max="7474" width="0.875" style="177" customWidth="1"/>
    <col min="7475" max="7475" width="1.25" style="177" customWidth="1"/>
    <col min="7476" max="7476" width="5.375" style="177" customWidth="1"/>
    <col min="7477" max="7477" width="6.5" style="177" customWidth="1"/>
    <col min="7478" max="7478" width="4.125" style="177" customWidth="1"/>
    <col min="7479" max="7479" width="7.875" style="177" customWidth="1"/>
    <col min="7480" max="7480" width="8.75" style="177" customWidth="1"/>
    <col min="7481" max="7484" width="6.25" style="177" customWidth="1"/>
    <col min="7485" max="7485" width="4.875" style="177" customWidth="1"/>
    <col min="7486" max="7486" width="2.5" style="177" customWidth="1"/>
    <col min="7487" max="7487" width="4.875" style="177" customWidth="1"/>
    <col min="7488" max="7725" width="9" style="177"/>
    <col min="7726" max="7726" width="1.75" style="177" customWidth="1"/>
    <col min="7727" max="7727" width="2.5" style="177" customWidth="1"/>
    <col min="7728" max="7728" width="3.625" style="177" customWidth="1"/>
    <col min="7729" max="7729" width="2.75" style="177" customWidth="1"/>
    <col min="7730" max="7730" width="0.875" style="177" customWidth="1"/>
    <col min="7731" max="7731" width="1.25" style="177" customWidth="1"/>
    <col min="7732" max="7732" width="5.375" style="177" customWidth="1"/>
    <col min="7733" max="7733" width="6.5" style="177" customWidth="1"/>
    <col min="7734" max="7734" width="4.125" style="177" customWidth="1"/>
    <col min="7735" max="7735" width="7.875" style="177" customWidth="1"/>
    <col min="7736" max="7736" width="8.75" style="177" customWidth="1"/>
    <col min="7737" max="7740" width="6.25" style="177" customWidth="1"/>
    <col min="7741" max="7741" width="4.875" style="177" customWidth="1"/>
    <col min="7742" max="7742" width="2.5" style="177" customWidth="1"/>
    <col min="7743" max="7743" width="4.875" style="177" customWidth="1"/>
    <col min="7744" max="7981" width="9" style="177"/>
    <col min="7982" max="7982" width="1.75" style="177" customWidth="1"/>
    <col min="7983" max="7983" width="2.5" style="177" customWidth="1"/>
    <col min="7984" max="7984" width="3.625" style="177" customWidth="1"/>
    <col min="7985" max="7985" width="2.75" style="177" customWidth="1"/>
    <col min="7986" max="7986" width="0.875" style="177" customWidth="1"/>
    <col min="7987" max="7987" width="1.25" style="177" customWidth="1"/>
    <col min="7988" max="7988" width="5.375" style="177" customWidth="1"/>
    <col min="7989" max="7989" width="6.5" style="177" customWidth="1"/>
    <col min="7990" max="7990" width="4.125" style="177" customWidth="1"/>
    <col min="7991" max="7991" width="7.875" style="177" customWidth="1"/>
    <col min="7992" max="7992" width="8.75" style="177" customWidth="1"/>
    <col min="7993" max="7996" width="6.25" style="177" customWidth="1"/>
    <col min="7997" max="7997" width="4.875" style="177" customWidth="1"/>
    <col min="7998" max="7998" width="2.5" style="177" customWidth="1"/>
    <col min="7999" max="7999" width="4.875" style="177" customWidth="1"/>
    <col min="8000" max="8237" width="9" style="177"/>
    <col min="8238" max="8238" width="1.75" style="177" customWidth="1"/>
    <col min="8239" max="8239" width="2.5" style="177" customWidth="1"/>
    <col min="8240" max="8240" width="3.625" style="177" customWidth="1"/>
    <col min="8241" max="8241" width="2.75" style="177" customWidth="1"/>
    <col min="8242" max="8242" width="0.875" style="177" customWidth="1"/>
    <col min="8243" max="8243" width="1.25" style="177" customWidth="1"/>
    <col min="8244" max="8244" width="5.375" style="177" customWidth="1"/>
    <col min="8245" max="8245" width="6.5" style="177" customWidth="1"/>
    <col min="8246" max="8246" width="4.125" style="177" customWidth="1"/>
    <col min="8247" max="8247" width="7.875" style="177" customWidth="1"/>
    <col min="8248" max="8248" width="8.75" style="177" customWidth="1"/>
    <col min="8249" max="8252" width="6.25" style="177" customWidth="1"/>
    <col min="8253" max="8253" width="4.875" style="177" customWidth="1"/>
    <col min="8254" max="8254" width="2.5" style="177" customWidth="1"/>
    <col min="8255" max="8255" width="4.875" style="177" customWidth="1"/>
    <col min="8256" max="8493" width="9" style="177"/>
    <col min="8494" max="8494" width="1.75" style="177" customWidth="1"/>
    <col min="8495" max="8495" width="2.5" style="177" customWidth="1"/>
    <col min="8496" max="8496" width="3.625" style="177" customWidth="1"/>
    <col min="8497" max="8497" width="2.75" style="177" customWidth="1"/>
    <col min="8498" max="8498" width="0.875" style="177" customWidth="1"/>
    <col min="8499" max="8499" width="1.25" style="177" customWidth="1"/>
    <col min="8500" max="8500" width="5.375" style="177" customWidth="1"/>
    <col min="8501" max="8501" width="6.5" style="177" customWidth="1"/>
    <col min="8502" max="8502" width="4.125" style="177" customWidth="1"/>
    <col min="8503" max="8503" width="7.875" style="177" customWidth="1"/>
    <col min="8504" max="8504" width="8.75" style="177" customWidth="1"/>
    <col min="8505" max="8508" width="6.25" style="177" customWidth="1"/>
    <col min="8509" max="8509" width="4.875" style="177" customWidth="1"/>
    <col min="8510" max="8510" width="2.5" style="177" customWidth="1"/>
    <col min="8511" max="8511" width="4.875" style="177" customWidth="1"/>
    <col min="8512" max="8749" width="9" style="177"/>
    <col min="8750" max="8750" width="1.75" style="177" customWidth="1"/>
    <col min="8751" max="8751" width="2.5" style="177" customWidth="1"/>
    <col min="8752" max="8752" width="3.625" style="177" customWidth="1"/>
    <col min="8753" max="8753" width="2.75" style="177" customWidth="1"/>
    <col min="8754" max="8754" width="0.875" style="177" customWidth="1"/>
    <col min="8755" max="8755" width="1.25" style="177" customWidth="1"/>
    <col min="8756" max="8756" width="5.375" style="177" customWidth="1"/>
    <col min="8757" max="8757" width="6.5" style="177" customWidth="1"/>
    <col min="8758" max="8758" width="4.125" style="177" customWidth="1"/>
    <col min="8759" max="8759" width="7.875" style="177" customWidth="1"/>
    <col min="8760" max="8760" width="8.75" style="177" customWidth="1"/>
    <col min="8761" max="8764" width="6.25" style="177" customWidth="1"/>
    <col min="8765" max="8765" width="4.875" style="177" customWidth="1"/>
    <col min="8766" max="8766" width="2.5" style="177" customWidth="1"/>
    <col min="8767" max="8767" width="4.875" style="177" customWidth="1"/>
    <col min="8768" max="9005" width="9" style="177"/>
    <col min="9006" max="9006" width="1.75" style="177" customWidth="1"/>
    <col min="9007" max="9007" width="2.5" style="177" customWidth="1"/>
    <col min="9008" max="9008" width="3.625" style="177" customWidth="1"/>
    <col min="9009" max="9009" width="2.75" style="177" customWidth="1"/>
    <col min="9010" max="9010" width="0.875" style="177" customWidth="1"/>
    <col min="9011" max="9011" width="1.25" style="177" customWidth="1"/>
    <col min="9012" max="9012" width="5.375" style="177" customWidth="1"/>
    <col min="9013" max="9013" width="6.5" style="177" customWidth="1"/>
    <col min="9014" max="9014" width="4.125" style="177" customWidth="1"/>
    <col min="9015" max="9015" width="7.875" style="177" customWidth="1"/>
    <col min="9016" max="9016" width="8.75" style="177" customWidth="1"/>
    <col min="9017" max="9020" width="6.25" style="177" customWidth="1"/>
    <col min="9021" max="9021" width="4.875" style="177" customWidth="1"/>
    <col min="9022" max="9022" width="2.5" style="177" customWidth="1"/>
    <col min="9023" max="9023" width="4.875" style="177" customWidth="1"/>
    <col min="9024" max="9261" width="9" style="177"/>
    <col min="9262" max="9262" width="1.75" style="177" customWidth="1"/>
    <col min="9263" max="9263" width="2.5" style="177" customWidth="1"/>
    <col min="9264" max="9264" width="3.625" style="177" customWidth="1"/>
    <col min="9265" max="9265" width="2.75" style="177" customWidth="1"/>
    <col min="9266" max="9266" width="0.875" style="177" customWidth="1"/>
    <col min="9267" max="9267" width="1.25" style="177" customWidth="1"/>
    <col min="9268" max="9268" width="5.375" style="177" customWidth="1"/>
    <col min="9269" max="9269" width="6.5" style="177" customWidth="1"/>
    <col min="9270" max="9270" width="4.125" style="177" customWidth="1"/>
    <col min="9271" max="9271" width="7.875" style="177" customWidth="1"/>
    <col min="9272" max="9272" width="8.75" style="177" customWidth="1"/>
    <col min="9273" max="9276" width="6.25" style="177" customWidth="1"/>
    <col min="9277" max="9277" width="4.875" style="177" customWidth="1"/>
    <col min="9278" max="9278" width="2.5" style="177" customWidth="1"/>
    <col min="9279" max="9279" width="4.875" style="177" customWidth="1"/>
    <col min="9280" max="9517" width="9" style="177"/>
    <col min="9518" max="9518" width="1.75" style="177" customWidth="1"/>
    <col min="9519" max="9519" width="2.5" style="177" customWidth="1"/>
    <col min="9520" max="9520" width="3.625" style="177" customWidth="1"/>
    <col min="9521" max="9521" width="2.75" style="177" customWidth="1"/>
    <col min="9522" max="9522" width="0.875" style="177" customWidth="1"/>
    <col min="9523" max="9523" width="1.25" style="177" customWidth="1"/>
    <col min="9524" max="9524" width="5.375" style="177" customWidth="1"/>
    <col min="9525" max="9525" width="6.5" style="177" customWidth="1"/>
    <col min="9526" max="9526" width="4.125" style="177" customWidth="1"/>
    <col min="9527" max="9527" width="7.875" style="177" customWidth="1"/>
    <col min="9528" max="9528" width="8.75" style="177" customWidth="1"/>
    <col min="9529" max="9532" width="6.25" style="177" customWidth="1"/>
    <col min="9533" max="9533" width="4.875" style="177" customWidth="1"/>
    <col min="9534" max="9534" width="2.5" style="177" customWidth="1"/>
    <col min="9535" max="9535" width="4.875" style="177" customWidth="1"/>
    <col min="9536" max="9773" width="9" style="177"/>
    <col min="9774" max="9774" width="1.75" style="177" customWidth="1"/>
    <col min="9775" max="9775" width="2.5" style="177" customWidth="1"/>
    <col min="9776" max="9776" width="3.625" style="177" customWidth="1"/>
    <col min="9777" max="9777" width="2.75" style="177" customWidth="1"/>
    <col min="9778" max="9778" width="0.875" style="177" customWidth="1"/>
    <col min="9779" max="9779" width="1.25" style="177" customWidth="1"/>
    <col min="9780" max="9780" width="5.375" style="177" customWidth="1"/>
    <col min="9781" max="9781" width="6.5" style="177" customWidth="1"/>
    <col min="9782" max="9782" width="4.125" style="177" customWidth="1"/>
    <col min="9783" max="9783" width="7.875" style="177" customWidth="1"/>
    <col min="9784" max="9784" width="8.75" style="177" customWidth="1"/>
    <col min="9785" max="9788" width="6.25" style="177" customWidth="1"/>
    <col min="9789" max="9789" width="4.875" style="177" customWidth="1"/>
    <col min="9790" max="9790" width="2.5" style="177" customWidth="1"/>
    <col min="9791" max="9791" width="4.875" style="177" customWidth="1"/>
    <col min="9792" max="10029" width="9" style="177"/>
    <col min="10030" max="10030" width="1.75" style="177" customWidth="1"/>
    <col min="10031" max="10031" width="2.5" style="177" customWidth="1"/>
    <col min="10032" max="10032" width="3.625" style="177" customWidth="1"/>
    <col min="10033" max="10033" width="2.75" style="177" customWidth="1"/>
    <col min="10034" max="10034" width="0.875" style="177" customWidth="1"/>
    <col min="10035" max="10035" width="1.25" style="177" customWidth="1"/>
    <col min="10036" max="10036" width="5.375" style="177" customWidth="1"/>
    <col min="10037" max="10037" width="6.5" style="177" customWidth="1"/>
    <col min="10038" max="10038" width="4.125" style="177" customWidth="1"/>
    <col min="10039" max="10039" width="7.875" style="177" customWidth="1"/>
    <col min="10040" max="10040" width="8.75" style="177" customWidth="1"/>
    <col min="10041" max="10044" width="6.25" style="177" customWidth="1"/>
    <col min="10045" max="10045" width="4.875" style="177" customWidth="1"/>
    <col min="10046" max="10046" width="2.5" style="177" customWidth="1"/>
    <col min="10047" max="10047" width="4.875" style="177" customWidth="1"/>
    <col min="10048" max="10285" width="9" style="177"/>
    <col min="10286" max="10286" width="1.75" style="177" customWidth="1"/>
    <col min="10287" max="10287" width="2.5" style="177" customWidth="1"/>
    <col min="10288" max="10288" width="3.625" style="177" customWidth="1"/>
    <col min="10289" max="10289" width="2.75" style="177" customWidth="1"/>
    <col min="10290" max="10290" width="0.875" style="177" customWidth="1"/>
    <col min="10291" max="10291" width="1.25" style="177" customWidth="1"/>
    <col min="10292" max="10292" width="5.375" style="177" customWidth="1"/>
    <col min="10293" max="10293" width="6.5" style="177" customWidth="1"/>
    <col min="10294" max="10294" width="4.125" style="177" customWidth="1"/>
    <col min="10295" max="10295" width="7.875" style="177" customWidth="1"/>
    <col min="10296" max="10296" width="8.75" style="177" customWidth="1"/>
    <col min="10297" max="10300" width="6.25" style="177" customWidth="1"/>
    <col min="10301" max="10301" width="4.875" style="177" customWidth="1"/>
    <col min="10302" max="10302" width="2.5" style="177" customWidth="1"/>
    <col min="10303" max="10303" width="4.875" style="177" customWidth="1"/>
    <col min="10304" max="10541" width="9" style="177"/>
    <col min="10542" max="10542" width="1.75" style="177" customWidth="1"/>
    <col min="10543" max="10543" width="2.5" style="177" customWidth="1"/>
    <col min="10544" max="10544" width="3.625" style="177" customWidth="1"/>
    <col min="10545" max="10545" width="2.75" style="177" customWidth="1"/>
    <col min="10546" max="10546" width="0.875" style="177" customWidth="1"/>
    <col min="10547" max="10547" width="1.25" style="177" customWidth="1"/>
    <col min="10548" max="10548" width="5.375" style="177" customWidth="1"/>
    <col min="10549" max="10549" width="6.5" style="177" customWidth="1"/>
    <col min="10550" max="10550" width="4.125" style="177" customWidth="1"/>
    <col min="10551" max="10551" width="7.875" style="177" customWidth="1"/>
    <col min="10552" max="10552" width="8.75" style="177" customWidth="1"/>
    <col min="10553" max="10556" width="6.25" style="177" customWidth="1"/>
    <col min="10557" max="10557" width="4.875" style="177" customWidth="1"/>
    <col min="10558" max="10558" width="2.5" style="177" customWidth="1"/>
    <col min="10559" max="10559" width="4.875" style="177" customWidth="1"/>
    <col min="10560" max="10797" width="9" style="177"/>
    <col min="10798" max="10798" width="1.75" style="177" customWidth="1"/>
    <col min="10799" max="10799" width="2.5" style="177" customWidth="1"/>
    <col min="10800" max="10800" width="3.625" style="177" customWidth="1"/>
    <col min="10801" max="10801" width="2.75" style="177" customWidth="1"/>
    <col min="10802" max="10802" width="0.875" style="177" customWidth="1"/>
    <col min="10803" max="10803" width="1.25" style="177" customWidth="1"/>
    <col min="10804" max="10804" width="5.375" style="177" customWidth="1"/>
    <col min="10805" max="10805" width="6.5" style="177" customWidth="1"/>
    <col min="10806" max="10806" width="4.125" style="177" customWidth="1"/>
    <col min="10807" max="10807" width="7.875" style="177" customWidth="1"/>
    <col min="10808" max="10808" width="8.75" style="177" customWidth="1"/>
    <col min="10809" max="10812" width="6.25" style="177" customWidth="1"/>
    <col min="10813" max="10813" width="4.875" style="177" customWidth="1"/>
    <col min="10814" max="10814" width="2.5" style="177" customWidth="1"/>
    <col min="10815" max="10815" width="4.875" style="177" customWidth="1"/>
    <col min="10816" max="11053" width="9" style="177"/>
    <col min="11054" max="11054" width="1.75" style="177" customWidth="1"/>
    <col min="11055" max="11055" width="2.5" style="177" customWidth="1"/>
    <col min="11056" max="11056" width="3.625" style="177" customWidth="1"/>
    <col min="11057" max="11057" width="2.75" style="177" customWidth="1"/>
    <col min="11058" max="11058" width="0.875" style="177" customWidth="1"/>
    <col min="11059" max="11059" width="1.25" style="177" customWidth="1"/>
    <col min="11060" max="11060" width="5.375" style="177" customWidth="1"/>
    <col min="11061" max="11061" width="6.5" style="177" customWidth="1"/>
    <col min="11062" max="11062" width="4.125" style="177" customWidth="1"/>
    <col min="11063" max="11063" width="7.875" style="177" customWidth="1"/>
    <col min="11064" max="11064" width="8.75" style="177" customWidth="1"/>
    <col min="11065" max="11068" width="6.25" style="177" customWidth="1"/>
    <col min="11069" max="11069" width="4.875" style="177" customWidth="1"/>
    <col min="11070" max="11070" width="2.5" style="177" customWidth="1"/>
    <col min="11071" max="11071" width="4.875" style="177" customWidth="1"/>
    <col min="11072" max="11309" width="9" style="177"/>
    <col min="11310" max="11310" width="1.75" style="177" customWidth="1"/>
    <col min="11311" max="11311" width="2.5" style="177" customWidth="1"/>
    <col min="11312" max="11312" width="3.625" style="177" customWidth="1"/>
    <col min="11313" max="11313" width="2.75" style="177" customWidth="1"/>
    <col min="11314" max="11314" width="0.875" style="177" customWidth="1"/>
    <col min="11315" max="11315" width="1.25" style="177" customWidth="1"/>
    <col min="11316" max="11316" width="5.375" style="177" customWidth="1"/>
    <col min="11317" max="11317" width="6.5" style="177" customWidth="1"/>
    <col min="11318" max="11318" width="4.125" style="177" customWidth="1"/>
    <col min="11319" max="11319" width="7.875" style="177" customWidth="1"/>
    <col min="11320" max="11320" width="8.75" style="177" customWidth="1"/>
    <col min="11321" max="11324" width="6.25" style="177" customWidth="1"/>
    <col min="11325" max="11325" width="4.875" style="177" customWidth="1"/>
    <col min="11326" max="11326" width="2.5" style="177" customWidth="1"/>
    <col min="11327" max="11327" width="4.875" style="177" customWidth="1"/>
    <col min="11328" max="11565" width="9" style="177"/>
    <col min="11566" max="11566" width="1.75" style="177" customWidth="1"/>
    <col min="11567" max="11567" width="2.5" style="177" customWidth="1"/>
    <col min="11568" max="11568" width="3.625" style="177" customWidth="1"/>
    <col min="11569" max="11569" width="2.75" style="177" customWidth="1"/>
    <col min="11570" max="11570" width="0.875" style="177" customWidth="1"/>
    <col min="11571" max="11571" width="1.25" style="177" customWidth="1"/>
    <col min="11572" max="11572" width="5.375" style="177" customWidth="1"/>
    <col min="11573" max="11573" width="6.5" style="177" customWidth="1"/>
    <col min="11574" max="11574" width="4.125" style="177" customWidth="1"/>
    <col min="11575" max="11575" width="7.875" style="177" customWidth="1"/>
    <col min="11576" max="11576" width="8.75" style="177" customWidth="1"/>
    <col min="11577" max="11580" width="6.25" style="177" customWidth="1"/>
    <col min="11581" max="11581" width="4.875" style="177" customWidth="1"/>
    <col min="11582" max="11582" width="2.5" style="177" customWidth="1"/>
    <col min="11583" max="11583" width="4.875" style="177" customWidth="1"/>
    <col min="11584" max="11821" width="9" style="177"/>
    <col min="11822" max="11822" width="1.75" style="177" customWidth="1"/>
    <col min="11823" max="11823" width="2.5" style="177" customWidth="1"/>
    <col min="11824" max="11824" width="3.625" style="177" customWidth="1"/>
    <col min="11825" max="11825" width="2.75" style="177" customWidth="1"/>
    <col min="11826" max="11826" width="0.875" style="177" customWidth="1"/>
    <col min="11827" max="11827" width="1.25" style="177" customWidth="1"/>
    <col min="11828" max="11828" width="5.375" style="177" customWidth="1"/>
    <col min="11829" max="11829" width="6.5" style="177" customWidth="1"/>
    <col min="11830" max="11830" width="4.125" style="177" customWidth="1"/>
    <col min="11831" max="11831" width="7.875" style="177" customWidth="1"/>
    <col min="11832" max="11832" width="8.75" style="177" customWidth="1"/>
    <col min="11833" max="11836" width="6.25" style="177" customWidth="1"/>
    <col min="11837" max="11837" width="4.875" style="177" customWidth="1"/>
    <col min="11838" max="11838" width="2.5" style="177" customWidth="1"/>
    <col min="11839" max="11839" width="4.875" style="177" customWidth="1"/>
    <col min="11840" max="12077" width="9" style="177"/>
    <col min="12078" max="12078" width="1.75" style="177" customWidth="1"/>
    <col min="12079" max="12079" width="2.5" style="177" customWidth="1"/>
    <col min="12080" max="12080" width="3.625" style="177" customWidth="1"/>
    <col min="12081" max="12081" width="2.75" style="177" customWidth="1"/>
    <col min="12082" max="12082" width="0.875" style="177" customWidth="1"/>
    <col min="12083" max="12083" width="1.25" style="177" customWidth="1"/>
    <col min="12084" max="12084" width="5.375" style="177" customWidth="1"/>
    <col min="12085" max="12085" width="6.5" style="177" customWidth="1"/>
    <col min="12086" max="12086" width="4.125" style="177" customWidth="1"/>
    <col min="12087" max="12087" width="7.875" style="177" customWidth="1"/>
    <col min="12088" max="12088" width="8.75" style="177" customWidth="1"/>
    <col min="12089" max="12092" width="6.25" style="177" customWidth="1"/>
    <col min="12093" max="12093" width="4.875" style="177" customWidth="1"/>
    <col min="12094" max="12094" width="2.5" style="177" customWidth="1"/>
    <col min="12095" max="12095" width="4.875" style="177" customWidth="1"/>
    <col min="12096" max="12333" width="9" style="177"/>
    <col min="12334" max="12334" width="1.75" style="177" customWidth="1"/>
    <col min="12335" max="12335" width="2.5" style="177" customWidth="1"/>
    <col min="12336" max="12336" width="3.625" style="177" customWidth="1"/>
    <col min="12337" max="12337" width="2.75" style="177" customWidth="1"/>
    <col min="12338" max="12338" width="0.875" style="177" customWidth="1"/>
    <col min="12339" max="12339" width="1.25" style="177" customWidth="1"/>
    <col min="12340" max="12340" width="5.375" style="177" customWidth="1"/>
    <col min="12341" max="12341" width="6.5" style="177" customWidth="1"/>
    <col min="12342" max="12342" width="4.125" style="177" customWidth="1"/>
    <col min="12343" max="12343" width="7.875" style="177" customWidth="1"/>
    <col min="12344" max="12344" width="8.75" style="177" customWidth="1"/>
    <col min="12345" max="12348" width="6.25" style="177" customWidth="1"/>
    <col min="12349" max="12349" width="4.875" style="177" customWidth="1"/>
    <col min="12350" max="12350" width="2.5" style="177" customWidth="1"/>
    <col min="12351" max="12351" width="4.875" style="177" customWidth="1"/>
    <col min="12352" max="12589" width="9" style="177"/>
    <col min="12590" max="12590" width="1.75" style="177" customWidth="1"/>
    <col min="12591" max="12591" width="2.5" style="177" customWidth="1"/>
    <col min="12592" max="12592" width="3.625" style="177" customWidth="1"/>
    <col min="12593" max="12593" width="2.75" style="177" customWidth="1"/>
    <col min="12594" max="12594" width="0.875" style="177" customWidth="1"/>
    <col min="12595" max="12595" width="1.25" style="177" customWidth="1"/>
    <col min="12596" max="12596" width="5.375" style="177" customWidth="1"/>
    <col min="12597" max="12597" width="6.5" style="177" customWidth="1"/>
    <col min="12598" max="12598" width="4.125" style="177" customWidth="1"/>
    <col min="12599" max="12599" width="7.875" style="177" customWidth="1"/>
    <col min="12600" max="12600" width="8.75" style="177" customWidth="1"/>
    <col min="12601" max="12604" width="6.25" style="177" customWidth="1"/>
    <col min="12605" max="12605" width="4.875" style="177" customWidth="1"/>
    <col min="12606" max="12606" width="2.5" style="177" customWidth="1"/>
    <col min="12607" max="12607" width="4.875" style="177" customWidth="1"/>
    <col min="12608" max="12845" width="9" style="177"/>
    <col min="12846" max="12846" width="1.75" style="177" customWidth="1"/>
    <col min="12847" max="12847" width="2.5" style="177" customWidth="1"/>
    <col min="12848" max="12848" width="3.625" style="177" customWidth="1"/>
    <col min="12849" max="12849" width="2.75" style="177" customWidth="1"/>
    <col min="12850" max="12850" width="0.875" style="177" customWidth="1"/>
    <col min="12851" max="12851" width="1.25" style="177" customWidth="1"/>
    <col min="12852" max="12852" width="5.375" style="177" customWidth="1"/>
    <col min="12853" max="12853" width="6.5" style="177" customWidth="1"/>
    <col min="12854" max="12854" width="4.125" style="177" customWidth="1"/>
    <col min="12855" max="12855" width="7.875" style="177" customWidth="1"/>
    <col min="12856" max="12856" width="8.75" style="177" customWidth="1"/>
    <col min="12857" max="12860" width="6.25" style="177" customWidth="1"/>
    <col min="12861" max="12861" width="4.875" style="177" customWidth="1"/>
    <col min="12862" max="12862" width="2.5" style="177" customWidth="1"/>
    <col min="12863" max="12863" width="4.875" style="177" customWidth="1"/>
    <col min="12864" max="13101" width="9" style="177"/>
    <col min="13102" max="13102" width="1.75" style="177" customWidth="1"/>
    <col min="13103" max="13103" width="2.5" style="177" customWidth="1"/>
    <col min="13104" max="13104" width="3.625" style="177" customWidth="1"/>
    <col min="13105" max="13105" width="2.75" style="177" customWidth="1"/>
    <col min="13106" max="13106" width="0.875" style="177" customWidth="1"/>
    <col min="13107" max="13107" width="1.25" style="177" customWidth="1"/>
    <col min="13108" max="13108" width="5.375" style="177" customWidth="1"/>
    <col min="13109" max="13109" width="6.5" style="177" customWidth="1"/>
    <col min="13110" max="13110" width="4.125" style="177" customWidth="1"/>
    <col min="13111" max="13111" width="7.875" style="177" customWidth="1"/>
    <col min="13112" max="13112" width="8.75" style="177" customWidth="1"/>
    <col min="13113" max="13116" width="6.25" style="177" customWidth="1"/>
    <col min="13117" max="13117" width="4.875" style="177" customWidth="1"/>
    <col min="13118" max="13118" width="2.5" style="177" customWidth="1"/>
    <col min="13119" max="13119" width="4.875" style="177" customWidth="1"/>
    <col min="13120" max="13357" width="9" style="177"/>
    <col min="13358" max="13358" width="1.75" style="177" customWidth="1"/>
    <col min="13359" max="13359" width="2.5" style="177" customWidth="1"/>
    <col min="13360" max="13360" width="3.625" style="177" customWidth="1"/>
    <col min="13361" max="13361" width="2.75" style="177" customWidth="1"/>
    <col min="13362" max="13362" width="0.875" style="177" customWidth="1"/>
    <col min="13363" max="13363" width="1.25" style="177" customWidth="1"/>
    <col min="13364" max="13364" width="5.375" style="177" customWidth="1"/>
    <col min="13365" max="13365" width="6.5" style="177" customWidth="1"/>
    <col min="13366" max="13366" width="4.125" style="177" customWidth="1"/>
    <col min="13367" max="13367" width="7.875" style="177" customWidth="1"/>
    <col min="13368" max="13368" width="8.75" style="177" customWidth="1"/>
    <col min="13369" max="13372" width="6.25" style="177" customWidth="1"/>
    <col min="13373" max="13373" width="4.875" style="177" customWidth="1"/>
    <col min="13374" max="13374" width="2.5" style="177" customWidth="1"/>
    <col min="13375" max="13375" width="4.875" style="177" customWidth="1"/>
    <col min="13376" max="13613" width="9" style="177"/>
    <col min="13614" max="13614" width="1.75" style="177" customWidth="1"/>
    <col min="13615" max="13615" width="2.5" style="177" customWidth="1"/>
    <col min="13616" max="13616" width="3.625" style="177" customWidth="1"/>
    <col min="13617" max="13617" width="2.75" style="177" customWidth="1"/>
    <col min="13618" max="13618" width="0.875" style="177" customWidth="1"/>
    <col min="13619" max="13619" width="1.25" style="177" customWidth="1"/>
    <col min="13620" max="13620" width="5.375" style="177" customWidth="1"/>
    <col min="13621" max="13621" width="6.5" style="177" customWidth="1"/>
    <col min="13622" max="13622" width="4.125" style="177" customWidth="1"/>
    <col min="13623" max="13623" width="7.875" style="177" customWidth="1"/>
    <col min="13624" max="13624" width="8.75" style="177" customWidth="1"/>
    <col min="13625" max="13628" width="6.25" style="177" customWidth="1"/>
    <col min="13629" max="13629" width="4.875" style="177" customWidth="1"/>
    <col min="13630" max="13630" width="2.5" style="177" customWidth="1"/>
    <col min="13631" max="13631" width="4.875" style="177" customWidth="1"/>
    <col min="13632" max="13869" width="9" style="177"/>
    <col min="13870" max="13870" width="1.75" style="177" customWidth="1"/>
    <col min="13871" max="13871" width="2.5" style="177" customWidth="1"/>
    <col min="13872" max="13872" width="3.625" style="177" customWidth="1"/>
    <col min="13873" max="13873" width="2.75" style="177" customWidth="1"/>
    <col min="13874" max="13874" width="0.875" style="177" customWidth="1"/>
    <col min="13875" max="13875" width="1.25" style="177" customWidth="1"/>
    <col min="13876" max="13876" width="5.375" style="177" customWidth="1"/>
    <col min="13877" max="13877" width="6.5" style="177" customWidth="1"/>
    <col min="13878" max="13878" width="4.125" style="177" customWidth="1"/>
    <col min="13879" max="13879" width="7.875" style="177" customWidth="1"/>
    <col min="13880" max="13880" width="8.75" style="177" customWidth="1"/>
    <col min="13881" max="13884" width="6.25" style="177" customWidth="1"/>
    <col min="13885" max="13885" width="4.875" style="177" customWidth="1"/>
    <col min="13886" max="13886" width="2.5" style="177" customWidth="1"/>
    <col min="13887" max="13887" width="4.875" style="177" customWidth="1"/>
    <col min="13888" max="14125" width="9" style="177"/>
    <col min="14126" max="14126" width="1.75" style="177" customWidth="1"/>
    <col min="14127" max="14127" width="2.5" style="177" customWidth="1"/>
    <col min="14128" max="14128" width="3.625" style="177" customWidth="1"/>
    <col min="14129" max="14129" width="2.75" style="177" customWidth="1"/>
    <col min="14130" max="14130" width="0.875" style="177" customWidth="1"/>
    <col min="14131" max="14131" width="1.25" style="177" customWidth="1"/>
    <col min="14132" max="14132" width="5.375" style="177" customWidth="1"/>
    <col min="14133" max="14133" width="6.5" style="177" customWidth="1"/>
    <col min="14134" max="14134" width="4.125" style="177" customWidth="1"/>
    <col min="14135" max="14135" width="7.875" style="177" customWidth="1"/>
    <col min="14136" max="14136" width="8.75" style="177" customWidth="1"/>
    <col min="14137" max="14140" width="6.25" style="177" customWidth="1"/>
    <col min="14141" max="14141" width="4.875" style="177" customWidth="1"/>
    <col min="14142" max="14142" width="2.5" style="177" customWidth="1"/>
    <col min="14143" max="14143" width="4.875" style="177" customWidth="1"/>
    <col min="14144" max="14381" width="9" style="177"/>
    <col min="14382" max="14382" width="1.75" style="177" customWidth="1"/>
    <col min="14383" max="14383" width="2.5" style="177" customWidth="1"/>
    <col min="14384" max="14384" width="3.625" style="177" customWidth="1"/>
    <col min="14385" max="14385" width="2.75" style="177" customWidth="1"/>
    <col min="14386" max="14386" width="0.875" style="177" customWidth="1"/>
    <col min="14387" max="14387" width="1.25" style="177" customWidth="1"/>
    <col min="14388" max="14388" width="5.375" style="177" customWidth="1"/>
    <col min="14389" max="14389" width="6.5" style="177" customWidth="1"/>
    <col min="14390" max="14390" width="4.125" style="177" customWidth="1"/>
    <col min="14391" max="14391" width="7.875" style="177" customWidth="1"/>
    <col min="14392" max="14392" width="8.75" style="177" customWidth="1"/>
    <col min="14393" max="14396" width="6.25" style="177" customWidth="1"/>
    <col min="14397" max="14397" width="4.875" style="177" customWidth="1"/>
    <col min="14398" max="14398" width="2.5" style="177" customWidth="1"/>
    <col min="14399" max="14399" width="4.875" style="177" customWidth="1"/>
    <col min="14400" max="14637" width="9" style="177"/>
    <col min="14638" max="14638" width="1.75" style="177" customWidth="1"/>
    <col min="14639" max="14639" width="2.5" style="177" customWidth="1"/>
    <col min="14640" max="14640" width="3.625" style="177" customWidth="1"/>
    <col min="14641" max="14641" width="2.75" style="177" customWidth="1"/>
    <col min="14642" max="14642" width="0.875" style="177" customWidth="1"/>
    <col min="14643" max="14643" width="1.25" style="177" customWidth="1"/>
    <col min="14644" max="14644" width="5.375" style="177" customWidth="1"/>
    <col min="14645" max="14645" width="6.5" style="177" customWidth="1"/>
    <col min="14646" max="14646" width="4.125" style="177" customWidth="1"/>
    <col min="14647" max="14647" width="7.875" style="177" customWidth="1"/>
    <col min="14648" max="14648" width="8.75" style="177" customWidth="1"/>
    <col min="14649" max="14652" width="6.25" style="177" customWidth="1"/>
    <col min="14653" max="14653" width="4.875" style="177" customWidth="1"/>
    <col min="14654" max="14654" width="2.5" style="177" customWidth="1"/>
    <col min="14655" max="14655" width="4.875" style="177" customWidth="1"/>
    <col min="14656" max="14893" width="9" style="177"/>
    <col min="14894" max="14894" width="1.75" style="177" customWidth="1"/>
    <col min="14895" max="14895" width="2.5" style="177" customWidth="1"/>
    <col min="14896" max="14896" width="3.625" style="177" customWidth="1"/>
    <col min="14897" max="14897" width="2.75" style="177" customWidth="1"/>
    <col min="14898" max="14898" width="0.875" style="177" customWidth="1"/>
    <col min="14899" max="14899" width="1.25" style="177" customWidth="1"/>
    <col min="14900" max="14900" width="5.375" style="177" customWidth="1"/>
    <col min="14901" max="14901" width="6.5" style="177" customWidth="1"/>
    <col min="14902" max="14902" width="4.125" style="177" customWidth="1"/>
    <col min="14903" max="14903" width="7.875" style="177" customWidth="1"/>
    <col min="14904" max="14904" width="8.75" style="177" customWidth="1"/>
    <col min="14905" max="14908" width="6.25" style="177" customWidth="1"/>
    <col min="14909" max="14909" width="4.875" style="177" customWidth="1"/>
    <col min="14910" max="14910" width="2.5" style="177" customWidth="1"/>
    <col min="14911" max="14911" width="4.875" style="177" customWidth="1"/>
    <col min="14912" max="15149" width="9" style="177"/>
    <col min="15150" max="15150" width="1.75" style="177" customWidth="1"/>
    <col min="15151" max="15151" width="2.5" style="177" customWidth="1"/>
    <col min="15152" max="15152" width="3.625" style="177" customWidth="1"/>
    <col min="15153" max="15153" width="2.75" style="177" customWidth="1"/>
    <col min="15154" max="15154" width="0.875" style="177" customWidth="1"/>
    <col min="15155" max="15155" width="1.25" style="177" customWidth="1"/>
    <col min="15156" max="15156" width="5.375" style="177" customWidth="1"/>
    <col min="15157" max="15157" width="6.5" style="177" customWidth="1"/>
    <col min="15158" max="15158" width="4.125" style="177" customWidth="1"/>
    <col min="15159" max="15159" width="7.875" style="177" customWidth="1"/>
    <col min="15160" max="15160" width="8.75" style="177" customWidth="1"/>
    <col min="15161" max="15164" width="6.25" style="177" customWidth="1"/>
    <col min="15165" max="15165" width="4.875" style="177" customWidth="1"/>
    <col min="15166" max="15166" width="2.5" style="177" customWidth="1"/>
    <col min="15167" max="15167" width="4.875" style="177" customWidth="1"/>
    <col min="15168" max="15405" width="9" style="177"/>
    <col min="15406" max="15406" width="1.75" style="177" customWidth="1"/>
    <col min="15407" max="15407" width="2.5" style="177" customWidth="1"/>
    <col min="15408" max="15408" width="3.625" style="177" customWidth="1"/>
    <col min="15409" max="15409" width="2.75" style="177" customWidth="1"/>
    <col min="15410" max="15410" width="0.875" style="177" customWidth="1"/>
    <col min="15411" max="15411" width="1.25" style="177" customWidth="1"/>
    <col min="15412" max="15412" width="5.375" style="177" customWidth="1"/>
    <col min="15413" max="15413" width="6.5" style="177" customWidth="1"/>
    <col min="15414" max="15414" width="4.125" style="177" customWidth="1"/>
    <col min="15415" max="15415" width="7.875" style="177" customWidth="1"/>
    <col min="15416" max="15416" width="8.75" style="177" customWidth="1"/>
    <col min="15417" max="15420" width="6.25" style="177" customWidth="1"/>
    <col min="15421" max="15421" width="4.875" style="177" customWidth="1"/>
    <col min="15422" max="15422" width="2.5" style="177" customWidth="1"/>
    <col min="15423" max="15423" width="4.875" style="177" customWidth="1"/>
    <col min="15424" max="15661" width="9" style="177"/>
    <col min="15662" max="15662" width="1.75" style="177" customWidth="1"/>
    <col min="15663" max="15663" width="2.5" style="177" customWidth="1"/>
    <col min="15664" max="15664" width="3.625" style="177" customWidth="1"/>
    <col min="15665" max="15665" width="2.75" style="177" customWidth="1"/>
    <col min="15666" max="15666" width="0.875" style="177" customWidth="1"/>
    <col min="15667" max="15667" width="1.25" style="177" customWidth="1"/>
    <col min="15668" max="15668" width="5.375" style="177" customWidth="1"/>
    <col min="15669" max="15669" width="6.5" style="177" customWidth="1"/>
    <col min="15670" max="15670" width="4.125" style="177" customWidth="1"/>
    <col min="15671" max="15671" width="7.875" style="177" customWidth="1"/>
    <col min="15672" max="15672" width="8.75" style="177" customWidth="1"/>
    <col min="15673" max="15676" width="6.25" style="177" customWidth="1"/>
    <col min="15677" max="15677" width="4.875" style="177" customWidth="1"/>
    <col min="15678" max="15678" width="2.5" style="177" customWidth="1"/>
    <col min="15679" max="15679" width="4.875" style="177" customWidth="1"/>
    <col min="15680" max="15917" width="9" style="177"/>
    <col min="15918" max="15918" width="1.75" style="177" customWidth="1"/>
    <col min="15919" max="15919" width="2.5" style="177" customWidth="1"/>
    <col min="15920" max="15920" width="3.625" style="177" customWidth="1"/>
    <col min="15921" max="15921" width="2.75" style="177" customWidth="1"/>
    <col min="15922" max="15922" width="0.875" style="177" customWidth="1"/>
    <col min="15923" max="15923" width="1.25" style="177" customWidth="1"/>
    <col min="15924" max="15924" width="5.375" style="177" customWidth="1"/>
    <col min="15925" max="15925" width="6.5" style="177" customWidth="1"/>
    <col min="15926" max="15926" width="4.125" style="177" customWidth="1"/>
    <col min="15927" max="15927" width="7.875" style="177" customWidth="1"/>
    <col min="15928" max="15928" width="8.75" style="177" customWidth="1"/>
    <col min="15929" max="15932" width="6.25" style="177" customWidth="1"/>
    <col min="15933" max="15933" width="4.875" style="177" customWidth="1"/>
    <col min="15934" max="15934" width="2.5" style="177" customWidth="1"/>
    <col min="15935" max="15935" width="4.875" style="177" customWidth="1"/>
    <col min="15936" max="16173" width="9" style="177"/>
    <col min="16174" max="16174" width="1.75" style="177" customWidth="1"/>
    <col min="16175" max="16175" width="2.5" style="177" customWidth="1"/>
    <col min="16176" max="16176" width="3.625" style="177" customWidth="1"/>
    <col min="16177" max="16177" width="2.75" style="177" customWidth="1"/>
    <col min="16178" max="16178" width="0.875" style="177" customWidth="1"/>
    <col min="16179" max="16179" width="1.25" style="177" customWidth="1"/>
    <col min="16180" max="16180" width="5.375" style="177" customWidth="1"/>
    <col min="16181" max="16181" width="6.5" style="177" customWidth="1"/>
    <col min="16182" max="16182" width="4.125" style="177" customWidth="1"/>
    <col min="16183" max="16183" width="7.875" style="177" customWidth="1"/>
    <col min="16184" max="16184" width="8.75" style="177" customWidth="1"/>
    <col min="16185" max="16188" width="6.25" style="177" customWidth="1"/>
    <col min="16189" max="16189" width="4.875" style="177" customWidth="1"/>
    <col min="16190" max="16190" width="2.5" style="177" customWidth="1"/>
    <col min="16191" max="16191" width="4.875" style="177" customWidth="1"/>
    <col min="16192" max="16384" width="9" style="177"/>
  </cols>
  <sheetData>
    <row r="1" spans="1:83" s="90" customFormat="1" ht="13.5" customHeight="1">
      <c r="B1" s="1940" t="s">
        <v>564</v>
      </c>
      <c r="C1" s="1940" t="s">
        <v>445</v>
      </c>
      <c r="D1" s="1940" t="s">
        <v>565</v>
      </c>
      <c r="E1" s="1940" t="s">
        <v>566</v>
      </c>
      <c r="F1" s="91"/>
      <c r="G1" s="2084" t="s">
        <v>763</v>
      </c>
      <c r="H1" s="2084"/>
      <c r="I1" s="2084"/>
      <c r="J1" s="2084"/>
      <c r="K1" s="92"/>
      <c r="L1" s="2084" t="s">
        <v>764</v>
      </c>
      <c r="M1" s="2084"/>
      <c r="N1" s="2084"/>
      <c r="O1" s="2084"/>
      <c r="P1" s="2084"/>
      <c r="Q1" s="2084"/>
      <c r="R1" s="92"/>
      <c r="S1" s="1930" t="s">
        <v>571</v>
      </c>
      <c r="T1" s="1932"/>
      <c r="U1" s="92"/>
      <c r="V1" s="92"/>
      <c r="W1" s="2090" t="s">
        <v>765</v>
      </c>
      <c r="X1" s="2091"/>
      <c r="Y1" s="2091"/>
      <c r="Z1" s="2091"/>
      <c r="AA1" s="2091"/>
      <c r="AB1" s="2092"/>
      <c r="AC1" s="92"/>
      <c r="AD1" s="1930" t="s">
        <v>766</v>
      </c>
      <c r="AE1" s="1931"/>
      <c r="AF1" s="236"/>
      <c r="AG1" s="237"/>
      <c r="AH1" s="92"/>
      <c r="AI1" s="1930" t="s">
        <v>767</v>
      </c>
      <c r="AJ1" s="1931"/>
      <c r="AK1" s="1931"/>
      <c r="AL1" s="1931"/>
      <c r="AM1" s="1932"/>
      <c r="AN1" s="92"/>
      <c r="AO1" s="1930" t="s">
        <v>768</v>
      </c>
      <c r="AP1" s="1931"/>
      <c r="AQ1" s="1931"/>
      <c r="AR1" s="1931"/>
      <c r="AS1" s="1932"/>
      <c r="AT1" s="92"/>
      <c r="AU1" s="1904" t="s">
        <v>769</v>
      </c>
      <c r="AV1" s="92"/>
      <c r="AW1" s="1918" t="s">
        <v>770</v>
      </c>
      <c r="AX1" s="1931"/>
      <c r="AY1" s="1932"/>
      <c r="AZ1" s="92"/>
      <c r="BA1" s="1904" t="s">
        <v>771</v>
      </c>
      <c r="BB1" s="92"/>
      <c r="BC1" s="1904" t="s">
        <v>772</v>
      </c>
      <c r="BD1" s="92"/>
      <c r="BE1" s="1904" t="s">
        <v>773</v>
      </c>
      <c r="BF1" s="92"/>
      <c r="BG1" s="1904" t="s">
        <v>774</v>
      </c>
      <c r="BH1" s="92"/>
      <c r="BI1" s="1904" t="s">
        <v>775</v>
      </c>
      <c r="BJ1" s="92"/>
      <c r="BK1" s="1918" t="s">
        <v>776</v>
      </c>
      <c r="BL1" s="1919"/>
      <c r="BM1" s="1920"/>
      <c r="BN1" s="92"/>
      <c r="BO1" s="1904" t="s">
        <v>777</v>
      </c>
      <c r="BP1" s="92"/>
      <c r="BQ1" s="92"/>
      <c r="BR1" s="92"/>
    </row>
    <row r="2" spans="1:83" s="90" customFormat="1" ht="13.5" customHeight="1">
      <c r="B2" s="1940"/>
      <c r="C2" s="1940"/>
      <c r="D2" s="1940"/>
      <c r="E2" s="1940"/>
      <c r="F2" s="91"/>
      <c r="G2" s="2084" t="s">
        <v>778</v>
      </c>
      <c r="H2" s="2084"/>
      <c r="I2" s="2085" t="s">
        <v>779</v>
      </c>
      <c r="J2" s="2085"/>
      <c r="K2" s="94"/>
      <c r="L2" s="2084" t="s">
        <v>778</v>
      </c>
      <c r="M2" s="2084"/>
      <c r="N2" s="2086"/>
      <c r="O2" s="2085" t="s">
        <v>779</v>
      </c>
      <c r="P2" s="2085"/>
      <c r="Q2" s="2085"/>
      <c r="R2" s="94"/>
      <c r="S2" s="1933"/>
      <c r="T2" s="1935"/>
      <c r="U2" s="94"/>
      <c r="V2" s="94"/>
      <c r="W2" s="2093"/>
      <c r="X2" s="2094"/>
      <c r="Y2" s="2094"/>
      <c r="Z2" s="2094"/>
      <c r="AA2" s="2094"/>
      <c r="AB2" s="2095"/>
      <c r="AC2" s="94"/>
      <c r="AD2" s="1933"/>
      <c r="AE2" s="1934"/>
      <c r="AF2" s="179"/>
      <c r="AG2" s="238"/>
      <c r="AH2" s="92"/>
      <c r="AI2" s="239"/>
      <c r="AJ2" s="2087" t="s">
        <v>780</v>
      </c>
      <c r="AK2" s="2088"/>
      <c r="AL2" s="2088"/>
      <c r="AM2" s="2089"/>
      <c r="AN2" s="92"/>
      <c r="AO2" s="239"/>
      <c r="AP2" s="2087" t="s">
        <v>780</v>
      </c>
      <c r="AQ2" s="2088"/>
      <c r="AR2" s="2088"/>
      <c r="AS2" s="2089"/>
      <c r="AT2" s="94"/>
      <c r="AU2" s="1917"/>
      <c r="AV2" s="94"/>
      <c r="AW2" s="1933"/>
      <c r="AX2" s="1934"/>
      <c r="AY2" s="1935"/>
      <c r="AZ2" s="94"/>
      <c r="BA2" s="1917"/>
      <c r="BB2" s="94"/>
      <c r="BC2" s="1917"/>
      <c r="BD2" s="94"/>
      <c r="BE2" s="1917"/>
      <c r="BF2" s="94"/>
      <c r="BG2" s="1917"/>
      <c r="BH2" s="94"/>
      <c r="BI2" s="1917"/>
      <c r="BJ2" s="94"/>
      <c r="BK2" s="1921"/>
      <c r="BL2" s="1922"/>
      <c r="BM2" s="1923"/>
      <c r="BN2" s="94"/>
      <c r="BO2" s="1917"/>
      <c r="BP2" s="92"/>
      <c r="BQ2" s="92"/>
      <c r="BR2" s="94"/>
    </row>
    <row r="3" spans="1:83" s="95" customFormat="1" ht="13.5" customHeight="1">
      <c r="B3" s="1940"/>
      <c r="C3" s="1940"/>
      <c r="D3" s="1940"/>
      <c r="E3" s="1940"/>
      <c r="F3" s="96"/>
      <c r="G3" s="1918" t="s">
        <v>567</v>
      </c>
      <c r="H3" s="1920"/>
      <c r="I3" s="1918" t="s">
        <v>567</v>
      </c>
      <c r="J3" s="1920"/>
      <c r="K3" s="93"/>
      <c r="L3" s="97"/>
      <c r="M3" s="98"/>
      <c r="N3" s="100"/>
      <c r="O3" s="97"/>
      <c r="P3" s="98"/>
      <c r="Q3" s="99"/>
      <c r="R3" s="93"/>
      <c r="S3" s="103"/>
      <c r="T3" s="2079" t="s">
        <v>781</v>
      </c>
      <c r="U3" s="100"/>
      <c r="V3" s="100"/>
      <c r="W3" s="101"/>
      <c r="X3" s="102"/>
      <c r="Y3" s="2081" t="s">
        <v>764</v>
      </c>
      <c r="Z3" s="240"/>
      <c r="AA3" s="93"/>
      <c r="AB3" s="2083"/>
      <c r="AC3" s="100"/>
      <c r="AD3" s="101"/>
      <c r="AE3" s="122"/>
      <c r="AF3" s="102"/>
      <c r="AG3" s="2081" t="s">
        <v>587</v>
      </c>
      <c r="AH3" s="93"/>
      <c r="AI3" s="101"/>
      <c r="AJ3" s="2076" t="s">
        <v>782</v>
      </c>
      <c r="AK3" s="2077"/>
      <c r="AL3" s="2076" t="s">
        <v>783</v>
      </c>
      <c r="AM3" s="2077"/>
      <c r="AN3" s="93"/>
      <c r="AO3" s="101"/>
      <c r="AP3" s="2076" t="s">
        <v>782</v>
      </c>
      <c r="AQ3" s="2077"/>
      <c r="AR3" s="2076" t="s">
        <v>783</v>
      </c>
      <c r="AS3" s="2077"/>
      <c r="AT3" s="100"/>
      <c r="AU3" s="107"/>
      <c r="AV3" s="100"/>
      <c r="AW3" s="101"/>
      <c r="AX3" s="102"/>
      <c r="AY3" s="1904" t="s">
        <v>587</v>
      </c>
      <c r="AZ3" s="100"/>
      <c r="BA3" s="1917"/>
      <c r="BB3" s="100"/>
      <c r="BC3" s="1917"/>
      <c r="BD3" s="100"/>
      <c r="BE3" s="1917"/>
      <c r="BF3" s="100"/>
      <c r="BG3" s="1917"/>
      <c r="BH3" s="100"/>
      <c r="BI3" s="1917"/>
      <c r="BJ3" s="100"/>
      <c r="BK3" s="101"/>
      <c r="BL3" s="102"/>
      <c r="BM3" s="1904" t="s">
        <v>587</v>
      </c>
      <c r="BN3" s="100"/>
      <c r="BO3" s="1917"/>
      <c r="BP3" s="104"/>
      <c r="BQ3" s="104"/>
      <c r="BR3" s="100"/>
      <c r="BS3" s="108"/>
      <c r="BT3" s="108"/>
      <c r="BU3" s="108"/>
      <c r="BV3" s="108"/>
      <c r="BW3" s="108"/>
      <c r="BX3" s="108"/>
      <c r="BY3" s="108"/>
      <c r="BZ3" s="108"/>
      <c r="CA3" s="108"/>
      <c r="CB3" s="108"/>
      <c r="CC3" s="108"/>
      <c r="CD3" s="108"/>
      <c r="CE3" s="108"/>
    </row>
    <row r="4" spans="1:83" s="95" customFormat="1" ht="13.5" customHeight="1">
      <c r="B4" s="1904"/>
      <c r="C4" s="1904"/>
      <c r="D4" s="1904"/>
      <c r="E4" s="1904"/>
      <c r="F4" s="96"/>
      <c r="G4" s="97"/>
      <c r="H4" s="111" t="s">
        <v>784</v>
      </c>
      <c r="I4" s="97"/>
      <c r="J4" s="111" t="s">
        <v>784</v>
      </c>
      <c r="K4" s="112"/>
      <c r="L4" s="101"/>
      <c r="M4" s="113" t="s">
        <v>784</v>
      </c>
      <c r="N4" s="100"/>
      <c r="O4" s="241"/>
      <c r="P4" s="113" t="s">
        <v>784</v>
      </c>
      <c r="Q4" s="99"/>
      <c r="R4" s="94"/>
      <c r="S4" s="101"/>
      <c r="T4" s="2080"/>
      <c r="U4" s="100"/>
      <c r="V4" s="100"/>
      <c r="W4" s="97"/>
      <c r="X4" s="112"/>
      <c r="Y4" s="2082"/>
      <c r="Z4" s="240"/>
      <c r="AA4" s="94"/>
      <c r="AB4" s="2083"/>
      <c r="AC4" s="100"/>
      <c r="AD4" s="97"/>
      <c r="AE4" s="111" t="s">
        <v>784</v>
      </c>
      <c r="AF4" s="112"/>
      <c r="AG4" s="2082"/>
      <c r="AH4" s="93"/>
      <c r="AI4" s="101"/>
      <c r="AJ4" s="242" t="s">
        <v>623</v>
      </c>
      <c r="AK4" s="243" t="s">
        <v>627</v>
      </c>
      <c r="AL4" s="242" t="s">
        <v>623</v>
      </c>
      <c r="AM4" s="243" t="s">
        <v>627</v>
      </c>
      <c r="AN4" s="93"/>
      <c r="AO4" s="101"/>
      <c r="AP4" s="242" t="s">
        <v>623</v>
      </c>
      <c r="AQ4" s="243" t="s">
        <v>627</v>
      </c>
      <c r="AR4" s="242" t="s">
        <v>623</v>
      </c>
      <c r="AS4" s="243" t="s">
        <v>627</v>
      </c>
      <c r="AT4" s="100"/>
      <c r="AU4" s="103"/>
      <c r="AV4" s="100"/>
      <c r="AW4" s="97"/>
      <c r="AX4" s="112"/>
      <c r="AY4" s="1917"/>
      <c r="AZ4" s="100"/>
      <c r="BA4" s="1917"/>
      <c r="BB4" s="100"/>
      <c r="BC4" s="1917"/>
      <c r="BD4" s="100"/>
      <c r="BE4" s="1917"/>
      <c r="BF4" s="100"/>
      <c r="BG4" s="1917"/>
      <c r="BH4" s="100"/>
      <c r="BI4" s="1917"/>
      <c r="BJ4" s="100"/>
      <c r="BK4" s="97"/>
      <c r="BL4" s="112"/>
      <c r="BM4" s="1917"/>
      <c r="BN4" s="100"/>
      <c r="BO4" s="1917"/>
      <c r="BP4" s="105"/>
      <c r="BQ4" s="105"/>
      <c r="BR4" s="100"/>
      <c r="BS4" s="108"/>
      <c r="BT4" s="108"/>
      <c r="BU4" s="108"/>
      <c r="BV4" s="108"/>
      <c r="BW4" s="108"/>
      <c r="BX4" s="108"/>
      <c r="BY4" s="108"/>
      <c r="BZ4" s="108"/>
      <c r="CA4" s="108"/>
      <c r="CB4" s="108"/>
      <c r="CC4" s="108"/>
      <c r="CD4" s="108"/>
      <c r="CE4" s="108"/>
    </row>
    <row r="5" spans="1:83" s="95" customFormat="1" ht="13.5" customHeight="1">
      <c r="B5" s="119" t="s">
        <v>591</v>
      </c>
      <c r="C5" s="119" t="s">
        <v>592</v>
      </c>
      <c r="D5" s="119" t="s">
        <v>593</v>
      </c>
      <c r="E5" s="119" t="s">
        <v>594</v>
      </c>
      <c r="F5" s="93"/>
      <c r="G5" s="2073" t="s">
        <v>596</v>
      </c>
      <c r="H5" s="2073"/>
      <c r="I5" s="2073" t="s">
        <v>596</v>
      </c>
      <c r="J5" s="2073"/>
      <c r="K5" s="94"/>
      <c r="L5" s="2073" t="s">
        <v>597</v>
      </c>
      <c r="M5" s="2073"/>
      <c r="N5" s="2073"/>
      <c r="O5" s="2078" t="s">
        <v>597</v>
      </c>
      <c r="P5" s="2078"/>
      <c r="Q5" s="2078"/>
      <c r="R5" s="94"/>
      <c r="S5" s="2073" t="s">
        <v>598</v>
      </c>
      <c r="T5" s="2073"/>
      <c r="U5" s="100"/>
      <c r="V5" s="100"/>
      <c r="W5" s="2073" t="s">
        <v>599</v>
      </c>
      <c r="X5" s="2073"/>
      <c r="Y5" s="2073"/>
      <c r="Z5" s="2073"/>
      <c r="AA5" s="2073"/>
      <c r="AB5" s="2073"/>
      <c r="AC5" s="100"/>
      <c r="AD5" s="2073" t="s">
        <v>600</v>
      </c>
      <c r="AE5" s="2073"/>
      <c r="AF5" s="2073"/>
      <c r="AG5" s="2073"/>
      <c r="AH5" s="93"/>
      <c r="AI5" s="1911" t="s">
        <v>602</v>
      </c>
      <c r="AJ5" s="1912"/>
      <c r="AK5" s="1912"/>
      <c r="AL5" s="1912"/>
      <c r="AM5" s="1913"/>
      <c r="AN5" s="93"/>
      <c r="AO5" s="1911" t="s">
        <v>603</v>
      </c>
      <c r="AP5" s="1912"/>
      <c r="AQ5" s="1912"/>
      <c r="AR5" s="1912"/>
      <c r="AS5" s="1913"/>
      <c r="AT5" s="100"/>
      <c r="AU5" s="120" t="s">
        <v>604</v>
      </c>
      <c r="AV5" s="100"/>
      <c r="AW5" s="2073" t="s">
        <v>605</v>
      </c>
      <c r="AX5" s="2073"/>
      <c r="AY5" s="2073"/>
      <c r="AZ5" s="100"/>
      <c r="BA5" s="120" t="s">
        <v>606</v>
      </c>
      <c r="BB5" s="100"/>
      <c r="BC5" s="120" t="s">
        <v>607</v>
      </c>
      <c r="BD5" s="100"/>
      <c r="BE5" s="120" t="s">
        <v>608</v>
      </c>
      <c r="BF5" s="100"/>
      <c r="BG5" s="120" t="s">
        <v>609</v>
      </c>
      <c r="BH5" s="100"/>
      <c r="BI5" s="120" t="s">
        <v>610</v>
      </c>
      <c r="BJ5" s="100"/>
      <c r="BK5" s="2073" t="s">
        <v>785</v>
      </c>
      <c r="BL5" s="2073"/>
      <c r="BM5" s="2073"/>
      <c r="BN5" s="100"/>
      <c r="BO5" s="120" t="s">
        <v>786</v>
      </c>
      <c r="BP5" s="105"/>
      <c r="BQ5" s="105"/>
      <c r="BR5" s="100"/>
      <c r="BS5" s="108"/>
      <c r="BT5" s="108"/>
      <c r="BU5" s="108"/>
      <c r="BV5" s="108"/>
      <c r="BW5" s="108"/>
      <c r="BX5" s="108"/>
      <c r="BY5" s="108"/>
      <c r="BZ5" s="108"/>
      <c r="CA5" s="108"/>
      <c r="CB5" s="108"/>
      <c r="CC5" s="108"/>
      <c r="CD5" s="108"/>
      <c r="CE5" s="108"/>
    </row>
    <row r="6" spans="1:83" s="122" customFormat="1" ht="29.25" customHeight="1">
      <c r="A6" s="122">
        <v>1</v>
      </c>
      <c r="B6" s="244">
        <v>2</v>
      </c>
      <c r="C6" s="122">
        <v>3</v>
      </c>
      <c r="D6" s="244">
        <v>4</v>
      </c>
      <c r="E6" s="122">
        <v>5</v>
      </c>
      <c r="F6" s="244">
        <v>6</v>
      </c>
      <c r="G6" s="122">
        <v>7</v>
      </c>
      <c r="H6" s="244">
        <v>8</v>
      </c>
      <c r="I6" s="122">
        <v>9</v>
      </c>
      <c r="J6" s="244">
        <v>10</v>
      </c>
      <c r="K6" s="122">
        <v>11</v>
      </c>
      <c r="L6" s="244">
        <v>12</v>
      </c>
      <c r="M6" s="122">
        <v>13</v>
      </c>
      <c r="N6" s="244">
        <v>14</v>
      </c>
      <c r="O6" s="122">
        <v>15</v>
      </c>
      <c r="P6" s="244">
        <v>16</v>
      </c>
      <c r="Q6" s="122">
        <v>17</v>
      </c>
      <c r="R6" s="244">
        <v>18</v>
      </c>
      <c r="S6" s="122">
        <v>19</v>
      </c>
      <c r="T6" s="244">
        <v>20</v>
      </c>
      <c r="U6" s="122">
        <v>21</v>
      </c>
      <c r="V6" s="244">
        <v>22</v>
      </c>
      <c r="W6" s="122">
        <v>23</v>
      </c>
      <c r="X6" s="244">
        <v>24</v>
      </c>
      <c r="Y6" s="122">
        <v>25</v>
      </c>
      <c r="Z6" s="244">
        <v>26</v>
      </c>
      <c r="AA6" s="122">
        <v>27</v>
      </c>
      <c r="AB6" s="244">
        <v>28</v>
      </c>
      <c r="AC6" s="122">
        <v>29</v>
      </c>
      <c r="AD6" s="244">
        <v>30</v>
      </c>
      <c r="AE6" s="122">
        <v>31</v>
      </c>
      <c r="AF6" s="244">
        <v>32</v>
      </c>
      <c r="AG6" s="122">
        <v>33</v>
      </c>
      <c r="AH6" s="244">
        <v>34</v>
      </c>
      <c r="AI6" s="122">
        <v>35</v>
      </c>
      <c r="AJ6" s="244">
        <v>36</v>
      </c>
      <c r="AK6" s="122">
        <v>37</v>
      </c>
      <c r="AL6" s="244">
        <v>38</v>
      </c>
      <c r="AM6" s="122">
        <v>39</v>
      </c>
      <c r="AN6" s="244">
        <v>40</v>
      </c>
      <c r="AO6" s="122">
        <v>41</v>
      </c>
      <c r="AP6" s="244">
        <v>42</v>
      </c>
      <c r="AQ6" s="122">
        <v>43</v>
      </c>
      <c r="AR6" s="244">
        <v>44</v>
      </c>
      <c r="AS6" s="122">
        <v>45</v>
      </c>
      <c r="AT6" s="244">
        <v>46</v>
      </c>
      <c r="AU6" s="122">
        <v>47</v>
      </c>
      <c r="AV6" s="244">
        <v>48</v>
      </c>
      <c r="AW6" s="122">
        <v>49</v>
      </c>
      <c r="AX6" s="244">
        <v>50</v>
      </c>
      <c r="AY6" s="122">
        <v>51</v>
      </c>
      <c r="AZ6" s="244">
        <v>52</v>
      </c>
      <c r="BA6" s="122">
        <v>53</v>
      </c>
      <c r="BB6" s="244">
        <v>54</v>
      </c>
      <c r="BC6" s="122">
        <v>55</v>
      </c>
      <c r="BD6" s="244">
        <v>56</v>
      </c>
      <c r="BE6" s="122">
        <v>57</v>
      </c>
      <c r="BF6" s="244">
        <v>58</v>
      </c>
      <c r="BG6" s="122">
        <v>59</v>
      </c>
      <c r="BH6" s="244">
        <v>60</v>
      </c>
      <c r="BI6" s="122">
        <v>61</v>
      </c>
      <c r="BJ6" s="244">
        <v>62</v>
      </c>
      <c r="BK6" s="122">
        <v>63</v>
      </c>
      <c r="BL6" s="244">
        <v>64</v>
      </c>
      <c r="BM6" s="122">
        <v>65</v>
      </c>
      <c r="BN6" s="244">
        <v>66</v>
      </c>
      <c r="BO6" s="122">
        <v>67</v>
      </c>
      <c r="BP6" s="245"/>
      <c r="BQ6" s="245"/>
      <c r="BR6" s="100"/>
      <c r="BS6" s="124"/>
      <c r="BT6" s="124"/>
      <c r="BU6" s="124"/>
      <c r="BV6" s="124"/>
      <c r="BW6" s="124"/>
      <c r="BX6" s="124"/>
      <c r="BY6" s="124"/>
      <c r="BZ6" s="124"/>
      <c r="CA6" s="124"/>
      <c r="CB6" s="124"/>
      <c r="CC6" s="124"/>
      <c r="CD6" s="124"/>
      <c r="CE6" s="124"/>
    </row>
    <row r="7" spans="1:83" s="128" customFormat="1" ht="12.75" customHeight="1">
      <c r="A7" s="128" t="s">
        <v>787</v>
      </c>
      <c r="B7" s="1904" t="s">
        <v>612</v>
      </c>
      <c r="C7" s="2071" t="s">
        <v>788</v>
      </c>
      <c r="D7" s="1873" t="s">
        <v>789</v>
      </c>
      <c r="E7" s="129" t="s">
        <v>480</v>
      </c>
      <c r="F7" s="130"/>
      <c r="G7" s="131">
        <v>236960</v>
      </c>
      <c r="H7" s="132">
        <v>244530</v>
      </c>
      <c r="I7" s="131">
        <v>185940</v>
      </c>
      <c r="J7" s="132">
        <v>193510</v>
      </c>
      <c r="K7" s="112" t="s">
        <v>615</v>
      </c>
      <c r="L7" s="133">
        <v>2340</v>
      </c>
      <c r="M7" s="134">
        <v>2410</v>
      </c>
      <c r="N7" s="135" t="s">
        <v>790</v>
      </c>
      <c r="O7" s="133">
        <v>1830</v>
      </c>
      <c r="P7" s="134">
        <v>1900</v>
      </c>
      <c r="Q7" s="135" t="s">
        <v>790</v>
      </c>
      <c r="R7" s="112" t="s">
        <v>615</v>
      </c>
      <c r="S7" s="136">
        <v>7570</v>
      </c>
      <c r="T7" s="246">
        <v>70</v>
      </c>
      <c r="U7" s="1888" t="s">
        <v>617</v>
      </c>
      <c r="V7" s="94"/>
      <c r="W7" s="143"/>
      <c r="X7" s="1868" t="s">
        <v>615</v>
      </c>
      <c r="Y7" s="247"/>
      <c r="Z7" s="248"/>
      <c r="AA7" s="1901" t="s">
        <v>791</v>
      </c>
      <c r="AB7" s="247"/>
      <c r="AC7" s="1868" t="s">
        <v>615</v>
      </c>
      <c r="AD7" s="2068">
        <v>46640</v>
      </c>
      <c r="AE7" s="249"/>
      <c r="AF7" s="1868" t="s">
        <v>615</v>
      </c>
      <c r="AG7" s="2053">
        <v>390</v>
      </c>
      <c r="AH7" s="2059" t="s">
        <v>615</v>
      </c>
      <c r="AI7" s="250" t="s">
        <v>792</v>
      </c>
      <c r="AJ7" s="251">
        <v>13800</v>
      </c>
      <c r="AK7" s="252">
        <v>15200</v>
      </c>
      <c r="AL7" s="253">
        <v>9700</v>
      </c>
      <c r="AM7" s="252">
        <v>9700</v>
      </c>
      <c r="AN7" s="2059" t="s">
        <v>615</v>
      </c>
      <c r="AO7" s="250" t="s">
        <v>793</v>
      </c>
      <c r="AP7" s="251">
        <v>31600</v>
      </c>
      <c r="AQ7" s="252">
        <v>35200</v>
      </c>
      <c r="AR7" s="254">
        <v>22100</v>
      </c>
      <c r="AS7" s="255">
        <v>22100</v>
      </c>
      <c r="AT7" s="1868" t="s">
        <v>617</v>
      </c>
      <c r="AU7" s="160"/>
      <c r="AV7" s="1944" t="s">
        <v>615</v>
      </c>
      <c r="AW7" s="2050">
        <v>21890</v>
      </c>
      <c r="AX7" s="1868" t="s">
        <v>615</v>
      </c>
      <c r="AY7" s="2053">
        <v>220</v>
      </c>
      <c r="AZ7" s="1868" t="s">
        <v>624</v>
      </c>
      <c r="BA7" s="143"/>
      <c r="BB7" s="1868" t="s">
        <v>624</v>
      </c>
      <c r="BC7" s="2044" t="s">
        <v>794</v>
      </c>
      <c r="BD7" s="1868" t="s">
        <v>624</v>
      </c>
      <c r="BE7" s="147"/>
      <c r="BF7" s="1868" t="s">
        <v>624</v>
      </c>
      <c r="BG7" s="147"/>
      <c r="BH7" s="1868" t="s">
        <v>624</v>
      </c>
      <c r="BI7" s="147"/>
      <c r="BJ7" s="1868" t="s">
        <v>615</v>
      </c>
      <c r="BK7" s="2050">
        <v>26350</v>
      </c>
      <c r="BL7" s="1868" t="s">
        <v>617</v>
      </c>
      <c r="BM7" s="2053">
        <v>260</v>
      </c>
      <c r="BN7" s="1868"/>
      <c r="BO7" s="2044" t="s">
        <v>913</v>
      </c>
      <c r="BP7" s="256"/>
      <c r="BQ7" s="256"/>
      <c r="BR7" s="257"/>
      <c r="BS7" s="258"/>
      <c r="BT7" s="258"/>
      <c r="BU7" s="258"/>
      <c r="BV7" s="258"/>
      <c r="BW7" s="258"/>
      <c r="BX7" s="258"/>
      <c r="BY7" s="258"/>
      <c r="BZ7" s="258"/>
      <c r="CA7" s="258"/>
      <c r="CB7" s="258"/>
      <c r="CC7" s="258"/>
      <c r="CD7" s="258"/>
      <c r="CE7" s="258"/>
    </row>
    <row r="8" spans="1:83" s="128" customFormat="1" ht="12.75" customHeight="1">
      <c r="A8" s="128" t="s">
        <v>796</v>
      </c>
      <c r="B8" s="1917"/>
      <c r="C8" s="2061"/>
      <c r="D8" s="1908"/>
      <c r="E8" s="259" t="s">
        <v>435</v>
      </c>
      <c r="F8" s="130"/>
      <c r="G8" s="260">
        <v>244530</v>
      </c>
      <c r="H8" s="261">
        <v>305390</v>
      </c>
      <c r="I8" s="260">
        <v>193510</v>
      </c>
      <c r="J8" s="261">
        <v>254370</v>
      </c>
      <c r="K8" s="112" t="s">
        <v>615</v>
      </c>
      <c r="L8" s="262">
        <v>2410</v>
      </c>
      <c r="M8" s="263">
        <v>2940</v>
      </c>
      <c r="N8" s="264" t="s">
        <v>790</v>
      </c>
      <c r="O8" s="262">
        <v>1900</v>
      </c>
      <c r="P8" s="263">
        <v>2430</v>
      </c>
      <c r="Q8" s="264" t="s">
        <v>790</v>
      </c>
      <c r="R8" s="112" t="s">
        <v>615</v>
      </c>
      <c r="S8" s="152">
        <v>7570</v>
      </c>
      <c r="T8" s="265">
        <v>70</v>
      </c>
      <c r="U8" s="1888"/>
      <c r="V8" s="94"/>
      <c r="W8" s="160"/>
      <c r="X8" s="1868"/>
      <c r="Y8" s="266"/>
      <c r="Z8" s="248"/>
      <c r="AA8" s="1901"/>
      <c r="AB8" s="266"/>
      <c r="AC8" s="1868"/>
      <c r="AD8" s="2069"/>
      <c r="AE8" s="267">
        <v>44960</v>
      </c>
      <c r="AF8" s="1868"/>
      <c r="AG8" s="2054"/>
      <c r="AH8" s="2059"/>
      <c r="AI8" s="101" t="s">
        <v>797</v>
      </c>
      <c r="AJ8" s="268">
        <v>13200</v>
      </c>
      <c r="AK8" s="269">
        <v>14500</v>
      </c>
      <c r="AL8" s="270">
        <v>9200</v>
      </c>
      <c r="AM8" s="269">
        <v>9200</v>
      </c>
      <c r="AN8" s="2059"/>
      <c r="AO8" s="101" t="s">
        <v>798</v>
      </c>
      <c r="AP8" s="268">
        <v>17400</v>
      </c>
      <c r="AQ8" s="269">
        <v>19400</v>
      </c>
      <c r="AR8" s="271">
        <v>12200</v>
      </c>
      <c r="AS8" s="272">
        <v>12200</v>
      </c>
      <c r="AT8" s="1868"/>
      <c r="AU8" s="160"/>
      <c r="AV8" s="1868"/>
      <c r="AW8" s="2051"/>
      <c r="AX8" s="1868"/>
      <c r="AY8" s="2054"/>
      <c r="AZ8" s="1868"/>
      <c r="BA8" s="160"/>
      <c r="BB8" s="1868"/>
      <c r="BC8" s="2045"/>
      <c r="BD8" s="1868"/>
      <c r="BE8" s="273">
        <v>12760</v>
      </c>
      <c r="BF8" s="1868"/>
      <c r="BG8" s="273">
        <v>45470</v>
      </c>
      <c r="BH8" s="1868"/>
      <c r="BI8" s="273">
        <v>29350</v>
      </c>
      <c r="BJ8" s="1868"/>
      <c r="BK8" s="2051"/>
      <c r="BL8" s="1868"/>
      <c r="BM8" s="2054"/>
      <c r="BN8" s="1868"/>
      <c r="BO8" s="2045"/>
      <c r="BP8" s="256"/>
      <c r="BQ8" s="256"/>
      <c r="BR8" s="257"/>
      <c r="BS8" s="258"/>
      <c r="BT8" s="258"/>
      <c r="BU8" s="258"/>
      <c r="BV8" s="258"/>
      <c r="BW8" s="258"/>
      <c r="BX8" s="258"/>
      <c r="BY8" s="258"/>
      <c r="BZ8" s="258"/>
      <c r="CA8" s="258"/>
      <c r="CB8" s="258"/>
      <c r="CC8" s="258"/>
      <c r="CD8" s="258"/>
      <c r="CE8" s="258"/>
    </row>
    <row r="9" spans="1:83" s="128" customFormat="1" ht="12.75" customHeight="1">
      <c r="A9" s="128" t="s">
        <v>799</v>
      </c>
      <c r="B9" s="1917"/>
      <c r="C9" s="2061"/>
      <c r="D9" s="2062" t="s">
        <v>800</v>
      </c>
      <c r="E9" s="259" t="s">
        <v>801</v>
      </c>
      <c r="F9" s="130"/>
      <c r="G9" s="260">
        <v>305390</v>
      </c>
      <c r="H9" s="261">
        <v>381180</v>
      </c>
      <c r="I9" s="260">
        <v>254370</v>
      </c>
      <c r="J9" s="261">
        <v>330160</v>
      </c>
      <c r="K9" s="112" t="s">
        <v>615</v>
      </c>
      <c r="L9" s="262">
        <v>2940</v>
      </c>
      <c r="M9" s="263">
        <v>3700</v>
      </c>
      <c r="N9" s="264" t="s">
        <v>790</v>
      </c>
      <c r="O9" s="262">
        <v>2430</v>
      </c>
      <c r="P9" s="263">
        <v>3190</v>
      </c>
      <c r="Q9" s="264" t="s">
        <v>790</v>
      </c>
      <c r="R9" s="140"/>
      <c r="S9" s="139"/>
      <c r="T9" s="274"/>
      <c r="U9" s="1888"/>
      <c r="V9" s="94"/>
      <c r="W9" s="160"/>
      <c r="X9" s="1868"/>
      <c r="Y9" s="266"/>
      <c r="Z9" s="248"/>
      <c r="AA9" s="1901"/>
      <c r="AB9" s="266"/>
      <c r="AC9" s="1868" t="s">
        <v>615</v>
      </c>
      <c r="AD9" s="2066">
        <v>44960</v>
      </c>
      <c r="AE9" s="275"/>
      <c r="AF9" s="1868"/>
      <c r="AG9" s="2054"/>
      <c r="AH9" s="2059"/>
      <c r="AI9" s="101" t="s">
        <v>802</v>
      </c>
      <c r="AJ9" s="268">
        <v>12500</v>
      </c>
      <c r="AK9" s="269">
        <v>13700</v>
      </c>
      <c r="AL9" s="270">
        <v>8700</v>
      </c>
      <c r="AM9" s="269">
        <v>8700</v>
      </c>
      <c r="AN9" s="2059"/>
      <c r="AO9" s="101" t="s">
        <v>803</v>
      </c>
      <c r="AP9" s="268">
        <v>15200</v>
      </c>
      <c r="AQ9" s="269">
        <v>16900</v>
      </c>
      <c r="AR9" s="271">
        <v>10600</v>
      </c>
      <c r="AS9" s="272">
        <v>10600</v>
      </c>
      <c r="AT9" s="1868"/>
      <c r="AU9" s="160"/>
      <c r="AV9" s="1868"/>
      <c r="AW9" s="2051"/>
      <c r="AX9" s="1868"/>
      <c r="AY9" s="2054"/>
      <c r="AZ9" s="1868"/>
      <c r="BA9" s="160"/>
      <c r="BB9" s="1868"/>
      <c r="BC9" s="2048">
        <v>0.05</v>
      </c>
      <c r="BD9" s="1868"/>
      <c r="BE9" s="276">
        <v>120</v>
      </c>
      <c r="BF9" s="1868"/>
      <c r="BG9" s="276">
        <v>450</v>
      </c>
      <c r="BH9" s="1868"/>
      <c r="BI9" s="276">
        <v>290</v>
      </c>
      <c r="BJ9" s="1868"/>
      <c r="BK9" s="2051"/>
      <c r="BL9" s="1868"/>
      <c r="BM9" s="2054"/>
      <c r="BN9" s="1868"/>
      <c r="BO9" s="2048">
        <v>0.61</v>
      </c>
      <c r="BP9" s="256"/>
      <c r="BQ9" s="256"/>
      <c r="BR9" s="257"/>
      <c r="BS9" s="258"/>
      <c r="BT9" s="258"/>
      <c r="BU9" s="258"/>
      <c r="BV9" s="258"/>
      <c r="BW9" s="258"/>
      <c r="BX9" s="258"/>
      <c r="BY9" s="258"/>
      <c r="BZ9" s="258"/>
      <c r="CA9" s="258"/>
      <c r="CB9" s="258"/>
      <c r="CC9" s="258"/>
      <c r="CD9" s="258"/>
      <c r="CE9" s="258"/>
    </row>
    <row r="10" spans="1:83" s="128" customFormat="1" ht="12.75" customHeight="1">
      <c r="A10" s="128" t="s">
        <v>804</v>
      </c>
      <c r="B10" s="1917"/>
      <c r="C10" s="2061"/>
      <c r="D10" s="2063"/>
      <c r="E10" s="149" t="s">
        <v>438</v>
      </c>
      <c r="F10" s="130"/>
      <c r="G10" s="150">
        <v>381180</v>
      </c>
      <c r="H10" s="151"/>
      <c r="I10" s="150">
        <v>330160</v>
      </c>
      <c r="J10" s="151"/>
      <c r="K10" s="112" t="s">
        <v>615</v>
      </c>
      <c r="L10" s="152">
        <v>3700</v>
      </c>
      <c r="M10" s="153"/>
      <c r="N10" s="154" t="s">
        <v>790</v>
      </c>
      <c r="O10" s="152">
        <v>3190</v>
      </c>
      <c r="P10" s="153"/>
      <c r="Q10" s="154" t="s">
        <v>790</v>
      </c>
      <c r="R10" s="140"/>
      <c r="S10" s="139"/>
      <c r="T10" s="277"/>
      <c r="U10" s="1888"/>
      <c r="V10" s="94"/>
      <c r="W10" s="160"/>
      <c r="X10" s="1868"/>
      <c r="Y10" s="266"/>
      <c r="Z10" s="248"/>
      <c r="AA10" s="1901"/>
      <c r="AB10" s="266"/>
      <c r="AC10" s="1868"/>
      <c r="AD10" s="2067"/>
      <c r="AE10" s="278"/>
      <c r="AF10" s="1868"/>
      <c r="AG10" s="2055"/>
      <c r="AH10" s="2059"/>
      <c r="AI10" s="279" t="s">
        <v>805</v>
      </c>
      <c r="AJ10" s="280">
        <v>11800</v>
      </c>
      <c r="AK10" s="281">
        <v>13000</v>
      </c>
      <c r="AL10" s="282">
        <v>8200</v>
      </c>
      <c r="AM10" s="281">
        <v>8200</v>
      </c>
      <c r="AN10" s="2059"/>
      <c r="AO10" s="279" t="s">
        <v>806</v>
      </c>
      <c r="AP10" s="280">
        <v>13600</v>
      </c>
      <c r="AQ10" s="281">
        <v>15100</v>
      </c>
      <c r="AR10" s="283">
        <v>9500</v>
      </c>
      <c r="AS10" s="284">
        <v>9500</v>
      </c>
      <c r="AT10" s="1868"/>
      <c r="AU10" s="160"/>
      <c r="AV10" s="1868"/>
      <c r="AW10" s="2052"/>
      <c r="AX10" s="1868"/>
      <c r="AY10" s="2055"/>
      <c r="AZ10" s="1868"/>
      <c r="BA10" s="160"/>
      <c r="BB10" s="1868"/>
      <c r="BC10" s="2049"/>
      <c r="BD10" s="1868"/>
      <c r="BE10" s="116"/>
      <c r="BF10" s="1868"/>
      <c r="BG10" s="285" t="s">
        <v>807</v>
      </c>
      <c r="BH10" s="1868"/>
      <c r="BI10" s="285" t="s">
        <v>807</v>
      </c>
      <c r="BJ10" s="1868"/>
      <c r="BK10" s="2052"/>
      <c r="BL10" s="1868"/>
      <c r="BM10" s="2055"/>
      <c r="BN10" s="1868"/>
      <c r="BO10" s="2048"/>
      <c r="BP10" s="256"/>
      <c r="BQ10" s="256"/>
      <c r="BR10" s="257"/>
      <c r="BS10" s="258"/>
      <c r="BT10" s="258"/>
      <c r="BU10" s="258"/>
      <c r="BV10" s="258"/>
      <c r="BW10" s="258"/>
      <c r="BX10" s="258"/>
      <c r="BY10" s="258"/>
      <c r="BZ10" s="258"/>
      <c r="CA10" s="258"/>
      <c r="CB10" s="258"/>
      <c r="CC10" s="258"/>
      <c r="CD10" s="258"/>
      <c r="CE10" s="258"/>
    </row>
    <row r="11" spans="1:83" s="95" customFormat="1" ht="12.75" customHeight="1">
      <c r="A11" s="95" t="s">
        <v>808</v>
      </c>
      <c r="B11" s="1917"/>
      <c r="C11" s="2072" t="s">
        <v>809</v>
      </c>
      <c r="D11" s="1906" t="s">
        <v>789</v>
      </c>
      <c r="E11" s="166" t="s">
        <v>480</v>
      </c>
      <c r="F11" s="167"/>
      <c r="G11" s="131">
        <v>128580</v>
      </c>
      <c r="H11" s="132">
        <v>136150</v>
      </c>
      <c r="I11" s="131">
        <v>103070</v>
      </c>
      <c r="J11" s="132">
        <v>110640</v>
      </c>
      <c r="K11" s="112" t="s">
        <v>615</v>
      </c>
      <c r="L11" s="133">
        <v>1260</v>
      </c>
      <c r="M11" s="134">
        <v>1330</v>
      </c>
      <c r="N11" s="135" t="s">
        <v>790</v>
      </c>
      <c r="O11" s="133">
        <v>1000</v>
      </c>
      <c r="P11" s="134">
        <v>1070</v>
      </c>
      <c r="Q11" s="135" t="s">
        <v>790</v>
      </c>
      <c r="R11" s="112" t="s">
        <v>615</v>
      </c>
      <c r="S11" s="136">
        <v>7570</v>
      </c>
      <c r="T11" s="246">
        <v>70</v>
      </c>
      <c r="U11" s="1888"/>
      <c r="V11" s="94"/>
      <c r="W11" s="160"/>
      <c r="X11" s="1868"/>
      <c r="Y11" s="266"/>
      <c r="Z11" s="248"/>
      <c r="AA11" s="1901"/>
      <c r="AB11" s="266"/>
      <c r="AC11" s="1868" t="s">
        <v>615</v>
      </c>
      <c r="AD11" s="2068">
        <v>26670</v>
      </c>
      <c r="AE11" s="249"/>
      <c r="AF11" s="1868" t="s">
        <v>615</v>
      </c>
      <c r="AG11" s="2053">
        <v>190</v>
      </c>
      <c r="AH11" s="2059" t="s">
        <v>615</v>
      </c>
      <c r="AI11" s="250" t="s">
        <v>792</v>
      </c>
      <c r="AJ11" s="251">
        <v>6900</v>
      </c>
      <c r="AK11" s="252">
        <v>7600</v>
      </c>
      <c r="AL11" s="286">
        <v>4800</v>
      </c>
      <c r="AM11" s="269">
        <v>4800</v>
      </c>
      <c r="AN11" s="2059" t="s">
        <v>615</v>
      </c>
      <c r="AO11" s="250" t="s">
        <v>793</v>
      </c>
      <c r="AP11" s="251">
        <v>15800</v>
      </c>
      <c r="AQ11" s="252">
        <v>17600</v>
      </c>
      <c r="AR11" s="287">
        <v>11000</v>
      </c>
      <c r="AS11" s="272">
        <v>11000</v>
      </c>
      <c r="AT11" s="1868"/>
      <c r="AU11" s="160"/>
      <c r="AV11" s="1868" t="s">
        <v>615</v>
      </c>
      <c r="AW11" s="2050">
        <v>10950</v>
      </c>
      <c r="AX11" s="1868" t="s">
        <v>615</v>
      </c>
      <c r="AY11" s="2053">
        <v>110</v>
      </c>
      <c r="AZ11" s="1868"/>
      <c r="BA11" s="160"/>
      <c r="BB11" s="1868" t="s">
        <v>624</v>
      </c>
      <c r="BC11" s="2044" t="s">
        <v>794</v>
      </c>
      <c r="BD11" s="1868" t="s">
        <v>624</v>
      </c>
      <c r="BE11" s="147"/>
      <c r="BF11" s="1868" t="s">
        <v>624</v>
      </c>
      <c r="BG11" s="147"/>
      <c r="BH11" s="1868" t="s">
        <v>624</v>
      </c>
      <c r="BI11" s="147"/>
      <c r="BJ11" s="1868" t="s">
        <v>615</v>
      </c>
      <c r="BK11" s="2050">
        <v>13170</v>
      </c>
      <c r="BL11" s="1868" t="s">
        <v>617</v>
      </c>
      <c r="BM11" s="2053">
        <v>130</v>
      </c>
      <c r="BN11" s="1868"/>
      <c r="BO11" s="2044" t="s">
        <v>913</v>
      </c>
      <c r="BP11" s="245"/>
      <c r="BQ11" s="245"/>
      <c r="BR11" s="100"/>
      <c r="BS11" s="108"/>
      <c r="BT11" s="108"/>
      <c r="BU11" s="108"/>
      <c r="BV11" s="108"/>
      <c r="BW11" s="108"/>
      <c r="BX11" s="108"/>
      <c r="BY11" s="108"/>
      <c r="BZ11" s="108"/>
      <c r="CA11" s="108"/>
      <c r="CB11" s="108"/>
      <c r="CC11" s="108"/>
      <c r="CD11" s="108"/>
      <c r="CE11" s="108"/>
    </row>
    <row r="12" spans="1:83" s="95" customFormat="1" ht="12.75" customHeight="1">
      <c r="A12" s="95" t="s">
        <v>810</v>
      </c>
      <c r="B12" s="1917"/>
      <c r="C12" s="2057"/>
      <c r="D12" s="1907"/>
      <c r="E12" s="288" t="s">
        <v>435</v>
      </c>
      <c r="F12" s="167"/>
      <c r="G12" s="260">
        <v>136150</v>
      </c>
      <c r="H12" s="261">
        <v>197010</v>
      </c>
      <c r="I12" s="260">
        <v>110640</v>
      </c>
      <c r="J12" s="261">
        <v>171500</v>
      </c>
      <c r="K12" s="112" t="s">
        <v>615</v>
      </c>
      <c r="L12" s="262">
        <v>1330</v>
      </c>
      <c r="M12" s="263">
        <v>1860</v>
      </c>
      <c r="N12" s="264" t="s">
        <v>790</v>
      </c>
      <c r="O12" s="262">
        <v>1070</v>
      </c>
      <c r="P12" s="263">
        <v>1600</v>
      </c>
      <c r="Q12" s="264" t="s">
        <v>790</v>
      </c>
      <c r="R12" s="112" t="s">
        <v>615</v>
      </c>
      <c r="S12" s="152">
        <v>7570</v>
      </c>
      <c r="T12" s="265">
        <v>70</v>
      </c>
      <c r="U12" s="1888"/>
      <c r="V12" s="94"/>
      <c r="W12" s="160"/>
      <c r="X12" s="1868"/>
      <c r="Y12" s="266"/>
      <c r="Z12" s="248"/>
      <c r="AA12" s="1901"/>
      <c r="AB12" s="266"/>
      <c r="AC12" s="1868"/>
      <c r="AD12" s="2069"/>
      <c r="AE12" s="267">
        <v>24990</v>
      </c>
      <c r="AF12" s="1868"/>
      <c r="AG12" s="2054"/>
      <c r="AH12" s="2059"/>
      <c r="AI12" s="101" t="s">
        <v>797</v>
      </c>
      <c r="AJ12" s="268">
        <v>6600</v>
      </c>
      <c r="AK12" s="269">
        <v>7200</v>
      </c>
      <c r="AL12" s="286">
        <v>4600</v>
      </c>
      <c r="AM12" s="269">
        <v>4600</v>
      </c>
      <c r="AN12" s="2059"/>
      <c r="AO12" s="101" t="s">
        <v>798</v>
      </c>
      <c r="AP12" s="268">
        <v>8700</v>
      </c>
      <c r="AQ12" s="269">
        <v>9700</v>
      </c>
      <c r="AR12" s="287">
        <v>6100</v>
      </c>
      <c r="AS12" s="272">
        <v>6100</v>
      </c>
      <c r="AT12" s="1868"/>
      <c r="AU12" s="160"/>
      <c r="AV12" s="1868"/>
      <c r="AW12" s="2051"/>
      <c r="AX12" s="1868"/>
      <c r="AY12" s="2054"/>
      <c r="AZ12" s="1868"/>
      <c r="BA12" s="160"/>
      <c r="BB12" s="1868"/>
      <c r="BC12" s="2045"/>
      <c r="BD12" s="1868"/>
      <c r="BE12" s="273">
        <v>6380</v>
      </c>
      <c r="BF12" s="1868"/>
      <c r="BG12" s="273">
        <v>22730</v>
      </c>
      <c r="BH12" s="1868"/>
      <c r="BI12" s="273">
        <v>14670</v>
      </c>
      <c r="BJ12" s="1868"/>
      <c r="BK12" s="2051"/>
      <c r="BL12" s="1868"/>
      <c r="BM12" s="2054"/>
      <c r="BN12" s="1868"/>
      <c r="BO12" s="2045"/>
      <c r="BP12" s="245"/>
      <c r="BQ12" s="245"/>
      <c r="BR12" s="100"/>
      <c r="BS12" s="108"/>
      <c r="BT12" s="108"/>
      <c r="BU12" s="108"/>
      <c r="BV12" s="108"/>
      <c r="BW12" s="108"/>
      <c r="BX12" s="108"/>
      <c r="BY12" s="108"/>
      <c r="BZ12" s="108"/>
      <c r="CA12" s="108"/>
      <c r="CB12" s="108"/>
      <c r="CC12" s="108"/>
      <c r="CD12" s="108"/>
      <c r="CE12" s="108"/>
    </row>
    <row r="13" spans="1:83" s="95" customFormat="1" ht="12.75" customHeight="1">
      <c r="A13" s="95" t="s">
        <v>811</v>
      </c>
      <c r="B13" s="1917"/>
      <c r="C13" s="2057"/>
      <c r="D13" s="2046" t="s">
        <v>800</v>
      </c>
      <c r="E13" s="288" t="s">
        <v>801</v>
      </c>
      <c r="F13" s="167"/>
      <c r="G13" s="260">
        <v>197010</v>
      </c>
      <c r="H13" s="261">
        <v>272800</v>
      </c>
      <c r="I13" s="260">
        <v>171500</v>
      </c>
      <c r="J13" s="261">
        <v>247290</v>
      </c>
      <c r="K13" s="112" t="s">
        <v>615</v>
      </c>
      <c r="L13" s="262">
        <v>1860</v>
      </c>
      <c r="M13" s="263">
        <v>2620</v>
      </c>
      <c r="N13" s="264" t="s">
        <v>790</v>
      </c>
      <c r="O13" s="262">
        <v>1600</v>
      </c>
      <c r="P13" s="263">
        <v>2360</v>
      </c>
      <c r="Q13" s="264" t="s">
        <v>790</v>
      </c>
      <c r="R13" s="140"/>
      <c r="S13" s="139"/>
      <c r="T13" s="274"/>
      <c r="U13" s="1888"/>
      <c r="V13" s="94"/>
      <c r="W13" s="289"/>
      <c r="X13" s="1868"/>
      <c r="Y13" s="266"/>
      <c r="Z13" s="248"/>
      <c r="AA13" s="1901"/>
      <c r="AB13" s="266"/>
      <c r="AC13" s="1868" t="s">
        <v>615</v>
      </c>
      <c r="AD13" s="2066">
        <v>24990</v>
      </c>
      <c r="AE13" s="275"/>
      <c r="AF13" s="1868"/>
      <c r="AG13" s="2054"/>
      <c r="AH13" s="2059"/>
      <c r="AI13" s="101" t="s">
        <v>802</v>
      </c>
      <c r="AJ13" s="268">
        <v>6200</v>
      </c>
      <c r="AK13" s="269">
        <v>6800</v>
      </c>
      <c r="AL13" s="286">
        <v>4300</v>
      </c>
      <c r="AM13" s="269">
        <v>4300</v>
      </c>
      <c r="AN13" s="2059"/>
      <c r="AO13" s="101" t="s">
        <v>803</v>
      </c>
      <c r="AP13" s="268">
        <v>7600</v>
      </c>
      <c r="AQ13" s="269">
        <v>8400</v>
      </c>
      <c r="AR13" s="287">
        <v>5300</v>
      </c>
      <c r="AS13" s="272">
        <v>5300</v>
      </c>
      <c r="AT13" s="1868"/>
      <c r="AU13" s="289"/>
      <c r="AV13" s="1868"/>
      <c r="AW13" s="2051"/>
      <c r="AX13" s="1868"/>
      <c r="AY13" s="2054"/>
      <c r="AZ13" s="1868"/>
      <c r="BA13" s="289"/>
      <c r="BB13" s="1868"/>
      <c r="BC13" s="2048">
        <v>0.05</v>
      </c>
      <c r="BD13" s="1868"/>
      <c r="BE13" s="276">
        <v>60</v>
      </c>
      <c r="BF13" s="1868"/>
      <c r="BG13" s="276">
        <v>220</v>
      </c>
      <c r="BH13" s="1868"/>
      <c r="BI13" s="276">
        <v>140</v>
      </c>
      <c r="BJ13" s="1868"/>
      <c r="BK13" s="2051"/>
      <c r="BL13" s="1868"/>
      <c r="BM13" s="2054"/>
      <c r="BN13" s="1868"/>
      <c r="BO13" s="2048">
        <v>0.79</v>
      </c>
      <c r="BP13" s="245"/>
      <c r="BQ13" s="245"/>
      <c r="BR13" s="100"/>
      <c r="BS13" s="108"/>
      <c r="BT13" s="108"/>
      <c r="BU13" s="108"/>
      <c r="BV13" s="108"/>
      <c r="BW13" s="108"/>
      <c r="BX13" s="108"/>
      <c r="BY13" s="108"/>
      <c r="BZ13" s="108"/>
      <c r="CA13" s="108"/>
      <c r="CB13" s="108"/>
      <c r="CC13" s="108"/>
      <c r="CD13" s="108"/>
      <c r="CE13" s="108"/>
    </row>
    <row r="14" spans="1:83" s="95" customFormat="1" ht="12.75" customHeight="1">
      <c r="A14" s="95" t="s">
        <v>812</v>
      </c>
      <c r="B14" s="1917"/>
      <c r="C14" s="2057"/>
      <c r="D14" s="2047"/>
      <c r="E14" s="168" t="s">
        <v>438</v>
      </c>
      <c r="F14" s="167"/>
      <c r="G14" s="150">
        <v>272800</v>
      </c>
      <c r="H14" s="151"/>
      <c r="I14" s="150">
        <v>247290</v>
      </c>
      <c r="J14" s="151"/>
      <c r="K14" s="112" t="s">
        <v>615</v>
      </c>
      <c r="L14" s="152">
        <v>2620</v>
      </c>
      <c r="M14" s="153"/>
      <c r="N14" s="154" t="s">
        <v>790</v>
      </c>
      <c r="O14" s="152">
        <v>2360</v>
      </c>
      <c r="P14" s="153"/>
      <c r="Q14" s="154" t="s">
        <v>790</v>
      </c>
      <c r="R14" s="140"/>
      <c r="S14" s="139"/>
      <c r="T14" s="277"/>
      <c r="U14" s="1888"/>
      <c r="V14" s="94"/>
      <c r="W14" s="289"/>
      <c r="X14" s="1868"/>
      <c r="Y14" s="266"/>
      <c r="Z14" s="248"/>
      <c r="AA14" s="1901"/>
      <c r="AB14" s="266"/>
      <c r="AC14" s="1868"/>
      <c r="AD14" s="2067"/>
      <c r="AE14" s="278"/>
      <c r="AF14" s="1868"/>
      <c r="AG14" s="2055"/>
      <c r="AH14" s="2059"/>
      <c r="AI14" s="279" t="s">
        <v>805</v>
      </c>
      <c r="AJ14" s="280">
        <v>5900</v>
      </c>
      <c r="AK14" s="281">
        <v>6500</v>
      </c>
      <c r="AL14" s="282">
        <v>4100</v>
      </c>
      <c r="AM14" s="281">
        <v>4100</v>
      </c>
      <c r="AN14" s="2059"/>
      <c r="AO14" s="279" t="s">
        <v>806</v>
      </c>
      <c r="AP14" s="280">
        <v>6800</v>
      </c>
      <c r="AQ14" s="281">
        <v>7500</v>
      </c>
      <c r="AR14" s="283">
        <v>4700</v>
      </c>
      <c r="AS14" s="284">
        <v>4700</v>
      </c>
      <c r="AT14" s="1868"/>
      <c r="AU14" s="289"/>
      <c r="AV14" s="1868"/>
      <c r="AW14" s="2052"/>
      <c r="AX14" s="1868"/>
      <c r="AY14" s="2055"/>
      <c r="AZ14" s="1868"/>
      <c r="BA14" s="289"/>
      <c r="BB14" s="1868"/>
      <c r="BC14" s="2049"/>
      <c r="BD14" s="1868"/>
      <c r="BE14" s="116"/>
      <c r="BF14" s="1868"/>
      <c r="BG14" s="285" t="s">
        <v>807</v>
      </c>
      <c r="BH14" s="1868"/>
      <c r="BI14" s="285" t="s">
        <v>807</v>
      </c>
      <c r="BJ14" s="1868"/>
      <c r="BK14" s="2052"/>
      <c r="BL14" s="1868"/>
      <c r="BM14" s="2055"/>
      <c r="BN14" s="1868"/>
      <c r="BO14" s="2048"/>
      <c r="BP14" s="245"/>
      <c r="BQ14" s="245"/>
      <c r="BR14" s="100"/>
      <c r="BS14" s="108"/>
      <c r="BT14" s="108"/>
      <c r="BU14" s="108"/>
      <c r="BV14" s="108"/>
      <c r="BW14" s="108"/>
      <c r="BX14" s="108"/>
      <c r="BY14" s="108"/>
      <c r="BZ14" s="108"/>
      <c r="CA14" s="108"/>
      <c r="CB14" s="108"/>
      <c r="CC14" s="108"/>
      <c r="CD14" s="108"/>
      <c r="CE14" s="108"/>
    </row>
    <row r="15" spans="1:83" s="128" customFormat="1" ht="12.75" customHeight="1">
      <c r="A15" s="128" t="s">
        <v>813</v>
      </c>
      <c r="B15" s="1917"/>
      <c r="C15" s="2071" t="s">
        <v>814</v>
      </c>
      <c r="D15" s="1873" t="s">
        <v>789</v>
      </c>
      <c r="E15" s="129" t="s">
        <v>480</v>
      </c>
      <c r="F15" s="130"/>
      <c r="G15" s="131">
        <v>92340</v>
      </c>
      <c r="H15" s="132">
        <v>99910</v>
      </c>
      <c r="I15" s="131">
        <v>75340</v>
      </c>
      <c r="J15" s="132">
        <v>82910</v>
      </c>
      <c r="K15" s="112" t="s">
        <v>615</v>
      </c>
      <c r="L15" s="133">
        <v>890</v>
      </c>
      <c r="M15" s="134">
        <v>960</v>
      </c>
      <c r="N15" s="135" t="s">
        <v>790</v>
      </c>
      <c r="O15" s="133">
        <v>720</v>
      </c>
      <c r="P15" s="134">
        <v>790</v>
      </c>
      <c r="Q15" s="135" t="s">
        <v>790</v>
      </c>
      <c r="R15" s="112" t="s">
        <v>615</v>
      </c>
      <c r="S15" s="136">
        <v>7570</v>
      </c>
      <c r="T15" s="246">
        <v>70</v>
      </c>
      <c r="U15" s="1888"/>
      <c r="V15" s="94"/>
      <c r="W15" s="289"/>
      <c r="X15" s="1868"/>
      <c r="Y15" s="266"/>
      <c r="Z15" s="248"/>
      <c r="AA15" s="1901"/>
      <c r="AB15" s="266"/>
      <c r="AC15" s="1868" t="s">
        <v>615</v>
      </c>
      <c r="AD15" s="2068">
        <v>20010</v>
      </c>
      <c r="AE15" s="249"/>
      <c r="AF15" s="1868" t="s">
        <v>615</v>
      </c>
      <c r="AG15" s="2053">
        <v>130</v>
      </c>
      <c r="AH15" s="2059" t="s">
        <v>615</v>
      </c>
      <c r="AI15" s="250" t="s">
        <v>792</v>
      </c>
      <c r="AJ15" s="251">
        <v>4800</v>
      </c>
      <c r="AK15" s="252">
        <v>5300</v>
      </c>
      <c r="AL15" s="286">
        <v>3300</v>
      </c>
      <c r="AM15" s="269">
        <v>3300</v>
      </c>
      <c r="AN15" s="2059" t="s">
        <v>615</v>
      </c>
      <c r="AO15" s="250" t="s">
        <v>793</v>
      </c>
      <c r="AP15" s="251">
        <v>10900</v>
      </c>
      <c r="AQ15" s="252">
        <v>12200</v>
      </c>
      <c r="AR15" s="287">
        <v>7600</v>
      </c>
      <c r="AS15" s="272">
        <v>7600</v>
      </c>
      <c r="AT15" s="1868"/>
      <c r="AU15" s="289"/>
      <c r="AV15" s="1868" t="s">
        <v>615</v>
      </c>
      <c r="AW15" s="2050">
        <v>7290</v>
      </c>
      <c r="AX15" s="1868" t="s">
        <v>615</v>
      </c>
      <c r="AY15" s="2053">
        <v>80</v>
      </c>
      <c r="AZ15" s="1868"/>
      <c r="BA15" s="289"/>
      <c r="BB15" s="1868" t="s">
        <v>624</v>
      </c>
      <c r="BC15" s="2044" t="s">
        <v>794</v>
      </c>
      <c r="BD15" s="1868" t="s">
        <v>624</v>
      </c>
      <c r="BE15" s="147"/>
      <c r="BF15" s="1868" t="s">
        <v>624</v>
      </c>
      <c r="BG15" s="147"/>
      <c r="BH15" s="1868" t="s">
        <v>624</v>
      </c>
      <c r="BI15" s="147"/>
      <c r="BJ15" s="1868" t="s">
        <v>615</v>
      </c>
      <c r="BK15" s="2050">
        <v>8780</v>
      </c>
      <c r="BL15" s="1868" t="s">
        <v>617</v>
      </c>
      <c r="BM15" s="2053">
        <v>80</v>
      </c>
      <c r="BN15" s="1868"/>
      <c r="BO15" s="2044" t="s">
        <v>913</v>
      </c>
      <c r="BP15" s="256"/>
      <c r="BQ15" s="256"/>
      <c r="BR15" s="257"/>
      <c r="BS15" s="258"/>
      <c r="BT15" s="258"/>
      <c r="BU15" s="258"/>
      <c r="BV15" s="258"/>
      <c r="BW15" s="258"/>
      <c r="BX15" s="258"/>
      <c r="BY15" s="258"/>
      <c r="BZ15" s="258"/>
      <c r="CA15" s="258"/>
      <c r="CB15" s="258"/>
      <c r="CC15" s="258"/>
      <c r="CD15" s="258"/>
      <c r="CE15" s="258"/>
    </row>
    <row r="16" spans="1:83" s="128" customFormat="1" ht="12.75" customHeight="1">
      <c r="A16" s="128" t="s">
        <v>815</v>
      </c>
      <c r="B16" s="1917"/>
      <c r="C16" s="2061"/>
      <c r="D16" s="1908"/>
      <c r="E16" s="259" t="s">
        <v>435</v>
      </c>
      <c r="F16" s="130"/>
      <c r="G16" s="260">
        <v>99910</v>
      </c>
      <c r="H16" s="261">
        <v>160770</v>
      </c>
      <c r="I16" s="260">
        <v>82910</v>
      </c>
      <c r="J16" s="261">
        <v>143770</v>
      </c>
      <c r="K16" s="112" t="s">
        <v>615</v>
      </c>
      <c r="L16" s="262">
        <v>960</v>
      </c>
      <c r="M16" s="263">
        <v>1490</v>
      </c>
      <c r="N16" s="264" t="s">
        <v>790</v>
      </c>
      <c r="O16" s="262">
        <v>790</v>
      </c>
      <c r="P16" s="263">
        <v>1320</v>
      </c>
      <c r="Q16" s="264" t="s">
        <v>790</v>
      </c>
      <c r="R16" s="112" t="s">
        <v>615</v>
      </c>
      <c r="S16" s="152">
        <v>7570</v>
      </c>
      <c r="T16" s="265">
        <v>70</v>
      </c>
      <c r="U16" s="1888"/>
      <c r="V16" s="94"/>
      <c r="W16" s="289"/>
      <c r="X16" s="1868"/>
      <c r="Y16" s="266"/>
      <c r="Z16" s="248"/>
      <c r="AA16" s="1901"/>
      <c r="AB16" s="266"/>
      <c r="AC16" s="1868"/>
      <c r="AD16" s="2069"/>
      <c r="AE16" s="267">
        <v>18330</v>
      </c>
      <c r="AF16" s="1868"/>
      <c r="AG16" s="2054"/>
      <c r="AH16" s="2059"/>
      <c r="AI16" s="101" t="s">
        <v>797</v>
      </c>
      <c r="AJ16" s="268">
        <v>4600</v>
      </c>
      <c r="AK16" s="269">
        <v>5000</v>
      </c>
      <c r="AL16" s="286">
        <v>3200</v>
      </c>
      <c r="AM16" s="269">
        <v>3200</v>
      </c>
      <c r="AN16" s="2059"/>
      <c r="AO16" s="101" t="s">
        <v>798</v>
      </c>
      <c r="AP16" s="268">
        <v>6000</v>
      </c>
      <c r="AQ16" s="269">
        <v>6700</v>
      </c>
      <c r="AR16" s="287">
        <v>4200</v>
      </c>
      <c r="AS16" s="272">
        <v>4200</v>
      </c>
      <c r="AT16" s="1868"/>
      <c r="AU16" s="2064" t="s">
        <v>816</v>
      </c>
      <c r="AV16" s="1868"/>
      <c r="AW16" s="2051"/>
      <c r="AX16" s="1868"/>
      <c r="AY16" s="2054"/>
      <c r="AZ16" s="1868"/>
      <c r="BA16" s="2064"/>
      <c r="BB16" s="1868"/>
      <c r="BC16" s="2045"/>
      <c r="BD16" s="1868"/>
      <c r="BE16" s="273">
        <v>4250</v>
      </c>
      <c r="BF16" s="1868"/>
      <c r="BG16" s="273">
        <v>15150</v>
      </c>
      <c r="BH16" s="1868"/>
      <c r="BI16" s="273">
        <v>9780</v>
      </c>
      <c r="BJ16" s="1868"/>
      <c r="BK16" s="2051"/>
      <c r="BL16" s="1868"/>
      <c r="BM16" s="2054"/>
      <c r="BN16" s="1868"/>
      <c r="BO16" s="2045"/>
      <c r="BP16" s="256"/>
      <c r="BQ16" s="256"/>
      <c r="BR16" s="257"/>
      <c r="BS16" s="258"/>
      <c r="BT16" s="258"/>
      <c r="BU16" s="258"/>
      <c r="BV16" s="258"/>
      <c r="BW16" s="258"/>
      <c r="BX16" s="258"/>
      <c r="BY16" s="258"/>
      <c r="BZ16" s="258"/>
      <c r="CA16" s="258"/>
      <c r="CB16" s="258"/>
      <c r="CC16" s="258"/>
      <c r="CD16" s="258"/>
      <c r="CE16" s="258"/>
    </row>
    <row r="17" spans="1:83" s="128" customFormat="1" ht="12.75" customHeight="1">
      <c r="A17" s="128" t="s">
        <v>817</v>
      </c>
      <c r="B17" s="1917"/>
      <c r="C17" s="2061"/>
      <c r="D17" s="2062" t="s">
        <v>800</v>
      </c>
      <c r="E17" s="259" t="s">
        <v>801</v>
      </c>
      <c r="F17" s="130"/>
      <c r="G17" s="260">
        <v>160770</v>
      </c>
      <c r="H17" s="261">
        <v>236560</v>
      </c>
      <c r="I17" s="260">
        <v>143770</v>
      </c>
      <c r="J17" s="261">
        <v>219560</v>
      </c>
      <c r="K17" s="112" t="s">
        <v>615</v>
      </c>
      <c r="L17" s="262">
        <v>1490</v>
      </c>
      <c r="M17" s="263">
        <v>2250</v>
      </c>
      <c r="N17" s="264" t="s">
        <v>790</v>
      </c>
      <c r="O17" s="262">
        <v>1320</v>
      </c>
      <c r="P17" s="263">
        <v>2080</v>
      </c>
      <c r="Q17" s="264" t="s">
        <v>790</v>
      </c>
      <c r="R17" s="140"/>
      <c r="S17" s="139"/>
      <c r="T17" s="274"/>
      <c r="U17" s="1888"/>
      <c r="V17" s="94"/>
      <c r="W17" s="289"/>
      <c r="X17" s="1868"/>
      <c r="Y17" s="266"/>
      <c r="Z17" s="248"/>
      <c r="AA17" s="1901"/>
      <c r="AB17" s="266"/>
      <c r="AC17" s="1868" t="s">
        <v>615</v>
      </c>
      <c r="AD17" s="2066">
        <v>18330</v>
      </c>
      <c r="AE17" s="275"/>
      <c r="AF17" s="1868"/>
      <c r="AG17" s="2054">
        <v>0</v>
      </c>
      <c r="AH17" s="2059"/>
      <c r="AI17" s="101" t="s">
        <v>802</v>
      </c>
      <c r="AJ17" s="268">
        <v>4500</v>
      </c>
      <c r="AK17" s="269">
        <v>4900</v>
      </c>
      <c r="AL17" s="286">
        <v>3100</v>
      </c>
      <c r="AM17" s="269">
        <v>3100</v>
      </c>
      <c r="AN17" s="2059"/>
      <c r="AO17" s="101" t="s">
        <v>803</v>
      </c>
      <c r="AP17" s="268">
        <v>5200</v>
      </c>
      <c r="AQ17" s="269">
        <v>5800</v>
      </c>
      <c r="AR17" s="287">
        <v>3600</v>
      </c>
      <c r="AS17" s="272">
        <v>3600</v>
      </c>
      <c r="AT17" s="1868"/>
      <c r="AU17" s="2064"/>
      <c r="AV17" s="1868"/>
      <c r="AW17" s="2051"/>
      <c r="AX17" s="1868"/>
      <c r="AY17" s="2054"/>
      <c r="AZ17" s="1868"/>
      <c r="BA17" s="2064"/>
      <c r="BB17" s="1868"/>
      <c r="BC17" s="2048">
        <v>0.05</v>
      </c>
      <c r="BD17" s="1868"/>
      <c r="BE17" s="276">
        <v>40</v>
      </c>
      <c r="BF17" s="1868"/>
      <c r="BG17" s="276">
        <v>150</v>
      </c>
      <c r="BH17" s="1868"/>
      <c r="BI17" s="276">
        <v>90</v>
      </c>
      <c r="BJ17" s="1868"/>
      <c r="BK17" s="2051"/>
      <c r="BL17" s="1868"/>
      <c r="BM17" s="2054"/>
      <c r="BN17" s="1868"/>
      <c r="BO17" s="2048">
        <v>0.87</v>
      </c>
      <c r="BP17" s="256"/>
      <c r="BQ17" s="256"/>
      <c r="BR17" s="257"/>
      <c r="BS17" s="258"/>
      <c r="BT17" s="258"/>
      <c r="BU17" s="258"/>
      <c r="BV17" s="258"/>
      <c r="BW17" s="258"/>
      <c r="BX17" s="258"/>
      <c r="BY17" s="258"/>
      <c r="BZ17" s="258"/>
      <c r="CA17" s="258"/>
      <c r="CB17" s="258"/>
      <c r="CC17" s="258"/>
      <c r="CD17" s="258"/>
      <c r="CE17" s="258"/>
    </row>
    <row r="18" spans="1:83" s="128" customFormat="1" ht="12.75" customHeight="1">
      <c r="A18" s="128" t="s">
        <v>818</v>
      </c>
      <c r="B18" s="1917"/>
      <c r="C18" s="2061"/>
      <c r="D18" s="2063"/>
      <c r="E18" s="149" t="s">
        <v>438</v>
      </c>
      <c r="F18" s="130"/>
      <c r="G18" s="150">
        <v>236560</v>
      </c>
      <c r="H18" s="151"/>
      <c r="I18" s="150">
        <v>219560</v>
      </c>
      <c r="J18" s="151"/>
      <c r="K18" s="112" t="s">
        <v>615</v>
      </c>
      <c r="L18" s="152">
        <v>2250</v>
      </c>
      <c r="M18" s="153"/>
      <c r="N18" s="154" t="s">
        <v>790</v>
      </c>
      <c r="O18" s="152">
        <v>2080</v>
      </c>
      <c r="P18" s="153"/>
      <c r="Q18" s="154" t="s">
        <v>790</v>
      </c>
      <c r="R18" s="140"/>
      <c r="S18" s="139"/>
      <c r="T18" s="277"/>
      <c r="U18" s="1888"/>
      <c r="V18" s="94"/>
      <c r="W18" s="289"/>
      <c r="X18" s="1868"/>
      <c r="Y18" s="266"/>
      <c r="Z18" s="248"/>
      <c r="AA18" s="1901"/>
      <c r="AB18" s="266"/>
      <c r="AC18" s="1868"/>
      <c r="AD18" s="2067"/>
      <c r="AE18" s="278"/>
      <c r="AF18" s="1868"/>
      <c r="AG18" s="2055"/>
      <c r="AH18" s="2059"/>
      <c r="AI18" s="279" t="s">
        <v>805</v>
      </c>
      <c r="AJ18" s="280">
        <v>4200</v>
      </c>
      <c r="AK18" s="281">
        <v>4700</v>
      </c>
      <c r="AL18" s="282">
        <v>3000</v>
      </c>
      <c r="AM18" s="281">
        <v>3000</v>
      </c>
      <c r="AN18" s="2059"/>
      <c r="AO18" s="279" t="s">
        <v>806</v>
      </c>
      <c r="AP18" s="280">
        <v>4700</v>
      </c>
      <c r="AQ18" s="281">
        <v>5200</v>
      </c>
      <c r="AR18" s="283">
        <v>3300</v>
      </c>
      <c r="AS18" s="284">
        <v>3300</v>
      </c>
      <c r="AT18" s="1868"/>
      <c r="AU18" s="2064"/>
      <c r="AV18" s="1868"/>
      <c r="AW18" s="2052"/>
      <c r="AX18" s="1868"/>
      <c r="AY18" s="2055"/>
      <c r="AZ18" s="1868"/>
      <c r="BA18" s="2064"/>
      <c r="BB18" s="1868"/>
      <c r="BC18" s="2049"/>
      <c r="BD18" s="1868"/>
      <c r="BE18" s="116"/>
      <c r="BF18" s="1868"/>
      <c r="BG18" s="285" t="s">
        <v>807</v>
      </c>
      <c r="BH18" s="1868"/>
      <c r="BI18" s="285" t="s">
        <v>807</v>
      </c>
      <c r="BJ18" s="1868"/>
      <c r="BK18" s="2052"/>
      <c r="BL18" s="1868"/>
      <c r="BM18" s="2055"/>
      <c r="BN18" s="1868"/>
      <c r="BO18" s="2048"/>
      <c r="BP18" s="256"/>
      <c r="BQ18" s="256"/>
      <c r="BR18" s="257"/>
      <c r="BS18" s="258"/>
      <c r="BT18" s="258"/>
      <c r="BU18" s="258"/>
      <c r="BV18" s="258"/>
      <c r="BW18" s="258"/>
      <c r="BX18" s="258"/>
      <c r="BY18" s="258"/>
      <c r="BZ18" s="258"/>
      <c r="CA18" s="258"/>
      <c r="CB18" s="258"/>
      <c r="CC18" s="258"/>
      <c r="CD18" s="258"/>
      <c r="CE18" s="258"/>
    </row>
    <row r="19" spans="1:83" s="172" customFormat="1" ht="12.75" customHeight="1">
      <c r="A19" s="172" t="s">
        <v>819</v>
      </c>
      <c r="B19" s="1917"/>
      <c r="C19" s="2074" t="s">
        <v>820</v>
      </c>
      <c r="D19" s="1906" t="s">
        <v>789</v>
      </c>
      <c r="E19" s="166" t="s">
        <v>480</v>
      </c>
      <c r="F19" s="167"/>
      <c r="G19" s="131">
        <v>74490</v>
      </c>
      <c r="H19" s="132">
        <v>82060</v>
      </c>
      <c r="I19" s="131">
        <v>61730</v>
      </c>
      <c r="J19" s="132">
        <v>69300</v>
      </c>
      <c r="K19" s="112" t="s">
        <v>615</v>
      </c>
      <c r="L19" s="133">
        <v>720</v>
      </c>
      <c r="M19" s="134">
        <v>790</v>
      </c>
      <c r="N19" s="135" t="s">
        <v>790</v>
      </c>
      <c r="O19" s="133">
        <v>590</v>
      </c>
      <c r="P19" s="134">
        <v>660</v>
      </c>
      <c r="Q19" s="135" t="s">
        <v>790</v>
      </c>
      <c r="R19" s="112" t="s">
        <v>615</v>
      </c>
      <c r="S19" s="136">
        <v>7570</v>
      </c>
      <c r="T19" s="246">
        <v>70</v>
      </c>
      <c r="U19" s="1888"/>
      <c r="V19" s="94"/>
      <c r="W19" s="2064" t="s">
        <v>821</v>
      </c>
      <c r="X19" s="1868"/>
      <c r="Y19" s="2070" t="s">
        <v>821</v>
      </c>
      <c r="Z19" s="97"/>
      <c r="AA19" s="1901"/>
      <c r="AB19" s="103"/>
      <c r="AC19" s="1868" t="s">
        <v>615</v>
      </c>
      <c r="AD19" s="2068">
        <v>16680</v>
      </c>
      <c r="AE19" s="249"/>
      <c r="AF19" s="1868" t="s">
        <v>615</v>
      </c>
      <c r="AG19" s="2053">
        <v>90</v>
      </c>
      <c r="AH19" s="2059" t="s">
        <v>615</v>
      </c>
      <c r="AI19" s="250" t="s">
        <v>792</v>
      </c>
      <c r="AJ19" s="251">
        <v>4200</v>
      </c>
      <c r="AK19" s="252">
        <v>4600</v>
      </c>
      <c r="AL19" s="286">
        <v>2900</v>
      </c>
      <c r="AM19" s="269">
        <v>2900</v>
      </c>
      <c r="AN19" s="2059" t="s">
        <v>615</v>
      </c>
      <c r="AO19" s="250" t="s">
        <v>793</v>
      </c>
      <c r="AP19" s="251">
        <v>9800</v>
      </c>
      <c r="AQ19" s="252">
        <v>10900</v>
      </c>
      <c r="AR19" s="287">
        <v>6800</v>
      </c>
      <c r="AS19" s="272">
        <v>6800</v>
      </c>
      <c r="AT19" s="1868"/>
      <c r="AU19" s="160" t="s">
        <v>620</v>
      </c>
      <c r="AV19" s="1868" t="s">
        <v>615</v>
      </c>
      <c r="AW19" s="2050">
        <v>5470</v>
      </c>
      <c r="AX19" s="1868" t="s">
        <v>615</v>
      </c>
      <c r="AY19" s="2053">
        <v>50</v>
      </c>
      <c r="AZ19" s="1868"/>
      <c r="BA19" s="160"/>
      <c r="BB19" s="1868" t="s">
        <v>624</v>
      </c>
      <c r="BC19" s="2044" t="s">
        <v>794</v>
      </c>
      <c r="BD19" s="1868" t="s">
        <v>624</v>
      </c>
      <c r="BE19" s="147"/>
      <c r="BF19" s="1868" t="s">
        <v>624</v>
      </c>
      <c r="BG19" s="147"/>
      <c r="BH19" s="1868" t="s">
        <v>624</v>
      </c>
      <c r="BI19" s="147"/>
      <c r="BJ19" s="1868" t="s">
        <v>615</v>
      </c>
      <c r="BK19" s="2050">
        <v>6580</v>
      </c>
      <c r="BL19" s="1868" t="s">
        <v>617</v>
      </c>
      <c r="BM19" s="2053">
        <v>60</v>
      </c>
      <c r="BN19" s="1868"/>
      <c r="BO19" s="2044" t="s">
        <v>913</v>
      </c>
      <c r="BP19" s="245"/>
      <c r="BQ19" s="245"/>
      <c r="BR19" s="94"/>
      <c r="BS19" s="108"/>
      <c r="BT19" s="108"/>
      <c r="BU19" s="108"/>
      <c r="BV19" s="108"/>
      <c r="BW19" s="108"/>
      <c r="BX19" s="108"/>
      <c r="BY19" s="108"/>
      <c r="BZ19" s="108"/>
      <c r="CA19" s="108"/>
      <c r="CB19" s="108"/>
      <c r="CC19" s="108"/>
      <c r="CD19" s="108"/>
      <c r="CE19" s="108"/>
    </row>
    <row r="20" spans="1:83" s="172" customFormat="1" ht="12.75" customHeight="1">
      <c r="A20" s="172" t="s">
        <v>822</v>
      </c>
      <c r="B20" s="1917"/>
      <c r="C20" s="2075"/>
      <c r="D20" s="1907"/>
      <c r="E20" s="288" t="s">
        <v>435</v>
      </c>
      <c r="F20" s="167"/>
      <c r="G20" s="260">
        <v>82060</v>
      </c>
      <c r="H20" s="261">
        <v>142920</v>
      </c>
      <c r="I20" s="260">
        <v>69300</v>
      </c>
      <c r="J20" s="261">
        <v>130160</v>
      </c>
      <c r="K20" s="112" t="s">
        <v>615</v>
      </c>
      <c r="L20" s="262">
        <v>790</v>
      </c>
      <c r="M20" s="263">
        <v>1320</v>
      </c>
      <c r="N20" s="264" t="s">
        <v>790</v>
      </c>
      <c r="O20" s="262">
        <v>660</v>
      </c>
      <c r="P20" s="263">
        <v>1190</v>
      </c>
      <c r="Q20" s="264" t="s">
        <v>790</v>
      </c>
      <c r="R20" s="112" t="s">
        <v>615</v>
      </c>
      <c r="S20" s="152">
        <v>7570</v>
      </c>
      <c r="T20" s="265">
        <v>70</v>
      </c>
      <c r="U20" s="1888"/>
      <c r="V20" s="94"/>
      <c r="W20" s="2064"/>
      <c r="X20" s="1868"/>
      <c r="Y20" s="2070"/>
      <c r="Z20" s="97"/>
      <c r="AA20" s="1901"/>
      <c r="AB20" s="103"/>
      <c r="AC20" s="1868"/>
      <c r="AD20" s="2069"/>
      <c r="AE20" s="267">
        <v>15010</v>
      </c>
      <c r="AF20" s="1868"/>
      <c r="AG20" s="2054"/>
      <c r="AH20" s="2059"/>
      <c r="AI20" s="101" t="s">
        <v>797</v>
      </c>
      <c r="AJ20" s="268">
        <v>3900</v>
      </c>
      <c r="AK20" s="269">
        <v>4300</v>
      </c>
      <c r="AL20" s="286">
        <v>2700</v>
      </c>
      <c r="AM20" s="269">
        <v>2700</v>
      </c>
      <c r="AN20" s="2059"/>
      <c r="AO20" s="101" t="s">
        <v>798</v>
      </c>
      <c r="AP20" s="268">
        <v>5400</v>
      </c>
      <c r="AQ20" s="269">
        <v>6000</v>
      </c>
      <c r="AR20" s="287">
        <v>3700</v>
      </c>
      <c r="AS20" s="272">
        <v>3700</v>
      </c>
      <c r="AT20" s="1868"/>
      <c r="AU20" s="160">
        <v>27330</v>
      </c>
      <c r="AV20" s="1868"/>
      <c r="AW20" s="2051"/>
      <c r="AX20" s="1868"/>
      <c r="AY20" s="2054"/>
      <c r="AZ20" s="1868"/>
      <c r="BA20" s="160"/>
      <c r="BB20" s="1868"/>
      <c r="BC20" s="2045"/>
      <c r="BD20" s="1868"/>
      <c r="BE20" s="273">
        <v>3190</v>
      </c>
      <c r="BF20" s="1868"/>
      <c r="BG20" s="273">
        <v>11360</v>
      </c>
      <c r="BH20" s="1868"/>
      <c r="BI20" s="273">
        <v>7330</v>
      </c>
      <c r="BJ20" s="1868"/>
      <c r="BK20" s="2051"/>
      <c r="BL20" s="1868"/>
      <c r="BM20" s="2054"/>
      <c r="BN20" s="1868"/>
      <c r="BO20" s="2045"/>
      <c r="BP20" s="245"/>
      <c r="BQ20" s="245"/>
      <c r="BR20" s="94"/>
      <c r="BS20" s="108"/>
      <c r="BT20" s="108"/>
      <c r="BU20" s="108"/>
      <c r="BV20" s="108"/>
      <c r="BW20" s="108"/>
      <c r="BX20" s="108"/>
      <c r="BY20" s="108"/>
      <c r="BZ20" s="108"/>
      <c r="CA20" s="108"/>
      <c r="CB20" s="108"/>
      <c r="CC20" s="108"/>
      <c r="CD20" s="108"/>
      <c r="CE20" s="108"/>
    </row>
    <row r="21" spans="1:83" s="172" customFormat="1" ht="12.75" customHeight="1">
      <c r="A21" s="172" t="s">
        <v>823</v>
      </c>
      <c r="B21" s="1917"/>
      <c r="C21" s="2075"/>
      <c r="D21" s="2046" t="s">
        <v>800</v>
      </c>
      <c r="E21" s="288" t="s">
        <v>801</v>
      </c>
      <c r="F21" s="167"/>
      <c r="G21" s="260">
        <v>142920</v>
      </c>
      <c r="H21" s="261">
        <v>218710</v>
      </c>
      <c r="I21" s="260">
        <v>130160</v>
      </c>
      <c r="J21" s="261">
        <v>205950</v>
      </c>
      <c r="K21" s="112" t="s">
        <v>615</v>
      </c>
      <c r="L21" s="262">
        <v>1320</v>
      </c>
      <c r="M21" s="263">
        <v>2080</v>
      </c>
      <c r="N21" s="264" t="s">
        <v>790</v>
      </c>
      <c r="O21" s="262">
        <v>1190</v>
      </c>
      <c r="P21" s="263">
        <v>1950</v>
      </c>
      <c r="Q21" s="264" t="s">
        <v>790</v>
      </c>
      <c r="R21" s="140"/>
      <c r="S21" s="139"/>
      <c r="T21" s="274"/>
      <c r="U21" s="1888"/>
      <c r="V21" s="94"/>
      <c r="W21" s="2064"/>
      <c r="X21" s="1868"/>
      <c r="Y21" s="2070"/>
      <c r="Z21" s="97"/>
      <c r="AA21" s="1901"/>
      <c r="AB21" s="103"/>
      <c r="AC21" s="1868" t="s">
        <v>615</v>
      </c>
      <c r="AD21" s="2066">
        <v>15010</v>
      </c>
      <c r="AE21" s="275"/>
      <c r="AF21" s="1868"/>
      <c r="AG21" s="2054">
        <v>0</v>
      </c>
      <c r="AH21" s="2059"/>
      <c r="AI21" s="101" t="s">
        <v>802</v>
      </c>
      <c r="AJ21" s="268">
        <v>3800</v>
      </c>
      <c r="AK21" s="269">
        <v>4100</v>
      </c>
      <c r="AL21" s="286">
        <v>2600</v>
      </c>
      <c r="AM21" s="269">
        <v>2600</v>
      </c>
      <c r="AN21" s="2059"/>
      <c r="AO21" s="101" t="s">
        <v>803</v>
      </c>
      <c r="AP21" s="268">
        <v>4700</v>
      </c>
      <c r="AQ21" s="269">
        <v>5200</v>
      </c>
      <c r="AR21" s="287">
        <v>3300</v>
      </c>
      <c r="AS21" s="272">
        <v>3300</v>
      </c>
      <c r="AT21" s="1868"/>
      <c r="AU21" s="290"/>
      <c r="AV21" s="1868"/>
      <c r="AW21" s="2051"/>
      <c r="AX21" s="1868"/>
      <c r="AY21" s="2054"/>
      <c r="AZ21" s="1868"/>
      <c r="BA21" s="290"/>
      <c r="BB21" s="1868"/>
      <c r="BC21" s="2048">
        <v>0.05</v>
      </c>
      <c r="BD21" s="1868"/>
      <c r="BE21" s="276">
        <v>30</v>
      </c>
      <c r="BF21" s="1868"/>
      <c r="BG21" s="276">
        <v>110</v>
      </c>
      <c r="BH21" s="1868"/>
      <c r="BI21" s="276">
        <v>70</v>
      </c>
      <c r="BJ21" s="1868"/>
      <c r="BK21" s="2051"/>
      <c r="BL21" s="1868"/>
      <c r="BM21" s="2054"/>
      <c r="BN21" s="1868"/>
      <c r="BO21" s="2048">
        <v>0.96</v>
      </c>
      <c r="BP21" s="245"/>
      <c r="BQ21" s="245"/>
      <c r="BR21" s="94"/>
      <c r="BS21" s="108"/>
      <c r="BT21" s="108"/>
      <c r="BU21" s="108"/>
      <c r="BV21" s="108"/>
      <c r="BW21" s="108"/>
      <c r="BX21" s="108"/>
      <c r="BY21" s="108"/>
      <c r="BZ21" s="108"/>
      <c r="CA21" s="108"/>
      <c r="CB21" s="108"/>
      <c r="CC21" s="108"/>
      <c r="CD21" s="108"/>
      <c r="CE21" s="108"/>
    </row>
    <row r="22" spans="1:83" s="172" customFormat="1" ht="12.75" customHeight="1">
      <c r="A22" s="172" t="s">
        <v>824</v>
      </c>
      <c r="B22" s="1917"/>
      <c r="C22" s="2075"/>
      <c r="D22" s="2047"/>
      <c r="E22" s="168" t="s">
        <v>438</v>
      </c>
      <c r="F22" s="167"/>
      <c r="G22" s="150">
        <v>218710</v>
      </c>
      <c r="H22" s="151"/>
      <c r="I22" s="150">
        <v>205950</v>
      </c>
      <c r="J22" s="151"/>
      <c r="K22" s="112" t="s">
        <v>615</v>
      </c>
      <c r="L22" s="152">
        <v>2080</v>
      </c>
      <c r="M22" s="153"/>
      <c r="N22" s="154" t="s">
        <v>790</v>
      </c>
      <c r="O22" s="152">
        <v>1950</v>
      </c>
      <c r="P22" s="153"/>
      <c r="Q22" s="154" t="s">
        <v>790</v>
      </c>
      <c r="R22" s="140"/>
      <c r="S22" s="139"/>
      <c r="T22" s="277"/>
      <c r="U22" s="1888"/>
      <c r="V22" s="94"/>
      <c r="W22" s="160" t="s">
        <v>825</v>
      </c>
      <c r="X22" s="1868"/>
      <c r="Y22" s="160" t="s">
        <v>825</v>
      </c>
      <c r="Z22" s="241"/>
      <c r="AA22" s="1901"/>
      <c r="AB22" s="160"/>
      <c r="AC22" s="1868"/>
      <c r="AD22" s="2067"/>
      <c r="AE22" s="278"/>
      <c r="AF22" s="1868"/>
      <c r="AG22" s="2055"/>
      <c r="AH22" s="2059"/>
      <c r="AI22" s="279" t="s">
        <v>805</v>
      </c>
      <c r="AJ22" s="280">
        <v>3600</v>
      </c>
      <c r="AK22" s="281">
        <v>4000</v>
      </c>
      <c r="AL22" s="282">
        <v>2500</v>
      </c>
      <c r="AM22" s="281">
        <v>2500</v>
      </c>
      <c r="AN22" s="2059"/>
      <c r="AO22" s="279" t="s">
        <v>806</v>
      </c>
      <c r="AP22" s="280">
        <v>4200</v>
      </c>
      <c r="AQ22" s="281">
        <v>4600</v>
      </c>
      <c r="AR22" s="283">
        <v>2900</v>
      </c>
      <c r="AS22" s="284">
        <v>2900</v>
      </c>
      <c r="AT22" s="1868"/>
      <c r="AU22" s="160" t="s">
        <v>630</v>
      </c>
      <c r="AV22" s="1868"/>
      <c r="AW22" s="2052"/>
      <c r="AX22" s="1868"/>
      <c r="AY22" s="2055"/>
      <c r="AZ22" s="1868"/>
      <c r="BA22" s="160"/>
      <c r="BB22" s="1868"/>
      <c r="BC22" s="2049"/>
      <c r="BD22" s="1868"/>
      <c r="BE22" s="116"/>
      <c r="BF22" s="1868"/>
      <c r="BG22" s="285" t="s">
        <v>807</v>
      </c>
      <c r="BH22" s="1868"/>
      <c r="BI22" s="285" t="s">
        <v>807</v>
      </c>
      <c r="BJ22" s="1868"/>
      <c r="BK22" s="2052"/>
      <c r="BL22" s="1868"/>
      <c r="BM22" s="2055"/>
      <c r="BN22" s="1868"/>
      <c r="BO22" s="2048"/>
      <c r="BP22" s="245"/>
      <c r="BQ22" s="245"/>
      <c r="BR22" s="94"/>
      <c r="BS22" s="108"/>
      <c r="BT22" s="108"/>
      <c r="BU22" s="108"/>
      <c r="BV22" s="108"/>
      <c r="BW22" s="108"/>
      <c r="BX22" s="108"/>
      <c r="BY22" s="108"/>
      <c r="BZ22" s="108"/>
      <c r="CA22" s="108"/>
      <c r="CB22" s="108"/>
      <c r="CC22" s="108"/>
      <c r="CD22" s="108"/>
      <c r="CE22" s="108"/>
    </row>
    <row r="23" spans="1:83" s="170" customFormat="1" ht="12.75" customHeight="1">
      <c r="A23" s="170" t="s">
        <v>826</v>
      </c>
      <c r="B23" s="1917"/>
      <c r="C23" s="2060" t="s">
        <v>827</v>
      </c>
      <c r="D23" s="1873" t="s">
        <v>789</v>
      </c>
      <c r="E23" s="129" t="s">
        <v>480</v>
      </c>
      <c r="F23" s="130"/>
      <c r="G23" s="131">
        <v>69230</v>
      </c>
      <c r="H23" s="132">
        <v>76800</v>
      </c>
      <c r="I23" s="131">
        <v>59030</v>
      </c>
      <c r="J23" s="132">
        <v>66600</v>
      </c>
      <c r="K23" s="112" t="s">
        <v>615</v>
      </c>
      <c r="L23" s="133">
        <v>660</v>
      </c>
      <c r="M23" s="134">
        <v>730</v>
      </c>
      <c r="N23" s="135" t="s">
        <v>790</v>
      </c>
      <c r="O23" s="133">
        <v>560</v>
      </c>
      <c r="P23" s="134">
        <v>630</v>
      </c>
      <c r="Q23" s="135" t="s">
        <v>790</v>
      </c>
      <c r="R23" s="112" t="s">
        <v>615</v>
      </c>
      <c r="S23" s="136">
        <v>7570</v>
      </c>
      <c r="T23" s="246">
        <v>70</v>
      </c>
      <c r="U23" s="1888"/>
      <c r="V23" s="94"/>
      <c r="W23" s="160">
        <v>264300</v>
      </c>
      <c r="X23" s="1868"/>
      <c r="Y23" s="266">
        <v>2640</v>
      </c>
      <c r="Z23" s="248"/>
      <c r="AA23" s="1901"/>
      <c r="AB23" s="266"/>
      <c r="AC23" s="1868" t="s">
        <v>615</v>
      </c>
      <c r="AD23" s="2068">
        <v>14690</v>
      </c>
      <c r="AE23" s="249"/>
      <c r="AF23" s="1868" t="s">
        <v>615</v>
      </c>
      <c r="AG23" s="2053">
        <v>70</v>
      </c>
      <c r="AH23" s="2059" t="s">
        <v>615</v>
      </c>
      <c r="AI23" s="250" t="s">
        <v>792</v>
      </c>
      <c r="AJ23" s="251">
        <v>3800</v>
      </c>
      <c r="AK23" s="252">
        <v>4200</v>
      </c>
      <c r="AL23" s="286">
        <v>2600</v>
      </c>
      <c r="AM23" s="269">
        <v>2600</v>
      </c>
      <c r="AN23" s="2059" t="s">
        <v>615</v>
      </c>
      <c r="AO23" s="250" t="s">
        <v>793</v>
      </c>
      <c r="AP23" s="251">
        <v>8800</v>
      </c>
      <c r="AQ23" s="252">
        <v>9800</v>
      </c>
      <c r="AR23" s="287">
        <v>6100</v>
      </c>
      <c r="AS23" s="272">
        <v>6100</v>
      </c>
      <c r="AT23" s="1868"/>
      <c r="AU23" s="160">
        <v>16800</v>
      </c>
      <c r="AV23" s="1868" t="s">
        <v>615</v>
      </c>
      <c r="AW23" s="2050">
        <v>4380</v>
      </c>
      <c r="AX23" s="1868" t="s">
        <v>615</v>
      </c>
      <c r="AY23" s="2053">
        <v>40</v>
      </c>
      <c r="AZ23" s="1868"/>
      <c r="BA23" s="160"/>
      <c r="BB23" s="1868" t="s">
        <v>624</v>
      </c>
      <c r="BC23" s="2044" t="s">
        <v>794</v>
      </c>
      <c r="BD23" s="1868" t="s">
        <v>624</v>
      </c>
      <c r="BE23" s="147"/>
      <c r="BF23" s="1868" t="s">
        <v>624</v>
      </c>
      <c r="BG23" s="147"/>
      <c r="BH23" s="1868" t="s">
        <v>624</v>
      </c>
      <c r="BI23" s="147"/>
      <c r="BJ23" s="1868" t="s">
        <v>615</v>
      </c>
      <c r="BK23" s="2050">
        <v>5270</v>
      </c>
      <c r="BL23" s="1868" t="s">
        <v>617</v>
      </c>
      <c r="BM23" s="2053">
        <v>50</v>
      </c>
      <c r="BN23" s="1868"/>
      <c r="BO23" s="2044" t="s">
        <v>913</v>
      </c>
      <c r="BP23" s="256"/>
      <c r="BQ23" s="256"/>
      <c r="BR23" s="126"/>
      <c r="BS23" s="258"/>
      <c r="BT23" s="258"/>
      <c r="BU23" s="258"/>
      <c r="BV23" s="258"/>
      <c r="BW23" s="258"/>
      <c r="BX23" s="258"/>
      <c r="BY23" s="258"/>
      <c r="BZ23" s="258"/>
      <c r="CA23" s="258"/>
      <c r="CB23" s="258"/>
      <c r="CC23" s="258"/>
      <c r="CD23" s="258"/>
      <c r="CE23" s="258"/>
    </row>
    <row r="24" spans="1:83" s="170" customFormat="1" ht="12.75" customHeight="1">
      <c r="A24" s="170" t="s">
        <v>828</v>
      </c>
      <c r="B24" s="1917"/>
      <c r="C24" s="2061"/>
      <c r="D24" s="1908"/>
      <c r="E24" s="259" t="s">
        <v>435</v>
      </c>
      <c r="F24" s="130"/>
      <c r="G24" s="260">
        <v>76800</v>
      </c>
      <c r="H24" s="261">
        <v>137660</v>
      </c>
      <c r="I24" s="260">
        <v>66600</v>
      </c>
      <c r="J24" s="261">
        <v>127460</v>
      </c>
      <c r="K24" s="112" t="s">
        <v>615</v>
      </c>
      <c r="L24" s="262">
        <v>730</v>
      </c>
      <c r="M24" s="263">
        <v>1260</v>
      </c>
      <c r="N24" s="264" t="s">
        <v>790</v>
      </c>
      <c r="O24" s="262">
        <v>630</v>
      </c>
      <c r="P24" s="263">
        <v>1160</v>
      </c>
      <c r="Q24" s="264" t="s">
        <v>790</v>
      </c>
      <c r="R24" s="112" t="s">
        <v>615</v>
      </c>
      <c r="S24" s="152">
        <v>7570</v>
      </c>
      <c r="T24" s="265">
        <v>70</v>
      </c>
      <c r="U24" s="1888"/>
      <c r="V24" s="94"/>
      <c r="W24" s="290"/>
      <c r="X24" s="1868"/>
      <c r="Y24" s="291"/>
      <c r="Z24" s="292"/>
      <c r="AA24" s="1901"/>
      <c r="AB24" s="290"/>
      <c r="AC24" s="1868"/>
      <c r="AD24" s="2069"/>
      <c r="AE24" s="267">
        <v>13010</v>
      </c>
      <c r="AF24" s="1868"/>
      <c r="AG24" s="2054"/>
      <c r="AH24" s="2059"/>
      <c r="AI24" s="101" t="s">
        <v>797</v>
      </c>
      <c r="AJ24" s="268">
        <v>3600</v>
      </c>
      <c r="AK24" s="269">
        <v>4000</v>
      </c>
      <c r="AL24" s="286">
        <v>2500</v>
      </c>
      <c r="AM24" s="269">
        <v>2500</v>
      </c>
      <c r="AN24" s="2059"/>
      <c r="AO24" s="101" t="s">
        <v>798</v>
      </c>
      <c r="AP24" s="268">
        <v>4800</v>
      </c>
      <c r="AQ24" s="269">
        <v>5400</v>
      </c>
      <c r="AR24" s="287">
        <v>3400</v>
      </c>
      <c r="AS24" s="272">
        <v>3400</v>
      </c>
      <c r="AT24" s="1868"/>
      <c r="AU24" s="290"/>
      <c r="AV24" s="1868"/>
      <c r="AW24" s="2051"/>
      <c r="AX24" s="1868"/>
      <c r="AY24" s="2054"/>
      <c r="AZ24" s="1868"/>
      <c r="BA24" s="290"/>
      <c r="BB24" s="1868"/>
      <c r="BC24" s="2045"/>
      <c r="BD24" s="1868"/>
      <c r="BE24" s="273">
        <v>2550</v>
      </c>
      <c r="BF24" s="1868"/>
      <c r="BG24" s="273">
        <v>9090</v>
      </c>
      <c r="BH24" s="1868"/>
      <c r="BI24" s="273">
        <v>5870</v>
      </c>
      <c r="BJ24" s="1868"/>
      <c r="BK24" s="2051"/>
      <c r="BL24" s="1868"/>
      <c r="BM24" s="2054"/>
      <c r="BN24" s="1868"/>
      <c r="BO24" s="2045"/>
      <c r="BP24" s="256"/>
      <c r="BQ24" s="256"/>
      <c r="BR24" s="126"/>
      <c r="BS24" s="258"/>
      <c r="BT24" s="258"/>
      <c r="BU24" s="258"/>
      <c r="BV24" s="258"/>
      <c r="BW24" s="258"/>
      <c r="BX24" s="258"/>
      <c r="BY24" s="258"/>
      <c r="BZ24" s="258"/>
      <c r="CA24" s="258"/>
      <c r="CB24" s="258"/>
      <c r="CC24" s="258"/>
      <c r="CD24" s="258"/>
      <c r="CE24" s="258"/>
    </row>
    <row r="25" spans="1:83" s="170" customFormat="1" ht="12.75" customHeight="1">
      <c r="A25" s="170" t="s">
        <v>829</v>
      </c>
      <c r="B25" s="1917"/>
      <c r="C25" s="2061"/>
      <c r="D25" s="2062" t="s">
        <v>800</v>
      </c>
      <c r="E25" s="259" t="s">
        <v>801</v>
      </c>
      <c r="F25" s="130"/>
      <c r="G25" s="260">
        <v>137660</v>
      </c>
      <c r="H25" s="261">
        <v>213450</v>
      </c>
      <c r="I25" s="260">
        <v>127460</v>
      </c>
      <c r="J25" s="261">
        <v>203250</v>
      </c>
      <c r="K25" s="112" t="s">
        <v>615</v>
      </c>
      <c r="L25" s="262">
        <v>1260</v>
      </c>
      <c r="M25" s="263">
        <v>2020</v>
      </c>
      <c r="N25" s="264" t="s">
        <v>790</v>
      </c>
      <c r="O25" s="262">
        <v>1160</v>
      </c>
      <c r="P25" s="263">
        <v>1920</v>
      </c>
      <c r="Q25" s="264" t="s">
        <v>790</v>
      </c>
      <c r="R25" s="140"/>
      <c r="S25" s="139"/>
      <c r="T25" s="274"/>
      <c r="U25" s="1888"/>
      <c r="V25" s="94"/>
      <c r="W25" s="160" t="s">
        <v>830</v>
      </c>
      <c r="X25" s="1868"/>
      <c r="Y25" s="160" t="s">
        <v>830</v>
      </c>
      <c r="Z25" s="241"/>
      <c r="AA25" s="1901"/>
      <c r="AB25" s="160"/>
      <c r="AC25" s="1868" t="s">
        <v>615</v>
      </c>
      <c r="AD25" s="2066">
        <v>13010</v>
      </c>
      <c r="AE25" s="275"/>
      <c r="AF25" s="1868"/>
      <c r="AG25" s="2054">
        <v>0</v>
      </c>
      <c r="AH25" s="2059"/>
      <c r="AI25" s="101" t="s">
        <v>802</v>
      </c>
      <c r="AJ25" s="268">
        <v>3400</v>
      </c>
      <c r="AK25" s="269">
        <v>3800</v>
      </c>
      <c r="AL25" s="286">
        <v>2400</v>
      </c>
      <c r="AM25" s="269">
        <v>2400</v>
      </c>
      <c r="AN25" s="2059"/>
      <c r="AO25" s="101" t="s">
        <v>803</v>
      </c>
      <c r="AP25" s="268">
        <v>4200</v>
      </c>
      <c r="AQ25" s="269">
        <v>4700</v>
      </c>
      <c r="AR25" s="287">
        <v>2900</v>
      </c>
      <c r="AS25" s="272">
        <v>2900</v>
      </c>
      <c r="AT25" s="1868"/>
      <c r="AU25" s="160" t="s">
        <v>635</v>
      </c>
      <c r="AV25" s="1868"/>
      <c r="AW25" s="2051"/>
      <c r="AX25" s="1868"/>
      <c r="AY25" s="2054"/>
      <c r="AZ25" s="1868"/>
      <c r="BA25" s="160"/>
      <c r="BB25" s="1868"/>
      <c r="BC25" s="2048">
        <v>0.06</v>
      </c>
      <c r="BD25" s="1868"/>
      <c r="BE25" s="276">
        <v>20</v>
      </c>
      <c r="BF25" s="1868"/>
      <c r="BG25" s="276">
        <v>90</v>
      </c>
      <c r="BH25" s="1868"/>
      <c r="BI25" s="276">
        <v>50</v>
      </c>
      <c r="BJ25" s="1868"/>
      <c r="BK25" s="2051"/>
      <c r="BL25" s="1868"/>
      <c r="BM25" s="2054"/>
      <c r="BN25" s="1868"/>
      <c r="BO25" s="2048">
        <v>0.92</v>
      </c>
      <c r="BP25" s="256"/>
      <c r="BQ25" s="256"/>
      <c r="BR25" s="126"/>
      <c r="BS25" s="258"/>
      <c r="BT25" s="258"/>
      <c r="BU25" s="258"/>
      <c r="BV25" s="258"/>
      <c r="BW25" s="258"/>
      <c r="BX25" s="258"/>
      <c r="BY25" s="258"/>
      <c r="BZ25" s="258"/>
      <c r="CA25" s="258"/>
      <c r="CB25" s="258"/>
      <c r="CC25" s="258"/>
      <c r="CD25" s="258"/>
      <c r="CE25" s="258"/>
    </row>
    <row r="26" spans="1:83" s="170" customFormat="1" ht="12.75" customHeight="1">
      <c r="A26" s="170" t="s">
        <v>831</v>
      </c>
      <c r="B26" s="1917"/>
      <c r="C26" s="2061"/>
      <c r="D26" s="2063"/>
      <c r="E26" s="149" t="s">
        <v>438</v>
      </c>
      <c r="F26" s="130"/>
      <c r="G26" s="150">
        <v>213450</v>
      </c>
      <c r="H26" s="151"/>
      <c r="I26" s="150">
        <v>203250</v>
      </c>
      <c r="J26" s="151"/>
      <c r="K26" s="112" t="s">
        <v>615</v>
      </c>
      <c r="L26" s="152">
        <v>2020</v>
      </c>
      <c r="M26" s="153"/>
      <c r="N26" s="154" t="s">
        <v>790</v>
      </c>
      <c r="O26" s="152">
        <v>1920</v>
      </c>
      <c r="P26" s="153"/>
      <c r="Q26" s="154" t="s">
        <v>790</v>
      </c>
      <c r="R26" s="140"/>
      <c r="S26" s="139"/>
      <c r="T26" s="277"/>
      <c r="U26" s="1888"/>
      <c r="V26" s="94"/>
      <c r="W26" s="160">
        <v>282900</v>
      </c>
      <c r="X26" s="1868"/>
      <c r="Y26" s="266">
        <v>2820</v>
      </c>
      <c r="Z26" s="248"/>
      <c r="AA26" s="1901"/>
      <c r="AB26" s="266"/>
      <c r="AC26" s="1868"/>
      <c r="AD26" s="2067"/>
      <c r="AE26" s="278"/>
      <c r="AF26" s="1868"/>
      <c r="AG26" s="2055"/>
      <c r="AH26" s="2059"/>
      <c r="AI26" s="279" t="s">
        <v>805</v>
      </c>
      <c r="AJ26" s="280">
        <v>3300</v>
      </c>
      <c r="AK26" s="281">
        <v>3600</v>
      </c>
      <c r="AL26" s="282">
        <v>2300</v>
      </c>
      <c r="AM26" s="281">
        <v>2300</v>
      </c>
      <c r="AN26" s="2059"/>
      <c r="AO26" s="279" t="s">
        <v>806</v>
      </c>
      <c r="AP26" s="280">
        <v>3800</v>
      </c>
      <c r="AQ26" s="281">
        <v>4200</v>
      </c>
      <c r="AR26" s="283">
        <v>2600</v>
      </c>
      <c r="AS26" s="284">
        <v>2600</v>
      </c>
      <c r="AT26" s="1868"/>
      <c r="AU26" s="160">
        <v>12280</v>
      </c>
      <c r="AV26" s="1868"/>
      <c r="AW26" s="2052"/>
      <c r="AX26" s="1868"/>
      <c r="AY26" s="2055"/>
      <c r="AZ26" s="1868"/>
      <c r="BA26" s="160"/>
      <c r="BB26" s="1868"/>
      <c r="BC26" s="2049"/>
      <c r="BD26" s="1868"/>
      <c r="BE26" s="116"/>
      <c r="BF26" s="1868"/>
      <c r="BG26" s="285" t="s">
        <v>807</v>
      </c>
      <c r="BH26" s="1868"/>
      <c r="BI26" s="285" t="s">
        <v>807</v>
      </c>
      <c r="BJ26" s="1868"/>
      <c r="BK26" s="2052"/>
      <c r="BL26" s="1868"/>
      <c r="BM26" s="2055"/>
      <c r="BN26" s="1868"/>
      <c r="BO26" s="2048"/>
      <c r="BP26" s="256"/>
      <c r="BQ26" s="256"/>
      <c r="BR26" s="126"/>
      <c r="BS26" s="258"/>
      <c r="BT26" s="258"/>
      <c r="BU26" s="258"/>
      <c r="BV26" s="258"/>
      <c r="BW26" s="258"/>
      <c r="BX26" s="258"/>
      <c r="BY26" s="258"/>
      <c r="BZ26" s="258"/>
      <c r="CA26" s="258"/>
      <c r="CB26" s="258"/>
      <c r="CC26" s="258"/>
      <c r="CD26" s="258"/>
      <c r="CE26" s="258"/>
    </row>
    <row r="27" spans="1:83" s="172" customFormat="1" ht="12.75" customHeight="1">
      <c r="A27" s="172" t="s">
        <v>832</v>
      </c>
      <c r="B27" s="1917"/>
      <c r="C27" s="2056" t="s">
        <v>833</v>
      </c>
      <c r="D27" s="1906" t="s">
        <v>789</v>
      </c>
      <c r="E27" s="166" t="s">
        <v>480</v>
      </c>
      <c r="F27" s="167"/>
      <c r="G27" s="131">
        <v>60540</v>
      </c>
      <c r="H27" s="132">
        <v>68110</v>
      </c>
      <c r="I27" s="131">
        <v>52040</v>
      </c>
      <c r="J27" s="132">
        <v>59610</v>
      </c>
      <c r="K27" s="112" t="s">
        <v>615</v>
      </c>
      <c r="L27" s="133">
        <v>580</v>
      </c>
      <c r="M27" s="134">
        <v>650</v>
      </c>
      <c r="N27" s="135" t="s">
        <v>790</v>
      </c>
      <c r="O27" s="133">
        <v>490</v>
      </c>
      <c r="P27" s="134">
        <v>560</v>
      </c>
      <c r="Q27" s="135" t="s">
        <v>790</v>
      </c>
      <c r="R27" s="112" t="s">
        <v>615</v>
      </c>
      <c r="S27" s="136">
        <v>7570</v>
      </c>
      <c r="T27" s="246">
        <v>70</v>
      </c>
      <c r="U27" s="1888"/>
      <c r="V27" s="94"/>
      <c r="W27" s="290"/>
      <c r="X27" s="1868"/>
      <c r="Y27" s="291"/>
      <c r="Z27" s="292"/>
      <c r="AA27" s="1901"/>
      <c r="AB27" s="290"/>
      <c r="AC27" s="1868" t="s">
        <v>615</v>
      </c>
      <c r="AD27" s="2068">
        <v>13350</v>
      </c>
      <c r="AE27" s="249"/>
      <c r="AF27" s="1868" t="s">
        <v>615</v>
      </c>
      <c r="AG27" s="2053">
        <v>60</v>
      </c>
      <c r="AH27" s="2059" t="s">
        <v>615</v>
      </c>
      <c r="AI27" s="250" t="s">
        <v>792</v>
      </c>
      <c r="AJ27" s="251">
        <v>3200</v>
      </c>
      <c r="AK27" s="252">
        <v>3500</v>
      </c>
      <c r="AL27" s="286">
        <v>2200</v>
      </c>
      <c r="AM27" s="269">
        <v>2200</v>
      </c>
      <c r="AN27" s="2059" t="s">
        <v>615</v>
      </c>
      <c r="AO27" s="250" t="s">
        <v>793</v>
      </c>
      <c r="AP27" s="251">
        <v>7200</v>
      </c>
      <c r="AQ27" s="252">
        <v>8100</v>
      </c>
      <c r="AR27" s="287">
        <v>5100</v>
      </c>
      <c r="AS27" s="272">
        <v>5100</v>
      </c>
      <c r="AT27" s="1868"/>
      <c r="AU27" s="290"/>
      <c r="AV27" s="1868" t="s">
        <v>615</v>
      </c>
      <c r="AW27" s="2050">
        <v>3650</v>
      </c>
      <c r="AX27" s="1868" t="s">
        <v>615</v>
      </c>
      <c r="AY27" s="2053">
        <v>30</v>
      </c>
      <c r="AZ27" s="1868"/>
      <c r="BA27" s="290"/>
      <c r="BB27" s="1868" t="s">
        <v>624</v>
      </c>
      <c r="BC27" s="2044" t="s">
        <v>794</v>
      </c>
      <c r="BD27" s="1868" t="s">
        <v>624</v>
      </c>
      <c r="BE27" s="147"/>
      <c r="BF27" s="1868" t="s">
        <v>624</v>
      </c>
      <c r="BG27" s="147"/>
      <c r="BH27" s="1868" t="s">
        <v>624</v>
      </c>
      <c r="BI27" s="147"/>
      <c r="BJ27" s="1868" t="s">
        <v>615</v>
      </c>
      <c r="BK27" s="2050">
        <v>4390</v>
      </c>
      <c r="BL27" s="1868" t="s">
        <v>617</v>
      </c>
      <c r="BM27" s="2053">
        <v>40</v>
      </c>
      <c r="BN27" s="1868"/>
      <c r="BO27" s="2044" t="s">
        <v>913</v>
      </c>
      <c r="BP27" s="245"/>
      <c r="BQ27" s="245"/>
      <c r="BR27" s="94"/>
      <c r="BS27" s="108"/>
      <c r="BT27" s="108"/>
      <c r="BU27" s="108"/>
      <c r="BV27" s="108"/>
      <c r="BW27" s="108"/>
      <c r="BX27" s="108"/>
      <c r="BY27" s="108"/>
      <c r="BZ27" s="108"/>
      <c r="CA27" s="108"/>
      <c r="CB27" s="108"/>
      <c r="CC27" s="108"/>
      <c r="CD27" s="108"/>
      <c r="CE27" s="108"/>
    </row>
    <row r="28" spans="1:83" s="172" customFormat="1" ht="12.75" customHeight="1">
      <c r="A28" s="172" t="s">
        <v>834</v>
      </c>
      <c r="B28" s="1917"/>
      <c r="C28" s="2057"/>
      <c r="D28" s="1907"/>
      <c r="E28" s="288" t="s">
        <v>435</v>
      </c>
      <c r="F28" s="167"/>
      <c r="G28" s="260">
        <v>68110</v>
      </c>
      <c r="H28" s="261">
        <v>128970</v>
      </c>
      <c r="I28" s="260">
        <v>59610</v>
      </c>
      <c r="J28" s="261">
        <v>120470</v>
      </c>
      <c r="K28" s="112" t="s">
        <v>615</v>
      </c>
      <c r="L28" s="262">
        <v>650</v>
      </c>
      <c r="M28" s="263">
        <v>1180</v>
      </c>
      <c r="N28" s="264" t="s">
        <v>790</v>
      </c>
      <c r="O28" s="262">
        <v>560</v>
      </c>
      <c r="P28" s="263">
        <v>1090</v>
      </c>
      <c r="Q28" s="264" t="s">
        <v>790</v>
      </c>
      <c r="R28" s="112" t="s">
        <v>615</v>
      </c>
      <c r="S28" s="152">
        <v>7570</v>
      </c>
      <c r="T28" s="265">
        <v>70</v>
      </c>
      <c r="U28" s="1888"/>
      <c r="V28" s="94"/>
      <c r="W28" s="160" t="s">
        <v>835</v>
      </c>
      <c r="X28" s="1868"/>
      <c r="Y28" s="266" t="s">
        <v>835</v>
      </c>
      <c r="Z28" s="241"/>
      <c r="AA28" s="1901"/>
      <c r="AB28" s="160"/>
      <c r="AC28" s="1868"/>
      <c r="AD28" s="2069"/>
      <c r="AE28" s="267">
        <v>11680</v>
      </c>
      <c r="AF28" s="1868"/>
      <c r="AG28" s="2054"/>
      <c r="AH28" s="2059"/>
      <c r="AI28" s="101" t="s">
        <v>797</v>
      </c>
      <c r="AJ28" s="268">
        <v>3000</v>
      </c>
      <c r="AK28" s="269">
        <v>3300</v>
      </c>
      <c r="AL28" s="286">
        <v>2100</v>
      </c>
      <c r="AM28" s="269">
        <v>2100</v>
      </c>
      <c r="AN28" s="2059"/>
      <c r="AO28" s="101" t="s">
        <v>798</v>
      </c>
      <c r="AP28" s="268">
        <v>4000</v>
      </c>
      <c r="AQ28" s="269">
        <v>4400</v>
      </c>
      <c r="AR28" s="287">
        <v>2800</v>
      </c>
      <c r="AS28" s="272">
        <v>2800</v>
      </c>
      <c r="AT28" s="1868"/>
      <c r="AU28" s="160" t="s">
        <v>640</v>
      </c>
      <c r="AV28" s="1868"/>
      <c r="AW28" s="2051"/>
      <c r="AX28" s="1868"/>
      <c r="AY28" s="2054"/>
      <c r="AZ28" s="1868"/>
      <c r="BA28" s="160"/>
      <c r="BB28" s="1868"/>
      <c r="BC28" s="2045"/>
      <c r="BD28" s="1868"/>
      <c r="BE28" s="273">
        <v>2120</v>
      </c>
      <c r="BF28" s="1868"/>
      <c r="BG28" s="273">
        <v>7570</v>
      </c>
      <c r="BH28" s="1868"/>
      <c r="BI28" s="273">
        <v>4890</v>
      </c>
      <c r="BJ28" s="1868"/>
      <c r="BK28" s="2051"/>
      <c r="BL28" s="1868"/>
      <c r="BM28" s="2054"/>
      <c r="BN28" s="1868"/>
      <c r="BO28" s="2045"/>
      <c r="BP28" s="245"/>
      <c r="BQ28" s="245"/>
      <c r="BR28" s="94"/>
      <c r="BS28" s="108"/>
      <c r="BT28" s="108"/>
      <c r="BU28" s="108"/>
      <c r="BV28" s="108"/>
      <c r="BW28" s="108"/>
      <c r="BX28" s="108"/>
      <c r="BY28" s="108"/>
      <c r="BZ28" s="108"/>
      <c r="CA28" s="108"/>
      <c r="CB28" s="108"/>
      <c r="CC28" s="108"/>
      <c r="CD28" s="108"/>
      <c r="CE28" s="108"/>
    </row>
    <row r="29" spans="1:83" s="172" customFormat="1" ht="12.75" customHeight="1">
      <c r="A29" s="172" t="s">
        <v>836</v>
      </c>
      <c r="B29" s="1917"/>
      <c r="C29" s="2057"/>
      <c r="D29" s="2046" t="s">
        <v>800</v>
      </c>
      <c r="E29" s="288" t="s">
        <v>801</v>
      </c>
      <c r="F29" s="167"/>
      <c r="G29" s="260">
        <v>128970</v>
      </c>
      <c r="H29" s="261">
        <v>204760</v>
      </c>
      <c r="I29" s="260">
        <v>120470</v>
      </c>
      <c r="J29" s="261">
        <v>196260</v>
      </c>
      <c r="K29" s="112" t="s">
        <v>615</v>
      </c>
      <c r="L29" s="262">
        <v>1180</v>
      </c>
      <c r="M29" s="263">
        <v>1940</v>
      </c>
      <c r="N29" s="264" t="s">
        <v>790</v>
      </c>
      <c r="O29" s="262">
        <v>1090</v>
      </c>
      <c r="P29" s="263">
        <v>1850</v>
      </c>
      <c r="Q29" s="264" t="s">
        <v>790</v>
      </c>
      <c r="R29" s="140"/>
      <c r="S29" s="139"/>
      <c r="T29" s="274"/>
      <c r="U29" s="1888"/>
      <c r="V29" s="94"/>
      <c r="W29" s="160">
        <v>320300</v>
      </c>
      <c r="X29" s="1868"/>
      <c r="Y29" s="266">
        <v>3200</v>
      </c>
      <c r="Z29" s="248"/>
      <c r="AA29" s="1901"/>
      <c r="AB29" s="266"/>
      <c r="AC29" s="1868" t="s">
        <v>615</v>
      </c>
      <c r="AD29" s="2066">
        <v>11680</v>
      </c>
      <c r="AE29" s="275"/>
      <c r="AF29" s="1868"/>
      <c r="AG29" s="2054">
        <v>0</v>
      </c>
      <c r="AH29" s="2059"/>
      <c r="AI29" s="101" t="s">
        <v>802</v>
      </c>
      <c r="AJ29" s="268">
        <v>2800</v>
      </c>
      <c r="AK29" s="269">
        <v>3100</v>
      </c>
      <c r="AL29" s="286">
        <v>2000</v>
      </c>
      <c r="AM29" s="269">
        <v>2000</v>
      </c>
      <c r="AN29" s="2059"/>
      <c r="AO29" s="101" t="s">
        <v>803</v>
      </c>
      <c r="AP29" s="268">
        <v>3500</v>
      </c>
      <c r="AQ29" s="269">
        <v>3800</v>
      </c>
      <c r="AR29" s="287">
        <v>2400</v>
      </c>
      <c r="AS29" s="272">
        <v>2400</v>
      </c>
      <c r="AT29" s="1868"/>
      <c r="AU29" s="160">
        <v>9770</v>
      </c>
      <c r="AV29" s="1868"/>
      <c r="AW29" s="2051"/>
      <c r="AX29" s="1868"/>
      <c r="AY29" s="2054"/>
      <c r="AZ29" s="1868"/>
      <c r="BA29" s="160"/>
      <c r="BB29" s="1868"/>
      <c r="BC29" s="2048">
        <v>0.06</v>
      </c>
      <c r="BD29" s="1868"/>
      <c r="BE29" s="276">
        <v>20</v>
      </c>
      <c r="BF29" s="1868"/>
      <c r="BG29" s="276">
        <v>70</v>
      </c>
      <c r="BH29" s="1868"/>
      <c r="BI29" s="276">
        <v>40</v>
      </c>
      <c r="BJ29" s="1868"/>
      <c r="BK29" s="2051"/>
      <c r="BL29" s="1868"/>
      <c r="BM29" s="2054"/>
      <c r="BN29" s="1868"/>
      <c r="BO29" s="2048">
        <v>0.9</v>
      </c>
      <c r="BP29" s="245"/>
      <c r="BQ29" s="245"/>
      <c r="BR29" s="94"/>
      <c r="BS29" s="108"/>
      <c r="BT29" s="108"/>
      <c r="BU29" s="108"/>
      <c r="BV29" s="108"/>
      <c r="BW29" s="108"/>
      <c r="BX29" s="108"/>
      <c r="BY29" s="108"/>
      <c r="BZ29" s="108"/>
      <c r="CA29" s="108"/>
      <c r="CB29" s="108"/>
      <c r="CC29" s="108"/>
      <c r="CD29" s="108"/>
      <c r="CE29" s="108"/>
    </row>
    <row r="30" spans="1:83" s="172" customFormat="1" ht="12.75" customHeight="1">
      <c r="A30" s="172" t="s">
        <v>837</v>
      </c>
      <c r="B30" s="1917"/>
      <c r="C30" s="2057"/>
      <c r="D30" s="2047"/>
      <c r="E30" s="168" t="s">
        <v>438</v>
      </c>
      <c r="F30" s="167"/>
      <c r="G30" s="150">
        <v>204760</v>
      </c>
      <c r="H30" s="151"/>
      <c r="I30" s="150">
        <v>196260</v>
      </c>
      <c r="J30" s="151"/>
      <c r="K30" s="112" t="s">
        <v>615</v>
      </c>
      <c r="L30" s="152">
        <v>1940</v>
      </c>
      <c r="M30" s="153"/>
      <c r="N30" s="154" t="s">
        <v>790</v>
      </c>
      <c r="O30" s="152">
        <v>1850</v>
      </c>
      <c r="P30" s="153"/>
      <c r="Q30" s="154" t="s">
        <v>790</v>
      </c>
      <c r="R30" s="140"/>
      <c r="S30" s="139"/>
      <c r="T30" s="277"/>
      <c r="U30" s="1888"/>
      <c r="V30" s="94"/>
      <c r="W30" s="290"/>
      <c r="X30" s="1868"/>
      <c r="Y30" s="291"/>
      <c r="Z30" s="292"/>
      <c r="AA30" s="1901"/>
      <c r="AB30" s="290"/>
      <c r="AC30" s="1868"/>
      <c r="AD30" s="2067"/>
      <c r="AE30" s="278"/>
      <c r="AF30" s="1868"/>
      <c r="AG30" s="2055"/>
      <c r="AH30" s="2059"/>
      <c r="AI30" s="279" t="s">
        <v>805</v>
      </c>
      <c r="AJ30" s="280">
        <v>2700</v>
      </c>
      <c r="AK30" s="281">
        <v>3000</v>
      </c>
      <c r="AL30" s="282">
        <v>1900</v>
      </c>
      <c r="AM30" s="281">
        <v>1900</v>
      </c>
      <c r="AN30" s="2059"/>
      <c r="AO30" s="279" t="s">
        <v>806</v>
      </c>
      <c r="AP30" s="280">
        <v>3100</v>
      </c>
      <c r="AQ30" s="281">
        <v>3400</v>
      </c>
      <c r="AR30" s="283">
        <v>2100</v>
      </c>
      <c r="AS30" s="284">
        <v>2100</v>
      </c>
      <c r="AT30" s="1868"/>
      <c r="AU30" s="290"/>
      <c r="AV30" s="1868"/>
      <c r="AW30" s="2052"/>
      <c r="AX30" s="1868"/>
      <c r="AY30" s="2055"/>
      <c r="AZ30" s="1868"/>
      <c r="BA30" s="290"/>
      <c r="BB30" s="1868"/>
      <c r="BC30" s="2049"/>
      <c r="BD30" s="1868"/>
      <c r="BE30" s="116"/>
      <c r="BF30" s="1868"/>
      <c r="BG30" s="285" t="s">
        <v>807</v>
      </c>
      <c r="BH30" s="1868"/>
      <c r="BI30" s="285" t="s">
        <v>807</v>
      </c>
      <c r="BJ30" s="1868"/>
      <c r="BK30" s="2052"/>
      <c r="BL30" s="1868"/>
      <c r="BM30" s="2055"/>
      <c r="BN30" s="1868"/>
      <c r="BO30" s="2048"/>
      <c r="BP30" s="245"/>
      <c r="BQ30" s="245"/>
      <c r="BR30" s="94"/>
      <c r="BS30" s="108"/>
      <c r="BT30" s="108"/>
      <c r="BU30" s="108"/>
      <c r="BV30" s="108"/>
      <c r="BW30" s="108"/>
      <c r="BX30" s="108"/>
      <c r="BY30" s="108"/>
      <c r="BZ30" s="108"/>
      <c r="CA30" s="108"/>
      <c r="CB30" s="108"/>
      <c r="CC30" s="108"/>
      <c r="CD30" s="108"/>
      <c r="CE30" s="108"/>
    </row>
    <row r="31" spans="1:83" s="170" customFormat="1" ht="12.75" customHeight="1">
      <c r="A31" s="170" t="s">
        <v>838</v>
      </c>
      <c r="B31" s="1917"/>
      <c r="C31" s="2060" t="s">
        <v>839</v>
      </c>
      <c r="D31" s="1873" t="s">
        <v>789</v>
      </c>
      <c r="E31" s="129" t="s">
        <v>480</v>
      </c>
      <c r="F31" s="130"/>
      <c r="G31" s="131">
        <v>54410</v>
      </c>
      <c r="H31" s="132">
        <v>61980</v>
      </c>
      <c r="I31" s="131">
        <v>47120</v>
      </c>
      <c r="J31" s="132">
        <v>54690</v>
      </c>
      <c r="K31" s="112" t="s">
        <v>615</v>
      </c>
      <c r="L31" s="133">
        <v>510</v>
      </c>
      <c r="M31" s="134">
        <v>580</v>
      </c>
      <c r="N31" s="135" t="s">
        <v>790</v>
      </c>
      <c r="O31" s="133">
        <v>440</v>
      </c>
      <c r="P31" s="134">
        <v>510</v>
      </c>
      <c r="Q31" s="135" t="s">
        <v>790</v>
      </c>
      <c r="R31" s="112" t="s">
        <v>615</v>
      </c>
      <c r="S31" s="136">
        <v>7570</v>
      </c>
      <c r="T31" s="246">
        <v>70</v>
      </c>
      <c r="U31" s="1888"/>
      <c r="V31" s="94"/>
      <c r="W31" s="160" t="s">
        <v>840</v>
      </c>
      <c r="X31" s="1868"/>
      <c r="Y31" s="266" t="s">
        <v>840</v>
      </c>
      <c r="Z31" s="241"/>
      <c r="AA31" s="1901"/>
      <c r="AB31" s="160"/>
      <c r="AC31" s="1868" t="s">
        <v>615</v>
      </c>
      <c r="AD31" s="2068">
        <v>12400</v>
      </c>
      <c r="AE31" s="249"/>
      <c r="AF31" s="1868" t="s">
        <v>615</v>
      </c>
      <c r="AG31" s="2053">
        <v>50</v>
      </c>
      <c r="AH31" s="2059" t="s">
        <v>615</v>
      </c>
      <c r="AI31" s="250" t="s">
        <v>792</v>
      </c>
      <c r="AJ31" s="251">
        <v>2700</v>
      </c>
      <c r="AK31" s="252">
        <v>3000</v>
      </c>
      <c r="AL31" s="286">
        <v>1900</v>
      </c>
      <c r="AM31" s="269">
        <v>1900</v>
      </c>
      <c r="AN31" s="2059" t="s">
        <v>615</v>
      </c>
      <c r="AO31" s="250" t="s">
        <v>793</v>
      </c>
      <c r="AP31" s="251">
        <v>6300</v>
      </c>
      <c r="AQ31" s="252">
        <v>7100</v>
      </c>
      <c r="AR31" s="287">
        <v>4400</v>
      </c>
      <c r="AS31" s="272">
        <v>4400</v>
      </c>
      <c r="AT31" s="1868"/>
      <c r="AU31" s="160" t="s">
        <v>646</v>
      </c>
      <c r="AV31" s="1868" t="s">
        <v>615</v>
      </c>
      <c r="AW31" s="2050">
        <v>3130</v>
      </c>
      <c r="AX31" s="1868" t="s">
        <v>615</v>
      </c>
      <c r="AY31" s="2053">
        <v>30</v>
      </c>
      <c r="AZ31" s="1868"/>
      <c r="BA31" s="160"/>
      <c r="BB31" s="1868" t="s">
        <v>624</v>
      </c>
      <c r="BC31" s="2044" t="s">
        <v>794</v>
      </c>
      <c r="BD31" s="1868" t="s">
        <v>624</v>
      </c>
      <c r="BE31" s="147"/>
      <c r="BF31" s="1868" t="s">
        <v>624</v>
      </c>
      <c r="BG31" s="147"/>
      <c r="BH31" s="1868" t="s">
        <v>624</v>
      </c>
      <c r="BI31" s="147"/>
      <c r="BJ31" s="1868" t="s">
        <v>615</v>
      </c>
      <c r="BK31" s="2050">
        <v>3760</v>
      </c>
      <c r="BL31" s="1868" t="s">
        <v>617</v>
      </c>
      <c r="BM31" s="2053">
        <v>30</v>
      </c>
      <c r="BN31" s="1868"/>
      <c r="BO31" s="2044" t="s">
        <v>913</v>
      </c>
      <c r="BP31" s="256"/>
      <c r="BQ31" s="256"/>
      <c r="BR31" s="126"/>
      <c r="BS31" s="258"/>
      <c r="BT31" s="258"/>
      <c r="BU31" s="258"/>
      <c r="BV31" s="258"/>
      <c r="BW31" s="258"/>
      <c r="BX31" s="258"/>
      <c r="BY31" s="258"/>
      <c r="BZ31" s="258"/>
      <c r="CA31" s="258"/>
      <c r="CB31" s="258"/>
      <c r="CC31" s="258"/>
      <c r="CD31" s="258"/>
      <c r="CE31" s="258"/>
    </row>
    <row r="32" spans="1:83" s="170" customFormat="1" ht="12.75" customHeight="1">
      <c r="A32" s="170" t="s">
        <v>841</v>
      </c>
      <c r="B32" s="1917"/>
      <c r="C32" s="2061"/>
      <c r="D32" s="1908"/>
      <c r="E32" s="259" t="s">
        <v>435</v>
      </c>
      <c r="F32" s="130"/>
      <c r="G32" s="260">
        <v>61980</v>
      </c>
      <c r="H32" s="261">
        <v>122840</v>
      </c>
      <c r="I32" s="260">
        <v>54690</v>
      </c>
      <c r="J32" s="261">
        <v>115550</v>
      </c>
      <c r="K32" s="112" t="s">
        <v>615</v>
      </c>
      <c r="L32" s="262">
        <v>580</v>
      </c>
      <c r="M32" s="263">
        <v>1110</v>
      </c>
      <c r="N32" s="264" t="s">
        <v>790</v>
      </c>
      <c r="O32" s="262">
        <v>510</v>
      </c>
      <c r="P32" s="263">
        <v>1040</v>
      </c>
      <c r="Q32" s="264" t="s">
        <v>790</v>
      </c>
      <c r="R32" s="112" t="s">
        <v>615</v>
      </c>
      <c r="S32" s="152">
        <v>7570</v>
      </c>
      <c r="T32" s="265">
        <v>70</v>
      </c>
      <c r="U32" s="1888"/>
      <c r="V32" s="94"/>
      <c r="W32" s="160">
        <v>357600</v>
      </c>
      <c r="X32" s="1868"/>
      <c r="Y32" s="266">
        <v>3570</v>
      </c>
      <c r="Z32" s="248"/>
      <c r="AA32" s="1901"/>
      <c r="AB32" s="266"/>
      <c r="AC32" s="1868"/>
      <c r="AD32" s="2069"/>
      <c r="AE32" s="267">
        <v>10730</v>
      </c>
      <c r="AF32" s="1868"/>
      <c r="AG32" s="2054"/>
      <c r="AH32" s="2059"/>
      <c r="AI32" s="101" t="s">
        <v>797</v>
      </c>
      <c r="AJ32" s="268">
        <v>2600</v>
      </c>
      <c r="AK32" s="269">
        <v>2800</v>
      </c>
      <c r="AL32" s="286">
        <v>1800</v>
      </c>
      <c r="AM32" s="269">
        <v>1800</v>
      </c>
      <c r="AN32" s="2059"/>
      <c r="AO32" s="101" t="s">
        <v>798</v>
      </c>
      <c r="AP32" s="268">
        <v>3500</v>
      </c>
      <c r="AQ32" s="269">
        <v>3900</v>
      </c>
      <c r="AR32" s="287">
        <v>2400</v>
      </c>
      <c r="AS32" s="272">
        <v>2400</v>
      </c>
      <c r="AT32" s="1868"/>
      <c r="AU32" s="160">
        <v>7500</v>
      </c>
      <c r="AV32" s="1868"/>
      <c r="AW32" s="2051"/>
      <c r="AX32" s="1868"/>
      <c r="AY32" s="2054"/>
      <c r="AZ32" s="1868"/>
      <c r="BA32" s="160"/>
      <c r="BB32" s="1868"/>
      <c r="BC32" s="2045"/>
      <c r="BD32" s="1868"/>
      <c r="BE32" s="273">
        <v>1820</v>
      </c>
      <c r="BF32" s="1868"/>
      <c r="BG32" s="273">
        <v>6490</v>
      </c>
      <c r="BH32" s="1868"/>
      <c r="BI32" s="273">
        <v>4190</v>
      </c>
      <c r="BJ32" s="1868"/>
      <c r="BK32" s="2051"/>
      <c r="BL32" s="1868"/>
      <c r="BM32" s="2054"/>
      <c r="BN32" s="1868"/>
      <c r="BO32" s="2045"/>
      <c r="BP32" s="256"/>
      <c r="BQ32" s="256"/>
      <c r="BR32" s="126"/>
      <c r="BS32" s="258"/>
      <c r="BT32" s="258"/>
      <c r="BU32" s="258"/>
      <c r="BV32" s="258"/>
      <c r="BW32" s="258"/>
      <c r="BX32" s="258"/>
      <c r="BY32" s="258"/>
      <c r="BZ32" s="258"/>
      <c r="CA32" s="258"/>
      <c r="CB32" s="258"/>
      <c r="CC32" s="258"/>
      <c r="CD32" s="258"/>
      <c r="CE32" s="258"/>
    </row>
    <row r="33" spans="1:83" s="170" customFormat="1" ht="12.75" customHeight="1">
      <c r="A33" s="170" t="s">
        <v>842</v>
      </c>
      <c r="B33" s="1917"/>
      <c r="C33" s="2061"/>
      <c r="D33" s="2062" t="s">
        <v>800</v>
      </c>
      <c r="E33" s="259" t="s">
        <v>801</v>
      </c>
      <c r="F33" s="130"/>
      <c r="G33" s="260">
        <v>122840</v>
      </c>
      <c r="H33" s="261">
        <v>198630</v>
      </c>
      <c r="I33" s="260">
        <v>115550</v>
      </c>
      <c r="J33" s="261">
        <v>191340</v>
      </c>
      <c r="K33" s="112" t="s">
        <v>615</v>
      </c>
      <c r="L33" s="262">
        <v>1110</v>
      </c>
      <c r="M33" s="263">
        <v>1870</v>
      </c>
      <c r="N33" s="264" t="s">
        <v>790</v>
      </c>
      <c r="O33" s="262">
        <v>1040</v>
      </c>
      <c r="P33" s="263">
        <v>1800</v>
      </c>
      <c r="Q33" s="264" t="s">
        <v>790</v>
      </c>
      <c r="R33" s="140"/>
      <c r="S33" s="139"/>
      <c r="T33" s="274"/>
      <c r="U33" s="1888"/>
      <c r="V33" s="94"/>
      <c r="W33" s="290"/>
      <c r="X33" s="1868"/>
      <c r="Y33" s="291"/>
      <c r="Z33" s="292"/>
      <c r="AA33" s="1901"/>
      <c r="AB33" s="290"/>
      <c r="AC33" s="1868" t="s">
        <v>615</v>
      </c>
      <c r="AD33" s="2066">
        <v>10730</v>
      </c>
      <c r="AE33" s="275"/>
      <c r="AF33" s="1868"/>
      <c r="AG33" s="2054">
        <v>0</v>
      </c>
      <c r="AH33" s="2059"/>
      <c r="AI33" s="101" t="s">
        <v>802</v>
      </c>
      <c r="AJ33" s="268">
        <v>2400</v>
      </c>
      <c r="AK33" s="269">
        <v>2700</v>
      </c>
      <c r="AL33" s="286">
        <v>1700</v>
      </c>
      <c r="AM33" s="269">
        <v>1700</v>
      </c>
      <c r="AN33" s="2059"/>
      <c r="AO33" s="101" t="s">
        <v>803</v>
      </c>
      <c r="AP33" s="268">
        <v>3000</v>
      </c>
      <c r="AQ33" s="269">
        <v>3400</v>
      </c>
      <c r="AR33" s="287">
        <v>2100</v>
      </c>
      <c r="AS33" s="272">
        <v>2100</v>
      </c>
      <c r="AT33" s="1868"/>
      <c r="AU33" s="290"/>
      <c r="AV33" s="1868"/>
      <c r="AW33" s="2051"/>
      <c r="AX33" s="1868"/>
      <c r="AY33" s="2054"/>
      <c r="AZ33" s="1868"/>
      <c r="BA33" s="290"/>
      <c r="BB33" s="1868"/>
      <c r="BC33" s="2048">
        <v>0.06</v>
      </c>
      <c r="BD33" s="1868"/>
      <c r="BE33" s="276">
        <v>10</v>
      </c>
      <c r="BF33" s="1868"/>
      <c r="BG33" s="276">
        <v>60</v>
      </c>
      <c r="BH33" s="1868"/>
      <c r="BI33" s="276">
        <v>40</v>
      </c>
      <c r="BJ33" s="1868"/>
      <c r="BK33" s="2051"/>
      <c r="BL33" s="1868"/>
      <c r="BM33" s="2054"/>
      <c r="BN33" s="1868"/>
      <c r="BO33" s="2048">
        <v>0.92</v>
      </c>
      <c r="BP33" s="256"/>
      <c r="BQ33" s="256"/>
      <c r="BR33" s="126"/>
      <c r="BS33" s="258"/>
      <c r="BT33" s="258"/>
      <c r="BU33" s="258"/>
      <c r="BV33" s="258"/>
      <c r="BW33" s="258"/>
      <c r="BX33" s="258"/>
      <c r="BY33" s="258"/>
      <c r="BZ33" s="258"/>
      <c r="CA33" s="258"/>
      <c r="CB33" s="258"/>
      <c r="CC33" s="258"/>
      <c r="CD33" s="258"/>
      <c r="CE33" s="258"/>
    </row>
    <row r="34" spans="1:83" s="170" customFormat="1" ht="12.75" customHeight="1">
      <c r="A34" s="170" t="s">
        <v>843</v>
      </c>
      <c r="B34" s="1917"/>
      <c r="C34" s="2061"/>
      <c r="D34" s="2063"/>
      <c r="E34" s="149" t="s">
        <v>438</v>
      </c>
      <c r="F34" s="130"/>
      <c r="G34" s="150">
        <v>198630</v>
      </c>
      <c r="H34" s="151"/>
      <c r="I34" s="150">
        <v>191340</v>
      </c>
      <c r="J34" s="151"/>
      <c r="K34" s="112" t="s">
        <v>615</v>
      </c>
      <c r="L34" s="152">
        <v>1870</v>
      </c>
      <c r="M34" s="153"/>
      <c r="N34" s="154" t="s">
        <v>790</v>
      </c>
      <c r="O34" s="152">
        <v>1800</v>
      </c>
      <c r="P34" s="153"/>
      <c r="Q34" s="154" t="s">
        <v>790</v>
      </c>
      <c r="R34" s="140"/>
      <c r="S34" s="139"/>
      <c r="T34" s="277"/>
      <c r="U34" s="1888"/>
      <c r="V34" s="94"/>
      <c r="W34" s="160" t="s">
        <v>844</v>
      </c>
      <c r="X34" s="1868"/>
      <c r="Y34" s="266" t="s">
        <v>844</v>
      </c>
      <c r="Z34" s="241"/>
      <c r="AA34" s="1901"/>
      <c r="AB34" s="160"/>
      <c r="AC34" s="1868"/>
      <c r="AD34" s="2067"/>
      <c r="AE34" s="278"/>
      <c r="AF34" s="1868"/>
      <c r="AG34" s="2055"/>
      <c r="AH34" s="2059"/>
      <c r="AI34" s="279" t="s">
        <v>805</v>
      </c>
      <c r="AJ34" s="280">
        <v>2300</v>
      </c>
      <c r="AK34" s="281">
        <v>2600</v>
      </c>
      <c r="AL34" s="282">
        <v>1600</v>
      </c>
      <c r="AM34" s="281">
        <v>1600</v>
      </c>
      <c r="AN34" s="2059"/>
      <c r="AO34" s="279" t="s">
        <v>806</v>
      </c>
      <c r="AP34" s="280">
        <v>2700</v>
      </c>
      <c r="AQ34" s="281">
        <v>3000</v>
      </c>
      <c r="AR34" s="283">
        <v>1900</v>
      </c>
      <c r="AS34" s="284">
        <v>1900</v>
      </c>
      <c r="AT34" s="1868"/>
      <c r="AU34" s="160" t="s">
        <v>651</v>
      </c>
      <c r="AV34" s="1868"/>
      <c r="AW34" s="2052"/>
      <c r="AX34" s="1868"/>
      <c r="AY34" s="2055"/>
      <c r="AZ34" s="1868"/>
      <c r="BA34" s="160"/>
      <c r="BB34" s="1868"/>
      <c r="BC34" s="2049"/>
      <c r="BD34" s="1868"/>
      <c r="BE34" s="116"/>
      <c r="BF34" s="1868"/>
      <c r="BG34" s="285" t="s">
        <v>807</v>
      </c>
      <c r="BH34" s="1868"/>
      <c r="BI34" s="285" t="s">
        <v>807</v>
      </c>
      <c r="BJ34" s="1868"/>
      <c r="BK34" s="2052"/>
      <c r="BL34" s="1868"/>
      <c r="BM34" s="2055"/>
      <c r="BN34" s="1868"/>
      <c r="BO34" s="2048"/>
      <c r="BP34" s="256"/>
      <c r="BQ34" s="256"/>
      <c r="BR34" s="126"/>
      <c r="BS34" s="258"/>
      <c r="BT34" s="258"/>
      <c r="BU34" s="258"/>
      <c r="BV34" s="258"/>
      <c r="BW34" s="258"/>
      <c r="BX34" s="258"/>
      <c r="BY34" s="258"/>
      <c r="BZ34" s="258"/>
      <c r="CA34" s="258"/>
      <c r="CB34" s="258"/>
      <c r="CC34" s="258"/>
      <c r="CD34" s="258"/>
      <c r="CE34" s="258"/>
    </row>
    <row r="35" spans="1:83" s="172" customFormat="1" ht="12.75" customHeight="1">
      <c r="A35" s="172" t="s">
        <v>845</v>
      </c>
      <c r="B35" s="1917"/>
      <c r="C35" s="2056" t="s">
        <v>846</v>
      </c>
      <c r="D35" s="1906" t="s">
        <v>789</v>
      </c>
      <c r="E35" s="166" t="s">
        <v>480</v>
      </c>
      <c r="F35" s="167"/>
      <c r="G35" s="131">
        <v>49870</v>
      </c>
      <c r="H35" s="132">
        <v>57440</v>
      </c>
      <c r="I35" s="131">
        <v>43490</v>
      </c>
      <c r="J35" s="132">
        <v>51060</v>
      </c>
      <c r="K35" s="112" t="s">
        <v>615</v>
      </c>
      <c r="L35" s="133">
        <v>470</v>
      </c>
      <c r="M35" s="134">
        <v>540</v>
      </c>
      <c r="N35" s="135" t="s">
        <v>790</v>
      </c>
      <c r="O35" s="133">
        <v>410</v>
      </c>
      <c r="P35" s="134">
        <v>480</v>
      </c>
      <c r="Q35" s="135" t="s">
        <v>790</v>
      </c>
      <c r="R35" s="112" t="s">
        <v>615</v>
      </c>
      <c r="S35" s="136">
        <v>7570</v>
      </c>
      <c r="T35" s="246">
        <v>70</v>
      </c>
      <c r="U35" s="1888"/>
      <c r="V35" s="94"/>
      <c r="W35" s="160">
        <v>394900</v>
      </c>
      <c r="X35" s="1868"/>
      <c r="Y35" s="266">
        <v>3940</v>
      </c>
      <c r="Z35" s="248"/>
      <c r="AA35" s="1901"/>
      <c r="AB35" s="266"/>
      <c r="AC35" s="1868" t="s">
        <v>615</v>
      </c>
      <c r="AD35" s="2068">
        <v>11690</v>
      </c>
      <c r="AE35" s="249"/>
      <c r="AF35" s="1868" t="s">
        <v>615</v>
      </c>
      <c r="AG35" s="2053">
        <v>40</v>
      </c>
      <c r="AH35" s="2059" t="s">
        <v>615</v>
      </c>
      <c r="AI35" s="250" t="s">
        <v>792</v>
      </c>
      <c r="AJ35" s="251">
        <v>3100</v>
      </c>
      <c r="AK35" s="252">
        <v>3400</v>
      </c>
      <c r="AL35" s="286">
        <v>2100</v>
      </c>
      <c r="AM35" s="269">
        <v>2100</v>
      </c>
      <c r="AN35" s="2059" t="s">
        <v>615</v>
      </c>
      <c r="AO35" s="250" t="s">
        <v>793</v>
      </c>
      <c r="AP35" s="251">
        <v>7100</v>
      </c>
      <c r="AQ35" s="252">
        <v>7900</v>
      </c>
      <c r="AR35" s="287">
        <v>4900</v>
      </c>
      <c r="AS35" s="272">
        <v>4900</v>
      </c>
      <c r="AT35" s="1868"/>
      <c r="AU35" s="160">
        <v>6130</v>
      </c>
      <c r="AV35" s="1868" t="s">
        <v>615</v>
      </c>
      <c r="AW35" s="2050">
        <v>2740</v>
      </c>
      <c r="AX35" s="1868" t="s">
        <v>615</v>
      </c>
      <c r="AY35" s="2053">
        <v>30</v>
      </c>
      <c r="AZ35" s="1868"/>
      <c r="BA35" s="160"/>
      <c r="BB35" s="1868" t="s">
        <v>624</v>
      </c>
      <c r="BC35" s="2044" t="s">
        <v>794</v>
      </c>
      <c r="BD35" s="1868" t="s">
        <v>624</v>
      </c>
      <c r="BE35" s="147"/>
      <c r="BF35" s="1868" t="s">
        <v>624</v>
      </c>
      <c r="BG35" s="147"/>
      <c r="BH35" s="1868" t="s">
        <v>624</v>
      </c>
      <c r="BI35" s="147"/>
      <c r="BJ35" s="1868" t="s">
        <v>615</v>
      </c>
      <c r="BK35" s="2050">
        <v>3290</v>
      </c>
      <c r="BL35" s="1868" t="s">
        <v>617</v>
      </c>
      <c r="BM35" s="2053">
        <v>30</v>
      </c>
      <c r="BN35" s="1868"/>
      <c r="BO35" s="2044" t="s">
        <v>913</v>
      </c>
      <c r="BP35" s="245"/>
      <c r="BQ35" s="245"/>
      <c r="BR35" s="94"/>
      <c r="BS35" s="108"/>
      <c r="BT35" s="108"/>
      <c r="BU35" s="108"/>
      <c r="BV35" s="108"/>
      <c r="BW35" s="108"/>
      <c r="BX35" s="108"/>
      <c r="BY35" s="108"/>
      <c r="BZ35" s="108"/>
      <c r="CA35" s="108"/>
      <c r="CB35" s="108"/>
      <c r="CC35" s="108"/>
      <c r="CD35" s="108"/>
      <c r="CE35" s="108"/>
    </row>
    <row r="36" spans="1:83" s="172" customFormat="1" ht="12.75" customHeight="1">
      <c r="A36" s="172" t="s">
        <v>847</v>
      </c>
      <c r="B36" s="1917"/>
      <c r="C36" s="2057"/>
      <c r="D36" s="1907"/>
      <c r="E36" s="288" t="s">
        <v>435</v>
      </c>
      <c r="F36" s="167"/>
      <c r="G36" s="260">
        <v>57440</v>
      </c>
      <c r="H36" s="261">
        <v>118300</v>
      </c>
      <c r="I36" s="260">
        <v>51060</v>
      </c>
      <c r="J36" s="261">
        <v>111920</v>
      </c>
      <c r="K36" s="112" t="s">
        <v>615</v>
      </c>
      <c r="L36" s="262">
        <v>540</v>
      </c>
      <c r="M36" s="263">
        <v>1070</v>
      </c>
      <c r="N36" s="264" t="s">
        <v>790</v>
      </c>
      <c r="O36" s="262">
        <v>480</v>
      </c>
      <c r="P36" s="263">
        <v>1010</v>
      </c>
      <c r="Q36" s="264" t="s">
        <v>790</v>
      </c>
      <c r="R36" s="112" t="s">
        <v>615</v>
      </c>
      <c r="S36" s="152">
        <v>7570</v>
      </c>
      <c r="T36" s="265">
        <v>70</v>
      </c>
      <c r="U36" s="1888"/>
      <c r="V36" s="94"/>
      <c r="W36" s="290"/>
      <c r="X36" s="1868"/>
      <c r="Y36" s="291"/>
      <c r="Z36" s="292"/>
      <c r="AA36" s="1901"/>
      <c r="AB36" s="290"/>
      <c r="AC36" s="1868"/>
      <c r="AD36" s="2069"/>
      <c r="AE36" s="267">
        <v>10010</v>
      </c>
      <c r="AF36" s="1868"/>
      <c r="AG36" s="2054"/>
      <c r="AH36" s="2059"/>
      <c r="AI36" s="101" t="s">
        <v>797</v>
      </c>
      <c r="AJ36" s="268">
        <v>3000</v>
      </c>
      <c r="AK36" s="269">
        <v>3300</v>
      </c>
      <c r="AL36" s="286">
        <v>2100</v>
      </c>
      <c r="AM36" s="269">
        <v>2100</v>
      </c>
      <c r="AN36" s="2059"/>
      <c r="AO36" s="101" t="s">
        <v>798</v>
      </c>
      <c r="AP36" s="268">
        <v>3900</v>
      </c>
      <c r="AQ36" s="269">
        <v>4300</v>
      </c>
      <c r="AR36" s="287">
        <v>2700</v>
      </c>
      <c r="AS36" s="272">
        <v>2700</v>
      </c>
      <c r="AT36" s="1868"/>
      <c r="AU36" s="290"/>
      <c r="AV36" s="1868"/>
      <c r="AW36" s="2051"/>
      <c r="AX36" s="1868"/>
      <c r="AY36" s="2054"/>
      <c r="AZ36" s="1868"/>
      <c r="BA36" s="290"/>
      <c r="BB36" s="1868"/>
      <c r="BC36" s="2045"/>
      <c r="BD36" s="1868"/>
      <c r="BE36" s="273">
        <v>1590</v>
      </c>
      <c r="BF36" s="1868"/>
      <c r="BG36" s="273">
        <v>5680</v>
      </c>
      <c r="BH36" s="1868"/>
      <c r="BI36" s="273">
        <v>3660</v>
      </c>
      <c r="BJ36" s="1868"/>
      <c r="BK36" s="2051"/>
      <c r="BL36" s="1868"/>
      <c r="BM36" s="2054"/>
      <c r="BN36" s="1868"/>
      <c r="BO36" s="2045"/>
      <c r="BP36" s="245"/>
      <c r="BQ36" s="245"/>
      <c r="BR36" s="94"/>
      <c r="BS36" s="108"/>
      <c r="BT36" s="108"/>
      <c r="BU36" s="108"/>
      <c r="BV36" s="108"/>
      <c r="BW36" s="108"/>
      <c r="BX36" s="108"/>
      <c r="BY36" s="108"/>
      <c r="BZ36" s="108"/>
      <c r="CA36" s="108"/>
      <c r="CB36" s="108"/>
      <c r="CC36" s="108"/>
      <c r="CD36" s="108"/>
      <c r="CE36" s="108"/>
    </row>
    <row r="37" spans="1:83" s="172" customFormat="1" ht="12.75" customHeight="1">
      <c r="A37" s="172" t="s">
        <v>848</v>
      </c>
      <c r="B37" s="1917"/>
      <c r="C37" s="2057"/>
      <c r="D37" s="2046" t="s">
        <v>800</v>
      </c>
      <c r="E37" s="288" t="s">
        <v>801</v>
      </c>
      <c r="F37" s="167"/>
      <c r="G37" s="260">
        <v>118300</v>
      </c>
      <c r="H37" s="261">
        <v>194090</v>
      </c>
      <c r="I37" s="260">
        <v>111920</v>
      </c>
      <c r="J37" s="261">
        <v>187710</v>
      </c>
      <c r="K37" s="112" t="s">
        <v>615</v>
      </c>
      <c r="L37" s="262">
        <v>1070</v>
      </c>
      <c r="M37" s="263">
        <v>1830</v>
      </c>
      <c r="N37" s="264" t="s">
        <v>790</v>
      </c>
      <c r="O37" s="262">
        <v>1010</v>
      </c>
      <c r="P37" s="263">
        <v>1770</v>
      </c>
      <c r="Q37" s="264" t="s">
        <v>790</v>
      </c>
      <c r="R37" s="140"/>
      <c r="S37" s="139"/>
      <c r="T37" s="274"/>
      <c r="U37" s="1888"/>
      <c r="V37" s="94"/>
      <c r="W37" s="160" t="s">
        <v>849</v>
      </c>
      <c r="X37" s="1868"/>
      <c r="Y37" s="266" t="s">
        <v>849</v>
      </c>
      <c r="Z37" s="241"/>
      <c r="AA37" s="1901"/>
      <c r="AB37" s="160"/>
      <c r="AC37" s="1868" t="s">
        <v>615</v>
      </c>
      <c r="AD37" s="2066">
        <v>10010</v>
      </c>
      <c r="AE37" s="275"/>
      <c r="AF37" s="1868"/>
      <c r="AG37" s="2054">
        <v>0</v>
      </c>
      <c r="AH37" s="2059"/>
      <c r="AI37" s="101" t="s">
        <v>802</v>
      </c>
      <c r="AJ37" s="268">
        <v>2800</v>
      </c>
      <c r="AK37" s="269">
        <v>3100</v>
      </c>
      <c r="AL37" s="286">
        <v>1900</v>
      </c>
      <c r="AM37" s="269">
        <v>1900</v>
      </c>
      <c r="AN37" s="2059"/>
      <c r="AO37" s="101" t="s">
        <v>803</v>
      </c>
      <c r="AP37" s="268">
        <v>3400</v>
      </c>
      <c r="AQ37" s="269">
        <v>3800</v>
      </c>
      <c r="AR37" s="287">
        <v>2300</v>
      </c>
      <c r="AS37" s="272">
        <v>2300</v>
      </c>
      <c r="AT37" s="1868"/>
      <c r="AU37" s="160" t="s">
        <v>655</v>
      </c>
      <c r="AV37" s="1868"/>
      <c r="AW37" s="2051"/>
      <c r="AX37" s="1868"/>
      <c r="AY37" s="2054"/>
      <c r="AZ37" s="1868"/>
      <c r="BA37" s="160"/>
      <c r="BB37" s="1868"/>
      <c r="BC37" s="2048">
        <v>0.06</v>
      </c>
      <c r="BD37" s="1868"/>
      <c r="BE37" s="276">
        <v>10</v>
      </c>
      <c r="BF37" s="1868"/>
      <c r="BG37" s="276">
        <v>50</v>
      </c>
      <c r="BH37" s="1868"/>
      <c r="BI37" s="276">
        <v>30</v>
      </c>
      <c r="BJ37" s="1868"/>
      <c r="BK37" s="2051"/>
      <c r="BL37" s="1868"/>
      <c r="BM37" s="2054"/>
      <c r="BN37" s="1868"/>
      <c r="BO37" s="2048">
        <v>0.89</v>
      </c>
      <c r="BP37" s="245"/>
      <c r="BQ37" s="245"/>
      <c r="BR37" s="94"/>
      <c r="BS37" s="108"/>
      <c r="BT37" s="108"/>
      <c r="BU37" s="108"/>
      <c r="BV37" s="108"/>
      <c r="BW37" s="108"/>
      <c r="BX37" s="108"/>
      <c r="BY37" s="108"/>
      <c r="BZ37" s="108"/>
      <c r="CA37" s="108"/>
      <c r="CB37" s="108"/>
      <c r="CC37" s="108"/>
      <c r="CD37" s="108"/>
      <c r="CE37" s="108"/>
    </row>
    <row r="38" spans="1:83" s="172" customFormat="1" ht="12.75" customHeight="1">
      <c r="A38" s="172" t="s">
        <v>850</v>
      </c>
      <c r="B38" s="1917"/>
      <c r="C38" s="2057"/>
      <c r="D38" s="2047"/>
      <c r="E38" s="168" t="s">
        <v>438</v>
      </c>
      <c r="F38" s="167"/>
      <c r="G38" s="150">
        <v>194090</v>
      </c>
      <c r="H38" s="151"/>
      <c r="I38" s="150">
        <v>187710</v>
      </c>
      <c r="J38" s="151"/>
      <c r="K38" s="112" t="s">
        <v>615</v>
      </c>
      <c r="L38" s="152">
        <v>1830</v>
      </c>
      <c r="M38" s="153"/>
      <c r="N38" s="154" t="s">
        <v>790</v>
      </c>
      <c r="O38" s="152">
        <v>1770</v>
      </c>
      <c r="P38" s="153"/>
      <c r="Q38" s="154" t="s">
        <v>790</v>
      </c>
      <c r="R38" s="140"/>
      <c r="S38" s="139"/>
      <c r="T38" s="277"/>
      <c r="U38" s="1888"/>
      <c r="V38" s="94"/>
      <c r="W38" s="160">
        <v>432300</v>
      </c>
      <c r="X38" s="1868"/>
      <c r="Y38" s="266">
        <v>4320</v>
      </c>
      <c r="Z38" s="248"/>
      <c r="AA38" s="1901"/>
      <c r="AB38" s="266"/>
      <c r="AC38" s="1868"/>
      <c r="AD38" s="2067"/>
      <c r="AE38" s="278"/>
      <c r="AF38" s="1868"/>
      <c r="AG38" s="2055"/>
      <c r="AH38" s="2059"/>
      <c r="AI38" s="279" t="s">
        <v>805</v>
      </c>
      <c r="AJ38" s="280">
        <v>2700</v>
      </c>
      <c r="AK38" s="281">
        <v>2900</v>
      </c>
      <c r="AL38" s="282">
        <v>1800</v>
      </c>
      <c r="AM38" s="281">
        <v>1800</v>
      </c>
      <c r="AN38" s="2059"/>
      <c r="AO38" s="279" t="s">
        <v>806</v>
      </c>
      <c r="AP38" s="280">
        <v>3000</v>
      </c>
      <c r="AQ38" s="281">
        <v>3400</v>
      </c>
      <c r="AR38" s="283">
        <v>2100</v>
      </c>
      <c r="AS38" s="284">
        <v>2100</v>
      </c>
      <c r="AT38" s="1868"/>
      <c r="AU38" s="160">
        <v>5220</v>
      </c>
      <c r="AV38" s="1868"/>
      <c r="AW38" s="2052"/>
      <c r="AX38" s="1868"/>
      <c r="AY38" s="2055"/>
      <c r="AZ38" s="1868"/>
      <c r="BA38" s="160"/>
      <c r="BB38" s="1868"/>
      <c r="BC38" s="2049"/>
      <c r="BD38" s="1868"/>
      <c r="BE38" s="116"/>
      <c r="BF38" s="1868"/>
      <c r="BG38" s="285" t="s">
        <v>807</v>
      </c>
      <c r="BH38" s="1868"/>
      <c r="BI38" s="285" t="s">
        <v>807</v>
      </c>
      <c r="BJ38" s="1868"/>
      <c r="BK38" s="2052"/>
      <c r="BL38" s="1868"/>
      <c r="BM38" s="2055"/>
      <c r="BN38" s="1868"/>
      <c r="BO38" s="2048"/>
      <c r="BP38" s="245"/>
      <c r="BQ38" s="245"/>
      <c r="BR38" s="94"/>
      <c r="BS38" s="108"/>
      <c r="BT38" s="108"/>
      <c r="BU38" s="108"/>
      <c r="BV38" s="108"/>
      <c r="BW38" s="108"/>
      <c r="BX38" s="108"/>
      <c r="BY38" s="108"/>
      <c r="BZ38" s="108"/>
      <c r="CA38" s="108"/>
      <c r="CB38" s="108"/>
      <c r="CC38" s="108"/>
      <c r="CD38" s="108"/>
      <c r="CE38" s="108"/>
    </row>
    <row r="39" spans="1:83" s="170" customFormat="1" ht="12.75" customHeight="1">
      <c r="A39" s="170" t="s">
        <v>851</v>
      </c>
      <c r="B39" s="1917"/>
      <c r="C39" s="2060" t="s">
        <v>852</v>
      </c>
      <c r="D39" s="1873" t="s">
        <v>789</v>
      </c>
      <c r="E39" s="129" t="s">
        <v>480</v>
      </c>
      <c r="F39" s="130"/>
      <c r="G39" s="131">
        <v>46280</v>
      </c>
      <c r="H39" s="132">
        <v>53850</v>
      </c>
      <c r="I39" s="131">
        <v>40610</v>
      </c>
      <c r="J39" s="132">
        <v>48180</v>
      </c>
      <c r="K39" s="112" t="s">
        <v>615</v>
      </c>
      <c r="L39" s="133">
        <v>430</v>
      </c>
      <c r="M39" s="134">
        <v>500</v>
      </c>
      <c r="N39" s="135" t="s">
        <v>790</v>
      </c>
      <c r="O39" s="133">
        <v>380</v>
      </c>
      <c r="P39" s="134">
        <v>450</v>
      </c>
      <c r="Q39" s="135" t="s">
        <v>790</v>
      </c>
      <c r="R39" s="112" t="s">
        <v>615</v>
      </c>
      <c r="S39" s="136">
        <v>7570</v>
      </c>
      <c r="T39" s="246">
        <v>70</v>
      </c>
      <c r="U39" s="1888"/>
      <c r="V39" s="94"/>
      <c r="W39" s="290"/>
      <c r="X39" s="1868"/>
      <c r="Y39" s="291"/>
      <c r="Z39" s="292"/>
      <c r="AA39" s="1901"/>
      <c r="AB39" s="290"/>
      <c r="AC39" s="1868" t="s">
        <v>615</v>
      </c>
      <c r="AD39" s="2068">
        <v>11140</v>
      </c>
      <c r="AE39" s="249"/>
      <c r="AF39" s="1868" t="s">
        <v>615</v>
      </c>
      <c r="AG39" s="2053">
        <v>40</v>
      </c>
      <c r="AH39" s="2059" t="s">
        <v>615</v>
      </c>
      <c r="AI39" s="250" t="s">
        <v>792</v>
      </c>
      <c r="AJ39" s="251">
        <v>2700</v>
      </c>
      <c r="AK39" s="252">
        <v>3000</v>
      </c>
      <c r="AL39" s="286">
        <v>1900</v>
      </c>
      <c r="AM39" s="269">
        <v>1900</v>
      </c>
      <c r="AN39" s="2059" t="s">
        <v>615</v>
      </c>
      <c r="AO39" s="250" t="s">
        <v>793</v>
      </c>
      <c r="AP39" s="251">
        <v>6300</v>
      </c>
      <c r="AQ39" s="252">
        <v>7100</v>
      </c>
      <c r="AR39" s="287">
        <v>4400</v>
      </c>
      <c r="AS39" s="272">
        <v>4400</v>
      </c>
      <c r="AT39" s="1868"/>
      <c r="AU39" s="290"/>
      <c r="AV39" s="1868" t="s">
        <v>615</v>
      </c>
      <c r="AW39" s="2050">
        <v>2440</v>
      </c>
      <c r="AX39" s="1868" t="s">
        <v>615</v>
      </c>
      <c r="AY39" s="2053">
        <v>20</v>
      </c>
      <c r="AZ39" s="1868"/>
      <c r="BA39" s="290"/>
      <c r="BB39" s="1868" t="s">
        <v>624</v>
      </c>
      <c r="BC39" s="2044" t="s">
        <v>794</v>
      </c>
      <c r="BD39" s="1868" t="s">
        <v>624</v>
      </c>
      <c r="BE39" s="147"/>
      <c r="BF39" s="1868" t="s">
        <v>624</v>
      </c>
      <c r="BG39" s="147"/>
      <c r="BH39" s="1868" t="s">
        <v>624</v>
      </c>
      <c r="BI39" s="147"/>
      <c r="BJ39" s="1868" t="s">
        <v>615</v>
      </c>
      <c r="BK39" s="2050">
        <v>2920</v>
      </c>
      <c r="BL39" s="1868" t="s">
        <v>617</v>
      </c>
      <c r="BM39" s="2053">
        <v>20</v>
      </c>
      <c r="BN39" s="1868"/>
      <c r="BO39" s="2044" t="s">
        <v>913</v>
      </c>
      <c r="BP39" s="256"/>
      <c r="BQ39" s="256"/>
      <c r="BR39" s="126"/>
      <c r="BS39" s="258"/>
      <c r="BT39" s="258"/>
      <c r="BU39" s="258"/>
      <c r="BV39" s="258"/>
      <c r="BW39" s="258"/>
      <c r="BX39" s="258"/>
      <c r="BY39" s="258"/>
      <c r="BZ39" s="258"/>
      <c r="CA39" s="258"/>
      <c r="CB39" s="258"/>
      <c r="CC39" s="258"/>
      <c r="CD39" s="258"/>
      <c r="CE39" s="258"/>
    </row>
    <row r="40" spans="1:83" s="170" customFormat="1" ht="12.75" customHeight="1">
      <c r="A40" s="170" t="s">
        <v>853</v>
      </c>
      <c r="B40" s="1917"/>
      <c r="C40" s="2061"/>
      <c r="D40" s="1908"/>
      <c r="E40" s="259" t="s">
        <v>435</v>
      </c>
      <c r="F40" s="130"/>
      <c r="G40" s="260">
        <v>53850</v>
      </c>
      <c r="H40" s="261">
        <v>114710</v>
      </c>
      <c r="I40" s="260">
        <v>48180</v>
      </c>
      <c r="J40" s="261">
        <v>109040</v>
      </c>
      <c r="K40" s="112" t="s">
        <v>615</v>
      </c>
      <c r="L40" s="262">
        <v>500</v>
      </c>
      <c r="M40" s="263">
        <v>1030</v>
      </c>
      <c r="N40" s="264" t="s">
        <v>790</v>
      </c>
      <c r="O40" s="262">
        <v>450</v>
      </c>
      <c r="P40" s="263">
        <v>980</v>
      </c>
      <c r="Q40" s="264" t="s">
        <v>790</v>
      </c>
      <c r="R40" s="112" t="s">
        <v>615</v>
      </c>
      <c r="S40" s="152">
        <v>7570</v>
      </c>
      <c r="T40" s="265">
        <v>70</v>
      </c>
      <c r="U40" s="1888"/>
      <c r="V40" s="94"/>
      <c r="W40" s="160" t="s">
        <v>854</v>
      </c>
      <c r="X40" s="1868"/>
      <c r="Y40" s="266" t="s">
        <v>854</v>
      </c>
      <c r="Z40" s="241"/>
      <c r="AA40" s="1901"/>
      <c r="AB40" s="160" t="s">
        <v>855</v>
      </c>
      <c r="AC40" s="1868"/>
      <c r="AD40" s="2069"/>
      <c r="AE40" s="267">
        <v>9460</v>
      </c>
      <c r="AF40" s="1868"/>
      <c r="AG40" s="2054"/>
      <c r="AH40" s="2059"/>
      <c r="AI40" s="101" t="s">
        <v>797</v>
      </c>
      <c r="AJ40" s="268">
        <v>2600</v>
      </c>
      <c r="AK40" s="269">
        <v>2900</v>
      </c>
      <c r="AL40" s="286">
        <v>1800</v>
      </c>
      <c r="AM40" s="269">
        <v>1800</v>
      </c>
      <c r="AN40" s="2059"/>
      <c r="AO40" s="101" t="s">
        <v>798</v>
      </c>
      <c r="AP40" s="268">
        <v>3500</v>
      </c>
      <c r="AQ40" s="269">
        <v>3900</v>
      </c>
      <c r="AR40" s="287">
        <v>2400</v>
      </c>
      <c r="AS40" s="272">
        <v>2400</v>
      </c>
      <c r="AT40" s="1868"/>
      <c r="AU40" s="160" t="s">
        <v>659</v>
      </c>
      <c r="AV40" s="1868"/>
      <c r="AW40" s="2051"/>
      <c r="AX40" s="1868"/>
      <c r="AY40" s="2054"/>
      <c r="AZ40" s="1868"/>
      <c r="BA40" s="160"/>
      <c r="BB40" s="1868"/>
      <c r="BC40" s="2045"/>
      <c r="BD40" s="1868"/>
      <c r="BE40" s="273">
        <v>1410</v>
      </c>
      <c r="BF40" s="1868"/>
      <c r="BG40" s="273">
        <v>5050</v>
      </c>
      <c r="BH40" s="1868"/>
      <c r="BI40" s="273">
        <v>3260</v>
      </c>
      <c r="BJ40" s="1868"/>
      <c r="BK40" s="2051"/>
      <c r="BL40" s="1868"/>
      <c r="BM40" s="2054"/>
      <c r="BN40" s="1868"/>
      <c r="BO40" s="2045"/>
      <c r="BP40" s="256"/>
      <c r="BQ40" s="256"/>
      <c r="BR40" s="126"/>
      <c r="BS40" s="258"/>
      <c r="BT40" s="258"/>
      <c r="BU40" s="258"/>
      <c r="BV40" s="258"/>
      <c r="BW40" s="258"/>
      <c r="BX40" s="258"/>
      <c r="BY40" s="258"/>
      <c r="BZ40" s="258"/>
      <c r="CA40" s="258"/>
      <c r="CB40" s="258"/>
      <c r="CC40" s="258"/>
      <c r="CD40" s="258"/>
      <c r="CE40" s="258"/>
    </row>
    <row r="41" spans="1:83" s="170" customFormat="1" ht="12.75" customHeight="1">
      <c r="A41" s="170" t="s">
        <v>856</v>
      </c>
      <c r="B41" s="1917"/>
      <c r="C41" s="2061"/>
      <c r="D41" s="2062" t="s">
        <v>800</v>
      </c>
      <c r="E41" s="259" t="s">
        <v>801</v>
      </c>
      <c r="F41" s="130"/>
      <c r="G41" s="260">
        <v>114710</v>
      </c>
      <c r="H41" s="261">
        <v>190500</v>
      </c>
      <c r="I41" s="260">
        <v>109040</v>
      </c>
      <c r="J41" s="261">
        <v>184830</v>
      </c>
      <c r="K41" s="112" t="s">
        <v>615</v>
      </c>
      <c r="L41" s="262">
        <v>1030</v>
      </c>
      <c r="M41" s="263">
        <v>1790</v>
      </c>
      <c r="N41" s="264" t="s">
        <v>790</v>
      </c>
      <c r="O41" s="262">
        <v>980</v>
      </c>
      <c r="P41" s="263">
        <v>1740</v>
      </c>
      <c r="Q41" s="264" t="s">
        <v>790</v>
      </c>
      <c r="R41" s="140"/>
      <c r="S41" s="139"/>
      <c r="T41" s="274"/>
      <c r="U41" s="1888"/>
      <c r="V41" s="94"/>
      <c r="W41" s="160">
        <v>469600</v>
      </c>
      <c r="X41" s="1868"/>
      <c r="Y41" s="266">
        <v>4690</v>
      </c>
      <c r="Z41" s="248"/>
      <c r="AA41" s="1901"/>
      <c r="AB41" s="293" t="s">
        <v>857</v>
      </c>
      <c r="AC41" s="1868" t="s">
        <v>615</v>
      </c>
      <c r="AD41" s="2066">
        <v>9460</v>
      </c>
      <c r="AE41" s="275"/>
      <c r="AF41" s="1868"/>
      <c r="AG41" s="2054">
        <v>0</v>
      </c>
      <c r="AH41" s="2059"/>
      <c r="AI41" s="101" t="s">
        <v>802</v>
      </c>
      <c r="AJ41" s="268">
        <v>2500</v>
      </c>
      <c r="AK41" s="269">
        <v>2700</v>
      </c>
      <c r="AL41" s="286">
        <v>1700</v>
      </c>
      <c r="AM41" s="269">
        <v>1700</v>
      </c>
      <c r="AN41" s="2059"/>
      <c r="AO41" s="101" t="s">
        <v>803</v>
      </c>
      <c r="AP41" s="268">
        <v>3000</v>
      </c>
      <c r="AQ41" s="269">
        <v>3400</v>
      </c>
      <c r="AR41" s="287">
        <v>2100</v>
      </c>
      <c r="AS41" s="272">
        <v>2100</v>
      </c>
      <c r="AT41" s="1868"/>
      <c r="AU41" s="160">
        <v>4660</v>
      </c>
      <c r="AV41" s="1868"/>
      <c r="AW41" s="2051"/>
      <c r="AX41" s="1868"/>
      <c r="AY41" s="2054"/>
      <c r="AZ41" s="1868"/>
      <c r="BA41" s="2064" t="s">
        <v>858</v>
      </c>
      <c r="BB41" s="1868"/>
      <c r="BC41" s="2048">
        <v>0.06</v>
      </c>
      <c r="BD41" s="1868"/>
      <c r="BE41" s="276">
        <v>10</v>
      </c>
      <c r="BF41" s="1868"/>
      <c r="BG41" s="276">
        <v>50</v>
      </c>
      <c r="BH41" s="1868"/>
      <c r="BI41" s="276">
        <v>30</v>
      </c>
      <c r="BJ41" s="1868"/>
      <c r="BK41" s="2051"/>
      <c r="BL41" s="1868"/>
      <c r="BM41" s="2054"/>
      <c r="BN41" s="1868"/>
      <c r="BO41" s="2048">
        <v>0.91</v>
      </c>
      <c r="BP41" s="256"/>
      <c r="BQ41" s="256"/>
      <c r="BR41" s="126"/>
      <c r="BS41" s="258"/>
      <c r="BT41" s="258"/>
      <c r="BU41" s="258"/>
      <c r="BV41" s="258"/>
      <c r="BW41" s="258"/>
      <c r="BX41" s="258"/>
      <c r="BY41" s="258"/>
      <c r="BZ41" s="258"/>
      <c r="CA41" s="258"/>
      <c r="CB41" s="258"/>
      <c r="CC41" s="258"/>
      <c r="CD41" s="258"/>
      <c r="CE41" s="258"/>
    </row>
    <row r="42" spans="1:83" s="170" customFormat="1" ht="12.75" customHeight="1">
      <c r="A42" s="170" t="s">
        <v>859</v>
      </c>
      <c r="B42" s="1917"/>
      <c r="C42" s="2061"/>
      <c r="D42" s="2063"/>
      <c r="E42" s="149" t="s">
        <v>438</v>
      </c>
      <c r="F42" s="130"/>
      <c r="G42" s="150">
        <v>190500</v>
      </c>
      <c r="H42" s="151"/>
      <c r="I42" s="150">
        <v>184830</v>
      </c>
      <c r="J42" s="151"/>
      <c r="K42" s="112" t="s">
        <v>615</v>
      </c>
      <c r="L42" s="152">
        <v>1790</v>
      </c>
      <c r="M42" s="153"/>
      <c r="N42" s="154" t="s">
        <v>790</v>
      </c>
      <c r="O42" s="152">
        <v>1740</v>
      </c>
      <c r="P42" s="153"/>
      <c r="Q42" s="154" t="s">
        <v>790</v>
      </c>
      <c r="R42" s="140"/>
      <c r="S42" s="139"/>
      <c r="T42" s="277"/>
      <c r="U42" s="1888"/>
      <c r="V42" s="94"/>
      <c r="W42" s="290"/>
      <c r="X42" s="1868"/>
      <c r="Y42" s="291"/>
      <c r="Z42" s="292"/>
      <c r="AA42" s="1901"/>
      <c r="AB42" s="290"/>
      <c r="AC42" s="1868"/>
      <c r="AD42" s="2067"/>
      <c r="AE42" s="278"/>
      <c r="AF42" s="1868"/>
      <c r="AG42" s="2055"/>
      <c r="AH42" s="2059"/>
      <c r="AI42" s="279" t="s">
        <v>805</v>
      </c>
      <c r="AJ42" s="280">
        <v>2400</v>
      </c>
      <c r="AK42" s="281">
        <v>2600</v>
      </c>
      <c r="AL42" s="282">
        <v>1600</v>
      </c>
      <c r="AM42" s="281">
        <v>1600</v>
      </c>
      <c r="AN42" s="2059"/>
      <c r="AO42" s="279" t="s">
        <v>806</v>
      </c>
      <c r="AP42" s="280">
        <v>2700</v>
      </c>
      <c r="AQ42" s="281">
        <v>3000</v>
      </c>
      <c r="AR42" s="283">
        <v>1900</v>
      </c>
      <c r="AS42" s="284">
        <v>1900</v>
      </c>
      <c r="AT42" s="1868"/>
      <c r="AU42" s="290"/>
      <c r="AV42" s="1868"/>
      <c r="AW42" s="2052"/>
      <c r="AX42" s="1868"/>
      <c r="AY42" s="2055"/>
      <c r="AZ42" s="1868"/>
      <c r="BA42" s="2064"/>
      <c r="BB42" s="1868"/>
      <c r="BC42" s="2049"/>
      <c r="BD42" s="1868"/>
      <c r="BE42" s="116"/>
      <c r="BF42" s="1868"/>
      <c r="BG42" s="285" t="s">
        <v>807</v>
      </c>
      <c r="BH42" s="1868"/>
      <c r="BI42" s="285" t="s">
        <v>807</v>
      </c>
      <c r="BJ42" s="1868"/>
      <c r="BK42" s="2052"/>
      <c r="BL42" s="1868"/>
      <c r="BM42" s="2055"/>
      <c r="BN42" s="1868"/>
      <c r="BO42" s="2048"/>
      <c r="BP42" s="256"/>
      <c r="BQ42" s="256"/>
      <c r="BR42" s="126"/>
      <c r="BS42" s="258"/>
      <c r="BT42" s="258"/>
      <c r="BU42" s="258"/>
      <c r="BV42" s="258"/>
      <c r="BW42" s="258"/>
      <c r="BX42" s="258"/>
      <c r="BY42" s="258"/>
      <c r="BZ42" s="258"/>
      <c r="CA42" s="258"/>
      <c r="CB42" s="258"/>
      <c r="CC42" s="258"/>
      <c r="CD42" s="258"/>
      <c r="CE42" s="258"/>
    </row>
    <row r="43" spans="1:83" s="172" customFormat="1" ht="12.75" customHeight="1">
      <c r="A43" s="172" t="s">
        <v>860</v>
      </c>
      <c r="B43" s="1917"/>
      <c r="C43" s="2056" t="s">
        <v>861</v>
      </c>
      <c r="D43" s="1906" t="s">
        <v>789</v>
      </c>
      <c r="E43" s="166" t="s">
        <v>480</v>
      </c>
      <c r="F43" s="167"/>
      <c r="G43" s="131">
        <v>40050</v>
      </c>
      <c r="H43" s="132">
        <v>47620</v>
      </c>
      <c r="I43" s="131">
        <v>34950</v>
      </c>
      <c r="J43" s="132">
        <v>42520</v>
      </c>
      <c r="K43" s="112" t="s">
        <v>615</v>
      </c>
      <c r="L43" s="133">
        <v>370</v>
      </c>
      <c r="M43" s="134">
        <v>440</v>
      </c>
      <c r="N43" s="135" t="s">
        <v>790</v>
      </c>
      <c r="O43" s="133">
        <v>320</v>
      </c>
      <c r="P43" s="134">
        <v>390</v>
      </c>
      <c r="Q43" s="135" t="s">
        <v>790</v>
      </c>
      <c r="R43" s="112" t="s">
        <v>615</v>
      </c>
      <c r="S43" s="136">
        <v>7570</v>
      </c>
      <c r="T43" s="246">
        <v>70</v>
      </c>
      <c r="U43" s="1888"/>
      <c r="V43" s="94"/>
      <c r="W43" s="160" t="s">
        <v>862</v>
      </c>
      <c r="X43" s="1868"/>
      <c r="Y43" s="266" t="s">
        <v>862</v>
      </c>
      <c r="Z43" s="241"/>
      <c r="AA43" s="1901"/>
      <c r="AB43" s="160"/>
      <c r="AC43" s="1941"/>
      <c r="AD43" s="139"/>
      <c r="AE43" s="139"/>
      <c r="AF43" s="1888"/>
      <c r="AG43" s="294"/>
      <c r="AH43" s="2058" t="s">
        <v>615</v>
      </c>
      <c r="AI43" s="250" t="s">
        <v>792</v>
      </c>
      <c r="AJ43" s="251">
        <v>2500</v>
      </c>
      <c r="AK43" s="252">
        <v>2700</v>
      </c>
      <c r="AL43" s="286">
        <v>1700</v>
      </c>
      <c r="AM43" s="269">
        <v>1700</v>
      </c>
      <c r="AN43" s="2059" t="s">
        <v>615</v>
      </c>
      <c r="AO43" s="250" t="s">
        <v>793</v>
      </c>
      <c r="AP43" s="251">
        <v>5500</v>
      </c>
      <c r="AQ43" s="252">
        <v>6200</v>
      </c>
      <c r="AR43" s="287">
        <v>3900</v>
      </c>
      <c r="AS43" s="272">
        <v>3900</v>
      </c>
      <c r="AT43" s="1868"/>
      <c r="AU43" s="160" t="s">
        <v>663</v>
      </c>
      <c r="AV43" s="1868" t="s">
        <v>615</v>
      </c>
      <c r="AW43" s="2050">
        <v>2190</v>
      </c>
      <c r="AX43" s="1868" t="s">
        <v>615</v>
      </c>
      <c r="AY43" s="2053">
        <v>20</v>
      </c>
      <c r="AZ43" s="1868"/>
      <c r="BA43" s="2065">
        <v>0.1</v>
      </c>
      <c r="BB43" s="1868" t="s">
        <v>624</v>
      </c>
      <c r="BC43" s="2044" t="s">
        <v>794</v>
      </c>
      <c r="BD43" s="1868" t="s">
        <v>624</v>
      </c>
      <c r="BE43" s="147"/>
      <c r="BF43" s="1868" t="s">
        <v>624</v>
      </c>
      <c r="BG43" s="147"/>
      <c r="BH43" s="1868" t="s">
        <v>624</v>
      </c>
      <c r="BI43" s="147"/>
      <c r="BJ43" s="1868" t="s">
        <v>615</v>
      </c>
      <c r="BK43" s="2050">
        <v>2630</v>
      </c>
      <c r="BL43" s="1868" t="s">
        <v>617</v>
      </c>
      <c r="BM43" s="2053">
        <v>20</v>
      </c>
      <c r="BN43" s="1868"/>
      <c r="BO43" s="2044" t="s">
        <v>913</v>
      </c>
      <c r="BP43" s="245"/>
      <c r="BQ43" s="245"/>
      <c r="BR43" s="94"/>
      <c r="BS43" s="108"/>
      <c r="BT43" s="108"/>
      <c r="BU43" s="108"/>
      <c r="BV43" s="108"/>
      <c r="BW43" s="108"/>
      <c r="BX43" s="108"/>
      <c r="BY43" s="108"/>
      <c r="BZ43" s="108"/>
      <c r="CA43" s="108"/>
      <c r="CB43" s="108"/>
      <c r="CC43" s="108"/>
      <c r="CD43" s="108"/>
      <c r="CE43" s="108"/>
    </row>
    <row r="44" spans="1:83" s="172" customFormat="1" ht="12.75" customHeight="1">
      <c r="A44" s="172" t="s">
        <v>863</v>
      </c>
      <c r="B44" s="1917"/>
      <c r="C44" s="2057"/>
      <c r="D44" s="1907"/>
      <c r="E44" s="288" t="s">
        <v>435</v>
      </c>
      <c r="F44" s="167"/>
      <c r="G44" s="260">
        <v>47620</v>
      </c>
      <c r="H44" s="261">
        <v>108480</v>
      </c>
      <c r="I44" s="260">
        <v>42520</v>
      </c>
      <c r="J44" s="261">
        <v>103380</v>
      </c>
      <c r="K44" s="112" t="s">
        <v>615</v>
      </c>
      <c r="L44" s="262">
        <v>440</v>
      </c>
      <c r="M44" s="263">
        <v>970</v>
      </c>
      <c r="N44" s="264" t="s">
        <v>790</v>
      </c>
      <c r="O44" s="262">
        <v>390</v>
      </c>
      <c r="P44" s="263">
        <v>920</v>
      </c>
      <c r="Q44" s="264" t="s">
        <v>790</v>
      </c>
      <c r="R44" s="112" t="s">
        <v>615</v>
      </c>
      <c r="S44" s="152">
        <v>7570</v>
      </c>
      <c r="T44" s="265">
        <v>70</v>
      </c>
      <c r="U44" s="1888"/>
      <c r="V44" s="94"/>
      <c r="W44" s="160">
        <v>506900</v>
      </c>
      <c r="X44" s="1868"/>
      <c r="Y44" s="266">
        <v>5060</v>
      </c>
      <c r="Z44" s="248"/>
      <c r="AA44" s="1901"/>
      <c r="AB44" s="266"/>
      <c r="AC44" s="1941"/>
      <c r="AD44" s="139"/>
      <c r="AE44" s="139"/>
      <c r="AF44" s="1888"/>
      <c r="AG44" s="295"/>
      <c r="AH44" s="2058"/>
      <c r="AI44" s="101" t="s">
        <v>797</v>
      </c>
      <c r="AJ44" s="268">
        <v>2400</v>
      </c>
      <c r="AK44" s="269">
        <v>2600</v>
      </c>
      <c r="AL44" s="286">
        <v>1600</v>
      </c>
      <c r="AM44" s="269">
        <v>1600</v>
      </c>
      <c r="AN44" s="2059"/>
      <c r="AO44" s="101" t="s">
        <v>798</v>
      </c>
      <c r="AP44" s="268">
        <v>3000</v>
      </c>
      <c r="AQ44" s="269">
        <v>3400</v>
      </c>
      <c r="AR44" s="287">
        <v>2100</v>
      </c>
      <c r="AS44" s="272">
        <v>2100</v>
      </c>
      <c r="AT44" s="1868"/>
      <c r="AU44" s="160">
        <v>4250</v>
      </c>
      <c r="AV44" s="1868"/>
      <c r="AW44" s="2051"/>
      <c r="AX44" s="1868"/>
      <c r="AY44" s="2054"/>
      <c r="AZ44" s="1868"/>
      <c r="BA44" s="2065"/>
      <c r="BB44" s="1868"/>
      <c r="BC44" s="2045"/>
      <c r="BD44" s="1868"/>
      <c r="BE44" s="273">
        <v>1270</v>
      </c>
      <c r="BF44" s="1868"/>
      <c r="BG44" s="273">
        <v>4540</v>
      </c>
      <c r="BH44" s="1868"/>
      <c r="BI44" s="273">
        <v>2930</v>
      </c>
      <c r="BJ44" s="1868"/>
      <c r="BK44" s="2051"/>
      <c r="BL44" s="1868"/>
      <c r="BM44" s="2054"/>
      <c r="BN44" s="1868"/>
      <c r="BO44" s="2045"/>
      <c r="BP44" s="245"/>
      <c r="BQ44" s="245"/>
      <c r="BR44" s="94"/>
      <c r="BS44" s="108"/>
      <c r="BT44" s="108"/>
      <c r="BU44" s="108"/>
      <c r="BV44" s="108"/>
      <c r="BW44" s="108"/>
      <c r="BX44" s="108"/>
      <c r="BY44" s="108"/>
      <c r="BZ44" s="108"/>
      <c r="CA44" s="108"/>
      <c r="CB44" s="108"/>
      <c r="CC44" s="108"/>
      <c r="CD44" s="108"/>
      <c r="CE44" s="108"/>
    </row>
    <row r="45" spans="1:83" s="172" customFormat="1" ht="12.75" customHeight="1">
      <c r="A45" s="172" t="s">
        <v>864</v>
      </c>
      <c r="B45" s="1917"/>
      <c r="C45" s="2057"/>
      <c r="D45" s="2046" t="s">
        <v>800</v>
      </c>
      <c r="E45" s="288" t="s">
        <v>801</v>
      </c>
      <c r="F45" s="167"/>
      <c r="G45" s="260">
        <v>108480</v>
      </c>
      <c r="H45" s="261">
        <v>184270</v>
      </c>
      <c r="I45" s="260">
        <v>103380</v>
      </c>
      <c r="J45" s="261">
        <v>179170</v>
      </c>
      <c r="K45" s="112" t="s">
        <v>615</v>
      </c>
      <c r="L45" s="262">
        <v>970</v>
      </c>
      <c r="M45" s="263">
        <v>1730</v>
      </c>
      <c r="N45" s="264" t="s">
        <v>790</v>
      </c>
      <c r="O45" s="262">
        <v>920</v>
      </c>
      <c r="P45" s="263">
        <v>1680</v>
      </c>
      <c r="Q45" s="264" t="s">
        <v>790</v>
      </c>
      <c r="R45" s="140"/>
      <c r="S45" s="139"/>
      <c r="T45" s="274"/>
      <c r="U45" s="1888"/>
      <c r="V45" s="94"/>
      <c r="W45" s="290"/>
      <c r="X45" s="1868"/>
      <c r="Y45" s="291"/>
      <c r="Z45" s="292"/>
      <c r="AA45" s="1901"/>
      <c r="AB45" s="290"/>
      <c r="AC45" s="1941"/>
      <c r="AD45" s="139"/>
      <c r="AE45" s="139"/>
      <c r="AF45" s="1888"/>
      <c r="AG45" s="295"/>
      <c r="AH45" s="2058"/>
      <c r="AI45" s="101" t="s">
        <v>802</v>
      </c>
      <c r="AJ45" s="268">
        <v>2200</v>
      </c>
      <c r="AK45" s="269">
        <v>2400</v>
      </c>
      <c r="AL45" s="286">
        <v>1500</v>
      </c>
      <c r="AM45" s="269">
        <v>1500</v>
      </c>
      <c r="AN45" s="2059"/>
      <c r="AO45" s="101" t="s">
        <v>803</v>
      </c>
      <c r="AP45" s="268">
        <v>2600</v>
      </c>
      <c r="AQ45" s="269">
        <v>2900</v>
      </c>
      <c r="AR45" s="287">
        <v>1800</v>
      </c>
      <c r="AS45" s="272">
        <v>1800</v>
      </c>
      <c r="AT45" s="1868"/>
      <c r="AU45" s="290"/>
      <c r="AV45" s="1868"/>
      <c r="AW45" s="2051"/>
      <c r="AX45" s="1868"/>
      <c r="AY45" s="2054"/>
      <c r="AZ45" s="1868"/>
      <c r="BA45" s="290"/>
      <c r="BB45" s="1868"/>
      <c r="BC45" s="2048">
        <v>0.06</v>
      </c>
      <c r="BD45" s="1868"/>
      <c r="BE45" s="276">
        <v>10</v>
      </c>
      <c r="BF45" s="1868"/>
      <c r="BG45" s="276">
        <v>40</v>
      </c>
      <c r="BH45" s="1868"/>
      <c r="BI45" s="276">
        <v>20</v>
      </c>
      <c r="BJ45" s="1868"/>
      <c r="BK45" s="2051"/>
      <c r="BL45" s="1868"/>
      <c r="BM45" s="2054"/>
      <c r="BN45" s="1868"/>
      <c r="BO45" s="2048">
        <v>0.96</v>
      </c>
      <c r="BP45" s="245"/>
      <c r="BQ45" s="245"/>
      <c r="BR45" s="94"/>
      <c r="BS45" s="108"/>
      <c r="BT45" s="108"/>
      <c r="BU45" s="108"/>
      <c r="BV45" s="108"/>
      <c r="BW45" s="108"/>
      <c r="BX45" s="108"/>
      <c r="BY45" s="108"/>
      <c r="BZ45" s="108"/>
      <c r="CA45" s="108"/>
      <c r="CB45" s="108"/>
      <c r="CC45" s="108"/>
      <c r="CD45" s="108"/>
      <c r="CE45" s="108"/>
    </row>
    <row r="46" spans="1:83" s="172" customFormat="1" ht="12.75" customHeight="1">
      <c r="A46" s="172" t="s">
        <v>865</v>
      </c>
      <c r="B46" s="1917"/>
      <c r="C46" s="2057"/>
      <c r="D46" s="2047"/>
      <c r="E46" s="168" t="s">
        <v>438</v>
      </c>
      <c r="F46" s="167"/>
      <c r="G46" s="150">
        <v>184270</v>
      </c>
      <c r="H46" s="151"/>
      <c r="I46" s="150">
        <v>179170</v>
      </c>
      <c r="J46" s="151"/>
      <c r="K46" s="112" t="s">
        <v>615</v>
      </c>
      <c r="L46" s="152">
        <v>1730</v>
      </c>
      <c r="M46" s="153"/>
      <c r="N46" s="154" t="s">
        <v>790</v>
      </c>
      <c r="O46" s="152">
        <v>1680</v>
      </c>
      <c r="P46" s="153"/>
      <c r="Q46" s="154" t="s">
        <v>790</v>
      </c>
      <c r="R46" s="140"/>
      <c r="S46" s="139"/>
      <c r="T46" s="277"/>
      <c r="U46" s="1888"/>
      <c r="V46" s="94"/>
      <c r="W46" s="160" t="s">
        <v>866</v>
      </c>
      <c r="X46" s="1868"/>
      <c r="Y46" s="266" t="s">
        <v>866</v>
      </c>
      <c r="Z46" s="241"/>
      <c r="AA46" s="1901"/>
      <c r="AB46" s="160"/>
      <c r="AC46" s="1941"/>
      <c r="AD46" s="139"/>
      <c r="AE46" s="139"/>
      <c r="AF46" s="1888"/>
      <c r="AG46" s="295"/>
      <c r="AH46" s="2058"/>
      <c r="AI46" s="279" t="s">
        <v>805</v>
      </c>
      <c r="AJ46" s="280">
        <v>2100</v>
      </c>
      <c r="AK46" s="281">
        <v>2300</v>
      </c>
      <c r="AL46" s="282">
        <v>1500</v>
      </c>
      <c r="AM46" s="281">
        <v>1500</v>
      </c>
      <c r="AN46" s="2059"/>
      <c r="AO46" s="279" t="s">
        <v>806</v>
      </c>
      <c r="AP46" s="280">
        <v>2400</v>
      </c>
      <c r="AQ46" s="281">
        <v>2600</v>
      </c>
      <c r="AR46" s="283">
        <v>1600</v>
      </c>
      <c r="AS46" s="284">
        <v>1600</v>
      </c>
      <c r="AT46" s="1868"/>
      <c r="AU46" s="160" t="s">
        <v>668</v>
      </c>
      <c r="AV46" s="1868"/>
      <c r="AW46" s="2052"/>
      <c r="AX46" s="1868"/>
      <c r="AY46" s="2055"/>
      <c r="AZ46" s="1868"/>
      <c r="BA46" s="160"/>
      <c r="BB46" s="1868"/>
      <c r="BC46" s="2049"/>
      <c r="BD46" s="1868"/>
      <c r="BE46" s="116"/>
      <c r="BF46" s="1868"/>
      <c r="BG46" s="285" t="s">
        <v>807</v>
      </c>
      <c r="BH46" s="1868"/>
      <c r="BI46" s="285" t="s">
        <v>807</v>
      </c>
      <c r="BJ46" s="1868"/>
      <c r="BK46" s="2052"/>
      <c r="BL46" s="1868"/>
      <c r="BM46" s="2055"/>
      <c r="BN46" s="1868"/>
      <c r="BO46" s="2048"/>
      <c r="BP46" s="245"/>
      <c r="BQ46" s="245"/>
      <c r="BR46" s="94"/>
      <c r="BS46" s="108"/>
      <c r="BT46" s="108"/>
      <c r="BU46" s="108"/>
      <c r="BV46" s="108"/>
      <c r="BW46" s="108"/>
      <c r="BX46" s="108"/>
      <c r="BY46" s="108"/>
      <c r="BZ46" s="108"/>
      <c r="CA46" s="108"/>
      <c r="CB46" s="108"/>
      <c r="CC46" s="108"/>
      <c r="CD46" s="108"/>
      <c r="CE46" s="108"/>
    </row>
    <row r="47" spans="1:83" s="170" customFormat="1" ht="12.75" customHeight="1">
      <c r="A47" s="170" t="s">
        <v>867</v>
      </c>
      <c r="B47" s="1917"/>
      <c r="C47" s="2060" t="s">
        <v>868</v>
      </c>
      <c r="D47" s="1873" t="s">
        <v>789</v>
      </c>
      <c r="E47" s="129" t="s">
        <v>480</v>
      </c>
      <c r="F47" s="130"/>
      <c r="G47" s="131">
        <v>38050</v>
      </c>
      <c r="H47" s="132">
        <v>45620</v>
      </c>
      <c r="I47" s="131">
        <v>33410</v>
      </c>
      <c r="J47" s="132">
        <v>40980</v>
      </c>
      <c r="K47" s="112" t="s">
        <v>615</v>
      </c>
      <c r="L47" s="133">
        <v>350</v>
      </c>
      <c r="M47" s="134">
        <v>420</v>
      </c>
      <c r="N47" s="135" t="s">
        <v>790</v>
      </c>
      <c r="O47" s="133">
        <v>300</v>
      </c>
      <c r="P47" s="134">
        <v>370</v>
      </c>
      <c r="Q47" s="135" t="s">
        <v>790</v>
      </c>
      <c r="R47" s="112" t="s">
        <v>615</v>
      </c>
      <c r="S47" s="136">
        <v>7570</v>
      </c>
      <c r="T47" s="246">
        <v>70</v>
      </c>
      <c r="U47" s="1888"/>
      <c r="V47" s="94"/>
      <c r="W47" s="160">
        <v>544300</v>
      </c>
      <c r="X47" s="1868"/>
      <c r="Y47" s="266">
        <v>5440</v>
      </c>
      <c r="Z47" s="248"/>
      <c r="AA47" s="1901"/>
      <c r="AB47" s="266"/>
      <c r="AC47" s="1941"/>
      <c r="AD47" s="139"/>
      <c r="AE47" s="139"/>
      <c r="AF47" s="1888"/>
      <c r="AG47" s="295"/>
      <c r="AH47" s="2058" t="s">
        <v>615</v>
      </c>
      <c r="AI47" s="250" t="s">
        <v>792</v>
      </c>
      <c r="AJ47" s="251">
        <v>2700</v>
      </c>
      <c r="AK47" s="252">
        <v>3000</v>
      </c>
      <c r="AL47" s="286">
        <v>1900</v>
      </c>
      <c r="AM47" s="269">
        <v>1900</v>
      </c>
      <c r="AN47" s="2059" t="s">
        <v>615</v>
      </c>
      <c r="AO47" s="250" t="s">
        <v>793</v>
      </c>
      <c r="AP47" s="251">
        <v>6100</v>
      </c>
      <c r="AQ47" s="252">
        <v>6800</v>
      </c>
      <c r="AR47" s="287">
        <v>4200</v>
      </c>
      <c r="AS47" s="272">
        <v>4200</v>
      </c>
      <c r="AT47" s="1868"/>
      <c r="AU47" s="160">
        <v>3920</v>
      </c>
      <c r="AV47" s="1868" t="s">
        <v>615</v>
      </c>
      <c r="AW47" s="2050">
        <v>1990</v>
      </c>
      <c r="AX47" s="1868" t="s">
        <v>615</v>
      </c>
      <c r="AY47" s="2053">
        <v>20</v>
      </c>
      <c r="AZ47" s="1868"/>
      <c r="BA47" s="160"/>
      <c r="BB47" s="1868" t="s">
        <v>624</v>
      </c>
      <c r="BC47" s="2044" t="s">
        <v>794</v>
      </c>
      <c r="BD47" s="1868" t="s">
        <v>624</v>
      </c>
      <c r="BE47" s="147"/>
      <c r="BF47" s="1868" t="s">
        <v>624</v>
      </c>
      <c r="BG47" s="147"/>
      <c r="BH47" s="1868" t="s">
        <v>624</v>
      </c>
      <c r="BI47" s="147"/>
      <c r="BJ47" s="1868" t="s">
        <v>615</v>
      </c>
      <c r="BK47" s="2050">
        <v>2390</v>
      </c>
      <c r="BL47" s="1868" t="s">
        <v>617</v>
      </c>
      <c r="BM47" s="2053">
        <v>20</v>
      </c>
      <c r="BN47" s="1868"/>
      <c r="BO47" s="2044" t="s">
        <v>913</v>
      </c>
      <c r="BP47" s="256"/>
      <c r="BQ47" s="256"/>
      <c r="BR47" s="126"/>
      <c r="BS47" s="258"/>
      <c r="BT47" s="258"/>
      <c r="BU47" s="258"/>
      <c r="BV47" s="258"/>
      <c r="BW47" s="258"/>
      <c r="BX47" s="258"/>
      <c r="BY47" s="258"/>
      <c r="BZ47" s="258"/>
      <c r="CA47" s="258"/>
      <c r="CB47" s="258"/>
      <c r="CC47" s="258"/>
      <c r="CD47" s="258"/>
      <c r="CE47" s="258"/>
    </row>
    <row r="48" spans="1:83" s="170" customFormat="1" ht="12.75" customHeight="1">
      <c r="A48" s="170" t="s">
        <v>869</v>
      </c>
      <c r="B48" s="1917"/>
      <c r="C48" s="2061"/>
      <c r="D48" s="1908"/>
      <c r="E48" s="259" t="s">
        <v>435</v>
      </c>
      <c r="F48" s="130"/>
      <c r="G48" s="260">
        <v>45620</v>
      </c>
      <c r="H48" s="261">
        <v>106480</v>
      </c>
      <c r="I48" s="260">
        <v>40980</v>
      </c>
      <c r="J48" s="261">
        <v>101840</v>
      </c>
      <c r="K48" s="112" t="s">
        <v>615</v>
      </c>
      <c r="L48" s="262">
        <v>420</v>
      </c>
      <c r="M48" s="263">
        <v>950</v>
      </c>
      <c r="N48" s="264" t="s">
        <v>790</v>
      </c>
      <c r="O48" s="262">
        <v>370</v>
      </c>
      <c r="P48" s="263">
        <v>900</v>
      </c>
      <c r="Q48" s="264" t="s">
        <v>790</v>
      </c>
      <c r="R48" s="112" t="s">
        <v>615</v>
      </c>
      <c r="S48" s="152">
        <v>7570</v>
      </c>
      <c r="T48" s="265">
        <v>70</v>
      </c>
      <c r="U48" s="1888"/>
      <c r="V48" s="94"/>
      <c r="W48" s="290"/>
      <c r="X48" s="1868"/>
      <c r="Y48" s="291"/>
      <c r="Z48" s="292"/>
      <c r="AA48" s="1901"/>
      <c r="AB48" s="290"/>
      <c r="AC48" s="1941"/>
      <c r="AD48" s="139"/>
      <c r="AE48" s="139"/>
      <c r="AF48" s="1888"/>
      <c r="AG48" s="295"/>
      <c r="AH48" s="2058"/>
      <c r="AI48" s="101" t="s">
        <v>797</v>
      </c>
      <c r="AJ48" s="268">
        <v>2600</v>
      </c>
      <c r="AK48" s="269">
        <v>2800</v>
      </c>
      <c r="AL48" s="286">
        <v>1800</v>
      </c>
      <c r="AM48" s="269">
        <v>1800</v>
      </c>
      <c r="AN48" s="2059"/>
      <c r="AO48" s="101" t="s">
        <v>798</v>
      </c>
      <c r="AP48" s="268">
        <v>3300</v>
      </c>
      <c r="AQ48" s="269">
        <v>3700</v>
      </c>
      <c r="AR48" s="287">
        <v>2300</v>
      </c>
      <c r="AS48" s="272">
        <v>2300</v>
      </c>
      <c r="AT48" s="1868"/>
      <c r="AU48" s="290"/>
      <c r="AV48" s="1868"/>
      <c r="AW48" s="2051"/>
      <c r="AX48" s="1868"/>
      <c r="AY48" s="2054"/>
      <c r="AZ48" s="1868"/>
      <c r="BA48" s="290"/>
      <c r="BB48" s="1868"/>
      <c r="BC48" s="2045"/>
      <c r="BD48" s="1868"/>
      <c r="BE48" s="273">
        <v>1160</v>
      </c>
      <c r="BF48" s="1868"/>
      <c r="BG48" s="273">
        <v>4130</v>
      </c>
      <c r="BH48" s="1868"/>
      <c r="BI48" s="273">
        <v>2660</v>
      </c>
      <c r="BJ48" s="1868"/>
      <c r="BK48" s="2051"/>
      <c r="BL48" s="1868"/>
      <c r="BM48" s="2054"/>
      <c r="BN48" s="1868"/>
      <c r="BO48" s="2045"/>
      <c r="BP48" s="256"/>
      <c r="BQ48" s="256"/>
      <c r="BR48" s="126"/>
      <c r="BS48" s="258"/>
      <c r="BT48" s="258"/>
      <c r="BU48" s="258"/>
      <c r="BV48" s="258"/>
      <c r="BW48" s="258"/>
      <c r="BX48" s="258"/>
      <c r="BY48" s="258"/>
      <c r="BZ48" s="258"/>
      <c r="CA48" s="258"/>
      <c r="CB48" s="258"/>
      <c r="CC48" s="258"/>
      <c r="CD48" s="258"/>
      <c r="CE48" s="258"/>
    </row>
    <row r="49" spans="1:83" s="170" customFormat="1" ht="12.75" customHeight="1">
      <c r="A49" s="170" t="s">
        <v>870</v>
      </c>
      <c r="B49" s="1917"/>
      <c r="C49" s="2061"/>
      <c r="D49" s="2062" t="s">
        <v>800</v>
      </c>
      <c r="E49" s="259" t="s">
        <v>801</v>
      </c>
      <c r="F49" s="130"/>
      <c r="G49" s="260">
        <v>106480</v>
      </c>
      <c r="H49" s="261">
        <v>182270</v>
      </c>
      <c r="I49" s="260">
        <v>101840</v>
      </c>
      <c r="J49" s="261">
        <v>177630</v>
      </c>
      <c r="K49" s="112" t="s">
        <v>615</v>
      </c>
      <c r="L49" s="262">
        <v>950</v>
      </c>
      <c r="M49" s="263">
        <v>1710</v>
      </c>
      <c r="N49" s="264" t="s">
        <v>790</v>
      </c>
      <c r="O49" s="262">
        <v>900</v>
      </c>
      <c r="P49" s="263">
        <v>1660</v>
      </c>
      <c r="Q49" s="264" t="s">
        <v>790</v>
      </c>
      <c r="R49" s="140"/>
      <c r="S49" s="139"/>
      <c r="T49" s="274"/>
      <c r="U49" s="1888"/>
      <c r="V49" s="94"/>
      <c r="W49" s="160" t="s">
        <v>871</v>
      </c>
      <c r="X49" s="1868"/>
      <c r="Y49" s="266" t="s">
        <v>871</v>
      </c>
      <c r="Z49" s="241"/>
      <c r="AA49" s="1901"/>
      <c r="AB49" s="160"/>
      <c r="AC49" s="1941"/>
      <c r="AD49" s="139"/>
      <c r="AE49" s="139"/>
      <c r="AF49" s="1888"/>
      <c r="AG49" s="295"/>
      <c r="AH49" s="2058"/>
      <c r="AI49" s="101" t="s">
        <v>802</v>
      </c>
      <c r="AJ49" s="268">
        <v>2400</v>
      </c>
      <c r="AK49" s="269">
        <v>2700</v>
      </c>
      <c r="AL49" s="286">
        <v>1700</v>
      </c>
      <c r="AM49" s="269">
        <v>1700</v>
      </c>
      <c r="AN49" s="2059"/>
      <c r="AO49" s="101" t="s">
        <v>803</v>
      </c>
      <c r="AP49" s="268">
        <v>2900</v>
      </c>
      <c r="AQ49" s="269">
        <v>3200</v>
      </c>
      <c r="AR49" s="287">
        <v>2000</v>
      </c>
      <c r="AS49" s="272">
        <v>2000</v>
      </c>
      <c r="AT49" s="1868"/>
      <c r="AU49" s="160" t="s">
        <v>672</v>
      </c>
      <c r="AV49" s="1868"/>
      <c r="AW49" s="2051"/>
      <c r="AX49" s="1868"/>
      <c r="AY49" s="2054"/>
      <c r="AZ49" s="1868"/>
      <c r="BA49" s="160"/>
      <c r="BB49" s="1868"/>
      <c r="BC49" s="2048">
        <v>0.06</v>
      </c>
      <c r="BD49" s="1868"/>
      <c r="BE49" s="276">
        <v>10</v>
      </c>
      <c r="BF49" s="1868"/>
      <c r="BG49" s="276">
        <v>40</v>
      </c>
      <c r="BH49" s="1868"/>
      <c r="BI49" s="276">
        <v>20</v>
      </c>
      <c r="BJ49" s="1868"/>
      <c r="BK49" s="2051"/>
      <c r="BL49" s="1868"/>
      <c r="BM49" s="2054"/>
      <c r="BN49" s="1868"/>
      <c r="BO49" s="2048">
        <v>0.95</v>
      </c>
      <c r="BP49" s="256"/>
      <c r="BQ49" s="256"/>
      <c r="BR49" s="126"/>
      <c r="BS49" s="258"/>
      <c r="BT49" s="258"/>
      <c r="BU49" s="258"/>
      <c r="BV49" s="258"/>
      <c r="BW49" s="258"/>
      <c r="BX49" s="258"/>
      <c r="BY49" s="258"/>
      <c r="BZ49" s="258"/>
      <c r="CA49" s="258"/>
      <c r="CB49" s="258"/>
      <c r="CC49" s="258"/>
      <c r="CD49" s="258"/>
      <c r="CE49" s="258"/>
    </row>
    <row r="50" spans="1:83" s="170" customFormat="1" ht="12.75" customHeight="1">
      <c r="A50" s="170" t="s">
        <v>872</v>
      </c>
      <c r="B50" s="1917"/>
      <c r="C50" s="2061"/>
      <c r="D50" s="2063"/>
      <c r="E50" s="149" t="s">
        <v>438</v>
      </c>
      <c r="F50" s="130"/>
      <c r="G50" s="150">
        <v>182270</v>
      </c>
      <c r="H50" s="151"/>
      <c r="I50" s="150">
        <v>177630</v>
      </c>
      <c r="J50" s="151"/>
      <c r="K50" s="112" t="s">
        <v>615</v>
      </c>
      <c r="L50" s="152">
        <v>1710</v>
      </c>
      <c r="M50" s="153"/>
      <c r="N50" s="154" t="s">
        <v>790</v>
      </c>
      <c r="O50" s="152">
        <v>1660</v>
      </c>
      <c r="P50" s="153"/>
      <c r="Q50" s="154" t="s">
        <v>790</v>
      </c>
      <c r="R50" s="140"/>
      <c r="S50" s="139"/>
      <c r="T50" s="277"/>
      <c r="U50" s="1888"/>
      <c r="V50" s="94"/>
      <c r="W50" s="160">
        <v>581600</v>
      </c>
      <c r="X50" s="1868"/>
      <c r="Y50" s="266">
        <v>5810</v>
      </c>
      <c r="Z50" s="248"/>
      <c r="AA50" s="1901"/>
      <c r="AB50" s="266"/>
      <c r="AC50" s="1941"/>
      <c r="AD50" s="139"/>
      <c r="AE50" s="139"/>
      <c r="AF50" s="1888"/>
      <c r="AG50" s="295"/>
      <c r="AH50" s="2058"/>
      <c r="AI50" s="279" t="s">
        <v>805</v>
      </c>
      <c r="AJ50" s="280">
        <v>2300</v>
      </c>
      <c r="AK50" s="281">
        <v>2600</v>
      </c>
      <c r="AL50" s="282">
        <v>1600</v>
      </c>
      <c r="AM50" s="281">
        <v>1600</v>
      </c>
      <c r="AN50" s="2059"/>
      <c r="AO50" s="279" t="s">
        <v>806</v>
      </c>
      <c r="AP50" s="280">
        <v>2600</v>
      </c>
      <c r="AQ50" s="281">
        <v>2900</v>
      </c>
      <c r="AR50" s="283">
        <v>1800</v>
      </c>
      <c r="AS50" s="284">
        <v>1800</v>
      </c>
      <c r="AT50" s="1868"/>
      <c r="AU50" s="160">
        <v>3660</v>
      </c>
      <c r="AV50" s="1868"/>
      <c r="AW50" s="2052"/>
      <c r="AX50" s="1868"/>
      <c r="AY50" s="2055"/>
      <c r="AZ50" s="1868"/>
      <c r="BA50" s="160"/>
      <c r="BB50" s="1868"/>
      <c r="BC50" s="2049"/>
      <c r="BD50" s="1868"/>
      <c r="BE50" s="116"/>
      <c r="BF50" s="1868"/>
      <c r="BG50" s="285" t="s">
        <v>807</v>
      </c>
      <c r="BH50" s="1868"/>
      <c r="BI50" s="285" t="s">
        <v>807</v>
      </c>
      <c r="BJ50" s="1868"/>
      <c r="BK50" s="2052"/>
      <c r="BL50" s="1868"/>
      <c r="BM50" s="2055"/>
      <c r="BN50" s="1868"/>
      <c r="BO50" s="2048"/>
      <c r="BP50" s="256"/>
      <c r="BQ50" s="256"/>
      <c r="BR50" s="126"/>
      <c r="BS50" s="258"/>
      <c r="BT50" s="258"/>
      <c r="BU50" s="258"/>
      <c r="BV50" s="258"/>
      <c r="BW50" s="258"/>
      <c r="BX50" s="258"/>
      <c r="BY50" s="258"/>
      <c r="BZ50" s="258"/>
      <c r="CA50" s="258"/>
      <c r="CB50" s="258"/>
      <c r="CC50" s="258"/>
      <c r="CD50" s="258"/>
      <c r="CE50" s="258"/>
    </row>
    <row r="51" spans="1:83" s="172" customFormat="1" ht="12.75" customHeight="1">
      <c r="A51" s="172" t="s">
        <v>873</v>
      </c>
      <c r="B51" s="1917"/>
      <c r="C51" s="2056" t="s">
        <v>874</v>
      </c>
      <c r="D51" s="1906" t="s">
        <v>789</v>
      </c>
      <c r="E51" s="166" t="s">
        <v>480</v>
      </c>
      <c r="F51" s="167"/>
      <c r="G51" s="131">
        <v>36350</v>
      </c>
      <c r="H51" s="132">
        <v>43920</v>
      </c>
      <c r="I51" s="131">
        <v>32100</v>
      </c>
      <c r="J51" s="132">
        <v>39670</v>
      </c>
      <c r="K51" s="112" t="s">
        <v>615</v>
      </c>
      <c r="L51" s="133">
        <v>330</v>
      </c>
      <c r="M51" s="134">
        <v>400</v>
      </c>
      <c r="N51" s="135" t="s">
        <v>790</v>
      </c>
      <c r="O51" s="133">
        <v>290</v>
      </c>
      <c r="P51" s="134">
        <v>360</v>
      </c>
      <c r="Q51" s="135" t="s">
        <v>790</v>
      </c>
      <c r="R51" s="112" t="s">
        <v>615</v>
      </c>
      <c r="S51" s="136">
        <v>7570</v>
      </c>
      <c r="T51" s="246">
        <v>70</v>
      </c>
      <c r="U51" s="1888"/>
      <c r="V51" s="94"/>
      <c r="W51" s="290"/>
      <c r="X51" s="1868"/>
      <c r="Y51" s="291"/>
      <c r="Z51" s="292"/>
      <c r="AA51" s="1901"/>
      <c r="AB51" s="290"/>
      <c r="AC51" s="1941"/>
      <c r="AD51" s="139"/>
      <c r="AE51" s="139"/>
      <c r="AF51" s="1888"/>
      <c r="AG51" s="295"/>
      <c r="AH51" s="2058" t="s">
        <v>615</v>
      </c>
      <c r="AI51" s="250" t="s">
        <v>792</v>
      </c>
      <c r="AJ51" s="251">
        <v>2500</v>
      </c>
      <c r="AK51" s="252">
        <v>2700</v>
      </c>
      <c r="AL51" s="286">
        <v>1700</v>
      </c>
      <c r="AM51" s="269">
        <v>1700</v>
      </c>
      <c r="AN51" s="2059" t="s">
        <v>615</v>
      </c>
      <c r="AO51" s="250" t="s">
        <v>793</v>
      </c>
      <c r="AP51" s="251">
        <v>5500</v>
      </c>
      <c r="AQ51" s="252">
        <v>6200</v>
      </c>
      <c r="AR51" s="287">
        <v>3900</v>
      </c>
      <c r="AS51" s="272">
        <v>3900</v>
      </c>
      <c r="AT51" s="1868"/>
      <c r="AU51" s="290"/>
      <c r="AV51" s="1868" t="s">
        <v>615</v>
      </c>
      <c r="AW51" s="2050">
        <v>1820</v>
      </c>
      <c r="AX51" s="1868" t="s">
        <v>615</v>
      </c>
      <c r="AY51" s="2053">
        <v>20</v>
      </c>
      <c r="AZ51" s="1868"/>
      <c r="BA51" s="290"/>
      <c r="BB51" s="1868" t="s">
        <v>624</v>
      </c>
      <c r="BC51" s="2044" t="s">
        <v>794</v>
      </c>
      <c r="BD51" s="1868" t="s">
        <v>624</v>
      </c>
      <c r="BE51" s="147"/>
      <c r="BF51" s="1868" t="s">
        <v>624</v>
      </c>
      <c r="BG51" s="147"/>
      <c r="BH51" s="1868" t="s">
        <v>624</v>
      </c>
      <c r="BI51" s="147"/>
      <c r="BJ51" s="1868" t="s">
        <v>615</v>
      </c>
      <c r="BK51" s="2050">
        <v>2190</v>
      </c>
      <c r="BL51" s="1868" t="s">
        <v>617</v>
      </c>
      <c r="BM51" s="2053">
        <v>20</v>
      </c>
      <c r="BN51" s="1868"/>
      <c r="BO51" s="2044" t="s">
        <v>913</v>
      </c>
      <c r="BP51" s="245"/>
      <c r="BQ51" s="245"/>
      <c r="BR51" s="94"/>
      <c r="BS51" s="108"/>
      <c r="BT51" s="108"/>
      <c r="BU51" s="108"/>
      <c r="BV51" s="108"/>
      <c r="BW51" s="108"/>
      <c r="BX51" s="108"/>
      <c r="BY51" s="108"/>
      <c r="BZ51" s="108"/>
      <c r="CA51" s="108"/>
      <c r="CB51" s="108"/>
      <c r="CC51" s="108"/>
      <c r="CD51" s="108"/>
      <c r="CE51" s="108"/>
    </row>
    <row r="52" spans="1:83" s="172" customFormat="1" ht="12.75" customHeight="1">
      <c r="A52" s="172" t="s">
        <v>875</v>
      </c>
      <c r="B52" s="1917"/>
      <c r="C52" s="2057"/>
      <c r="D52" s="1907"/>
      <c r="E52" s="288" t="s">
        <v>435</v>
      </c>
      <c r="F52" s="167"/>
      <c r="G52" s="260">
        <v>43920</v>
      </c>
      <c r="H52" s="261">
        <v>104780</v>
      </c>
      <c r="I52" s="260">
        <v>39670</v>
      </c>
      <c r="J52" s="261">
        <v>100530</v>
      </c>
      <c r="K52" s="112" t="s">
        <v>615</v>
      </c>
      <c r="L52" s="262">
        <v>400</v>
      </c>
      <c r="M52" s="263">
        <v>930</v>
      </c>
      <c r="N52" s="264" t="s">
        <v>790</v>
      </c>
      <c r="O52" s="262">
        <v>360</v>
      </c>
      <c r="P52" s="263">
        <v>890</v>
      </c>
      <c r="Q52" s="264" t="s">
        <v>790</v>
      </c>
      <c r="R52" s="112" t="s">
        <v>615</v>
      </c>
      <c r="S52" s="152">
        <v>7570</v>
      </c>
      <c r="T52" s="265">
        <v>70</v>
      </c>
      <c r="U52" s="1888"/>
      <c r="V52" s="94"/>
      <c r="W52" s="160" t="s">
        <v>876</v>
      </c>
      <c r="X52" s="1868"/>
      <c r="Y52" s="266" t="s">
        <v>876</v>
      </c>
      <c r="Z52" s="241"/>
      <c r="AA52" s="1901"/>
      <c r="AB52" s="160"/>
      <c r="AC52" s="1941"/>
      <c r="AD52" s="139"/>
      <c r="AE52" s="139"/>
      <c r="AF52" s="1888"/>
      <c r="AG52" s="295"/>
      <c r="AH52" s="2058"/>
      <c r="AI52" s="101" t="s">
        <v>797</v>
      </c>
      <c r="AJ52" s="268">
        <v>2400</v>
      </c>
      <c r="AK52" s="269">
        <v>2600</v>
      </c>
      <c r="AL52" s="286">
        <v>1600</v>
      </c>
      <c r="AM52" s="269">
        <v>1600</v>
      </c>
      <c r="AN52" s="2059"/>
      <c r="AO52" s="101" t="s">
        <v>798</v>
      </c>
      <c r="AP52" s="268">
        <v>3000</v>
      </c>
      <c r="AQ52" s="269">
        <v>3400</v>
      </c>
      <c r="AR52" s="287">
        <v>2100</v>
      </c>
      <c r="AS52" s="272">
        <v>2100</v>
      </c>
      <c r="AT52" s="1868"/>
      <c r="AU52" s="160" t="s">
        <v>676</v>
      </c>
      <c r="AV52" s="1868"/>
      <c r="AW52" s="2051"/>
      <c r="AX52" s="1868"/>
      <c r="AY52" s="2054"/>
      <c r="AZ52" s="1868"/>
      <c r="BA52" s="160"/>
      <c r="BB52" s="1868"/>
      <c r="BC52" s="2045"/>
      <c r="BD52" s="1868"/>
      <c r="BE52" s="273">
        <v>1060</v>
      </c>
      <c r="BF52" s="1868"/>
      <c r="BG52" s="273">
        <v>3780</v>
      </c>
      <c r="BH52" s="1868"/>
      <c r="BI52" s="273">
        <v>2440</v>
      </c>
      <c r="BJ52" s="1868"/>
      <c r="BK52" s="2051"/>
      <c r="BL52" s="1868"/>
      <c r="BM52" s="2054"/>
      <c r="BN52" s="1868"/>
      <c r="BO52" s="2045"/>
      <c r="BP52" s="245"/>
      <c r="BQ52" s="245"/>
      <c r="BR52" s="94"/>
      <c r="BS52" s="108"/>
      <c r="BT52" s="108"/>
      <c r="BU52" s="108"/>
      <c r="BV52" s="108"/>
      <c r="BW52" s="108"/>
      <c r="BX52" s="108"/>
      <c r="BY52" s="108"/>
      <c r="BZ52" s="108"/>
      <c r="CA52" s="108"/>
      <c r="CB52" s="108"/>
      <c r="CC52" s="108"/>
      <c r="CD52" s="108"/>
      <c r="CE52" s="108"/>
    </row>
    <row r="53" spans="1:83" s="172" customFormat="1" ht="12.75" customHeight="1">
      <c r="A53" s="172" t="s">
        <v>877</v>
      </c>
      <c r="B53" s="1917"/>
      <c r="C53" s="2057"/>
      <c r="D53" s="2046" t="s">
        <v>800</v>
      </c>
      <c r="E53" s="288" t="s">
        <v>801</v>
      </c>
      <c r="F53" s="167"/>
      <c r="G53" s="260">
        <v>104780</v>
      </c>
      <c r="H53" s="261">
        <v>180570</v>
      </c>
      <c r="I53" s="260">
        <v>100530</v>
      </c>
      <c r="J53" s="261">
        <v>176320</v>
      </c>
      <c r="K53" s="112" t="s">
        <v>615</v>
      </c>
      <c r="L53" s="262">
        <v>930</v>
      </c>
      <c r="M53" s="263">
        <v>1690</v>
      </c>
      <c r="N53" s="264" t="s">
        <v>790</v>
      </c>
      <c r="O53" s="262">
        <v>890</v>
      </c>
      <c r="P53" s="263">
        <v>1650</v>
      </c>
      <c r="Q53" s="264" t="s">
        <v>790</v>
      </c>
      <c r="R53" s="140"/>
      <c r="S53" s="139"/>
      <c r="T53" s="274"/>
      <c r="U53" s="1888"/>
      <c r="V53" s="94"/>
      <c r="W53" s="160">
        <v>618900</v>
      </c>
      <c r="X53" s="1868"/>
      <c r="Y53" s="266">
        <v>6180</v>
      </c>
      <c r="Z53" s="248"/>
      <c r="AA53" s="1901"/>
      <c r="AB53" s="266"/>
      <c r="AC53" s="1941"/>
      <c r="AD53" s="139"/>
      <c r="AE53" s="139"/>
      <c r="AF53" s="1888"/>
      <c r="AG53" s="295"/>
      <c r="AH53" s="2058"/>
      <c r="AI53" s="101" t="s">
        <v>802</v>
      </c>
      <c r="AJ53" s="268">
        <v>2200</v>
      </c>
      <c r="AK53" s="269">
        <v>2400</v>
      </c>
      <c r="AL53" s="286">
        <v>1500</v>
      </c>
      <c r="AM53" s="269">
        <v>1500</v>
      </c>
      <c r="AN53" s="2059"/>
      <c r="AO53" s="101" t="s">
        <v>803</v>
      </c>
      <c r="AP53" s="268">
        <v>2600</v>
      </c>
      <c r="AQ53" s="269">
        <v>2900</v>
      </c>
      <c r="AR53" s="287">
        <v>1800</v>
      </c>
      <c r="AS53" s="272">
        <v>1800</v>
      </c>
      <c r="AT53" s="1868"/>
      <c r="AU53" s="160">
        <v>3160</v>
      </c>
      <c r="AV53" s="1868"/>
      <c r="AW53" s="2051"/>
      <c r="AX53" s="1868"/>
      <c r="AY53" s="2054"/>
      <c r="AZ53" s="1868"/>
      <c r="BA53" s="160"/>
      <c r="BB53" s="1868"/>
      <c r="BC53" s="2048">
        <v>0.06</v>
      </c>
      <c r="BD53" s="1868"/>
      <c r="BE53" s="276">
        <v>10</v>
      </c>
      <c r="BF53" s="1868"/>
      <c r="BG53" s="276">
        <v>30</v>
      </c>
      <c r="BH53" s="1868"/>
      <c r="BI53" s="276">
        <v>20</v>
      </c>
      <c r="BJ53" s="1868"/>
      <c r="BK53" s="2051"/>
      <c r="BL53" s="1868"/>
      <c r="BM53" s="2054"/>
      <c r="BN53" s="1868"/>
      <c r="BO53" s="2048">
        <v>0.95</v>
      </c>
      <c r="BP53" s="245"/>
      <c r="BQ53" s="245"/>
      <c r="BR53" s="94"/>
      <c r="BS53" s="108"/>
      <c r="BT53" s="108"/>
      <c r="BU53" s="108"/>
      <c r="BV53" s="108"/>
      <c r="BW53" s="108"/>
      <c r="BX53" s="108"/>
      <c r="BY53" s="108"/>
      <c r="BZ53" s="108"/>
      <c r="CA53" s="108"/>
      <c r="CB53" s="108"/>
      <c r="CC53" s="108"/>
      <c r="CD53" s="108"/>
      <c r="CE53" s="108"/>
    </row>
    <row r="54" spans="1:83" s="172" customFormat="1" ht="12.75" customHeight="1">
      <c r="A54" s="172" t="s">
        <v>878</v>
      </c>
      <c r="B54" s="1917"/>
      <c r="C54" s="2057"/>
      <c r="D54" s="2047"/>
      <c r="E54" s="168" t="s">
        <v>438</v>
      </c>
      <c r="F54" s="167"/>
      <c r="G54" s="150">
        <v>180570</v>
      </c>
      <c r="H54" s="151"/>
      <c r="I54" s="150">
        <v>176320</v>
      </c>
      <c r="J54" s="151"/>
      <c r="K54" s="112" t="s">
        <v>615</v>
      </c>
      <c r="L54" s="152">
        <v>1690</v>
      </c>
      <c r="M54" s="153"/>
      <c r="N54" s="154" t="s">
        <v>790</v>
      </c>
      <c r="O54" s="152">
        <v>1650</v>
      </c>
      <c r="P54" s="153"/>
      <c r="Q54" s="154" t="s">
        <v>790</v>
      </c>
      <c r="R54" s="140"/>
      <c r="S54" s="139"/>
      <c r="T54" s="277"/>
      <c r="U54" s="1888"/>
      <c r="V54" s="94"/>
      <c r="W54" s="290"/>
      <c r="X54" s="1868"/>
      <c r="Y54" s="291"/>
      <c r="Z54" s="292"/>
      <c r="AA54" s="1901"/>
      <c r="AB54" s="290"/>
      <c r="AC54" s="1941"/>
      <c r="AD54" s="139"/>
      <c r="AE54" s="139"/>
      <c r="AF54" s="1888"/>
      <c r="AG54" s="295"/>
      <c r="AH54" s="2058"/>
      <c r="AI54" s="279" t="s">
        <v>805</v>
      </c>
      <c r="AJ54" s="280">
        <v>2100</v>
      </c>
      <c r="AK54" s="281">
        <v>2300</v>
      </c>
      <c r="AL54" s="282">
        <v>1500</v>
      </c>
      <c r="AM54" s="281">
        <v>1500</v>
      </c>
      <c r="AN54" s="2059"/>
      <c r="AO54" s="279" t="s">
        <v>806</v>
      </c>
      <c r="AP54" s="280">
        <v>2400</v>
      </c>
      <c r="AQ54" s="281">
        <v>2600</v>
      </c>
      <c r="AR54" s="283">
        <v>1600</v>
      </c>
      <c r="AS54" s="284">
        <v>1600</v>
      </c>
      <c r="AT54" s="1868"/>
      <c r="AU54" s="290"/>
      <c r="AV54" s="1868"/>
      <c r="AW54" s="2052"/>
      <c r="AX54" s="1868"/>
      <c r="AY54" s="2055"/>
      <c r="AZ54" s="1868"/>
      <c r="BA54" s="290"/>
      <c r="BB54" s="1868"/>
      <c r="BC54" s="2049"/>
      <c r="BD54" s="1868"/>
      <c r="BE54" s="116"/>
      <c r="BF54" s="1868"/>
      <c r="BG54" s="285" t="s">
        <v>807</v>
      </c>
      <c r="BH54" s="1868"/>
      <c r="BI54" s="285" t="s">
        <v>807</v>
      </c>
      <c r="BJ54" s="1868"/>
      <c r="BK54" s="2052"/>
      <c r="BL54" s="1868"/>
      <c r="BM54" s="2055"/>
      <c r="BN54" s="1868"/>
      <c r="BO54" s="2048"/>
      <c r="BP54" s="245"/>
      <c r="BQ54" s="245"/>
      <c r="BR54" s="94"/>
      <c r="BS54" s="108"/>
      <c r="BT54" s="108"/>
      <c r="BU54" s="108"/>
      <c r="BV54" s="108"/>
      <c r="BW54" s="108"/>
      <c r="BX54" s="108"/>
      <c r="BY54" s="108"/>
      <c r="BZ54" s="108"/>
      <c r="CA54" s="108"/>
      <c r="CB54" s="108"/>
      <c r="CC54" s="108"/>
      <c r="CD54" s="108"/>
      <c r="CE54" s="108"/>
    </row>
    <row r="55" spans="1:83" s="170" customFormat="1" ht="12.75" customHeight="1">
      <c r="A55" s="170" t="s">
        <v>879</v>
      </c>
      <c r="B55" s="1917"/>
      <c r="C55" s="2060" t="s">
        <v>880</v>
      </c>
      <c r="D55" s="1873" t="s">
        <v>789</v>
      </c>
      <c r="E55" s="129" t="s">
        <v>480</v>
      </c>
      <c r="F55" s="130"/>
      <c r="G55" s="131">
        <v>34910</v>
      </c>
      <c r="H55" s="132">
        <v>42480</v>
      </c>
      <c r="I55" s="131">
        <v>30980</v>
      </c>
      <c r="J55" s="132">
        <v>38550</v>
      </c>
      <c r="K55" s="112" t="s">
        <v>615</v>
      </c>
      <c r="L55" s="133">
        <v>320</v>
      </c>
      <c r="M55" s="134">
        <v>390</v>
      </c>
      <c r="N55" s="135" t="s">
        <v>790</v>
      </c>
      <c r="O55" s="133">
        <v>280</v>
      </c>
      <c r="P55" s="134">
        <v>350</v>
      </c>
      <c r="Q55" s="135" t="s">
        <v>790</v>
      </c>
      <c r="R55" s="112" t="s">
        <v>615</v>
      </c>
      <c r="S55" s="136">
        <v>7570</v>
      </c>
      <c r="T55" s="246">
        <v>70</v>
      </c>
      <c r="U55" s="1888"/>
      <c r="V55" s="94"/>
      <c r="W55" s="160" t="s">
        <v>881</v>
      </c>
      <c r="X55" s="1868"/>
      <c r="Y55" s="266" t="s">
        <v>881</v>
      </c>
      <c r="Z55" s="241"/>
      <c r="AA55" s="1901"/>
      <c r="AB55" s="160"/>
      <c r="AC55" s="1941"/>
      <c r="AD55" s="139"/>
      <c r="AE55" s="139"/>
      <c r="AF55" s="1888"/>
      <c r="AG55" s="295"/>
      <c r="AH55" s="2058" t="s">
        <v>615</v>
      </c>
      <c r="AI55" s="250" t="s">
        <v>792</v>
      </c>
      <c r="AJ55" s="251">
        <v>2300</v>
      </c>
      <c r="AK55" s="252">
        <v>2500</v>
      </c>
      <c r="AL55" s="286">
        <v>1600</v>
      </c>
      <c r="AM55" s="269">
        <v>1600</v>
      </c>
      <c r="AN55" s="2059" t="s">
        <v>615</v>
      </c>
      <c r="AO55" s="250" t="s">
        <v>793</v>
      </c>
      <c r="AP55" s="251">
        <v>5100</v>
      </c>
      <c r="AQ55" s="252">
        <v>5700</v>
      </c>
      <c r="AR55" s="287">
        <v>3500</v>
      </c>
      <c r="AS55" s="272">
        <v>3500</v>
      </c>
      <c r="AT55" s="1868"/>
      <c r="AU55" s="160" t="s">
        <v>680</v>
      </c>
      <c r="AV55" s="1868" t="s">
        <v>615</v>
      </c>
      <c r="AW55" s="2050">
        <v>1690</v>
      </c>
      <c r="AX55" s="1868" t="s">
        <v>615</v>
      </c>
      <c r="AY55" s="2053">
        <v>20</v>
      </c>
      <c r="AZ55" s="1868"/>
      <c r="BA55" s="160"/>
      <c r="BB55" s="1868" t="s">
        <v>624</v>
      </c>
      <c r="BC55" s="2044" t="s">
        <v>794</v>
      </c>
      <c r="BD55" s="1868" t="s">
        <v>624</v>
      </c>
      <c r="BE55" s="147"/>
      <c r="BF55" s="1868" t="s">
        <v>624</v>
      </c>
      <c r="BG55" s="147"/>
      <c r="BH55" s="1868" t="s">
        <v>624</v>
      </c>
      <c r="BI55" s="147"/>
      <c r="BJ55" s="1868" t="s">
        <v>615</v>
      </c>
      <c r="BK55" s="2050">
        <v>2020</v>
      </c>
      <c r="BL55" s="1868" t="s">
        <v>617</v>
      </c>
      <c r="BM55" s="2053">
        <v>20</v>
      </c>
      <c r="BN55" s="1868"/>
      <c r="BO55" s="2044" t="s">
        <v>913</v>
      </c>
      <c r="BP55" s="256"/>
      <c r="BQ55" s="256"/>
      <c r="BR55" s="126"/>
      <c r="BS55" s="258"/>
      <c r="BT55" s="258"/>
      <c r="BU55" s="258"/>
      <c r="BV55" s="258"/>
      <c r="BW55" s="258"/>
      <c r="BX55" s="258"/>
      <c r="BY55" s="258"/>
      <c r="BZ55" s="258"/>
      <c r="CA55" s="258"/>
      <c r="CB55" s="258"/>
      <c r="CC55" s="258"/>
      <c r="CD55" s="258"/>
      <c r="CE55" s="258"/>
    </row>
    <row r="56" spans="1:83" s="170" customFormat="1" ht="12.75" customHeight="1">
      <c r="A56" s="170" t="s">
        <v>882</v>
      </c>
      <c r="B56" s="1917"/>
      <c r="C56" s="2061"/>
      <c r="D56" s="1908"/>
      <c r="E56" s="259" t="s">
        <v>435</v>
      </c>
      <c r="F56" s="130"/>
      <c r="G56" s="260">
        <v>42480</v>
      </c>
      <c r="H56" s="261">
        <v>103340</v>
      </c>
      <c r="I56" s="260">
        <v>38550</v>
      </c>
      <c r="J56" s="261">
        <v>99410</v>
      </c>
      <c r="K56" s="112" t="s">
        <v>615</v>
      </c>
      <c r="L56" s="262">
        <v>390</v>
      </c>
      <c r="M56" s="263">
        <v>920</v>
      </c>
      <c r="N56" s="264" t="s">
        <v>790</v>
      </c>
      <c r="O56" s="262">
        <v>350</v>
      </c>
      <c r="P56" s="263">
        <v>880</v>
      </c>
      <c r="Q56" s="264" t="s">
        <v>790</v>
      </c>
      <c r="R56" s="112" t="s">
        <v>615</v>
      </c>
      <c r="S56" s="152">
        <v>7570</v>
      </c>
      <c r="T56" s="265">
        <v>70</v>
      </c>
      <c r="U56" s="1888"/>
      <c r="V56" s="94"/>
      <c r="W56" s="160">
        <v>656300</v>
      </c>
      <c r="X56" s="1868"/>
      <c r="Y56" s="266">
        <v>6560</v>
      </c>
      <c r="Z56" s="248"/>
      <c r="AA56" s="1901"/>
      <c r="AB56" s="266"/>
      <c r="AC56" s="1941"/>
      <c r="AD56" s="139"/>
      <c r="AE56" s="139"/>
      <c r="AF56" s="1888"/>
      <c r="AG56" s="295"/>
      <c r="AH56" s="2058"/>
      <c r="AI56" s="101" t="s">
        <v>797</v>
      </c>
      <c r="AJ56" s="268">
        <v>2200</v>
      </c>
      <c r="AK56" s="269">
        <v>2400</v>
      </c>
      <c r="AL56" s="286">
        <v>1500</v>
      </c>
      <c r="AM56" s="269">
        <v>1500</v>
      </c>
      <c r="AN56" s="2059"/>
      <c r="AO56" s="101" t="s">
        <v>798</v>
      </c>
      <c r="AP56" s="268">
        <v>2800</v>
      </c>
      <c r="AQ56" s="269">
        <v>3100</v>
      </c>
      <c r="AR56" s="287">
        <v>1900</v>
      </c>
      <c r="AS56" s="272">
        <v>1900</v>
      </c>
      <c r="AT56" s="1868"/>
      <c r="AU56" s="160">
        <v>2810</v>
      </c>
      <c r="AV56" s="1868"/>
      <c r="AW56" s="2051"/>
      <c r="AX56" s="1868"/>
      <c r="AY56" s="2054"/>
      <c r="AZ56" s="1868"/>
      <c r="BA56" s="160"/>
      <c r="BB56" s="1868"/>
      <c r="BC56" s="2045"/>
      <c r="BD56" s="1868"/>
      <c r="BE56" s="273">
        <v>980</v>
      </c>
      <c r="BF56" s="1868"/>
      <c r="BG56" s="273">
        <v>3490</v>
      </c>
      <c r="BH56" s="1868"/>
      <c r="BI56" s="273">
        <v>2250</v>
      </c>
      <c r="BJ56" s="1868"/>
      <c r="BK56" s="2051"/>
      <c r="BL56" s="1868"/>
      <c r="BM56" s="2054"/>
      <c r="BN56" s="1868"/>
      <c r="BO56" s="2045"/>
      <c r="BP56" s="256"/>
      <c r="BQ56" s="256"/>
      <c r="BR56" s="126"/>
      <c r="BS56" s="258"/>
      <c r="BT56" s="258"/>
      <c r="BU56" s="258"/>
      <c r="BV56" s="258"/>
      <c r="BW56" s="258"/>
      <c r="BX56" s="258"/>
      <c r="BY56" s="258"/>
      <c r="BZ56" s="258"/>
      <c r="CA56" s="258"/>
      <c r="CB56" s="258"/>
      <c r="CC56" s="258"/>
      <c r="CD56" s="258"/>
      <c r="CE56" s="258"/>
    </row>
    <row r="57" spans="1:83" s="170" customFormat="1" ht="12.75" customHeight="1">
      <c r="A57" s="170" t="s">
        <v>883</v>
      </c>
      <c r="B57" s="1917"/>
      <c r="C57" s="2061"/>
      <c r="D57" s="2062" t="s">
        <v>800</v>
      </c>
      <c r="E57" s="259" t="s">
        <v>801</v>
      </c>
      <c r="F57" s="130"/>
      <c r="G57" s="260">
        <v>103340</v>
      </c>
      <c r="H57" s="261">
        <v>179130</v>
      </c>
      <c r="I57" s="260">
        <v>99410</v>
      </c>
      <c r="J57" s="261">
        <v>175200</v>
      </c>
      <c r="K57" s="112" t="s">
        <v>615</v>
      </c>
      <c r="L57" s="262">
        <v>920</v>
      </c>
      <c r="M57" s="263">
        <v>1680</v>
      </c>
      <c r="N57" s="264" t="s">
        <v>790</v>
      </c>
      <c r="O57" s="262">
        <v>880</v>
      </c>
      <c r="P57" s="263">
        <v>1640</v>
      </c>
      <c r="Q57" s="264" t="s">
        <v>790</v>
      </c>
      <c r="R57" s="140"/>
      <c r="S57" s="139"/>
      <c r="T57" s="274"/>
      <c r="U57" s="1888"/>
      <c r="V57" s="94"/>
      <c r="W57" s="290"/>
      <c r="X57" s="1868"/>
      <c r="Y57" s="291"/>
      <c r="Z57" s="292"/>
      <c r="AA57" s="1901"/>
      <c r="AB57" s="290"/>
      <c r="AC57" s="1941"/>
      <c r="AD57" s="139"/>
      <c r="AE57" s="139"/>
      <c r="AF57" s="1888"/>
      <c r="AG57" s="295"/>
      <c r="AH57" s="2058"/>
      <c r="AI57" s="101" t="s">
        <v>802</v>
      </c>
      <c r="AJ57" s="268">
        <v>2000</v>
      </c>
      <c r="AK57" s="269">
        <v>2200</v>
      </c>
      <c r="AL57" s="286">
        <v>1400</v>
      </c>
      <c r="AM57" s="269">
        <v>1400</v>
      </c>
      <c r="AN57" s="2059"/>
      <c r="AO57" s="101" t="s">
        <v>803</v>
      </c>
      <c r="AP57" s="268">
        <v>2400</v>
      </c>
      <c r="AQ57" s="269">
        <v>2700</v>
      </c>
      <c r="AR57" s="287">
        <v>1700</v>
      </c>
      <c r="AS57" s="272">
        <v>1700</v>
      </c>
      <c r="AT57" s="1868"/>
      <c r="AU57" s="290"/>
      <c r="AV57" s="1868"/>
      <c r="AW57" s="2051"/>
      <c r="AX57" s="1868"/>
      <c r="AY57" s="2054"/>
      <c r="AZ57" s="1868"/>
      <c r="BA57" s="290"/>
      <c r="BB57" s="1868"/>
      <c r="BC57" s="2048">
        <v>0.06</v>
      </c>
      <c r="BD57" s="1868"/>
      <c r="BE57" s="276">
        <v>10</v>
      </c>
      <c r="BF57" s="1868"/>
      <c r="BG57" s="276">
        <v>30</v>
      </c>
      <c r="BH57" s="1868"/>
      <c r="BI57" s="276">
        <v>20</v>
      </c>
      <c r="BJ57" s="1868"/>
      <c r="BK57" s="2051"/>
      <c r="BL57" s="1868"/>
      <c r="BM57" s="2054"/>
      <c r="BN57" s="1868"/>
      <c r="BO57" s="2048">
        <v>0.97</v>
      </c>
      <c r="BP57" s="256"/>
      <c r="BQ57" s="256"/>
      <c r="BR57" s="126"/>
      <c r="BS57" s="258"/>
      <c r="BT57" s="258"/>
      <c r="BU57" s="258"/>
      <c r="BV57" s="258"/>
      <c r="BW57" s="258"/>
      <c r="BX57" s="258"/>
      <c r="BY57" s="258"/>
      <c r="BZ57" s="258"/>
      <c r="CA57" s="258"/>
      <c r="CB57" s="258"/>
      <c r="CC57" s="258"/>
      <c r="CD57" s="258"/>
      <c r="CE57" s="258"/>
    </row>
    <row r="58" spans="1:83" s="170" customFormat="1" ht="12.75" customHeight="1">
      <c r="A58" s="170" t="s">
        <v>884</v>
      </c>
      <c r="B58" s="1917"/>
      <c r="C58" s="2061"/>
      <c r="D58" s="2063"/>
      <c r="E58" s="149" t="s">
        <v>438</v>
      </c>
      <c r="F58" s="130"/>
      <c r="G58" s="150">
        <v>179130</v>
      </c>
      <c r="H58" s="151"/>
      <c r="I58" s="150">
        <v>175200</v>
      </c>
      <c r="J58" s="151"/>
      <c r="K58" s="112" t="s">
        <v>615</v>
      </c>
      <c r="L58" s="152">
        <v>1680</v>
      </c>
      <c r="M58" s="153"/>
      <c r="N58" s="154" t="s">
        <v>790</v>
      </c>
      <c r="O58" s="152">
        <v>1640</v>
      </c>
      <c r="P58" s="153"/>
      <c r="Q58" s="154" t="s">
        <v>790</v>
      </c>
      <c r="R58" s="140"/>
      <c r="S58" s="139"/>
      <c r="T58" s="277"/>
      <c r="U58" s="1888"/>
      <c r="V58" s="94"/>
      <c r="W58" s="160" t="s">
        <v>885</v>
      </c>
      <c r="X58" s="1868"/>
      <c r="Y58" s="266" t="s">
        <v>885</v>
      </c>
      <c r="Z58" s="241"/>
      <c r="AA58" s="1901"/>
      <c r="AB58" s="160"/>
      <c r="AC58" s="1941"/>
      <c r="AD58" s="139"/>
      <c r="AE58" s="139"/>
      <c r="AF58" s="1888"/>
      <c r="AG58" s="295"/>
      <c r="AH58" s="2058"/>
      <c r="AI58" s="279" t="s">
        <v>805</v>
      </c>
      <c r="AJ58" s="280">
        <v>2000</v>
      </c>
      <c r="AK58" s="281">
        <v>2200</v>
      </c>
      <c r="AL58" s="282">
        <v>1400</v>
      </c>
      <c r="AM58" s="281">
        <v>1400</v>
      </c>
      <c r="AN58" s="2059"/>
      <c r="AO58" s="279" t="s">
        <v>806</v>
      </c>
      <c r="AP58" s="280">
        <v>2200</v>
      </c>
      <c r="AQ58" s="281">
        <v>2400</v>
      </c>
      <c r="AR58" s="283">
        <v>1500</v>
      </c>
      <c r="AS58" s="284">
        <v>1500</v>
      </c>
      <c r="AT58" s="1868"/>
      <c r="AU58" s="160" t="s">
        <v>685</v>
      </c>
      <c r="AV58" s="1868"/>
      <c r="AW58" s="2052"/>
      <c r="AX58" s="1868"/>
      <c r="AY58" s="2055"/>
      <c r="AZ58" s="1868"/>
      <c r="BA58" s="160"/>
      <c r="BB58" s="1868"/>
      <c r="BC58" s="2049"/>
      <c r="BD58" s="1868"/>
      <c r="BE58" s="116"/>
      <c r="BF58" s="1868"/>
      <c r="BG58" s="285" t="s">
        <v>807</v>
      </c>
      <c r="BH58" s="1868"/>
      <c r="BI58" s="285" t="s">
        <v>807</v>
      </c>
      <c r="BJ58" s="1868"/>
      <c r="BK58" s="2052"/>
      <c r="BL58" s="1868"/>
      <c r="BM58" s="2055"/>
      <c r="BN58" s="1868"/>
      <c r="BO58" s="2048"/>
      <c r="BP58" s="256"/>
      <c r="BQ58" s="256"/>
      <c r="BR58" s="126"/>
      <c r="BS58" s="258"/>
      <c r="BT58" s="258"/>
      <c r="BU58" s="258"/>
      <c r="BV58" s="258"/>
      <c r="BW58" s="258"/>
      <c r="BX58" s="258"/>
      <c r="BY58" s="258"/>
      <c r="BZ58" s="258"/>
      <c r="CA58" s="258"/>
      <c r="CB58" s="258"/>
      <c r="CC58" s="258"/>
      <c r="CD58" s="258"/>
      <c r="CE58" s="258"/>
    </row>
    <row r="59" spans="1:83" s="172" customFormat="1" ht="12.75" customHeight="1">
      <c r="A59" s="172" t="s">
        <v>886</v>
      </c>
      <c r="B59" s="1917"/>
      <c r="C59" s="2056" t="s">
        <v>887</v>
      </c>
      <c r="D59" s="1906" t="s">
        <v>789</v>
      </c>
      <c r="E59" s="166" t="s">
        <v>480</v>
      </c>
      <c r="F59" s="167"/>
      <c r="G59" s="131">
        <v>33710</v>
      </c>
      <c r="H59" s="132">
        <v>41280</v>
      </c>
      <c r="I59" s="131">
        <v>30060</v>
      </c>
      <c r="J59" s="132">
        <v>37630</v>
      </c>
      <c r="K59" s="112" t="s">
        <v>615</v>
      </c>
      <c r="L59" s="133">
        <v>310</v>
      </c>
      <c r="M59" s="134">
        <v>380</v>
      </c>
      <c r="N59" s="135" t="s">
        <v>790</v>
      </c>
      <c r="O59" s="133">
        <v>270</v>
      </c>
      <c r="P59" s="134">
        <v>340</v>
      </c>
      <c r="Q59" s="135" t="s">
        <v>790</v>
      </c>
      <c r="R59" s="112" t="s">
        <v>615</v>
      </c>
      <c r="S59" s="136">
        <v>7570</v>
      </c>
      <c r="T59" s="246">
        <v>70</v>
      </c>
      <c r="U59" s="1888"/>
      <c r="V59" s="94"/>
      <c r="W59" s="160">
        <v>693600</v>
      </c>
      <c r="X59" s="1868"/>
      <c r="Y59" s="266">
        <v>6930</v>
      </c>
      <c r="Z59" s="248"/>
      <c r="AA59" s="1901"/>
      <c r="AB59" s="266"/>
      <c r="AC59" s="1941"/>
      <c r="AD59" s="139"/>
      <c r="AE59" s="139"/>
      <c r="AF59" s="1888"/>
      <c r="AG59" s="295"/>
      <c r="AH59" s="2058" t="s">
        <v>615</v>
      </c>
      <c r="AI59" s="250" t="s">
        <v>792</v>
      </c>
      <c r="AJ59" s="251">
        <v>2400</v>
      </c>
      <c r="AK59" s="252">
        <v>2700</v>
      </c>
      <c r="AL59" s="286">
        <v>1700</v>
      </c>
      <c r="AM59" s="269">
        <v>1700</v>
      </c>
      <c r="AN59" s="2059" t="s">
        <v>615</v>
      </c>
      <c r="AO59" s="250" t="s">
        <v>793</v>
      </c>
      <c r="AP59" s="251">
        <v>5500</v>
      </c>
      <c r="AQ59" s="252">
        <v>6200</v>
      </c>
      <c r="AR59" s="287">
        <v>3900</v>
      </c>
      <c r="AS59" s="272">
        <v>3900</v>
      </c>
      <c r="AT59" s="1868"/>
      <c r="AU59" s="160">
        <v>2540</v>
      </c>
      <c r="AV59" s="1868" t="s">
        <v>615</v>
      </c>
      <c r="AW59" s="2050">
        <v>1560</v>
      </c>
      <c r="AX59" s="1868" t="s">
        <v>615</v>
      </c>
      <c r="AY59" s="2053">
        <v>10</v>
      </c>
      <c r="AZ59" s="1868"/>
      <c r="BA59" s="160"/>
      <c r="BB59" s="1868" t="s">
        <v>624</v>
      </c>
      <c r="BC59" s="2044" t="s">
        <v>794</v>
      </c>
      <c r="BD59" s="1868" t="s">
        <v>624</v>
      </c>
      <c r="BE59" s="147"/>
      <c r="BF59" s="1868" t="s">
        <v>624</v>
      </c>
      <c r="BG59" s="147"/>
      <c r="BH59" s="1868" t="s">
        <v>624</v>
      </c>
      <c r="BI59" s="147"/>
      <c r="BJ59" s="1868" t="s">
        <v>615</v>
      </c>
      <c r="BK59" s="2050">
        <v>1880</v>
      </c>
      <c r="BL59" s="1868" t="s">
        <v>617</v>
      </c>
      <c r="BM59" s="2053">
        <v>10</v>
      </c>
      <c r="BN59" s="1868"/>
      <c r="BO59" s="2044" t="s">
        <v>913</v>
      </c>
      <c r="BP59" s="245"/>
      <c r="BQ59" s="245"/>
      <c r="BR59" s="94"/>
      <c r="BS59" s="108"/>
      <c r="BT59" s="108"/>
      <c r="BU59" s="108"/>
      <c r="BV59" s="108"/>
      <c r="BW59" s="108"/>
      <c r="BX59" s="108"/>
      <c r="BY59" s="108"/>
      <c r="BZ59" s="108"/>
      <c r="CA59" s="108"/>
      <c r="CB59" s="108"/>
      <c r="CC59" s="108"/>
      <c r="CD59" s="108"/>
      <c r="CE59" s="108"/>
    </row>
    <row r="60" spans="1:83" s="172" customFormat="1" ht="12.75" customHeight="1">
      <c r="A60" s="172" t="s">
        <v>888</v>
      </c>
      <c r="B60" s="1917"/>
      <c r="C60" s="2057"/>
      <c r="D60" s="1907"/>
      <c r="E60" s="288" t="s">
        <v>435</v>
      </c>
      <c r="F60" s="167"/>
      <c r="G60" s="260">
        <v>41280</v>
      </c>
      <c r="H60" s="261">
        <v>102140</v>
      </c>
      <c r="I60" s="260">
        <v>37630</v>
      </c>
      <c r="J60" s="261">
        <v>98490</v>
      </c>
      <c r="K60" s="112" t="s">
        <v>615</v>
      </c>
      <c r="L60" s="262">
        <v>380</v>
      </c>
      <c r="M60" s="263">
        <v>910</v>
      </c>
      <c r="N60" s="264" t="s">
        <v>790</v>
      </c>
      <c r="O60" s="262">
        <v>340</v>
      </c>
      <c r="P60" s="263">
        <v>870</v>
      </c>
      <c r="Q60" s="264" t="s">
        <v>790</v>
      </c>
      <c r="R60" s="112" t="s">
        <v>615</v>
      </c>
      <c r="S60" s="152">
        <v>7570</v>
      </c>
      <c r="T60" s="265">
        <v>70</v>
      </c>
      <c r="U60" s="1888"/>
      <c r="V60" s="94"/>
      <c r="W60" s="290"/>
      <c r="X60" s="1868"/>
      <c r="Y60" s="291"/>
      <c r="Z60" s="292"/>
      <c r="AA60" s="1901"/>
      <c r="AB60" s="290"/>
      <c r="AC60" s="1941"/>
      <c r="AD60" s="139"/>
      <c r="AE60" s="139"/>
      <c r="AF60" s="1888"/>
      <c r="AG60" s="295"/>
      <c r="AH60" s="2058"/>
      <c r="AI60" s="101" t="s">
        <v>797</v>
      </c>
      <c r="AJ60" s="268">
        <v>2300</v>
      </c>
      <c r="AK60" s="269">
        <v>2600</v>
      </c>
      <c r="AL60" s="286">
        <v>1600</v>
      </c>
      <c r="AM60" s="269">
        <v>1600</v>
      </c>
      <c r="AN60" s="2059"/>
      <c r="AO60" s="101" t="s">
        <v>798</v>
      </c>
      <c r="AP60" s="268">
        <v>3000</v>
      </c>
      <c r="AQ60" s="269">
        <v>3400</v>
      </c>
      <c r="AR60" s="287">
        <v>2100</v>
      </c>
      <c r="AS60" s="272">
        <v>2100</v>
      </c>
      <c r="AT60" s="1868"/>
      <c r="AU60" s="290"/>
      <c r="AV60" s="1868"/>
      <c r="AW60" s="2051"/>
      <c r="AX60" s="1868"/>
      <c r="AY60" s="2054"/>
      <c r="AZ60" s="1868"/>
      <c r="BA60" s="290"/>
      <c r="BB60" s="1868"/>
      <c r="BC60" s="2045"/>
      <c r="BD60" s="1868"/>
      <c r="BE60" s="273">
        <v>910</v>
      </c>
      <c r="BF60" s="1868"/>
      <c r="BG60" s="273">
        <v>3240</v>
      </c>
      <c r="BH60" s="1868"/>
      <c r="BI60" s="273">
        <v>2090</v>
      </c>
      <c r="BJ60" s="1868"/>
      <c r="BK60" s="2051"/>
      <c r="BL60" s="1868"/>
      <c r="BM60" s="2054"/>
      <c r="BN60" s="1868"/>
      <c r="BO60" s="2045"/>
      <c r="BP60" s="245"/>
      <c r="BQ60" s="245"/>
      <c r="BR60" s="94"/>
      <c r="BS60" s="108"/>
      <c r="BT60" s="108"/>
      <c r="BU60" s="108"/>
      <c r="BV60" s="108"/>
      <c r="BW60" s="108"/>
      <c r="BX60" s="108"/>
      <c r="BY60" s="108"/>
      <c r="BZ60" s="108"/>
      <c r="CA60" s="108"/>
      <c r="CB60" s="108"/>
      <c r="CC60" s="108"/>
      <c r="CD60" s="108"/>
      <c r="CE60" s="108"/>
    </row>
    <row r="61" spans="1:83" s="172" customFormat="1" ht="12.75" customHeight="1">
      <c r="A61" s="172" t="s">
        <v>889</v>
      </c>
      <c r="B61" s="1917"/>
      <c r="C61" s="2057"/>
      <c r="D61" s="2046" t="s">
        <v>800</v>
      </c>
      <c r="E61" s="288" t="s">
        <v>801</v>
      </c>
      <c r="F61" s="167"/>
      <c r="G61" s="260">
        <v>102140</v>
      </c>
      <c r="H61" s="261">
        <v>177930</v>
      </c>
      <c r="I61" s="260">
        <v>98490</v>
      </c>
      <c r="J61" s="261">
        <v>174280</v>
      </c>
      <c r="K61" s="112" t="s">
        <v>615</v>
      </c>
      <c r="L61" s="262">
        <v>910</v>
      </c>
      <c r="M61" s="263">
        <v>1670</v>
      </c>
      <c r="N61" s="264" t="s">
        <v>790</v>
      </c>
      <c r="O61" s="262">
        <v>870</v>
      </c>
      <c r="P61" s="263">
        <v>1630</v>
      </c>
      <c r="Q61" s="264" t="s">
        <v>790</v>
      </c>
      <c r="R61" s="140"/>
      <c r="S61" s="139"/>
      <c r="T61" s="274"/>
      <c r="U61" s="1888"/>
      <c r="V61" s="94"/>
      <c r="W61" s="160" t="s">
        <v>890</v>
      </c>
      <c r="X61" s="1868"/>
      <c r="Y61" s="266" t="s">
        <v>890</v>
      </c>
      <c r="Z61" s="241"/>
      <c r="AA61" s="1901"/>
      <c r="AB61" s="160"/>
      <c r="AC61" s="1941"/>
      <c r="AD61" s="139"/>
      <c r="AE61" s="139"/>
      <c r="AF61" s="1888"/>
      <c r="AG61" s="295"/>
      <c r="AH61" s="2058"/>
      <c r="AI61" s="101" t="s">
        <v>802</v>
      </c>
      <c r="AJ61" s="268">
        <v>2200</v>
      </c>
      <c r="AK61" s="269">
        <v>2400</v>
      </c>
      <c r="AL61" s="286">
        <v>1500</v>
      </c>
      <c r="AM61" s="269">
        <v>1500</v>
      </c>
      <c r="AN61" s="2059"/>
      <c r="AO61" s="101" t="s">
        <v>803</v>
      </c>
      <c r="AP61" s="268">
        <v>2600</v>
      </c>
      <c r="AQ61" s="269">
        <v>2900</v>
      </c>
      <c r="AR61" s="287">
        <v>1800</v>
      </c>
      <c r="AS61" s="272">
        <v>1800</v>
      </c>
      <c r="AT61" s="1868"/>
      <c r="AU61" s="160" t="s">
        <v>689</v>
      </c>
      <c r="AV61" s="1868"/>
      <c r="AW61" s="2051"/>
      <c r="AX61" s="1868"/>
      <c r="AY61" s="2054"/>
      <c r="AZ61" s="1868"/>
      <c r="BA61" s="160"/>
      <c r="BB61" s="1868"/>
      <c r="BC61" s="2048">
        <v>0.06</v>
      </c>
      <c r="BD61" s="1868"/>
      <c r="BE61" s="276">
        <v>9</v>
      </c>
      <c r="BF61" s="1868"/>
      <c r="BG61" s="276">
        <v>30</v>
      </c>
      <c r="BH61" s="1868"/>
      <c r="BI61" s="276">
        <v>20</v>
      </c>
      <c r="BJ61" s="1868"/>
      <c r="BK61" s="2051"/>
      <c r="BL61" s="1868"/>
      <c r="BM61" s="2054"/>
      <c r="BN61" s="1868"/>
      <c r="BO61" s="2048">
        <v>0.98</v>
      </c>
      <c r="BP61" s="245"/>
      <c r="BQ61" s="245"/>
      <c r="BR61" s="94"/>
      <c r="BS61" s="108"/>
      <c r="BT61" s="108"/>
      <c r="BU61" s="108"/>
      <c r="BV61" s="108"/>
      <c r="BW61" s="108"/>
      <c r="BX61" s="108"/>
      <c r="BY61" s="108"/>
      <c r="BZ61" s="108"/>
      <c r="CA61" s="108"/>
      <c r="CB61" s="108"/>
      <c r="CC61" s="108"/>
      <c r="CD61" s="108"/>
      <c r="CE61" s="108"/>
    </row>
    <row r="62" spans="1:83" s="172" customFormat="1" ht="12.75" customHeight="1">
      <c r="A62" s="172" t="s">
        <v>891</v>
      </c>
      <c r="B62" s="1917"/>
      <c r="C62" s="2057"/>
      <c r="D62" s="2047"/>
      <c r="E62" s="168" t="s">
        <v>438</v>
      </c>
      <c r="F62" s="167"/>
      <c r="G62" s="150">
        <v>177930</v>
      </c>
      <c r="H62" s="151"/>
      <c r="I62" s="150">
        <v>174280</v>
      </c>
      <c r="J62" s="151"/>
      <c r="K62" s="112" t="s">
        <v>615</v>
      </c>
      <c r="L62" s="152">
        <v>1670</v>
      </c>
      <c r="M62" s="153"/>
      <c r="N62" s="154" t="s">
        <v>790</v>
      </c>
      <c r="O62" s="152">
        <v>1630</v>
      </c>
      <c r="P62" s="153"/>
      <c r="Q62" s="154" t="s">
        <v>790</v>
      </c>
      <c r="R62" s="140"/>
      <c r="S62" s="139"/>
      <c r="T62" s="277"/>
      <c r="U62" s="1888"/>
      <c r="V62" s="94"/>
      <c r="W62" s="160">
        <v>730900</v>
      </c>
      <c r="X62" s="1868"/>
      <c r="Y62" s="266">
        <v>7300</v>
      </c>
      <c r="Z62" s="248"/>
      <c r="AA62" s="1901"/>
      <c r="AB62" s="266"/>
      <c r="AC62" s="1941"/>
      <c r="AD62" s="139"/>
      <c r="AE62" s="139"/>
      <c r="AF62" s="1888"/>
      <c r="AG62" s="295"/>
      <c r="AH62" s="2058"/>
      <c r="AI62" s="279" t="s">
        <v>805</v>
      </c>
      <c r="AJ62" s="280">
        <v>2100</v>
      </c>
      <c r="AK62" s="281">
        <v>2300</v>
      </c>
      <c r="AL62" s="282">
        <v>1500</v>
      </c>
      <c r="AM62" s="281">
        <v>1500</v>
      </c>
      <c r="AN62" s="2059"/>
      <c r="AO62" s="279" t="s">
        <v>806</v>
      </c>
      <c r="AP62" s="280">
        <v>2400</v>
      </c>
      <c r="AQ62" s="281">
        <v>2600</v>
      </c>
      <c r="AR62" s="283">
        <v>1600</v>
      </c>
      <c r="AS62" s="284">
        <v>1600</v>
      </c>
      <c r="AT62" s="1868"/>
      <c r="AU62" s="160">
        <v>2440</v>
      </c>
      <c r="AV62" s="1868"/>
      <c r="AW62" s="2052"/>
      <c r="AX62" s="1868"/>
      <c r="AY62" s="2055"/>
      <c r="AZ62" s="1868"/>
      <c r="BA62" s="160"/>
      <c r="BB62" s="1868"/>
      <c r="BC62" s="2049"/>
      <c r="BD62" s="1868"/>
      <c r="BE62" s="116"/>
      <c r="BF62" s="1868"/>
      <c r="BG62" s="285" t="s">
        <v>807</v>
      </c>
      <c r="BH62" s="1868"/>
      <c r="BI62" s="285" t="s">
        <v>807</v>
      </c>
      <c r="BJ62" s="1868"/>
      <c r="BK62" s="2052"/>
      <c r="BL62" s="1868"/>
      <c r="BM62" s="2055"/>
      <c r="BN62" s="1868"/>
      <c r="BO62" s="2048"/>
      <c r="BP62" s="245"/>
      <c r="BQ62" s="245"/>
      <c r="BR62" s="94"/>
      <c r="BS62" s="108"/>
      <c r="BT62" s="108"/>
      <c r="BU62" s="108"/>
      <c r="BV62" s="108"/>
      <c r="BW62" s="108"/>
      <c r="BX62" s="108"/>
      <c r="BY62" s="108"/>
      <c r="BZ62" s="108"/>
      <c r="CA62" s="108"/>
      <c r="CB62" s="108"/>
      <c r="CC62" s="108"/>
      <c r="CD62" s="108"/>
      <c r="CE62" s="108"/>
    </row>
    <row r="63" spans="1:83" s="170" customFormat="1" ht="12.75" customHeight="1">
      <c r="A63" s="170" t="s">
        <v>892</v>
      </c>
      <c r="B63" s="1917"/>
      <c r="C63" s="2060" t="s">
        <v>893</v>
      </c>
      <c r="D63" s="1873" t="s">
        <v>789</v>
      </c>
      <c r="E63" s="129" t="s">
        <v>480</v>
      </c>
      <c r="F63" s="130"/>
      <c r="G63" s="131">
        <v>32640</v>
      </c>
      <c r="H63" s="132">
        <v>40210</v>
      </c>
      <c r="I63" s="131">
        <v>29240</v>
      </c>
      <c r="J63" s="132">
        <v>36810</v>
      </c>
      <c r="K63" s="112" t="s">
        <v>615</v>
      </c>
      <c r="L63" s="133">
        <v>300</v>
      </c>
      <c r="M63" s="134">
        <v>370</v>
      </c>
      <c r="N63" s="135" t="s">
        <v>790</v>
      </c>
      <c r="O63" s="133">
        <v>260</v>
      </c>
      <c r="P63" s="134">
        <v>330</v>
      </c>
      <c r="Q63" s="135" t="s">
        <v>790</v>
      </c>
      <c r="R63" s="112" t="s">
        <v>615</v>
      </c>
      <c r="S63" s="136">
        <v>7570</v>
      </c>
      <c r="T63" s="246">
        <v>70</v>
      </c>
      <c r="U63" s="1888"/>
      <c r="V63" s="94"/>
      <c r="W63" s="290"/>
      <c r="X63" s="1868"/>
      <c r="Y63" s="266"/>
      <c r="Z63" s="248"/>
      <c r="AA63" s="1901"/>
      <c r="AB63" s="266"/>
      <c r="AC63" s="1941"/>
      <c r="AD63" s="139"/>
      <c r="AE63" s="139"/>
      <c r="AF63" s="1888"/>
      <c r="AG63" s="295"/>
      <c r="AH63" s="2058" t="s">
        <v>615</v>
      </c>
      <c r="AI63" s="250" t="s">
        <v>792</v>
      </c>
      <c r="AJ63" s="251">
        <v>2300</v>
      </c>
      <c r="AK63" s="252">
        <v>2500</v>
      </c>
      <c r="AL63" s="286">
        <v>1600</v>
      </c>
      <c r="AM63" s="269">
        <v>1600</v>
      </c>
      <c r="AN63" s="2059" t="s">
        <v>615</v>
      </c>
      <c r="AO63" s="250" t="s">
        <v>793</v>
      </c>
      <c r="AP63" s="251">
        <v>5400</v>
      </c>
      <c r="AQ63" s="252">
        <v>6000</v>
      </c>
      <c r="AR63" s="287">
        <v>3700</v>
      </c>
      <c r="AS63" s="272">
        <v>3700</v>
      </c>
      <c r="AT63" s="1868"/>
      <c r="AU63" s="160"/>
      <c r="AV63" s="1868" t="s">
        <v>615</v>
      </c>
      <c r="AW63" s="2050">
        <v>1460</v>
      </c>
      <c r="AX63" s="1868" t="s">
        <v>615</v>
      </c>
      <c r="AY63" s="2053">
        <v>20</v>
      </c>
      <c r="AZ63" s="1868"/>
      <c r="BA63" s="160"/>
      <c r="BB63" s="1868" t="s">
        <v>624</v>
      </c>
      <c r="BC63" s="2044" t="s">
        <v>794</v>
      </c>
      <c r="BD63" s="1868" t="s">
        <v>624</v>
      </c>
      <c r="BE63" s="147"/>
      <c r="BF63" s="1868" t="s">
        <v>624</v>
      </c>
      <c r="BG63" s="147"/>
      <c r="BH63" s="1868" t="s">
        <v>624</v>
      </c>
      <c r="BI63" s="147"/>
      <c r="BJ63" s="1868" t="s">
        <v>615</v>
      </c>
      <c r="BK63" s="2050">
        <v>1750</v>
      </c>
      <c r="BL63" s="1868" t="s">
        <v>617</v>
      </c>
      <c r="BM63" s="2053">
        <v>10</v>
      </c>
      <c r="BN63" s="1868"/>
      <c r="BO63" s="2044" t="s">
        <v>913</v>
      </c>
      <c r="BP63" s="256"/>
      <c r="BQ63" s="256"/>
      <c r="BR63" s="126"/>
      <c r="BS63" s="258"/>
      <c r="BT63" s="258"/>
      <c r="BU63" s="258"/>
      <c r="BV63" s="258"/>
      <c r="BW63" s="258"/>
      <c r="BX63" s="258"/>
      <c r="BY63" s="258"/>
      <c r="BZ63" s="258"/>
      <c r="CA63" s="258"/>
      <c r="CB63" s="258"/>
      <c r="CC63" s="258"/>
      <c r="CD63" s="258"/>
      <c r="CE63" s="258"/>
    </row>
    <row r="64" spans="1:83" s="170" customFormat="1" ht="12.75" customHeight="1">
      <c r="A64" s="170" t="s">
        <v>894</v>
      </c>
      <c r="B64" s="1917"/>
      <c r="C64" s="2061"/>
      <c r="D64" s="1908"/>
      <c r="E64" s="259" t="s">
        <v>435</v>
      </c>
      <c r="F64" s="130"/>
      <c r="G64" s="260">
        <v>40210</v>
      </c>
      <c r="H64" s="261">
        <v>101070</v>
      </c>
      <c r="I64" s="260">
        <v>36810</v>
      </c>
      <c r="J64" s="261">
        <v>97670</v>
      </c>
      <c r="K64" s="112" t="s">
        <v>615</v>
      </c>
      <c r="L64" s="262">
        <v>370</v>
      </c>
      <c r="M64" s="263">
        <v>900</v>
      </c>
      <c r="N64" s="264" t="s">
        <v>790</v>
      </c>
      <c r="O64" s="262">
        <v>330</v>
      </c>
      <c r="P64" s="263">
        <v>860</v>
      </c>
      <c r="Q64" s="264" t="s">
        <v>790</v>
      </c>
      <c r="R64" s="112" t="s">
        <v>615</v>
      </c>
      <c r="S64" s="152">
        <v>7570</v>
      </c>
      <c r="T64" s="265">
        <v>70</v>
      </c>
      <c r="U64" s="1888"/>
      <c r="V64" s="94"/>
      <c r="W64" s="290"/>
      <c r="X64" s="1868"/>
      <c r="Y64" s="266"/>
      <c r="Z64" s="248"/>
      <c r="AA64" s="1901"/>
      <c r="AB64" s="266"/>
      <c r="AC64" s="1941"/>
      <c r="AD64" s="139"/>
      <c r="AE64" s="139"/>
      <c r="AF64" s="1888"/>
      <c r="AG64" s="295"/>
      <c r="AH64" s="2058"/>
      <c r="AI64" s="101" t="s">
        <v>797</v>
      </c>
      <c r="AJ64" s="268">
        <v>2200</v>
      </c>
      <c r="AK64" s="269">
        <v>2400</v>
      </c>
      <c r="AL64" s="286">
        <v>1500</v>
      </c>
      <c r="AM64" s="269">
        <v>1500</v>
      </c>
      <c r="AN64" s="2059"/>
      <c r="AO64" s="101" t="s">
        <v>798</v>
      </c>
      <c r="AP64" s="268">
        <v>2900</v>
      </c>
      <c r="AQ64" s="269">
        <v>3300</v>
      </c>
      <c r="AR64" s="287">
        <v>2000</v>
      </c>
      <c r="AS64" s="272">
        <v>2000</v>
      </c>
      <c r="AT64" s="1868"/>
      <c r="AU64" s="160" t="s">
        <v>693</v>
      </c>
      <c r="AV64" s="1868"/>
      <c r="AW64" s="2051"/>
      <c r="AX64" s="1868"/>
      <c r="AY64" s="2054"/>
      <c r="AZ64" s="1868"/>
      <c r="BA64" s="160"/>
      <c r="BB64" s="1868"/>
      <c r="BC64" s="2045"/>
      <c r="BD64" s="1868"/>
      <c r="BE64" s="273">
        <v>850</v>
      </c>
      <c r="BF64" s="1868"/>
      <c r="BG64" s="273">
        <v>3030</v>
      </c>
      <c r="BH64" s="1868"/>
      <c r="BI64" s="273">
        <v>1950</v>
      </c>
      <c r="BJ64" s="1868"/>
      <c r="BK64" s="2051"/>
      <c r="BL64" s="1868"/>
      <c r="BM64" s="2054"/>
      <c r="BN64" s="1868"/>
      <c r="BO64" s="2045"/>
      <c r="BP64" s="256"/>
      <c r="BQ64" s="256"/>
      <c r="BR64" s="126"/>
      <c r="BS64" s="258"/>
      <c r="BT64" s="258"/>
      <c r="BU64" s="258"/>
      <c r="BV64" s="258"/>
      <c r="BW64" s="258"/>
      <c r="BX64" s="258"/>
      <c r="BY64" s="258"/>
      <c r="BZ64" s="258"/>
      <c r="CA64" s="258"/>
      <c r="CB64" s="258"/>
      <c r="CC64" s="258"/>
      <c r="CD64" s="258"/>
      <c r="CE64" s="258"/>
    </row>
    <row r="65" spans="1:83" s="170" customFormat="1" ht="12.75" customHeight="1">
      <c r="A65" s="170" t="s">
        <v>895</v>
      </c>
      <c r="B65" s="1917"/>
      <c r="C65" s="2061"/>
      <c r="D65" s="2062" t="s">
        <v>800</v>
      </c>
      <c r="E65" s="259" t="s">
        <v>801</v>
      </c>
      <c r="F65" s="130"/>
      <c r="G65" s="260">
        <v>101070</v>
      </c>
      <c r="H65" s="261">
        <v>176860</v>
      </c>
      <c r="I65" s="260">
        <v>97670</v>
      </c>
      <c r="J65" s="261">
        <v>173460</v>
      </c>
      <c r="K65" s="112" t="s">
        <v>615</v>
      </c>
      <c r="L65" s="262">
        <v>900</v>
      </c>
      <c r="M65" s="263">
        <v>1660</v>
      </c>
      <c r="N65" s="264" t="s">
        <v>790</v>
      </c>
      <c r="O65" s="262">
        <v>860</v>
      </c>
      <c r="P65" s="263">
        <v>1620</v>
      </c>
      <c r="Q65" s="264" t="s">
        <v>790</v>
      </c>
      <c r="R65" s="140"/>
      <c r="S65" s="139"/>
      <c r="T65" s="274"/>
      <c r="U65" s="1888"/>
      <c r="V65" s="94"/>
      <c r="W65" s="290"/>
      <c r="X65" s="1868"/>
      <c r="Y65" s="266"/>
      <c r="Z65" s="248"/>
      <c r="AA65" s="1901"/>
      <c r="AB65" s="266"/>
      <c r="AC65" s="1941"/>
      <c r="AD65" s="139"/>
      <c r="AE65" s="139"/>
      <c r="AF65" s="1888"/>
      <c r="AG65" s="295"/>
      <c r="AH65" s="2058"/>
      <c r="AI65" s="101" t="s">
        <v>802</v>
      </c>
      <c r="AJ65" s="268">
        <v>2100</v>
      </c>
      <c r="AK65" s="269">
        <v>2300</v>
      </c>
      <c r="AL65" s="286">
        <v>1400</v>
      </c>
      <c r="AM65" s="269">
        <v>1400</v>
      </c>
      <c r="AN65" s="2059"/>
      <c r="AO65" s="101" t="s">
        <v>803</v>
      </c>
      <c r="AP65" s="268">
        <v>2500</v>
      </c>
      <c r="AQ65" s="269">
        <v>2800</v>
      </c>
      <c r="AR65" s="287">
        <v>1800</v>
      </c>
      <c r="AS65" s="272">
        <v>1800</v>
      </c>
      <c r="AT65" s="1868"/>
      <c r="AU65" s="160">
        <v>2360</v>
      </c>
      <c r="AV65" s="1868"/>
      <c r="AW65" s="2051"/>
      <c r="AX65" s="1868"/>
      <c r="AY65" s="2054"/>
      <c r="AZ65" s="1868"/>
      <c r="BA65" s="160"/>
      <c r="BB65" s="1868"/>
      <c r="BC65" s="2048">
        <v>0.06</v>
      </c>
      <c r="BD65" s="1868"/>
      <c r="BE65" s="276">
        <v>9</v>
      </c>
      <c r="BF65" s="1868"/>
      <c r="BG65" s="276">
        <v>30</v>
      </c>
      <c r="BH65" s="1868"/>
      <c r="BI65" s="276">
        <v>20</v>
      </c>
      <c r="BJ65" s="1868"/>
      <c r="BK65" s="2051"/>
      <c r="BL65" s="1868"/>
      <c r="BM65" s="2054"/>
      <c r="BN65" s="1868"/>
      <c r="BO65" s="2048">
        <v>0.98</v>
      </c>
      <c r="BP65" s="256"/>
      <c r="BQ65" s="256"/>
      <c r="BR65" s="126"/>
      <c r="BS65" s="258"/>
      <c r="BT65" s="258"/>
      <c r="BU65" s="258"/>
      <c r="BV65" s="258"/>
      <c r="BW65" s="258"/>
      <c r="BX65" s="258"/>
      <c r="BY65" s="258"/>
      <c r="BZ65" s="258"/>
      <c r="CA65" s="258"/>
      <c r="CB65" s="258"/>
      <c r="CC65" s="258"/>
      <c r="CD65" s="258"/>
      <c r="CE65" s="258"/>
    </row>
    <row r="66" spans="1:83" s="170" customFormat="1" ht="12.75" customHeight="1">
      <c r="A66" s="170" t="s">
        <v>896</v>
      </c>
      <c r="B66" s="1917"/>
      <c r="C66" s="2061"/>
      <c r="D66" s="2063"/>
      <c r="E66" s="149" t="s">
        <v>438</v>
      </c>
      <c r="F66" s="130"/>
      <c r="G66" s="150">
        <v>176860</v>
      </c>
      <c r="H66" s="151"/>
      <c r="I66" s="150">
        <v>173460</v>
      </c>
      <c r="J66" s="151"/>
      <c r="K66" s="112" t="s">
        <v>615</v>
      </c>
      <c r="L66" s="152">
        <v>1660</v>
      </c>
      <c r="M66" s="153"/>
      <c r="N66" s="154" t="s">
        <v>790</v>
      </c>
      <c r="O66" s="152">
        <v>1620</v>
      </c>
      <c r="P66" s="153"/>
      <c r="Q66" s="154" t="s">
        <v>790</v>
      </c>
      <c r="R66" s="140"/>
      <c r="S66" s="139"/>
      <c r="T66" s="277"/>
      <c r="U66" s="1888"/>
      <c r="V66" s="94"/>
      <c r="W66" s="290"/>
      <c r="X66" s="1868"/>
      <c r="Y66" s="266"/>
      <c r="Z66" s="248"/>
      <c r="AA66" s="1901"/>
      <c r="AB66" s="266"/>
      <c r="AC66" s="1941"/>
      <c r="AD66" s="139"/>
      <c r="AE66" s="139"/>
      <c r="AF66" s="1888"/>
      <c r="AG66" s="295"/>
      <c r="AH66" s="2058"/>
      <c r="AI66" s="279" t="s">
        <v>805</v>
      </c>
      <c r="AJ66" s="280">
        <v>2000</v>
      </c>
      <c r="AK66" s="281">
        <v>2200</v>
      </c>
      <c r="AL66" s="282">
        <v>1400</v>
      </c>
      <c r="AM66" s="281">
        <v>1400</v>
      </c>
      <c r="AN66" s="2059"/>
      <c r="AO66" s="279" t="s">
        <v>806</v>
      </c>
      <c r="AP66" s="280">
        <v>2300</v>
      </c>
      <c r="AQ66" s="281">
        <v>2500</v>
      </c>
      <c r="AR66" s="283">
        <v>1600</v>
      </c>
      <c r="AS66" s="284">
        <v>1600</v>
      </c>
      <c r="AT66" s="1868"/>
      <c r="AU66" s="160"/>
      <c r="AV66" s="1868"/>
      <c r="AW66" s="2052"/>
      <c r="AX66" s="1868"/>
      <c r="AY66" s="2055"/>
      <c r="AZ66" s="1868"/>
      <c r="BA66" s="160"/>
      <c r="BB66" s="1868"/>
      <c r="BC66" s="2049"/>
      <c r="BD66" s="1868"/>
      <c r="BE66" s="116"/>
      <c r="BF66" s="1868"/>
      <c r="BG66" s="285" t="s">
        <v>807</v>
      </c>
      <c r="BH66" s="1868"/>
      <c r="BI66" s="285" t="s">
        <v>807</v>
      </c>
      <c r="BJ66" s="1868"/>
      <c r="BK66" s="2052"/>
      <c r="BL66" s="1868"/>
      <c r="BM66" s="2055"/>
      <c r="BN66" s="1868"/>
      <c r="BO66" s="2048"/>
      <c r="BP66" s="256"/>
      <c r="BQ66" s="256"/>
      <c r="BR66" s="126"/>
      <c r="BS66" s="258"/>
      <c r="BT66" s="258"/>
      <c r="BU66" s="258"/>
      <c r="BV66" s="258"/>
      <c r="BW66" s="258"/>
      <c r="BX66" s="258"/>
      <c r="BY66" s="258"/>
      <c r="BZ66" s="258"/>
      <c r="CA66" s="258"/>
      <c r="CB66" s="258"/>
      <c r="CC66" s="258"/>
      <c r="CD66" s="258"/>
      <c r="CE66" s="258"/>
    </row>
    <row r="67" spans="1:83" s="172" customFormat="1" ht="12.75" customHeight="1">
      <c r="A67" s="172" t="s">
        <v>897</v>
      </c>
      <c r="B67" s="1917"/>
      <c r="C67" s="2056" t="s">
        <v>898</v>
      </c>
      <c r="D67" s="1906" t="s">
        <v>789</v>
      </c>
      <c r="E67" s="166" t="s">
        <v>480</v>
      </c>
      <c r="F67" s="167"/>
      <c r="G67" s="131">
        <v>32570</v>
      </c>
      <c r="H67" s="132">
        <v>40140</v>
      </c>
      <c r="I67" s="131">
        <v>29380</v>
      </c>
      <c r="J67" s="132">
        <v>36950</v>
      </c>
      <c r="K67" s="112" t="s">
        <v>615</v>
      </c>
      <c r="L67" s="133">
        <v>300</v>
      </c>
      <c r="M67" s="134">
        <v>370</v>
      </c>
      <c r="N67" s="135" t="s">
        <v>790</v>
      </c>
      <c r="O67" s="133">
        <v>260</v>
      </c>
      <c r="P67" s="134">
        <v>330</v>
      </c>
      <c r="Q67" s="135" t="s">
        <v>790</v>
      </c>
      <c r="R67" s="112" t="s">
        <v>615</v>
      </c>
      <c r="S67" s="136">
        <v>7570</v>
      </c>
      <c r="T67" s="246">
        <v>70</v>
      </c>
      <c r="U67" s="1888"/>
      <c r="V67" s="94"/>
      <c r="W67" s="290"/>
      <c r="X67" s="1868"/>
      <c r="Y67" s="266"/>
      <c r="Z67" s="248"/>
      <c r="AA67" s="1901"/>
      <c r="AB67" s="266"/>
      <c r="AC67" s="1941"/>
      <c r="AD67" s="139"/>
      <c r="AE67" s="139"/>
      <c r="AF67" s="1888"/>
      <c r="AG67" s="295"/>
      <c r="AH67" s="2058" t="s">
        <v>615</v>
      </c>
      <c r="AI67" s="250" t="s">
        <v>792</v>
      </c>
      <c r="AJ67" s="251">
        <v>2100</v>
      </c>
      <c r="AK67" s="252">
        <v>2400</v>
      </c>
      <c r="AL67" s="286">
        <v>1500</v>
      </c>
      <c r="AM67" s="269">
        <v>1500</v>
      </c>
      <c r="AN67" s="2059" t="s">
        <v>615</v>
      </c>
      <c r="AO67" s="250" t="s">
        <v>793</v>
      </c>
      <c r="AP67" s="251">
        <v>4800</v>
      </c>
      <c r="AQ67" s="252">
        <v>5400</v>
      </c>
      <c r="AR67" s="287">
        <v>3400</v>
      </c>
      <c r="AS67" s="272">
        <v>3400</v>
      </c>
      <c r="AT67" s="1868"/>
      <c r="AU67" s="160" t="s">
        <v>697</v>
      </c>
      <c r="AV67" s="1868" t="s">
        <v>615</v>
      </c>
      <c r="AW67" s="2050">
        <v>1370</v>
      </c>
      <c r="AX67" s="1868" t="s">
        <v>615</v>
      </c>
      <c r="AY67" s="2053">
        <v>20</v>
      </c>
      <c r="AZ67" s="1868"/>
      <c r="BA67" s="160"/>
      <c r="BB67" s="1868" t="s">
        <v>624</v>
      </c>
      <c r="BC67" s="2044" t="s">
        <v>794</v>
      </c>
      <c r="BD67" s="1868" t="s">
        <v>624</v>
      </c>
      <c r="BE67" s="147"/>
      <c r="BF67" s="1868" t="s">
        <v>624</v>
      </c>
      <c r="BG67" s="147"/>
      <c r="BH67" s="1868" t="s">
        <v>624</v>
      </c>
      <c r="BI67" s="147"/>
      <c r="BJ67" s="1868" t="s">
        <v>615</v>
      </c>
      <c r="BK67" s="2050">
        <v>1640</v>
      </c>
      <c r="BL67" s="1868" t="s">
        <v>617</v>
      </c>
      <c r="BM67" s="2053">
        <v>10</v>
      </c>
      <c r="BN67" s="1868"/>
      <c r="BO67" s="2044" t="s">
        <v>913</v>
      </c>
      <c r="BP67" s="245"/>
      <c r="BQ67" s="245"/>
      <c r="BR67" s="94"/>
      <c r="BS67" s="108"/>
      <c r="BT67" s="108"/>
      <c r="BU67" s="108"/>
      <c r="BV67" s="108"/>
      <c r="BW67" s="108"/>
      <c r="BX67" s="108"/>
      <c r="BY67" s="108"/>
      <c r="BZ67" s="108"/>
      <c r="CA67" s="108"/>
      <c r="CB67" s="108"/>
      <c r="CC67" s="108"/>
      <c r="CD67" s="108"/>
      <c r="CE67" s="108"/>
    </row>
    <row r="68" spans="1:83" s="172" customFormat="1" ht="12.75" customHeight="1">
      <c r="A68" s="172" t="s">
        <v>899</v>
      </c>
      <c r="B68" s="1917"/>
      <c r="C68" s="2057"/>
      <c r="D68" s="1907"/>
      <c r="E68" s="288" t="s">
        <v>435</v>
      </c>
      <c r="F68" s="167"/>
      <c r="G68" s="260">
        <v>40140</v>
      </c>
      <c r="H68" s="261">
        <v>101000</v>
      </c>
      <c r="I68" s="260">
        <v>36950</v>
      </c>
      <c r="J68" s="261">
        <v>97810</v>
      </c>
      <c r="K68" s="112" t="s">
        <v>615</v>
      </c>
      <c r="L68" s="262">
        <v>370</v>
      </c>
      <c r="M68" s="263">
        <v>900</v>
      </c>
      <c r="N68" s="264" t="s">
        <v>790</v>
      </c>
      <c r="O68" s="262">
        <v>330</v>
      </c>
      <c r="P68" s="263">
        <v>860</v>
      </c>
      <c r="Q68" s="264" t="s">
        <v>790</v>
      </c>
      <c r="R68" s="112" t="s">
        <v>615</v>
      </c>
      <c r="S68" s="152">
        <v>7570</v>
      </c>
      <c r="T68" s="265">
        <v>70</v>
      </c>
      <c r="U68" s="1888"/>
      <c r="V68" s="94"/>
      <c r="W68" s="290"/>
      <c r="X68" s="1868"/>
      <c r="Y68" s="266"/>
      <c r="Z68" s="248"/>
      <c r="AA68" s="1901"/>
      <c r="AB68" s="266"/>
      <c r="AC68" s="1941"/>
      <c r="AD68" s="139"/>
      <c r="AE68" s="139"/>
      <c r="AF68" s="1888"/>
      <c r="AG68" s="295"/>
      <c r="AH68" s="2058"/>
      <c r="AI68" s="101" t="s">
        <v>797</v>
      </c>
      <c r="AJ68" s="268">
        <v>2000</v>
      </c>
      <c r="AK68" s="269">
        <v>2300</v>
      </c>
      <c r="AL68" s="286">
        <v>1400</v>
      </c>
      <c r="AM68" s="269">
        <v>1400</v>
      </c>
      <c r="AN68" s="2059"/>
      <c r="AO68" s="101" t="s">
        <v>798</v>
      </c>
      <c r="AP68" s="268">
        <v>2600</v>
      </c>
      <c r="AQ68" s="269">
        <v>2900</v>
      </c>
      <c r="AR68" s="287">
        <v>1800</v>
      </c>
      <c r="AS68" s="272">
        <v>1800</v>
      </c>
      <c r="AT68" s="1868"/>
      <c r="AU68" s="160">
        <v>2150</v>
      </c>
      <c r="AV68" s="1868"/>
      <c r="AW68" s="2051"/>
      <c r="AX68" s="1868"/>
      <c r="AY68" s="2054"/>
      <c r="AZ68" s="1868"/>
      <c r="BA68" s="160"/>
      <c r="BB68" s="1868"/>
      <c r="BC68" s="2045"/>
      <c r="BD68" s="1868"/>
      <c r="BE68" s="273">
        <v>790</v>
      </c>
      <c r="BF68" s="1868"/>
      <c r="BG68" s="273">
        <v>2840</v>
      </c>
      <c r="BH68" s="1868"/>
      <c r="BI68" s="273">
        <v>1830</v>
      </c>
      <c r="BJ68" s="1868"/>
      <c r="BK68" s="2051"/>
      <c r="BL68" s="1868"/>
      <c r="BM68" s="2054"/>
      <c r="BN68" s="1868"/>
      <c r="BO68" s="2045"/>
      <c r="BP68" s="245"/>
      <c r="BQ68" s="245"/>
      <c r="BR68" s="94"/>
      <c r="BS68" s="108"/>
      <c r="BT68" s="108"/>
      <c r="BU68" s="108"/>
      <c r="BV68" s="108"/>
      <c r="BW68" s="108"/>
      <c r="BX68" s="108"/>
      <c r="BY68" s="108"/>
      <c r="BZ68" s="108"/>
      <c r="CA68" s="108"/>
      <c r="CB68" s="108"/>
      <c r="CC68" s="108"/>
      <c r="CD68" s="108"/>
      <c r="CE68" s="108"/>
    </row>
    <row r="69" spans="1:83" s="172" customFormat="1" ht="12.75" customHeight="1">
      <c r="A69" s="172" t="s">
        <v>900</v>
      </c>
      <c r="B69" s="1917"/>
      <c r="C69" s="2057"/>
      <c r="D69" s="2046" t="s">
        <v>800</v>
      </c>
      <c r="E69" s="288" t="s">
        <v>801</v>
      </c>
      <c r="F69" s="167"/>
      <c r="G69" s="260">
        <v>101000</v>
      </c>
      <c r="H69" s="261">
        <v>176790</v>
      </c>
      <c r="I69" s="260">
        <v>97810</v>
      </c>
      <c r="J69" s="261">
        <v>173600</v>
      </c>
      <c r="K69" s="112" t="s">
        <v>615</v>
      </c>
      <c r="L69" s="262">
        <v>900</v>
      </c>
      <c r="M69" s="263">
        <v>1660</v>
      </c>
      <c r="N69" s="264" t="s">
        <v>790</v>
      </c>
      <c r="O69" s="262">
        <v>860</v>
      </c>
      <c r="P69" s="263">
        <v>1620</v>
      </c>
      <c r="Q69" s="264" t="s">
        <v>790</v>
      </c>
      <c r="R69" s="140"/>
      <c r="S69" s="139"/>
      <c r="T69" s="274"/>
      <c r="U69" s="1888"/>
      <c r="V69" s="94"/>
      <c r="W69" s="160"/>
      <c r="X69" s="1868"/>
      <c r="Y69" s="266"/>
      <c r="Z69" s="248"/>
      <c r="AA69" s="1901"/>
      <c r="AB69" s="266"/>
      <c r="AC69" s="1941"/>
      <c r="AD69" s="139"/>
      <c r="AE69" s="139"/>
      <c r="AF69" s="1888"/>
      <c r="AG69" s="295"/>
      <c r="AH69" s="2058"/>
      <c r="AI69" s="101" t="s">
        <v>802</v>
      </c>
      <c r="AJ69" s="268">
        <v>1900</v>
      </c>
      <c r="AK69" s="269">
        <v>2100</v>
      </c>
      <c r="AL69" s="286">
        <v>1300</v>
      </c>
      <c r="AM69" s="269">
        <v>1300</v>
      </c>
      <c r="AN69" s="2059"/>
      <c r="AO69" s="101" t="s">
        <v>803</v>
      </c>
      <c r="AP69" s="268">
        <v>2300</v>
      </c>
      <c r="AQ69" s="269">
        <v>2500</v>
      </c>
      <c r="AR69" s="287">
        <v>1600</v>
      </c>
      <c r="AS69" s="272">
        <v>1600</v>
      </c>
      <c r="AT69" s="1868"/>
      <c r="AU69" s="160"/>
      <c r="AV69" s="1868"/>
      <c r="AW69" s="2051"/>
      <c r="AX69" s="1868"/>
      <c r="AY69" s="2054"/>
      <c r="AZ69" s="1868"/>
      <c r="BA69" s="160"/>
      <c r="BB69" s="1868"/>
      <c r="BC69" s="2048">
        <v>0.06</v>
      </c>
      <c r="BD69" s="1868"/>
      <c r="BE69" s="276">
        <v>8</v>
      </c>
      <c r="BF69" s="1868"/>
      <c r="BG69" s="276">
        <v>20</v>
      </c>
      <c r="BH69" s="1868"/>
      <c r="BI69" s="276">
        <v>10</v>
      </c>
      <c r="BJ69" s="1868"/>
      <c r="BK69" s="2051"/>
      <c r="BL69" s="1868"/>
      <c r="BM69" s="2054"/>
      <c r="BN69" s="1868"/>
      <c r="BO69" s="2048">
        <v>0.98</v>
      </c>
      <c r="BP69" s="245"/>
      <c r="BQ69" s="245"/>
      <c r="BR69" s="94"/>
      <c r="BS69" s="108"/>
      <c r="BT69" s="108"/>
      <c r="BU69" s="108"/>
      <c r="BV69" s="108"/>
      <c r="BW69" s="108"/>
      <c r="BX69" s="108"/>
      <c r="BY69" s="108"/>
      <c r="BZ69" s="108"/>
      <c r="CA69" s="108"/>
      <c r="CB69" s="108"/>
      <c r="CC69" s="108"/>
      <c r="CD69" s="108"/>
      <c r="CE69" s="108"/>
    </row>
    <row r="70" spans="1:83" s="172" customFormat="1" ht="12.75" customHeight="1">
      <c r="A70" s="172" t="s">
        <v>901</v>
      </c>
      <c r="B70" s="1917"/>
      <c r="C70" s="2057"/>
      <c r="D70" s="2047"/>
      <c r="E70" s="168" t="s">
        <v>438</v>
      </c>
      <c r="F70" s="167"/>
      <c r="G70" s="150">
        <v>176790</v>
      </c>
      <c r="H70" s="151"/>
      <c r="I70" s="150">
        <v>173600</v>
      </c>
      <c r="J70" s="151"/>
      <c r="K70" s="112" t="s">
        <v>615</v>
      </c>
      <c r="L70" s="152">
        <v>1660</v>
      </c>
      <c r="M70" s="153"/>
      <c r="N70" s="154" t="s">
        <v>790</v>
      </c>
      <c r="O70" s="152">
        <v>1620</v>
      </c>
      <c r="P70" s="153"/>
      <c r="Q70" s="154" t="s">
        <v>790</v>
      </c>
      <c r="R70" s="140"/>
      <c r="S70" s="139"/>
      <c r="T70" s="277"/>
      <c r="U70" s="1888"/>
      <c r="V70" s="94"/>
      <c r="W70" s="160"/>
      <c r="X70" s="1868"/>
      <c r="Y70" s="266"/>
      <c r="Z70" s="248"/>
      <c r="AA70" s="1901"/>
      <c r="AB70" s="266"/>
      <c r="AC70" s="1941"/>
      <c r="AD70" s="139"/>
      <c r="AE70" s="139"/>
      <c r="AF70" s="1888"/>
      <c r="AG70" s="295"/>
      <c r="AH70" s="2058"/>
      <c r="AI70" s="279" t="s">
        <v>805</v>
      </c>
      <c r="AJ70" s="280">
        <v>1800</v>
      </c>
      <c r="AK70" s="281">
        <v>2000</v>
      </c>
      <c r="AL70" s="282">
        <v>1300</v>
      </c>
      <c r="AM70" s="281">
        <v>1300</v>
      </c>
      <c r="AN70" s="2059"/>
      <c r="AO70" s="279" t="s">
        <v>806</v>
      </c>
      <c r="AP70" s="280">
        <v>2000</v>
      </c>
      <c r="AQ70" s="281">
        <v>2300</v>
      </c>
      <c r="AR70" s="283">
        <v>1400</v>
      </c>
      <c r="AS70" s="284">
        <v>1400</v>
      </c>
      <c r="AT70" s="1868"/>
      <c r="AU70" s="160"/>
      <c r="AV70" s="1868"/>
      <c r="AW70" s="2052"/>
      <c r="AX70" s="1868"/>
      <c r="AY70" s="2055"/>
      <c r="AZ70" s="1868"/>
      <c r="BA70" s="160"/>
      <c r="BB70" s="1868"/>
      <c r="BC70" s="2049"/>
      <c r="BD70" s="1868"/>
      <c r="BE70" s="116"/>
      <c r="BF70" s="1868"/>
      <c r="BG70" s="285" t="s">
        <v>807</v>
      </c>
      <c r="BH70" s="1868"/>
      <c r="BI70" s="285" t="s">
        <v>807</v>
      </c>
      <c r="BJ70" s="1868"/>
      <c r="BK70" s="2052"/>
      <c r="BL70" s="1868"/>
      <c r="BM70" s="2055"/>
      <c r="BN70" s="1868"/>
      <c r="BO70" s="2048"/>
      <c r="BP70" s="245"/>
      <c r="BQ70" s="245"/>
      <c r="BR70" s="94"/>
      <c r="BS70" s="108"/>
      <c r="BT70" s="108"/>
      <c r="BU70" s="108"/>
      <c r="BV70" s="108"/>
      <c r="BW70" s="108"/>
      <c r="BX70" s="108"/>
      <c r="BY70" s="108"/>
      <c r="BZ70" s="108"/>
      <c r="CA70" s="108"/>
      <c r="CB70" s="108"/>
      <c r="CC70" s="108"/>
      <c r="CD70" s="108"/>
      <c r="CE70" s="108"/>
    </row>
    <row r="71" spans="1:83" s="170" customFormat="1" ht="12.75" customHeight="1">
      <c r="A71" s="170" t="s">
        <v>902</v>
      </c>
      <c r="B71" s="1917"/>
      <c r="C71" s="2060" t="s">
        <v>903</v>
      </c>
      <c r="D71" s="1873" t="s">
        <v>789</v>
      </c>
      <c r="E71" s="129" t="s">
        <v>480</v>
      </c>
      <c r="F71" s="130"/>
      <c r="G71" s="131">
        <v>31720</v>
      </c>
      <c r="H71" s="132">
        <v>39290</v>
      </c>
      <c r="I71" s="131">
        <v>28720</v>
      </c>
      <c r="J71" s="132">
        <v>36290</v>
      </c>
      <c r="K71" s="112" t="s">
        <v>615</v>
      </c>
      <c r="L71" s="133">
        <v>290</v>
      </c>
      <c r="M71" s="134">
        <v>360</v>
      </c>
      <c r="N71" s="135" t="s">
        <v>790</v>
      </c>
      <c r="O71" s="133">
        <v>260</v>
      </c>
      <c r="P71" s="134">
        <v>330</v>
      </c>
      <c r="Q71" s="135" t="s">
        <v>790</v>
      </c>
      <c r="R71" s="112" t="s">
        <v>615</v>
      </c>
      <c r="S71" s="136">
        <v>7570</v>
      </c>
      <c r="T71" s="246">
        <v>70</v>
      </c>
      <c r="U71" s="1888"/>
      <c r="V71" s="94"/>
      <c r="W71" s="160"/>
      <c r="X71" s="1868"/>
      <c r="Y71" s="266"/>
      <c r="Z71" s="248"/>
      <c r="AA71" s="1901"/>
      <c r="AB71" s="266"/>
      <c r="AC71" s="1941"/>
      <c r="AD71" s="139"/>
      <c r="AE71" s="139"/>
      <c r="AF71" s="1888"/>
      <c r="AG71" s="295"/>
      <c r="AH71" s="2058" t="s">
        <v>615</v>
      </c>
      <c r="AI71" s="250" t="s">
        <v>792</v>
      </c>
      <c r="AJ71" s="251">
        <v>2300</v>
      </c>
      <c r="AK71" s="252">
        <v>2500</v>
      </c>
      <c r="AL71" s="286">
        <v>1600</v>
      </c>
      <c r="AM71" s="269">
        <v>1600</v>
      </c>
      <c r="AN71" s="2059" t="s">
        <v>615</v>
      </c>
      <c r="AO71" s="250" t="s">
        <v>793</v>
      </c>
      <c r="AP71" s="251">
        <v>5400</v>
      </c>
      <c r="AQ71" s="252">
        <v>6000</v>
      </c>
      <c r="AR71" s="287">
        <v>3700</v>
      </c>
      <c r="AS71" s="272">
        <v>3700</v>
      </c>
      <c r="AT71" s="1868"/>
      <c r="AU71" s="2064" t="s">
        <v>904</v>
      </c>
      <c r="AV71" s="1868" t="s">
        <v>615</v>
      </c>
      <c r="AW71" s="2050">
        <v>1290</v>
      </c>
      <c r="AX71" s="1868" t="s">
        <v>615</v>
      </c>
      <c r="AY71" s="2053">
        <v>10</v>
      </c>
      <c r="AZ71" s="1868"/>
      <c r="BA71" s="2064"/>
      <c r="BB71" s="1868" t="s">
        <v>624</v>
      </c>
      <c r="BC71" s="2044" t="s">
        <v>794</v>
      </c>
      <c r="BD71" s="1868" t="s">
        <v>624</v>
      </c>
      <c r="BE71" s="147"/>
      <c r="BF71" s="1868" t="s">
        <v>624</v>
      </c>
      <c r="BG71" s="147"/>
      <c r="BH71" s="1868" t="s">
        <v>624</v>
      </c>
      <c r="BI71" s="147"/>
      <c r="BJ71" s="1868" t="s">
        <v>615</v>
      </c>
      <c r="BK71" s="2050">
        <v>1550</v>
      </c>
      <c r="BL71" s="1868" t="s">
        <v>617</v>
      </c>
      <c r="BM71" s="2053">
        <v>10</v>
      </c>
      <c r="BN71" s="1868"/>
      <c r="BO71" s="2044" t="s">
        <v>913</v>
      </c>
      <c r="BP71" s="256"/>
      <c r="BQ71" s="256"/>
      <c r="BR71" s="126"/>
      <c r="BS71" s="258"/>
      <c r="BT71" s="258"/>
      <c r="BU71" s="258"/>
      <c r="BV71" s="258"/>
      <c r="BW71" s="258"/>
      <c r="BX71" s="258"/>
      <c r="BY71" s="258"/>
      <c r="BZ71" s="258"/>
      <c r="CA71" s="258"/>
      <c r="CB71" s="258"/>
      <c r="CC71" s="258"/>
      <c r="CD71" s="258"/>
      <c r="CE71" s="258"/>
    </row>
    <row r="72" spans="1:83" s="170" customFormat="1" ht="12.75" customHeight="1">
      <c r="A72" s="170" t="s">
        <v>905</v>
      </c>
      <c r="B72" s="1917"/>
      <c r="C72" s="2061"/>
      <c r="D72" s="1908"/>
      <c r="E72" s="259" t="s">
        <v>435</v>
      </c>
      <c r="F72" s="130"/>
      <c r="G72" s="260">
        <v>39290</v>
      </c>
      <c r="H72" s="261">
        <v>100150</v>
      </c>
      <c r="I72" s="260">
        <v>36290</v>
      </c>
      <c r="J72" s="261">
        <v>97150</v>
      </c>
      <c r="K72" s="112" t="s">
        <v>615</v>
      </c>
      <c r="L72" s="262">
        <v>360</v>
      </c>
      <c r="M72" s="263">
        <v>890</v>
      </c>
      <c r="N72" s="264" t="s">
        <v>790</v>
      </c>
      <c r="O72" s="262">
        <v>330</v>
      </c>
      <c r="P72" s="263">
        <v>860</v>
      </c>
      <c r="Q72" s="264" t="s">
        <v>790</v>
      </c>
      <c r="R72" s="112" t="s">
        <v>615</v>
      </c>
      <c r="S72" s="152">
        <v>7570</v>
      </c>
      <c r="T72" s="265">
        <v>70</v>
      </c>
      <c r="U72" s="1888"/>
      <c r="V72" s="94"/>
      <c r="W72" s="160"/>
      <c r="X72" s="1868"/>
      <c r="Y72" s="266"/>
      <c r="Z72" s="248"/>
      <c r="AA72" s="1901"/>
      <c r="AB72" s="266"/>
      <c r="AC72" s="1941"/>
      <c r="AD72" s="139"/>
      <c r="AE72" s="139"/>
      <c r="AF72" s="1888"/>
      <c r="AG72" s="295"/>
      <c r="AH72" s="2058"/>
      <c r="AI72" s="101" t="s">
        <v>797</v>
      </c>
      <c r="AJ72" s="268">
        <v>2200</v>
      </c>
      <c r="AK72" s="269">
        <v>2400</v>
      </c>
      <c r="AL72" s="286">
        <v>1500</v>
      </c>
      <c r="AM72" s="269">
        <v>1500</v>
      </c>
      <c r="AN72" s="2059"/>
      <c r="AO72" s="101" t="s">
        <v>798</v>
      </c>
      <c r="AP72" s="268">
        <v>2900</v>
      </c>
      <c r="AQ72" s="269">
        <v>3300</v>
      </c>
      <c r="AR72" s="287">
        <v>2000</v>
      </c>
      <c r="AS72" s="272">
        <v>2000</v>
      </c>
      <c r="AT72" s="1868"/>
      <c r="AU72" s="2064"/>
      <c r="AV72" s="1868"/>
      <c r="AW72" s="2051"/>
      <c r="AX72" s="1868"/>
      <c r="AY72" s="2054"/>
      <c r="AZ72" s="1868"/>
      <c r="BA72" s="2064"/>
      <c r="BB72" s="1868"/>
      <c r="BC72" s="2045"/>
      <c r="BD72" s="1868"/>
      <c r="BE72" s="273">
        <v>750</v>
      </c>
      <c r="BF72" s="1868"/>
      <c r="BG72" s="273">
        <v>2670</v>
      </c>
      <c r="BH72" s="1868"/>
      <c r="BI72" s="273">
        <v>1720</v>
      </c>
      <c r="BJ72" s="1868"/>
      <c r="BK72" s="2051"/>
      <c r="BL72" s="1868"/>
      <c r="BM72" s="2054"/>
      <c r="BN72" s="1868"/>
      <c r="BO72" s="2045"/>
      <c r="BP72" s="256"/>
      <c r="BQ72" s="256"/>
      <c r="BR72" s="126"/>
      <c r="BS72" s="258"/>
      <c r="BT72" s="258"/>
      <c r="BU72" s="258"/>
      <c r="BV72" s="258"/>
      <c r="BW72" s="258"/>
      <c r="BX72" s="258"/>
      <c r="BY72" s="258"/>
      <c r="BZ72" s="258"/>
      <c r="CA72" s="258"/>
      <c r="CB72" s="258"/>
      <c r="CC72" s="258"/>
      <c r="CD72" s="258"/>
      <c r="CE72" s="258"/>
    </row>
    <row r="73" spans="1:83" s="170" customFormat="1" ht="12.75" customHeight="1">
      <c r="A73" s="170" t="s">
        <v>906</v>
      </c>
      <c r="B73" s="1917"/>
      <c r="C73" s="2061"/>
      <c r="D73" s="2062" t="s">
        <v>800</v>
      </c>
      <c r="E73" s="259" t="s">
        <v>801</v>
      </c>
      <c r="F73" s="130"/>
      <c r="G73" s="260">
        <v>100150</v>
      </c>
      <c r="H73" s="261">
        <v>175940</v>
      </c>
      <c r="I73" s="260">
        <v>97150</v>
      </c>
      <c r="J73" s="261">
        <v>172940</v>
      </c>
      <c r="K73" s="112" t="s">
        <v>615</v>
      </c>
      <c r="L73" s="262">
        <v>890</v>
      </c>
      <c r="M73" s="263">
        <v>1650</v>
      </c>
      <c r="N73" s="264" t="s">
        <v>790</v>
      </c>
      <c r="O73" s="262">
        <v>860</v>
      </c>
      <c r="P73" s="263">
        <v>1620</v>
      </c>
      <c r="Q73" s="264" t="s">
        <v>790</v>
      </c>
      <c r="R73" s="140"/>
      <c r="S73" s="139"/>
      <c r="T73" s="274"/>
      <c r="U73" s="1888"/>
      <c r="V73" s="94"/>
      <c r="W73" s="160"/>
      <c r="X73" s="1868"/>
      <c r="Y73" s="266"/>
      <c r="Z73" s="248"/>
      <c r="AA73" s="1901"/>
      <c r="AB73" s="266"/>
      <c r="AC73" s="1941"/>
      <c r="AD73" s="139"/>
      <c r="AE73" s="139"/>
      <c r="AF73" s="1888"/>
      <c r="AG73" s="295"/>
      <c r="AH73" s="2058"/>
      <c r="AI73" s="101" t="s">
        <v>802</v>
      </c>
      <c r="AJ73" s="268">
        <v>2100</v>
      </c>
      <c r="AK73" s="269">
        <v>2300</v>
      </c>
      <c r="AL73" s="286">
        <v>1400</v>
      </c>
      <c r="AM73" s="269">
        <v>1400</v>
      </c>
      <c r="AN73" s="2059"/>
      <c r="AO73" s="101" t="s">
        <v>803</v>
      </c>
      <c r="AP73" s="268">
        <v>2500</v>
      </c>
      <c r="AQ73" s="269">
        <v>2800</v>
      </c>
      <c r="AR73" s="287">
        <v>1800</v>
      </c>
      <c r="AS73" s="272">
        <v>1800</v>
      </c>
      <c r="AT73" s="1868"/>
      <c r="AU73" s="160"/>
      <c r="AV73" s="1868"/>
      <c r="AW73" s="2051"/>
      <c r="AX73" s="1868"/>
      <c r="AY73" s="2054"/>
      <c r="AZ73" s="1868"/>
      <c r="BA73" s="160"/>
      <c r="BB73" s="1868"/>
      <c r="BC73" s="2048">
        <v>0.06</v>
      </c>
      <c r="BD73" s="1868"/>
      <c r="BE73" s="276">
        <v>8</v>
      </c>
      <c r="BF73" s="1868"/>
      <c r="BG73" s="276">
        <v>20</v>
      </c>
      <c r="BH73" s="1868"/>
      <c r="BI73" s="276">
        <v>10</v>
      </c>
      <c r="BJ73" s="1868"/>
      <c r="BK73" s="2051"/>
      <c r="BL73" s="1868"/>
      <c r="BM73" s="2054"/>
      <c r="BN73" s="1868"/>
      <c r="BO73" s="2048">
        <v>0.99</v>
      </c>
      <c r="BP73" s="256"/>
      <c r="BQ73" s="256"/>
      <c r="BR73" s="126"/>
      <c r="BS73" s="258"/>
      <c r="BT73" s="258"/>
      <c r="BU73" s="258"/>
      <c r="BV73" s="258"/>
      <c r="BW73" s="258"/>
      <c r="BX73" s="258"/>
      <c r="BY73" s="258"/>
      <c r="BZ73" s="258"/>
      <c r="CA73" s="258"/>
      <c r="CB73" s="258"/>
      <c r="CC73" s="258"/>
      <c r="CD73" s="258"/>
      <c r="CE73" s="258"/>
    </row>
    <row r="74" spans="1:83" s="170" customFormat="1" ht="12.75" customHeight="1">
      <c r="A74" s="170" t="s">
        <v>907</v>
      </c>
      <c r="B74" s="1917"/>
      <c r="C74" s="2061"/>
      <c r="D74" s="2063"/>
      <c r="E74" s="149" t="s">
        <v>438</v>
      </c>
      <c r="F74" s="130"/>
      <c r="G74" s="150">
        <v>175940</v>
      </c>
      <c r="H74" s="151"/>
      <c r="I74" s="150">
        <v>172940</v>
      </c>
      <c r="J74" s="151"/>
      <c r="K74" s="112" t="s">
        <v>615</v>
      </c>
      <c r="L74" s="152">
        <v>1650</v>
      </c>
      <c r="M74" s="153"/>
      <c r="N74" s="154" t="s">
        <v>790</v>
      </c>
      <c r="O74" s="152">
        <v>1620</v>
      </c>
      <c r="P74" s="153"/>
      <c r="Q74" s="154" t="s">
        <v>790</v>
      </c>
      <c r="R74" s="140"/>
      <c r="S74" s="139"/>
      <c r="T74" s="277"/>
      <c r="U74" s="1888"/>
      <c r="V74" s="94"/>
      <c r="W74" s="290"/>
      <c r="X74" s="1868"/>
      <c r="Y74" s="296"/>
      <c r="Z74" s="248"/>
      <c r="AA74" s="1901"/>
      <c r="AB74" s="172"/>
      <c r="AC74" s="1941"/>
      <c r="AD74" s="139"/>
      <c r="AE74" s="139"/>
      <c r="AF74" s="1888"/>
      <c r="AG74" s="295"/>
      <c r="AH74" s="2058"/>
      <c r="AI74" s="279" t="s">
        <v>805</v>
      </c>
      <c r="AJ74" s="280">
        <v>1900</v>
      </c>
      <c r="AK74" s="281">
        <v>2100</v>
      </c>
      <c r="AL74" s="282">
        <v>1300</v>
      </c>
      <c r="AM74" s="281">
        <v>1300</v>
      </c>
      <c r="AN74" s="2059"/>
      <c r="AO74" s="279" t="s">
        <v>806</v>
      </c>
      <c r="AP74" s="280">
        <v>2300</v>
      </c>
      <c r="AQ74" s="281">
        <v>2500</v>
      </c>
      <c r="AR74" s="283">
        <v>1600</v>
      </c>
      <c r="AS74" s="284">
        <v>1600</v>
      </c>
      <c r="AT74" s="1868"/>
      <c r="AU74" s="160"/>
      <c r="AV74" s="1868"/>
      <c r="AW74" s="2052"/>
      <c r="AX74" s="1868"/>
      <c r="AY74" s="2055"/>
      <c r="AZ74" s="1868"/>
      <c r="BA74" s="160"/>
      <c r="BB74" s="1868"/>
      <c r="BC74" s="2049"/>
      <c r="BD74" s="1868"/>
      <c r="BE74" s="116"/>
      <c r="BF74" s="1868"/>
      <c r="BG74" s="285" t="s">
        <v>807</v>
      </c>
      <c r="BH74" s="1868"/>
      <c r="BI74" s="285" t="s">
        <v>807</v>
      </c>
      <c r="BJ74" s="1868"/>
      <c r="BK74" s="2052"/>
      <c r="BL74" s="1868"/>
      <c r="BM74" s="2055"/>
      <c r="BN74" s="1868"/>
      <c r="BO74" s="2048"/>
      <c r="BP74" s="256"/>
      <c r="BQ74" s="256"/>
      <c r="BR74" s="126"/>
      <c r="BS74" s="258"/>
      <c r="BT74" s="258"/>
      <c r="BU74" s="258"/>
      <c r="BV74" s="258"/>
      <c r="BW74" s="258"/>
      <c r="BX74" s="258"/>
      <c r="BY74" s="258"/>
      <c r="BZ74" s="258"/>
      <c r="CA74" s="258"/>
      <c r="CB74" s="258"/>
      <c r="CC74" s="258"/>
      <c r="CD74" s="258"/>
      <c r="CE74" s="258"/>
    </row>
    <row r="75" spans="1:83" s="172" customFormat="1" ht="12.75" customHeight="1">
      <c r="A75" s="172" t="s">
        <v>908</v>
      </c>
      <c r="B75" s="1917"/>
      <c r="C75" s="2056" t="s">
        <v>909</v>
      </c>
      <c r="D75" s="1906" t="s">
        <v>789</v>
      </c>
      <c r="E75" s="166" t="s">
        <v>480</v>
      </c>
      <c r="F75" s="167"/>
      <c r="G75" s="131">
        <v>30940</v>
      </c>
      <c r="H75" s="132">
        <v>38510</v>
      </c>
      <c r="I75" s="131">
        <v>28100</v>
      </c>
      <c r="J75" s="132">
        <v>35670</v>
      </c>
      <c r="K75" s="112" t="s">
        <v>615</v>
      </c>
      <c r="L75" s="133">
        <v>280</v>
      </c>
      <c r="M75" s="134">
        <v>350</v>
      </c>
      <c r="N75" s="135" t="s">
        <v>790</v>
      </c>
      <c r="O75" s="133">
        <v>250</v>
      </c>
      <c r="P75" s="134">
        <v>320</v>
      </c>
      <c r="Q75" s="135" t="s">
        <v>790</v>
      </c>
      <c r="R75" s="112" t="s">
        <v>615</v>
      </c>
      <c r="S75" s="136">
        <v>7570</v>
      </c>
      <c r="T75" s="246">
        <v>70</v>
      </c>
      <c r="U75" s="1888"/>
      <c r="V75" s="94"/>
      <c r="W75" s="290"/>
      <c r="X75" s="1868"/>
      <c r="Y75" s="296"/>
      <c r="Z75" s="248"/>
      <c r="AA75" s="1901"/>
      <c r="AC75" s="1941"/>
      <c r="AD75" s="139"/>
      <c r="AE75" s="139"/>
      <c r="AF75" s="1888"/>
      <c r="AG75" s="295"/>
      <c r="AH75" s="2058" t="s">
        <v>615</v>
      </c>
      <c r="AI75" s="250" t="s">
        <v>792</v>
      </c>
      <c r="AJ75" s="251">
        <v>2200</v>
      </c>
      <c r="AK75" s="252">
        <v>2400</v>
      </c>
      <c r="AL75" s="286">
        <v>1500</v>
      </c>
      <c r="AM75" s="269">
        <v>1500</v>
      </c>
      <c r="AN75" s="2059" t="s">
        <v>615</v>
      </c>
      <c r="AO75" s="250" t="s">
        <v>793</v>
      </c>
      <c r="AP75" s="251">
        <v>4800</v>
      </c>
      <c r="AQ75" s="252">
        <v>5400</v>
      </c>
      <c r="AR75" s="287">
        <v>3400</v>
      </c>
      <c r="AS75" s="272">
        <v>3400</v>
      </c>
      <c r="AT75" s="1868"/>
      <c r="AU75" s="160"/>
      <c r="AV75" s="1868" t="s">
        <v>615</v>
      </c>
      <c r="AW75" s="2050">
        <v>1220</v>
      </c>
      <c r="AX75" s="1868" t="s">
        <v>615</v>
      </c>
      <c r="AY75" s="2053">
        <v>10</v>
      </c>
      <c r="AZ75" s="1868"/>
      <c r="BA75" s="160"/>
      <c r="BB75" s="1868" t="s">
        <v>624</v>
      </c>
      <c r="BC75" s="2044" t="s">
        <v>794</v>
      </c>
      <c r="BD75" s="1868" t="s">
        <v>624</v>
      </c>
      <c r="BE75" s="147"/>
      <c r="BF75" s="1868" t="s">
        <v>624</v>
      </c>
      <c r="BG75" s="147"/>
      <c r="BH75" s="1868" t="s">
        <v>624</v>
      </c>
      <c r="BI75" s="147"/>
      <c r="BJ75" s="1868" t="s">
        <v>615</v>
      </c>
      <c r="BK75" s="2050">
        <v>1460</v>
      </c>
      <c r="BL75" s="1868" t="s">
        <v>617</v>
      </c>
      <c r="BM75" s="2053">
        <v>10</v>
      </c>
      <c r="BN75" s="138"/>
      <c r="BO75" s="2044" t="s">
        <v>913</v>
      </c>
      <c r="BP75" s="245"/>
      <c r="BQ75" s="245"/>
      <c r="BR75" s="94"/>
      <c r="BS75" s="108"/>
      <c r="BT75" s="108"/>
      <c r="BU75" s="108"/>
      <c r="BV75" s="108"/>
      <c r="BW75" s="108"/>
      <c r="BX75" s="108"/>
      <c r="BY75" s="108"/>
      <c r="BZ75" s="108"/>
      <c r="CA75" s="108"/>
      <c r="CB75" s="108"/>
      <c r="CC75" s="108"/>
      <c r="CD75" s="108"/>
      <c r="CE75" s="108"/>
    </row>
    <row r="76" spans="1:83" s="172" customFormat="1" ht="12.75" customHeight="1">
      <c r="A76" s="172" t="s">
        <v>910</v>
      </c>
      <c r="B76" s="1917"/>
      <c r="C76" s="2057"/>
      <c r="D76" s="1907"/>
      <c r="E76" s="288" t="s">
        <v>435</v>
      </c>
      <c r="F76" s="167"/>
      <c r="G76" s="260">
        <v>38510</v>
      </c>
      <c r="H76" s="261">
        <v>99370</v>
      </c>
      <c r="I76" s="260">
        <v>35670</v>
      </c>
      <c r="J76" s="261">
        <v>96530</v>
      </c>
      <c r="K76" s="112" t="s">
        <v>615</v>
      </c>
      <c r="L76" s="262">
        <v>350</v>
      </c>
      <c r="M76" s="263">
        <v>880</v>
      </c>
      <c r="N76" s="264" t="s">
        <v>790</v>
      </c>
      <c r="O76" s="262">
        <v>320</v>
      </c>
      <c r="P76" s="263">
        <v>850</v>
      </c>
      <c r="Q76" s="264" t="s">
        <v>790</v>
      </c>
      <c r="R76" s="112" t="s">
        <v>615</v>
      </c>
      <c r="S76" s="152">
        <v>7570</v>
      </c>
      <c r="T76" s="265">
        <v>70</v>
      </c>
      <c r="U76" s="1888"/>
      <c r="V76" s="94"/>
      <c r="W76" s="160"/>
      <c r="X76" s="1868"/>
      <c r="Y76" s="266"/>
      <c r="Z76" s="248"/>
      <c r="AA76" s="1901"/>
      <c r="AB76" s="266"/>
      <c r="AC76" s="1941"/>
      <c r="AD76" s="139"/>
      <c r="AE76" s="139"/>
      <c r="AF76" s="1888"/>
      <c r="AG76" s="295"/>
      <c r="AH76" s="2058"/>
      <c r="AI76" s="101" t="s">
        <v>797</v>
      </c>
      <c r="AJ76" s="268">
        <v>2100</v>
      </c>
      <c r="AK76" s="269">
        <v>2300</v>
      </c>
      <c r="AL76" s="286">
        <v>1400</v>
      </c>
      <c r="AM76" s="269">
        <v>1400</v>
      </c>
      <c r="AN76" s="2059"/>
      <c r="AO76" s="101" t="s">
        <v>798</v>
      </c>
      <c r="AP76" s="268">
        <v>2600</v>
      </c>
      <c r="AQ76" s="269">
        <v>2900</v>
      </c>
      <c r="AR76" s="287">
        <v>1800</v>
      </c>
      <c r="AS76" s="272">
        <v>1800</v>
      </c>
      <c r="AT76" s="1868"/>
      <c r="AU76" s="160"/>
      <c r="AV76" s="1868"/>
      <c r="AW76" s="2051"/>
      <c r="AX76" s="1868"/>
      <c r="AY76" s="2054"/>
      <c r="AZ76" s="1868"/>
      <c r="BA76" s="160"/>
      <c r="BB76" s="1868"/>
      <c r="BC76" s="2045"/>
      <c r="BD76" s="1868"/>
      <c r="BE76" s="273">
        <v>700</v>
      </c>
      <c r="BF76" s="1868"/>
      <c r="BG76" s="273">
        <v>2520</v>
      </c>
      <c r="BH76" s="1868"/>
      <c r="BI76" s="273">
        <v>1630</v>
      </c>
      <c r="BJ76" s="1868"/>
      <c r="BK76" s="2051"/>
      <c r="BL76" s="1868"/>
      <c r="BM76" s="2054"/>
      <c r="BN76" s="138"/>
      <c r="BO76" s="2045"/>
      <c r="BP76" s="245"/>
      <c r="BQ76" s="245"/>
      <c r="BR76" s="94"/>
      <c r="BS76" s="108"/>
      <c r="BT76" s="108"/>
      <c r="BU76" s="108"/>
      <c r="BV76" s="108"/>
      <c r="BW76" s="108"/>
      <c r="BX76" s="108"/>
      <c r="BY76" s="108"/>
      <c r="BZ76" s="108"/>
      <c r="CA76" s="108"/>
      <c r="CB76" s="108"/>
      <c r="CC76" s="108"/>
      <c r="CD76" s="108"/>
      <c r="CE76" s="108"/>
    </row>
    <row r="77" spans="1:83" s="172" customFormat="1" ht="12.75" customHeight="1">
      <c r="A77" s="172" t="s">
        <v>911</v>
      </c>
      <c r="B77" s="1917"/>
      <c r="C77" s="2057"/>
      <c r="D77" s="2046" t="s">
        <v>800</v>
      </c>
      <c r="E77" s="288" t="s">
        <v>801</v>
      </c>
      <c r="F77" s="167"/>
      <c r="G77" s="260">
        <v>99370</v>
      </c>
      <c r="H77" s="261">
        <v>175160</v>
      </c>
      <c r="I77" s="260">
        <v>96530</v>
      </c>
      <c r="J77" s="261">
        <v>172320</v>
      </c>
      <c r="K77" s="112" t="s">
        <v>615</v>
      </c>
      <c r="L77" s="262">
        <v>880</v>
      </c>
      <c r="M77" s="263">
        <v>1640</v>
      </c>
      <c r="N77" s="264" t="s">
        <v>790</v>
      </c>
      <c r="O77" s="262">
        <v>850</v>
      </c>
      <c r="P77" s="263">
        <v>1610</v>
      </c>
      <c r="Q77" s="264" t="s">
        <v>790</v>
      </c>
      <c r="R77" s="140"/>
      <c r="S77" s="139"/>
      <c r="T77" s="274"/>
      <c r="U77" s="1888"/>
      <c r="V77" s="94"/>
      <c r="W77" s="160"/>
      <c r="X77" s="1868"/>
      <c r="Y77" s="266"/>
      <c r="Z77" s="248"/>
      <c r="AA77" s="1901"/>
      <c r="AB77" s="266"/>
      <c r="AC77" s="1941"/>
      <c r="AD77" s="139"/>
      <c r="AE77" s="139"/>
      <c r="AF77" s="1888"/>
      <c r="AG77" s="295"/>
      <c r="AH77" s="2058"/>
      <c r="AI77" s="101" t="s">
        <v>802</v>
      </c>
      <c r="AJ77" s="268">
        <v>1900</v>
      </c>
      <c r="AK77" s="269">
        <v>2100</v>
      </c>
      <c r="AL77" s="286">
        <v>1300</v>
      </c>
      <c r="AM77" s="269">
        <v>1300</v>
      </c>
      <c r="AN77" s="2059"/>
      <c r="AO77" s="101" t="s">
        <v>803</v>
      </c>
      <c r="AP77" s="268">
        <v>2300</v>
      </c>
      <c r="AQ77" s="269">
        <v>2500</v>
      </c>
      <c r="AR77" s="287">
        <v>1600</v>
      </c>
      <c r="AS77" s="272">
        <v>1600</v>
      </c>
      <c r="AT77" s="1868"/>
      <c r="AU77" s="160"/>
      <c r="AV77" s="1868"/>
      <c r="AW77" s="2051"/>
      <c r="AX77" s="1868"/>
      <c r="AY77" s="2054"/>
      <c r="AZ77" s="1868"/>
      <c r="BA77" s="160"/>
      <c r="BB77" s="1868"/>
      <c r="BC77" s="2048">
        <v>0.06</v>
      </c>
      <c r="BD77" s="1868"/>
      <c r="BE77" s="276">
        <v>7</v>
      </c>
      <c r="BF77" s="1868"/>
      <c r="BG77" s="276">
        <v>20</v>
      </c>
      <c r="BH77" s="1868"/>
      <c r="BI77" s="276">
        <v>10</v>
      </c>
      <c r="BJ77" s="1868"/>
      <c r="BK77" s="2051"/>
      <c r="BL77" s="1868"/>
      <c r="BM77" s="2054"/>
      <c r="BN77" s="138"/>
      <c r="BO77" s="2048">
        <v>0.99</v>
      </c>
      <c r="BP77" s="245"/>
      <c r="BQ77" s="245"/>
      <c r="BR77" s="94"/>
      <c r="BS77" s="108"/>
      <c r="BT77" s="108"/>
      <c r="BU77" s="108"/>
      <c r="BV77" s="108"/>
      <c r="BW77" s="108"/>
      <c r="BX77" s="108"/>
      <c r="BY77" s="108"/>
      <c r="BZ77" s="108"/>
      <c r="CA77" s="108"/>
      <c r="CB77" s="108"/>
      <c r="CC77" s="108"/>
      <c r="CD77" s="108"/>
      <c r="CE77" s="108"/>
    </row>
    <row r="78" spans="1:83" s="172" customFormat="1" ht="12.75" customHeight="1">
      <c r="A78" s="172" t="s">
        <v>912</v>
      </c>
      <c r="B78" s="1905"/>
      <c r="C78" s="2057"/>
      <c r="D78" s="2047"/>
      <c r="E78" s="168" t="s">
        <v>438</v>
      </c>
      <c r="F78" s="167"/>
      <c r="G78" s="150">
        <v>175160</v>
      </c>
      <c r="H78" s="151"/>
      <c r="I78" s="150">
        <v>172320</v>
      </c>
      <c r="J78" s="151"/>
      <c r="K78" s="112" t="s">
        <v>615</v>
      </c>
      <c r="L78" s="152">
        <v>1640</v>
      </c>
      <c r="M78" s="153"/>
      <c r="N78" s="154" t="s">
        <v>790</v>
      </c>
      <c r="O78" s="152">
        <v>1610</v>
      </c>
      <c r="P78" s="153"/>
      <c r="Q78" s="154" t="s">
        <v>790</v>
      </c>
      <c r="R78" s="140"/>
      <c r="S78" s="139"/>
      <c r="T78" s="297"/>
      <c r="U78" s="1888"/>
      <c r="V78" s="94"/>
      <c r="W78" s="174"/>
      <c r="X78" s="1868"/>
      <c r="Y78" s="298"/>
      <c r="Z78" s="248"/>
      <c r="AA78" s="1901"/>
      <c r="AB78" s="298"/>
      <c r="AC78" s="1941"/>
      <c r="AD78" s="139"/>
      <c r="AE78" s="139"/>
      <c r="AF78" s="1888"/>
      <c r="AG78" s="295"/>
      <c r="AH78" s="2058"/>
      <c r="AI78" s="279" t="s">
        <v>805</v>
      </c>
      <c r="AJ78" s="280">
        <v>1800</v>
      </c>
      <c r="AK78" s="281">
        <v>2000</v>
      </c>
      <c r="AL78" s="282">
        <v>1300</v>
      </c>
      <c r="AM78" s="281">
        <v>1300</v>
      </c>
      <c r="AN78" s="2059"/>
      <c r="AO78" s="279" t="s">
        <v>806</v>
      </c>
      <c r="AP78" s="280">
        <v>2000</v>
      </c>
      <c r="AQ78" s="281">
        <v>2300</v>
      </c>
      <c r="AR78" s="283">
        <v>1400</v>
      </c>
      <c r="AS78" s="284">
        <v>1400</v>
      </c>
      <c r="AT78" s="1868"/>
      <c r="AU78" s="174"/>
      <c r="AV78" s="1868"/>
      <c r="AW78" s="2052"/>
      <c r="AX78" s="1868"/>
      <c r="AY78" s="2055"/>
      <c r="AZ78" s="1868"/>
      <c r="BA78" s="174"/>
      <c r="BB78" s="1868"/>
      <c r="BC78" s="2049"/>
      <c r="BD78" s="1868"/>
      <c r="BE78" s="116"/>
      <c r="BF78" s="1868"/>
      <c r="BG78" s="285" t="s">
        <v>807</v>
      </c>
      <c r="BH78" s="1868"/>
      <c r="BI78" s="285" t="s">
        <v>807</v>
      </c>
      <c r="BJ78" s="1868"/>
      <c r="BK78" s="2052"/>
      <c r="BL78" s="1868"/>
      <c r="BM78" s="2055"/>
      <c r="BN78" s="138"/>
      <c r="BO78" s="2049"/>
      <c r="BP78" s="245"/>
      <c r="BQ78" s="245"/>
      <c r="BR78" s="94"/>
      <c r="BS78" s="108"/>
      <c r="BT78" s="108"/>
      <c r="BU78" s="108"/>
      <c r="BV78" s="108"/>
      <c r="BW78" s="108"/>
      <c r="BX78" s="108"/>
      <c r="BY78" s="108"/>
      <c r="BZ78" s="108"/>
      <c r="CA78" s="108"/>
      <c r="CB78" s="108"/>
      <c r="CC78" s="108"/>
      <c r="CD78" s="108"/>
      <c r="CE78" s="108"/>
    </row>
  </sheetData>
  <sheetProtection algorithmName="SHA-512" hashValue="h4NzwDrHtUE+5zYj8q2y4axAUkWu7DWyyadw/VKzjk0nV6v/khxmcf4mpWmMgCNjc9JoRNcavYcuXG1566bn9g==" saltValue="90kG3yKh6DwB8c1h7/g3FA==" spinCount="100000" sheet="1" objects="1" scenarios="1"/>
  <mergeCells count="530">
    <mergeCell ref="B1:B4"/>
    <mergeCell ref="C1:C4"/>
    <mergeCell ref="D1:D4"/>
    <mergeCell ref="E1:E4"/>
    <mergeCell ref="G1:J1"/>
    <mergeCell ref="L1:Q1"/>
    <mergeCell ref="BK1:BM2"/>
    <mergeCell ref="BO1:BO4"/>
    <mergeCell ref="G2:H2"/>
    <mergeCell ref="I2:J2"/>
    <mergeCell ref="L2:N2"/>
    <mergeCell ref="O2:Q2"/>
    <mergeCell ref="AJ2:AM2"/>
    <mergeCell ref="AP2:AS2"/>
    <mergeCell ref="G3:H3"/>
    <mergeCell ref="I3:J3"/>
    <mergeCell ref="AW1:AY2"/>
    <mergeCell ref="BA1:BA4"/>
    <mergeCell ref="BC1:BC4"/>
    <mergeCell ref="BE1:BE4"/>
    <mergeCell ref="BG1:BG4"/>
    <mergeCell ref="BI1:BI4"/>
    <mergeCell ref="S1:T2"/>
    <mergeCell ref="W1:AB2"/>
    <mergeCell ref="AD1:AE2"/>
    <mergeCell ref="AI1:AM1"/>
    <mergeCell ref="AO1:AS1"/>
    <mergeCell ref="AU1:AU2"/>
    <mergeCell ref="AP3:AQ3"/>
    <mergeCell ref="AR3:AS3"/>
    <mergeCell ref="AY3:AY4"/>
    <mergeCell ref="BM3:BM4"/>
    <mergeCell ref="G5:H5"/>
    <mergeCell ref="I5:J5"/>
    <mergeCell ref="L5:N5"/>
    <mergeCell ref="O5:Q5"/>
    <mergeCell ref="S5:T5"/>
    <mergeCell ref="W5:AB5"/>
    <mergeCell ref="T3:T4"/>
    <mergeCell ref="Y3:Y4"/>
    <mergeCell ref="AB3:AB4"/>
    <mergeCell ref="AG3:AG4"/>
    <mergeCell ref="AJ3:AK3"/>
    <mergeCell ref="AL3:AM3"/>
    <mergeCell ref="AD5:AG5"/>
    <mergeCell ref="AI5:AM5"/>
    <mergeCell ref="AO5:AS5"/>
    <mergeCell ref="AW5:AY5"/>
    <mergeCell ref="BK5:BM5"/>
    <mergeCell ref="B7:B78"/>
    <mergeCell ref="C7:C10"/>
    <mergeCell ref="D7:D8"/>
    <mergeCell ref="U7:U78"/>
    <mergeCell ref="X7:X78"/>
    <mergeCell ref="BH15:BH18"/>
    <mergeCell ref="AN7:AN10"/>
    <mergeCell ref="AT7:AT78"/>
    <mergeCell ref="AV7:AV10"/>
    <mergeCell ref="AW7:AW10"/>
    <mergeCell ref="AX7:AX10"/>
    <mergeCell ref="AY7:AY10"/>
    <mergeCell ref="AN11:AN14"/>
    <mergeCell ref="AV11:AV14"/>
    <mergeCell ref="AW11:AW14"/>
    <mergeCell ref="AX11:AX14"/>
    <mergeCell ref="D9:D10"/>
    <mergeCell ref="AC9:AC10"/>
    <mergeCell ref="AD9:AD10"/>
    <mergeCell ref="BC9:BC10"/>
    <mergeCell ref="BC13:BC14"/>
    <mergeCell ref="AV19:AV22"/>
    <mergeCell ref="C19:C22"/>
    <mergeCell ref="BO9:BO10"/>
    <mergeCell ref="C11:C14"/>
    <mergeCell ref="D11:D12"/>
    <mergeCell ref="AC11:AC12"/>
    <mergeCell ref="AD11:AD12"/>
    <mergeCell ref="AF11:AF14"/>
    <mergeCell ref="BJ7:BJ10"/>
    <mergeCell ref="BK7:BK10"/>
    <mergeCell ref="BL7:BL10"/>
    <mergeCell ref="BM7:BM10"/>
    <mergeCell ref="BN7:BN10"/>
    <mergeCell ref="BO7:BO8"/>
    <mergeCell ref="AZ7:AZ78"/>
    <mergeCell ref="BB7:BB10"/>
    <mergeCell ref="BC7:BC8"/>
    <mergeCell ref="BD7:BD10"/>
    <mergeCell ref="BF7:BF10"/>
    <mergeCell ref="BH7:BH10"/>
    <mergeCell ref="BC15:BC16"/>
    <mergeCell ref="BD15:BD18"/>
    <mergeCell ref="BA16:BA18"/>
    <mergeCell ref="D13:D14"/>
    <mergeCell ref="AC13:AC14"/>
    <mergeCell ref="AD13:AD14"/>
    <mergeCell ref="BO13:BO14"/>
    <mergeCell ref="C15:C18"/>
    <mergeCell ref="D15:D16"/>
    <mergeCell ref="AC15:AC16"/>
    <mergeCell ref="AD15:AD16"/>
    <mergeCell ref="AF15:AF18"/>
    <mergeCell ref="BJ11:BJ14"/>
    <mergeCell ref="BK11:BK14"/>
    <mergeCell ref="BL11:BL14"/>
    <mergeCell ref="BM11:BM14"/>
    <mergeCell ref="BN11:BN14"/>
    <mergeCell ref="BO11:BO12"/>
    <mergeCell ref="AY11:AY14"/>
    <mergeCell ref="BB11:BB14"/>
    <mergeCell ref="BC11:BC12"/>
    <mergeCell ref="BD11:BD14"/>
    <mergeCell ref="BF11:BF14"/>
    <mergeCell ref="BH11:BH14"/>
    <mergeCell ref="BF15:BF18"/>
    <mergeCell ref="D17:D18"/>
    <mergeCell ref="AC17:AC18"/>
    <mergeCell ref="AD17:AD18"/>
    <mergeCell ref="BC17:BC18"/>
    <mergeCell ref="BO17:BO18"/>
    <mergeCell ref="BM15:BM18"/>
    <mergeCell ref="BN15:BN18"/>
    <mergeCell ref="D21:D22"/>
    <mergeCell ref="AC21:AC22"/>
    <mergeCell ref="AD21:AD22"/>
    <mergeCell ref="AD19:AD20"/>
    <mergeCell ref="AF19:AF22"/>
    <mergeCell ref="AG19:AG22"/>
    <mergeCell ref="AH19:AH22"/>
    <mergeCell ref="AN19:AN22"/>
    <mergeCell ref="BO15:BO16"/>
    <mergeCell ref="AN15:AN18"/>
    <mergeCell ref="AV15:AV18"/>
    <mergeCell ref="AW15:AW18"/>
    <mergeCell ref="AX15:AX18"/>
    <mergeCell ref="AY15:AY18"/>
    <mergeCell ref="BB15:BB18"/>
    <mergeCell ref="AU16:AU18"/>
    <mergeCell ref="BN19:BN22"/>
    <mergeCell ref="BO19:BO20"/>
    <mergeCell ref="BC21:BC22"/>
    <mergeCell ref="BO21:BO22"/>
    <mergeCell ref="BF19:BF22"/>
    <mergeCell ref="BH19:BH22"/>
    <mergeCell ref="BJ19:BJ22"/>
    <mergeCell ref="BK19:BK22"/>
    <mergeCell ref="BL19:BL22"/>
    <mergeCell ref="BM19:BM22"/>
    <mergeCell ref="AW19:AW22"/>
    <mergeCell ref="AX19:AX22"/>
    <mergeCell ref="AY19:AY22"/>
    <mergeCell ref="BB19:BB22"/>
    <mergeCell ref="BC19:BC20"/>
    <mergeCell ref="BD19:BD22"/>
    <mergeCell ref="BN23:BN26"/>
    <mergeCell ref="BO23:BO24"/>
    <mergeCell ref="D25:D26"/>
    <mergeCell ref="AC25:AC26"/>
    <mergeCell ref="AD25:AD26"/>
    <mergeCell ref="BC25:BC26"/>
    <mergeCell ref="BO25:BO26"/>
    <mergeCell ref="BB23:BB26"/>
    <mergeCell ref="BC23:BC24"/>
    <mergeCell ref="BD23:BD26"/>
    <mergeCell ref="BF23:BF26"/>
    <mergeCell ref="BH23:BH26"/>
    <mergeCell ref="BJ23:BJ26"/>
    <mergeCell ref="AH23:AH26"/>
    <mergeCell ref="AN23:AN26"/>
    <mergeCell ref="AV23:AV26"/>
    <mergeCell ref="AW23:AW26"/>
    <mergeCell ref="AX23:AX26"/>
    <mergeCell ref="AY23:AY26"/>
    <mergeCell ref="D23:D24"/>
    <mergeCell ref="AC23:AC24"/>
    <mergeCell ref="AD23:AD24"/>
    <mergeCell ref="AF23:AF26"/>
    <mergeCell ref="AG23:AG26"/>
    <mergeCell ref="BL23:BL26"/>
    <mergeCell ref="BM23:BM26"/>
    <mergeCell ref="C23:C26"/>
    <mergeCell ref="AA7:AA78"/>
    <mergeCell ref="AC7:AC8"/>
    <mergeCell ref="AD7:AD8"/>
    <mergeCell ref="AF7:AF10"/>
    <mergeCell ref="AG7:AG10"/>
    <mergeCell ref="AH7:AH10"/>
    <mergeCell ref="AG11:AG14"/>
    <mergeCell ref="AH11:AH14"/>
    <mergeCell ref="AG15:AG18"/>
    <mergeCell ref="AH15:AH18"/>
    <mergeCell ref="BK27:BK30"/>
    <mergeCell ref="BL27:BL30"/>
    <mergeCell ref="BM27:BM30"/>
    <mergeCell ref="C35:C38"/>
    <mergeCell ref="D19:D20"/>
    <mergeCell ref="W19:W21"/>
    <mergeCell ref="Y19:Y21"/>
    <mergeCell ref="AC19:AC20"/>
    <mergeCell ref="BJ15:BJ18"/>
    <mergeCell ref="BK15:BK18"/>
    <mergeCell ref="BL15:BL18"/>
    <mergeCell ref="AX27:AX30"/>
    <mergeCell ref="AY27:AY30"/>
    <mergeCell ref="C27:C30"/>
    <mergeCell ref="D27:D28"/>
    <mergeCell ref="AC27:AC28"/>
    <mergeCell ref="AD27:AD28"/>
    <mergeCell ref="AF27:AF30"/>
    <mergeCell ref="AG27:AG30"/>
    <mergeCell ref="BK23:BK26"/>
    <mergeCell ref="AX31:AX34"/>
    <mergeCell ref="AY31:AY34"/>
    <mergeCell ref="D31:D32"/>
    <mergeCell ref="AC31:AC32"/>
    <mergeCell ref="AD31:AD32"/>
    <mergeCell ref="AF31:AF34"/>
    <mergeCell ref="AG31:AG34"/>
    <mergeCell ref="BN27:BN30"/>
    <mergeCell ref="BO27:BO28"/>
    <mergeCell ref="D29:D30"/>
    <mergeCell ref="AC29:AC30"/>
    <mergeCell ref="AD29:AD30"/>
    <mergeCell ref="BC29:BC30"/>
    <mergeCell ref="BO29:BO30"/>
    <mergeCell ref="BB27:BB30"/>
    <mergeCell ref="BC27:BC28"/>
    <mergeCell ref="BD27:BD30"/>
    <mergeCell ref="BF27:BF30"/>
    <mergeCell ref="BH27:BH30"/>
    <mergeCell ref="BJ27:BJ30"/>
    <mergeCell ref="AH27:AH30"/>
    <mergeCell ref="AN27:AN30"/>
    <mergeCell ref="AV27:AV30"/>
    <mergeCell ref="AW27:AW30"/>
    <mergeCell ref="BK31:BK34"/>
    <mergeCell ref="BL31:BL34"/>
    <mergeCell ref="BM31:BM34"/>
    <mergeCell ref="C31:C34"/>
    <mergeCell ref="BK35:BK38"/>
    <mergeCell ref="BL35:BL38"/>
    <mergeCell ref="BM35:BM38"/>
    <mergeCell ref="BN31:BN34"/>
    <mergeCell ref="BO31:BO32"/>
    <mergeCell ref="D33:D34"/>
    <mergeCell ref="AC33:AC34"/>
    <mergeCell ref="AD33:AD34"/>
    <mergeCell ref="BC33:BC34"/>
    <mergeCell ref="BO33:BO34"/>
    <mergeCell ref="BB31:BB34"/>
    <mergeCell ref="BC31:BC32"/>
    <mergeCell ref="BD31:BD34"/>
    <mergeCell ref="BF31:BF34"/>
    <mergeCell ref="BH31:BH34"/>
    <mergeCell ref="BJ31:BJ34"/>
    <mergeCell ref="AH31:AH34"/>
    <mergeCell ref="AN31:AN34"/>
    <mergeCell ref="AV31:AV34"/>
    <mergeCell ref="AW31:AW34"/>
    <mergeCell ref="BN35:BN38"/>
    <mergeCell ref="BO35:BO36"/>
    <mergeCell ref="D37:D38"/>
    <mergeCell ref="AC37:AC38"/>
    <mergeCell ref="AD37:AD38"/>
    <mergeCell ref="BC37:BC38"/>
    <mergeCell ref="BO37:BO38"/>
    <mergeCell ref="BB35:BB38"/>
    <mergeCell ref="BC35:BC36"/>
    <mergeCell ref="BD35:BD38"/>
    <mergeCell ref="BF35:BF38"/>
    <mergeCell ref="BH35:BH38"/>
    <mergeCell ref="BJ35:BJ38"/>
    <mergeCell ref="AH35:AH38"/>
    <mergeCell ref="AN35:AN38"/>
    <mergeCell ref="AV35:AV38"/>
    <mergeCell ref="AW35:AW38"/>
    <mergeCell ref="AX35:AX38"/>
    <mergeCell ref="AY35:AY38"/>
    <mergeCell ref="D35:D36"/>
    <mergeCell ref="AC35:AC36"/>
    <mergeCell ref="AD35:AD36"/>
    <mergeCell ref="AF35:AF38"/>
    <mergeCell ref="AG35:AG38"/>
    <mergeCell ref="BH39:BH42"/>
    <mergeCell ref="BJ39:BJ42"/>
    <mergeCell ref="AH39:AH42"/>
    <mergeCell ref="AN39:AN42"/>
    <mergeCell ref="AV39:AV42"/>
    <mergeCell ref="AW39:AW42"/>
    <mergeCell ref="AX39:AX42"/>
    <mergeCell ref="AY39:AY42"/>
    <mergeCell ref="C39:C42"/>
    <mergeCell ref="D39:D40"/>
    <mergeCell ref="AC39:AC40"/>
    <mergeCell ref="AD39:AD40"/>
    <mergeCell ref="AF39:AF42"/>
    <mergeCell ref="AG39:AG42"/>
    <mergeCell ref="BO41:BO42"/>
    <mergeCell ref="C43:C46"/>
    <mergeCell ref="D43:D44"/>
    <mergeCell ref="AC43:AC46"/>
    <mergeCell ref="AF43:AF46"/>
    <mergeCell ref="AH43:AH46"/>
    <mergeCell ref="AN43:AN46"/>
    <mergeCell ref="AV43:AV46"/>
    <mergeCell ref="AW43:AW46"/>
    <mergeCell ref="AX43:AX46"/>
    <mergeCell ref="BK39:BK42"/>
    <mergeCell ref="BL39:BL42"/>
    <mergeCell ref="BM39:BM42"/>
    <mergeCell ref="BN39:BN42"/>
    <mergeCell ref="BO39:BO40"/>
    <mergeCell ref="D41:D42"/>
    <mergeCell ref="AC41:AC42"/>
    <mergeCell ref="AD41:AD42"/>
    <mergeCell ref="BA41:BA42"/>
    <mergeCell ref="BC41:BC42"/>
    <mergeCell ref="BB39:BB42"/>
    <mergeCell ref="BC39:BC40"/>
    <mergeCell ref="BD39:BD42"/>
    <mergeCell ref="BF39:BF42"/>
    <mergeCell ref="BO43:BO44"/>
    <mergeCell ref="D45:D46"/>
    <mergeCell ref="BC45:BC46"/>
    <mergeCell ref="BO45:BO46"/>
    <mergeCell ref="C47:C50"/>
    <mergeCell ref="D47:D48"/>
    <mergeCell ref="AC47:AC50"/>
    <mergeCell ref="AF47:AF50"/>
    <mergeCell ref="AH47:AH50"/>
    <mergeCell ref="AN47:AN50"/>
    <mergeCell ref="BH43:BH46"/>
    <mergeCell ref="BJ43:BJ46"/>
    <mergeCell ref="BK43:BK46"/>
    <mergeCell ref="BL43:BL46"/>
    <mergeCell ref="BM43:BM46"/>
    <mergeCell ref="BN43:BN46"/>
    <mergeCell ref="AY43:AY46"/>
    <mergeCell ref="BA43:BA44"/>
    <mergeCell ref="BB43:BB46"/>
    <mergeCell ref="BC43:BC44"/>
    <mergeCell ref="BD43:BD46"/>
    <mergeCell ref="BF43:BF46"/>
    <mergeCell ref="C51:C54"/>
    <mergeCell ref="D51:D52"/>
    <mergeCell ref="AC51:AC54"/>
    <mergeCell ref="AF51:AF54"/>
    <mergeCell ref="AH51:AH54"/>
    <mergeCell ref="AN51:AN54"/>
    <mergeCell ref="BM47:BM50"/>
    <mergeCell ref="BN47:BN50"/>
    <mergeCell ref="BO47:BO48"/>
    <mergeCell ref="D49:D50"/>
    <mergeCell ref="BC49:BC50"/>
    <mergeCell ref="BO49:BO50"/>
    <mergeCell ref="BD47:BD50"/>
    <mergeCell ref="BF47:BF50"/>
    <mergeCell ref="BH47:BH50"/>
    <mergeCell ref="BJ47:BJ50"/>
    <mergeCell ref="BK47:BK50"/>
    <mergeCell ref="BL47:BL50"/>
    <mergeCell ref="AV47:AV50"/>
    <mergeCell ref="AW47:AW50"/>
    <mergeCell ref="AX47:AX50"/>
    <mergeCell ref="AY47:AY50"/>
    <mergeCell ref="BB47:BB50"/>
    <mergeCell ref="BC47:BC48"/>
    <mergeCell ref="C55:C58"/>
    <mergeCell ref="D55:D56"/>
    <mergeCell ref="AC55:AC58"/>
    <mergeCell ref="AF55:AF58"/>
    <mergeCell ref="AH55:AH58"/>
    <mergeCell ref="AN55:AN58"/>
    <mergeCell ref="BM51:BM54"/>
    <mergeCell ref="BN51:BN54"/>
    <mergeCell ref="BO51:BO52"/>
    <mergeCell ref="D53:D54"/>
    <mergeCell ref="BC53:BC54"/>
    <mergeCell ref="BO53:BO54"/>
    <mergeCell ref="BD51:BD54"/>
    <mergeCell ref="BF51:BF54"/>
    <mergeCell ref="BH51:BH54"/>
    <mergeCell ref="BJ51:BJ54"/>
    <mergeCell ref="BK51:BK54"/>
    <mergeCell ref="BL51:BL54"/>
    <mergeCell ref="AV51:AV54"/>
    <mergeCell ref="AW51:AW54"/>
    <mergeCell ref="AX51:AX54"/>
    <mergeCell ref="AY51:AY54"/>
    <mergeCell ref="BB51:BB54"/>
    <mergeCell ref="BC51:BC52"/>
    <mergeCell ref="C59:C62"/>
    <mergeCell ref="D59:D60"/>
    <mergeCell ref="AC59:AC62"/>
    <mergeCell ref="AF59:AF62"/>
    <mergeCell ref="AH59:AH62"/>
    <mergeCell ref="AN59:AN62"/>
    <mergeCell ref="BM55:BM58"/>
    <mergeCell ref="BN55:BN58"/>
    <mergeCell ref="BO55:BO56"/>
    <mergeCell ref="D57:D58"/>
    <mergeCell ref="BC57:BC58"/>
    <mergeCell ref="BO57:BO58"/>
    <mergeCell ref="BD55:BD58"/>
    <mergeCell ref="BF55:BF58"/>
    <mergeCell ref="BH55:BH58"/>
    <mergeCell ref="BJ55:BJ58"/>
    <mergeCell ref="BK55:BK58"/>
    <mergeCell ref="BL55:BL58"/>
    <mergeCell ref="AV55:AV58"/>
    <mergeCell ref="AW55:AW58"/>
    <mergeCell ref="AX55:AX58"/>
    <mergeCell ref="AY55:AY58"/>
    <mergeCell ref="BB55:BB58"/>
    <mergeCell ref="BC55:BC56"/>
    <mergeCell ref="C63:C66"/>
    <mergeCell ref="D63:D64"/>
    <mergeCell ref="AC63:AC66"/>
    <mergeCell ref="AF63:AF66"/>
    <mergeCell ref="AH63:AH66"/>
    <mergeCell ref="AN63:AN66"/>
    <mergeCell ref="BM59:BM62"/>
    <mergeCell ref="BN59:BN62"/>
    <mergeCell ref="BO59:BO60"/>
    <mergeCell ref="D61:D62"/>
    <mergeCell ref="BC61:BC62"/>
    <mergeCell ref="BO61:BO62"/>
    <mergeCell ref="BD59:BD62"/>
    <mergeCell ref="BF59:BF62"/>
    <mergeCell ref="BH59:BH62"/>
    <mergeCell ref="BJ59:BJ62"/>
    <mergeCell ref="BK59:BK62"/>
    <mergeCell ref="BL59:BL62"/>
    <mergeCell ref="AV59:AV62"/>
    <mergeCell ref="AW59:AW62"/>
    <mergeCell ref="AX59:AX62"/>
    <mergeCell ref="AY59:AY62"/>
    <mergeCell ref="BB59:BB62"/>
    <mergeCell ref="BC59:BC60"/>
    <mergeCell ref="C67:C70"/>
    <mergeCell ref="D67:D68"/>
    <mergeCell ref="AC67:AC70"/>
    <mergeCell ref="AF67:AF70"/>
    <mergeCell ref="AH67:AH70"/>
    <mergeCell ref="AN67:AN70"/>
    <mergeCell ref="BM63:BM66"/>
    <mergeCell ref="BN63:BN66"/>
    <mergeCell ref="BO63:BO64"/>
    <mergeCell ref="D65:D66"/>
    <mergeCell ref="BC65:BC66"/>
    <mergeCell ref="BO65:BO66"/>
    <mergeCell ref="BD63:BD66"/>
    <mergeCell ref="BF63:BF66"/>
    <mergeCell ref="BH63:BH66"/>
    <mergeCell ref="BJ63:BJ66"/>
    <mergeCell ref="BK63:BK66"/>
    <mergeCell ref="BL63:BL66"/>
    <mergeCell ref="AV63:AV66"/>
    <mergeCell ref="AW63:AW66"/>
    <mergeCell ref="AX63:AX66"/>
    <mergeCell ref="AY63:AY66"/>
    <mergeCell ref="BB63:BB66"/>
    <mergeCell ref="BC63:BC64"/>
    <mergeCell ref="BM67:BM70"/>
    <mergeCell ref="BN67:BN70"/>
    <mergeCell ref="BO67:BO68"/>
    <mergeCell ref="D69:D70"/>
    <mergeCell ref="BC69:BC70"/>
    <mergeCell ref="BO69:BO70"/>
    <mergeCell ref="BD67:BD70"/>
    <mergeCell ref="BF67:BF70"/>
    <mergeCell ref="BH67:BH70"/>
    <mergeCell ref="BJ67:BJ70"/>
    <mergeCell ref="BK67:BK70"/>
    <mergeCell ref="BL67:BL70"/>
    <mergeCell ref="AV67:AV70"/>
    <mergeCell ref="AW67:AW70"/>
    <mergeCell ref="AX67:AX70"/>
    <mergeCell ref="AY67:AY70"/>
    <mergeCell ref="BB67:BB70"/>
    <mergeCell ref="BC67:BC68"/>
    <mergeCell ref="BN71:BN74"/>
    <mergeCell ref="BO71:BO72"/>
    <mergeCell ref="D73:D74"/>
    <mergeCell ref="BC73:BC74"/>
    <mergeCell ref="BO73:BO74"/>
    <mergeCell ref="BB71:BB74"/>
    <mergeCell ref="BC71:BC72"/>
    <mergeCell ref="BD71:BD74"/>
    <mergeCell ref="BF71:BF74"/>
    <mergeCell ref="BH71:BH74"/>
    <mergeCell ref="BJ71:BJ74"/>
    <mergeCell ref="AU71:AU72"/>
    <mergeCell ref="AV71:AV74"/>
    <mergeCell ref="AW71:AW74"/>
    <mergeCell ref="AX71:AX74"/>
    <mergeCell ref="AY71:AY74"/>
    <mergeCell ref="BA71:BA72"/>
    <mergeCell ref="D71:D72"/>
    <mergeCell ref="AC71:AC74"/>
    <mergeCell ref="AF71:AF74"/>
    <mergeCell ref="AH71:AH74"/>
    <mergeCell ref="AN71:AN74"/>
    <mergeCell ref="C75:C78"/>
    <mergeCell ref="D75:D76"/>
    <mergeCell ref="AC75:AC78"/>
    <mergeCell ref="AF75:AF78"/>
    <mergeCell ref="AH75:AH78"/>
    <mergeCell ref="AN75:AN78"/>
    <mergeCell ref="BK71:BK74"/>
    <mergeCell ref="BL71:BL74"/>
    <mergeCell ref="BM71:BM74"/>
    <mergeCell ref="C71:C74"/>
    <mergeCell ref="BM75:BM78"/>
    <mergeCell ref="BO75:BO76"/>
    <mergeCell ref="D77:D78"/>
    <mergeCell ref="BC77:BC78"/>
    <mergeCell ref="BO77:BO78"/>
    <mergeCell ref="BD75:BD78"/>
    <mergeCell ref="BF75:BF78"/>
    <mergeCell ref="BH75:BH78"/>
    <mergeCell ref="BJ75:BJ78"/>
    <mergeCell ref="BK75:BK78"/>
    <mergeCell ref="BL75:BL78"/>
    <mergeCell ref="AV75:AV78"/>
    <mergeCell ref="AW75:AW78"/>
    <mergeCell ref="AX75:AX78"/>
    <mergeCell ref="AY75:AY78"/>
    <mergeCell ref="BB75:BB78"/>
    <mergeCell ref="BC75:BC76"/>
  </mergeCells>
  <phoneticPr fontId="2"/>
  <pageMargins left="0.39370078740157483" right="0.19685039370078741" top="0.78740157480314965" bottom="0.39370078740157483" header="0.39370078740157483" footer="0.15748031496062992"/>
  <pageSetup paperSize="9" scale="76" pageOrder="overThenDown" orientation="portrait" horizontalDpi="300" verticalDpi="300" r:id="rId1"/>
  <headerFooter differentFirst="1">
    <firstHeader>&amp;L&amp;"ＤＦ特太ゴシック体,標準"&amp;16認定こども園（保育認定）</firstHeader>
  </headerFooter>
  <rowBreaks count="1" manualBreakCount="1">
    <brk id="6" max="66" man="1"/>
  </rowBreaks>
  <colBreaks count="3" manualBreakCount="3">
    <brk id="20" max="77" man="1"/>
    <brk id="33" max="77" man="1"/>
    <brk id="51" max="7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76"/>
  <sheetViews>
    <sheetView view="pageBreakPreview" zoomScale="90" zoomScaleNormal="100" zoomScaleSheetLayoutView="90" workbookViewId="0">
      <selection activeCell="I17" sqref="I17"/>
    </sheetView>
  </sheetViews>
  <sheetFormatPr defaultColWidth="2.5" defaultRowHeight="25.5" customHeight="1"/>
  <cols>
    <col min="1" max="1" width="23" style="304" customWidth="1"/>
    <col min="2" max="2" width="2.5" style="304" customWidth="1"/>
    <col min="3" max="21" width="2.625" style="304" customWidth="1"/>
    <col min="22" max="22" width="2.75" style="304" customWidth="1"/>
    <col min="23" max="23" width="57.375" style="331" customWidth="1"/>
    <col min="24" max="16384" width="2.5" style="304"/>
  </cols>
  <sheetData>
    <row r="1" spans="1:23" ht="25.5" customHeight="1">
      <c r="A1" s="302" t="s">
        <v>701</v>
      </c>
      <c r="B1" s="303"/>
      <c r="C1" s="303"/>
      <c r="D1" s="303"/>
      <c r="E1" s="303"/>
      <c r="F1" s="303"/>
      <c r="G1" s="303"/>
      <c r="H1" s="303"/>
      <c r="I1" s="303"/>
      <c r="J1" s="303"/>
      <c r="K1" s="303"/>
      <c r="L1" s="303"/>
      <c r="M1" s="303"/>
      <c r="N1" s="303"/>
      <c r="O1" s="303"/>
      <c r="P1" s="303"/>
      <c r="Q1" s="303"/>
      <c r="R1" s="303"/>
      <c r="S1" s="303"/>
      <c r="T1" s="303"/>
      <c r="U1" s="303"/>
      <c r="V1" s="303"/>
      <c r="W1" s="303"/>
    </row>
    <row r="3" spans="1:23" ht="20.25" customHeight="1">
      <c r="A3" s="1984" t="s">
        <v>914</v>
      </c>
      <c r="B3" s="1987" t="s">
        <v>915</v>
      </c>
      <c r="C3" s="2136" t="s">
        <v>711</v>
      </c>
      <c r="D3" s="305"/>
      <c r="E3" s="2139" t="s">
        <v>703</v>
      </c>
      <c r="F3" s="2139"/>
      <c r="G3" s="2139"/>
      <c r="H3" s="2139"/>
      <c r="I3" s="2139"/>
      <c r="J3" s="306"/>
      <c r="K3" s="2140" t="s">
        <v>712</v>
      </c>
      <c r="L3" s="2140"/>
      <c r="M3" s="2140"/>
      <c r="N3" s="2140"/>
      <c r="O3" s="2140"/>
      <c r="P3" s="2140"/>
      <c r="Q3" s="2140"/>
      <c r="R3" s="2140"/>
      <c r="S3" s="306"/>
      <c r="T3" s="306"/>
      <c r="U3" s="306"/>
      <c r="V3" s="307"/>
      <c r="W3" s="2097" t="s">
        <v>713</v>
      </c>
    </row>
    <row r="4" spans="1:23" ht="25.5" customHeight="1">
      <c r="A4" s="2111"/>
      <c r="B4" s="2113"/>
      <c r="C4" s="2137"/>
      <c r="D4" s="308" t="s">
        <v>706</v>
      </c>
      <c r="E4" s="2124">
        <v>24930</v>
      </c>
      <c r="F4" s="2124"/>
      <c r="G4" s="2124"/>
      <c r="H4" s="2124"/>
      <c r="I4" s="2124"/>
      <c r="J4" s="309" t="s">
        <v>707</v>
      </c>
      <c r="K4" s="2141">
        <v>240</v>
      </c>
      <c r="L4" s="2141"/>
      <c r="M4" s="2141"/>
      <c r="N4" s="2141"/>
      <c r="O4" s="2141"/>
      <c r="P4" s="2141"/>
      <c r="Q4" s="2141"/>
      <c r="R4" s="2141"/>
      <c r="S4" s="310" t="s">
        <v>708</v>
      </c>
      <c r="T4" s="309"/>
      <c r="U4" s="309"/>
      <c r="V4" s="311"/>
      <c r="W4" s="2097"/>
    </row>
    <row r="5" spans="1:23" ht="20.25" customHeight="1">
      <c r="A5" s="2111"/>
      <c r="B5" s="2113"/>
      <c r="C5" s="2138"/>
      <c r="D5" s="312"/>
      <c r="E5" s="312"/>
      <c r="F5" s="312"/>
      <c r="G5" s="313"/>
      <c r="H5" s="313"/>
      <c r="I5" s="313"/>
      <c r="J5" s="313"/>
      <c r="K5" s="313"/>
      <c r="L5" s="313"/>
      <c r="M5" s="2001" t="s">
        <v>709</v>
      </c>
      <c r="N5" s="2001"/>
      <c r="O5" s="2001"/>
      <c r="P5" s="2001"/>
      <c r="Q5" s="2001"/>
      <c r="R5" s="2001"/>
      <c r="S5" s="2001"/>
      <c r="T5" s="2001"/>
      <c r="U5" s="2001"/>
      <c r="V5" s="2129"/>
      <c r="W5" s="2097"/>
    </row>
    <row r="6" spans="1:23" ht="20.25" customHeight="1">
      <c r="A6" s="2111"/>
      <c r="B6" s="2113"/>
      <c r="C6" s="2136" t="s">
        <v>714</v>
      </c>
      <c r="D6" s="305"/>
      <c r="E6" s="2139" t="s">
        <v>703</v>
      </c>
      <c r="F6" s="2139"/>
      <c r="G6" s="2139"/>
      <c r="H6" s="2139"/>
      <c r="I6" s="2139"/>
      <c r="J6" s="306"/>
      <c r="K6" s="2140" t="s">
        <v>712</v>
      </c>
      <c r="L6" s="2140"/>
      <c r="M6" s="2140"/>
      <c r="N6" s="2140"/>
      <c r="O6" s="2140"/>
      <c r="P6" s="2140"/>
      <c r="Q6" s="2140"/>
      <c r="R6" s="2140"/>
      <c r="S6" s="306"/>
      <c r="T6" s="306"/>
      <c r="U6" s="306"/>
      <c r="V6" s="307"/>
      <c r="W6" s="2097"/>
    </row>
    <row r="7" spans="1:23" ht="25.5" customHeight="1">
      <c r="A7" s="2111"/>
      <c r="B7" s="2113"/>
      <c r="C7" s="2137"/>
      <c r="D7" s="308" t="s">
        <v>706</v>
      </c>
      <c r="E7" s="2124">
        <v>16620</v>
      </c>
      <c r="F7" s="2124"/>
      <c r="G7" s="2124"/>
      <c r="H7" s="2124"/>
      <c r="I7" s="2124"/>
      <c r="J7" s="309" t="s">
        <v>707</v>
      </c>
      <c r="K7" s="2141">
        <v>160</v>
      </c>
      <c r="L7" s="2141"/>
      <c r="M7" s="2141"/>
      <c r="N7" s="2141"/>
      <c r="O7" s="2141"/>
      <c r="P7" s="2141"/>
      <c r="Q7" s="2141"/>
      <c r="R7" s="2141"/>
      <c r="S7" s="310" t="s">
        <v>708</v>
      </c>
      <c r="T7" s="309"/>
      <c r="U7" s="309"/>
      <c r="V7" s="311"/>
      <c r="W7" s="2097"/>
    </row>
    <row r="8" spans="1:23" ht="20.25" customHeight="1">
      <c r="A8" s="2112"/>
      <c r="B8" s="2114"/>
      <c r="C8" s="2138"/>
      <c r="D8" s="312"/>
      <c r="E8" s="312"/>
      <c r="F8" s="312"/>
      <c r="G8" s="313"/>
      <c r="H8" s="313"/>
      <c r="I8" s="313"/>
      <c r="J8" s="313"/>
      <c r="K8" s="313"/>
      <c r="L8" s="313"/>
      <c r="M8" s="2142" t="s">
        <v>709</v>
      </c>
      <c r="N8" s="2142"/>
      <c r="O8" s="2142"/>
      <c r="P8" s="2142"/>
      <c r="Q8" s="2142"/>
      <c r="R8" s="2142"/>
      <c r="S8" s="2142"/>
      <c r="T8" s="2142"/>
      <c r="U8" s="2142"/>
      <c r="V8" s="2143"/>
      <c r="W8" s="2097"/>
    </row>
    <row r="9" spans="1:23" ht="20.25" customHeight="1">
      <c r="A9" s="314"/>
      <c r="B9" s="314"/>
      <c r="C9" s="221"/>
      <c r="D9" s="314"/>
      <c r="E9" s="314"/>
      <c r="F9" s="314"/>
      <c r="G9" s="315"/>
      <c r="H9" s="315"/>
      <c r="I9" s="315"/>
      <c r="J9" s="315"/>
      <c r="K9" s="315"/>
      <c r="L9" s="315"/>
      <c r="M9" s="316"/>
      <c r="N9" s="316"/>
      <c r="O9" s="316"/>
      <c r="P9" s="316"/>
      <c r="Q9" s="316"/>
      <c r="R9" s="316"/>
      <c r="S9" s="316"/>
      <c r="T9" s="316"/>
      <c r="U9" s="316"/>
      <c r="V9" s="316"/>
      <c r="W9" s="317"/>
    </row>
    <row r="10" spans="1:23" ht="30" customHeight="1">
      <c r="A10" s="1984" t="s">
        <v>916</v>
      </c>
      <c r="B10" s="1987" t="s">
        <v>917</v>
      </c>
      <c r="C10" s="1984" t="s">
        <v>724</v>
      </c>
      <c r="D10" s="2134"/>
      <c r="E10" s="2134"/>
      <c r="F10" s="2134"/>
      <c r="G10" s="2134"/>
      <c r="H10" s="2134"/>
      <c r="I10" s="2134"/>
      <c r="J10" s="2134"/>
      <c r="K10" s="2134"/>
      <c r="L10" s="2134"/>
      <c r="M10" s="2134"/>
      <c r="N10" s="2134"/>
      <c r="O10" s="2134"/>
      <c r="P10" s="2134"/>
      <c r="Q10" s="2134"/>
      <c r="R10" s="2134"/>
      <c r="S10" s="2134"/>
      <c r="T10" s="2134"/>
      <c r="U10" s="2134"/>
      <c r="V10" s="2135"/>
      <c r="W10" s="1992" t="s">
        <v>918</v>
      </c>
    </row>
    <row r="11" spans="1:23" ht="20.25" customHeight="1">
      <c r="A11" s="2130"/>
      <c r="B11" s="2132"/>
      <c r="C11" s="1995" t="s">
        <v>726</v>
      </c>
      <c r="D11" s="1996"/>
      <c r="E11" s="1996"/>
      <c r="F11" s="1996"/>
      <c r="G11" s="1996"/>
      <c r="H11" s="1996"/>
      <c r="I11" s="1996"/>
      <c r="J11" s="1996"/>
      <c r="K11" s="1996"/>
      <c r="L11" s="2124">
        <v>49900</v>
      </c>
      <c r="M11" s="2125"/>
      <c r="N11" s="2125"/>
      <c r="O11" s="1996" t="s">
        <v>919</v>
      </c>
      <c r="P11" s="1996"/>
      <c r="Q11" s="1996"/>
      <c r="R11" s="1996"/>
      <c r="S11" s="1996"/>
      <c r="T11" s="1996"/>
      <c r="U11" s="1996"/>
      <c r="V11" s="2126"/>
      <c r="W11" s="2122"/>
    </row>
    <row r="12" spans="1:23" ht="20.25" customHeight="1">
      <c r="A12" s="2131"/>
      <c r="B12" s="2133"/>
      <c r="C12" s="2000" t="s">
        <v>726</v>
      </c>
      <c r="D12" s="2001"/>
      <c r="E12" s="2001"/>
      <c r="F12" s="2001"/>
      <c r="G12" s="2001"/>
      <c r="H12" s="2001"/>
      <c r="I12" s="2001"/>
      <c r="J12" s="2001"/>
      <c r="K12" s="2001"/>
      <c r="L12" s="2127">
        <v>6240</v>
      </c>
      <c r="M12" s="2128"/>
      <c r="N12" s="2128"/>
      <c r="O12" s="2001" t="s">
        <v>920</v>
      </c>
      <c r="P12" s="2001"/>
      <c r="Q12" s="2001"/>
      <c r="R12" s="2001"/>
      <c r="S12" s="2001"/>
      <c r="T12" s="2001"/>
      <c r="U12" s="2001"/>
      <c r="V12" s="2129"/>
      <c r="W12" s="2123"/>
    </row>
    <row r="13" spans="1:23" ht="25.5" customHeight="1">
      <c r="A13" s="318"/>
      <c r="B13" s="318"/>
      <c r="C13" s="318"/>
      <c r="D13" s="319"/>
      <c r="E13" s="319"/>
      <c r="F13" s="319"/>
      <c r="G13" s="319"/>
      <c r="H13" s="320"/>
      <c r="I13" s="320"/>
      <c r="J13" s="320"/>
      <c r="K13" s="320"/>
      <c r="L13" s="318"/>
      <c r="M13" s="320"/>
      <c r="N13" s="320"/>
      <c r="O13" s="320"/>
      <c r="P13" s="320"/>
      <c r="Q13" s="321"/>
      <c r="R13" s="321"/>
      <c r="S13" s="321"/>
      <c r="T13" s="321"/>
      <c r="U13" s="321"/>
      <c r="V13" s="321"/>
      <c r="W13" s="322"/>
    </row>
    <row r="14" spans="1:23" ht="30" customHeight="1">
      <c r="A14" s="1984" t="s">
        <v>732</v>
      </c>
      <c r="B14" s="1987" t="s">
        <v>921</v>
      </c>
      <c r="C14" s="2115" t="s">
        <v>734</v>
      </c>
      <c r="D14" s="2116"/>
      <c r="E14" s="2116"/>
      <c r="F14" s="2116"/>
      <c r="G14" s="2116"/>
      <c r="H14" s="2117">
        <v>1740</v>
      </c>
      <c r="I14" s="2117"/>
      <c r="J14" s="2117"/>
      <c r="K14" s="2117"/>
      <c r="L14" s="2118"/>
      <c r="M14" s="2115" t="s">
        <v>735</v>
      </c>
      <c r="N14" s="2116"/>
      <c r="O14" s="2116"/>
      <c r="P14" s="2116"/>
      <c r="Q14" s="2116"/>
      <c r="R14" s="2117">
        <v>1200</v>
      </c>
      <c r="S14" s="2117"/>
      <c r="T14" s="2117"/>
      <c r="U14" s="2117"/>
      <c r="V14" s="2118"/>
      <c r="W14" s="2097" t="s">
        <v>736</v>
      </c>
    </row>
    <row r="15" spans="1:23" ht="30" customHeight="1">
      <c r="A15" s="2111"/>
      <c r="B15" s="2113"/>
      <c r="C15" s="2115" t="s">
        <v>737</v>
      </c>
      <c r="D15" s="2116"/>
      <c r="E15" s="2116"/>
      <c r="F15" s="2116"/>
      <c r="G15" s="2116"/>
      <c r="H15" s="2117">
        <v>1550</v>
      </c>
      <c r="I15" s="2117"/>
      <c r="J15" s="2117"/>
      <c r="K15" s="2117"/>
      <c r="L15" s="2118"/>
      <c r="M15" s="2115" t="s">
        <v>738</v>
      </c>
      <c r="N15" s="2116"/>
      <c r="O15" s="2116"/>
      <c r="P15" s="2116"/>
      <c r="Q15" s="2116"/>
      <c r="R15" s="2117">
        <v>110</v>
      </c>
      <c r="S15" s="2117"/>
      <c r="T15" s="2117"/>
      <c r="U15" s="2117"/>
      <c r="V15" s="2118"/>
      <c r="W15" s="2097"/>
    </row>
    <row r="16" spans="1:23" ht="30" customHeight="1">
      <c r="A16" s="2112"/>
      <c r="B16" s="2114"/>
      <c r="C16" s="2115" t="s">
        <v>739</v>
      </c>
      <c r="D16" s="2116"/>
      <c r="E16" s="2116"/>
      <c r="F16" s="2116"/>
      <c r="G16" s="2116"/>
      <c r="H16" s="2117">
        <v>1530</v>
      </c>
      <c r="I16" s="2117"/>
      <c r="J16" s="2117"/>
      <c r="K16" s="2117"/>
      <c r="L16" s="2118"/>
      <c r="M16" s="2119"/>
      <c r="N16" s="2120"/>
      <c r="O16" s="2120"/>
      <c r="P16" s="2120"/>
      <c r="Q16" s="2120"/>
      <c r="R16" s="2120"/>
      <c r="S16" s="2120"/>
      <c r="T16" s="2120"/>
      <c r="U16" s="2120"/>
      <c r="V16" s="2121"/>
      <c r="W16" s="2097"/>
    </row>
    <row r="17" spans="1:23" ht="25.5" customHeight="1">
      <c r="A17" s="318"/>
      <c r="B17" s="318"/>
      <c r="C17" s="318"/>
      <c r="D17" s="319"/>
      <c r="E17" s="319"/>
      <c r="F17" s="319"/>
      <c r="G17" s="319"/>
      <c r="H17" s="320"/>
      <c r="I17" s="320"/>
      <c r="J17" s="320"/>
      <c r="K17" s="320"/>
      <c r="L17" s="318"/>
      <c r="M17" s="320"/>
      <c r="N17" s="320"/>
      <c r="O17" s="320"/>
      <c r="P17" s="320"/>
      <c r="Q17" s="321"/>
      <c r="R17" s="321"/>
      <c r="S17" s="321"/>
      <c r="T17" s="321"/>
      <c r="U17" s="321"/>
      <c r="V17" s="321"/>
      <c r="W17" s="322"/>
    </row>
    <row r="18" spans="1:23" ht="30" customHeight="1">
      <c r="A18" s="323" t="s">
        <v>922</v>
      </c>
      <c r="B18" s="224" t="s">
        <v>923</v>
      </c>
      <c r="C18" s="2107">
        <v>30260</v>
      </c>
      <c r="D18" s="2107"/>
      <c r="E18" s="2107"/>
      <c r="F18" s="2107"/>
      <c r="G18" s="2107"/>
      <c r="H18" s="2107"/>
      <c r="I18" s="2107"/>
      <c r="J18" s="2107"/>
      <c r="K18" s="2107"/>
      <c r="L18" s="2107"/>
      <c r="M18" s="2107"/>
      <c r="N18" s="2107"/>
      <c r="O18" s="2107"/>
      <c r="P18" s="2107"/>
      <c r="Q18" s="2107"/>
      <c r="R18" s="2107"/>
      <c r="S18" s="2107"/>
      <c r="T18" s="2107"/>
      <c r="U18" s="2107"/>
      <c r="V18" s="2108"/>
      <c r="W18" s="324" t="s">
        <v>742</v>
      </c>
    </row>
    <row r="19" spans="1:23" ht="25.5" customHeight="1">
      <c r="A19" s="318"/>
      <c r="B19" s="318"/>
      <c r="C19" s="318"/>
      <c r="D19" s="319"/>
      <c r="E19" s="319"/>
      <c r="F19" s="319"/>
      <c r="G19" s="319"/>
      <c r="H19" s="320"/>
      <c r="I19" s="320"/>
      <c r="J19" s="320"/>
      <c r="K19" s="320"/>
      <c r="L19" s="318"/>
      <c r="M19" s="320"/>
      <c r="N19" s="320"/>
      <c r="O19" s="320"/>
      <c r="P19" s="320"/>
      <c r="Q19" s="321"/>
      <c r="R19" s="321"/>
      <c r="S19" s="321"/>
      <c r="T19" s="321"/>
      <c r="U19" s="321"/>
      <c r="V19" s="321"/>
      <c r="W19" s="322"/>
    </row>
    <row r="20" spans="1:23" ht="30" customHeight="1">
      <c r="A20" s="323" t="s">
        <v>743</v>
      </c>
      <c r="B20" s="224" t="s">
        <v>753</v>
      </c>
      <c r="C20" s="2109">
        <v>6080</v>
      </c>
      <c r="D20" s="2109"/>
      <c r="E20" s="2109"/>
      <c r="F20" s="2109"/>
      <c r="G20" s="2109"/>
      <c r="H20" s="2109"/>
      <c r="I20" s="2109"/>
      <c r="J20" s="2109"/>
      <c r="K20" s="2109"/>
      <c r="L20" s="2109"/>
      <c r="M20" s="2109"/>
      <c r="N20" s="2109"/>
      <c r="O20" s="2109"/>
      <c r="P20" s="2109"/>
      <c r="Q20" s="2109"/>
      <c r="R20" s="2109"/>
      <c r="S20" s="2109"/>
      <c r="T20" s="2109"/>
      <c r="U20" s="2109"/>
      <c r="V20" s="2110"/>
      <c r="W20" s="324" t="s">
        <v>742</v>
      </c>
    </row>
    <row r="21" spans="1:23" ht="25.5" customHeight="1">
      <c r="A21" s="318"/>
      <c r="B21" s="318"/>
      <c r="C21" s="318"/>
      <c r="D21" s="319"/>
      <c r="E21" s="319"/>
      <c r="F21" s="319"/>
      <c r="G21" s="319"/>
      <c r="H21" s="320"/>
      <c r="I21" s="320"/>
      <c r="J21" s="320"/>
      <c r="K21" s="320"/>
      <c r="L21" s="318"/>
      <c r="M21" s="320"/>
      <c r="N21" s="320"/>
      <c r="O21" s="320"/>
      <c r="P21" s="320"/>
      <c r="Q21" s="321"/>
      <c r="R21" s="321"/>
      <c r="S21" s="321"/>
      <c r="T21" s="321"/>
      <c r="U21" s="321"/>
      <c r="V21" s="321"/>
      <c r="W21" s="325"/>
    </row>
    <row r="22" spans="1:23" ht="30" customHeight="1">
      <c r="A22" s="323" t="s">
        <v>924</v>
      </c>
      <c r="B22" s="224" t="s">
        <v>741</v>
      </c>
      <c r="C22" s="2107">
        <v>76230</v>
      </c>
      <c r="D22" s="2107"/>
      <c r="E22" s="2107"/>
      <c r="F22" s="2107"/>
      <c r="G22" s="2107"/>
      <c r="H22" s="2107"/>
      <c r="I22" s="2107"/>
      <c r="J22" s="2107"/>
      <c r="K22" s="2107"/>
      <c r="L22" s="2107"/>
      <c r="M22" s="2107"/>
      <c r="N22" s="2107"/>
      <c r="O22" s="2107"/>
      <c r="P22" s="2107"/>
      <c r="Q22" s="2107"/>
      <c r="R22" s="2107"/>
      <c r="S22" s="2107"/>
      <c r="T22" s="2107"/>
      <c r="U22" s="2107"/>
      <c r="V22" s="2108"/>
      <c r="W22" s="324" t="s">
        <v>742</v>
      </c>
    </row>
    <row r="23" spans="1:23" ht="25.5" customHeight="1">
      <c r="A23" s="318"/>
      <c r="B23" s="318"/>
      <c r="C23" s="318"/>
      <c r="D23" s="319"/>
      <c r="E23" s="319"/>
      <c r="F23" s="319"/>
      <c r="G23" s="319"/>
      <c r="H23" s="320"/>
      <c r="I23" s="320"/>
      <c r="J23" s="320"/>
      <c r="K23" s="320"/>
      <c r="L23" s="318"/>
      <c r="M23" s="320"/>
      <c r="N23" s="320"/>
      <c r="O23" s="320"/>
      <c r="P23" s="320"/>
      <c r="Q23" s="321"/>
      <c r="R23" s="321"/>
      <c r="S23" s="321"/>
      <c r="T23" s="321"/>
      <c r="U23" s="321"/>
      <c r="V23" s="321"/>
      <c r="W23" s="325"/>
    </row>
    <row r="24" spans="1:23" ht="18" customHeight="1">
      <c r="A24" s="1984" t="s">
        <v>747</v>
      </c>
      <c r="B24" s="1987" t="s">
        <v>744</v>
      </c>
      <c r="C24" s="2100" t="s">
        <v>748</v>
      </c>
      <c r="D24" s="2101"/>
      <c r="E24" s="2101"/>
      <c r="F24" s="2101"/>
      <c r="G24" s="2101"/>
      <c r="H24" s="2101"/>
      <c r="I24" s="2101"/>
      <c r="J24" s="2101"/>
      <c r="K24" s="2101"/>
      <c r="L24" s="2104">
        <v>456000</v>
      </c>
      <c r="M24" s="2104"/>
      <c r="N24" s="2104"/>
      <c r="O24" s="2104"/>
      <c r="P24" s="326"/>
      <c r="Q24" s="326"/>
      <c r="R24" s="326"/>
      <c r="S24" s="326"/>
      <c r="T24" s="326"/>
      <c r="U24" s="326"/>
      <c r="V24" s="327"/>
      <c r="W24" s="2097" t="s">
        <v>749</v>
      </c>
    </row>
    <row r="25" spans="1:23" ht="18" customHeight="1">
      <c r="A25" s="2111"/>
      <c r="B25" s="2113"/>
      <c r="C25" s="2102"/>
      <c r="D25" s="2103"/>
      <c r="E25" s="2103"/>
      <c r="F25" s="2103"/>
      <c r="G25" s="2103"/>
      <c r="H25" s="2103"/>
      <c r="I25" s="2103"/>
      <c r="J25" s="2103"/>
      <c r="K25" s="2103"/>
      <c r="L25" s="2098" t="s">
        <v>750</v>
      </c>
      <c r="M25" s="2098"/>
      <c r="N25" s="2098"/>
      <c r="O25" s="2098"/>
      <c r="P25" s="2098"/>
      <c r="Q25" s="2098"/>
      <c r="R25" s="2098"/>
      <c r="S25" s="2098"/>
      <c r="T25" s="2098"/>
      <c r="U25" s="2098"/>
      <c r="V25" s="2099"/>
      <c r="W25" s="2097"/>
    </row>
    <row r="26" spans="1:23" ht="18" customHeight="1">
      <c r="A26" s="2111"/>
      <c r="B26" s="2113"/>
      <c r="C26" s="2100" t="s">
        <v>751</v>
      </c>
      <c r="D26" s="2101"/>
      <c r="E26" s="2101"/>
      <c r="F26" s="2101"/>
      <c r="G26" s="2101"/>
      <c r="H26" s="2101"/>
      <c r="I26" s="2101"/>
      <c r="J26" s="2101"/>
      <c r="K26" s="2101"/>
      <c r="L26" s="2104">
        <v>760000</v>
      </c>
      <c r="M26" s="2104"/>
      <c r="N26" s="2104"/>
      <c r="O26" s="2104"/>
      <c r="P26" s="326"/>
      <c r="Q26" s="326"/>
      <c r="R26" s="326"/>
      <c r="S26" s="326"/>
      <c r="T26" s="326"/>
      <c r="U26" s="326"/>
      <c r="V26" s="327"/>
      <c r="W26" s="2097"/>
    </row>
    <row r="27" spans="1:23" ht="18" customHeight="1">
      <c r="A27" s="2111"/>
      <c r="B27" s="2113"/>
      <c r="C27" s="2102"/>
      <c r="D27" s="2103"/>
      <c r="E27" s="2103"/>
      <c r="F27" s="2103"/>
      <c r="G27" s="2103"/>
      <c r="H27" s="2103"/>
      <c r="I27" s="2103"/>
      <c r="J27" s="2103"/>
      <c r="K27" s="2103"/>
      <c r="L27" s="2098" t="s">
        <v>750</v>
      </c>
      <c r="M27" s="2098"/>
      <c r="N27" s="2098"/>
      <c r="O27" s="2098"/>
      <c r="P27" s="2098"/>
      <c r="Q27" s="2098"/>
      <c r="R27" s="2098"/>
      <c r="S27" s="2098"/>
      <c r="T27" s="2098"/>
      <c r="U27" s="2098"/>
      <c r="V27" s="2099"/>
      <c r="W27" s="2097"/>
    </row>
    <row r="28" spans="1:23" ht="18" customHeight="1">
      <c r="A28" s="2111"/>
      <c r="B28" s="2113"/>
      <c r="C28" s="2100" t="s">
        <v>752</v>
      </c>
      <c r="D28" s="2101"/>
      <c r="E28" s="2101"/>
      <c r="F28" s="2101"/>
      <c r="G28" s="2101"/>
      <c r="H28" s="2101"/>
      <c r="I28" s="2101"/>
      <c r="J28" s="2101"/>
      <c r="K28" s="2101"/>
      <c r="L28" s="2104">
        <v>1065000</v>
      </c>
      <c r="M28" s="2104"/>
      <c r="N28" s="2104"/>
      <c r="O28" s="2104"/>
      <c r="P28" s="326"/>
      <c r="Q28" s="326"/>
      <c r="R28" s="326"/>
      <c r="S28" s="326"/>
      <c r="T28" s="326"/>
      <c r="U28" s="326"/>
      <c r="V28" s="327"/>
      <c r="W28" s="2097"/>
    </row>
    <row r="29" spans="1:23" ht="18" customHeight="1">
      <c r="A29" s="2112"/>
      <c r="B29" s="2114"/>
      <c r="C29" s="2102"/>
      <c r="D29" s="2103"/>
      <c r="E29" s="2103"/>
      <c r="F29" s="2103"/>
      <c r="G29" s="2103"/>
      <c r="H29" s="2103"/>
      <c r="I29" s="2103"/>
      <c r="J29" s="2103"/>
      <c r="K29" s="2103"/>
      <c r="L29" s="2098" t="s">
        <v>750</v>
      </c>
      <c r="M29" s="2098"/>
      <c r="N29" s="2098"/>
      <c r="O29" s="2098"/>
      <c r="P29" s="2098"/>
      <c r="Q29" s="2098"/>
      <c r="R29" s="2098"/>
      <c r="S29" s="2098"/>
      <c r="T29" s="2098"/>
      <c r="U29" s="2098"/>
      <c r="V29" s="2099"/>
      <c r="W29" s="2097"/>
    </row>
    <row r="30" spans="1:23" ht="25.5" customHeight="1">
      <c r="A30" s="318"/>
      <c r="B30" s="318"/>
      <c r="C30" s="318"/>
      <c r="D30" s="319"/>
      <c r="E30" s="319"/>
      <c r="F30" s="319"/>
      <c r="G30" s="319"/>
      <c r="H30" s="320"/>
      <c r="I30" s="320"/>
      <c r="J30" s="320"/>
      <c r="K30" s="320"/>
      <c r="L30" s="318"/>
      <c r="M30" s="321"/>
      <c r="N30" s="320"/>
      <c r="O30" s="320"/>
      <c r="P30" s="320"/>
      <c r="Q30" s="321"/>
      <c r="R30" s="321"/>
      <c r="S30" s="321"/>
      <c r="T30" s="321"/>
      <c r="U30" s="321"/>
      <c r="V30" s="321"/>
      <c r="W30" s="325"/>
    </row>
    <row r="31" spans="1:23" ht="30" customHeight="1">
      <c r="A31" s="323" t="s">
        <v>925</v>
      </c>
      <c r="B31" s="224" t="s">
        <v>926</v>
      </c>
      <c r="C31" s="2105">
        <v>80000</v>
      </c>
      <c r="D31" s="2105"/>
      <c r="E31" s="2105"/>
      <c r="F31" s="2105"/>
      <c r="G31" s="2105"/>
      <c r="H31" s="2105"/>
      <c r="I31" s="2105"/>
      <c r="J31" s="2105"/>
      <c r="K31" s="2105"/>
      <c r="L31" s="2105"/>
      <c r="M31" s="2105"/>
      <c r="N31" s="2105"/>
      <c r="O31" s="2105"/>
      <c r="P31" s="2105"/>
      <c r="Q31" s="2105"/>
      <c r="R31" s="2105"/>
      <c r="S31" s="2105"/>
      <c r="T31" s="2105"/>
      <c r="U31" s="2105"/>
      <c r="V31" s="2106"/>
      <c r="W31" s="324" t="s">
        <v>742</v>
      </c>
    </row>
    <row r="32" spans="1:23" ht="25.5" customHeight="1">
      <c r="A32" s="318"/>
      <c r="B32" s="318"/>
      <c r="C32" s="318"/>
      <c r="D32" s="319"/>
      <c r="E32" s="319"/>
      <c r="F32" s="319"/>
      <c r="G32" s="319"/>
      <c r="H32" s="320"/>
      <c r="I32" s="320"/>
      <c r="J32" s="320"/>
      <c r="K32" s="320"/>
      <c r="L32" s="318"/>
      <c r="M32" s="321"/>
      <c r="N32" s="320"/>
      <c r="O32" s="320"/>
      <c r="P32" s="320"/>
      <c r="Q32" s="321"/>
      <c r="R32" s="321"/>
      <c r="S32" s="321"/>
      <c r="T32" s="321"/>
      <c r="U32" s="321"/>
      <c r="V32" s="321"/>
      <c r="W32" s="328"/>
    </row>
    <row r="33" spans="1:23" ht="30" customHeight="1">
      <c r="A33" s="323" t="s">
        <v>927</v>
      </c>
      <c r="B33" s="224" t="s">
        <v>928</v>
      </c>
      <c r="C33" s="2107">
        <v>48420</v>
      </c>
      <c r="D33" s="2107"/>
      <c r="E33" s="2107"/>
      <c r="F33" s="2107"/>
      <c r="G33" s="2107"/>
      <c r="H33" s="2107"/>
      <c r="I33" s="2107"/>
      <c r="J33" s="2107"/>
      <c r="K33" s="2107"/>
      <c r="L33" s="2107"/>
      <c r="M33" s="2107"/>
      <c r="N33" s="2107"/>
      <c r="O33" s="2107"/>
      <c r="P33" s="2107"/>
      <c r="Q33" s="2107"/>
      <c r="R33" s="2107"/>
      <c r="S33" s="2107"/>
      <c r="T33" s="2107"/>
      <c r="U33" s="2107"/>
      <c r="V33" s="2108"/>
      <c r="W33" s="324" t="s">
        <v>742</v>
      </c>
    </row>
    <row r="34" spans="1:23" ht="25.5" customHeight="1">
      <c r="A34" s="318"/>
      <c r="B34" s="318"/>
      <c r="C34" s="318"/>
      <c r="D34" s="319"/>
      <c r="E34" s="319"/>
      <c r="F34" s="319"/>
      <c r="G34" s="319"/>
      <c r="H34" s="320"/>
      <c r="I34" s="320"/>
      <c r="J34" s="320"/>
      <c r="K34" s="320"/>
      <c r="L34" s="318"/>
      <c r="M34" s="321"/>
      <c r="N34" s="320"/>
      <c r="O34" s="320"/>
      <c r="P34" s="320"/>
      <c r="Q34" s="321"/>
      <c r="R34" s="321"/>
      <c r="S34" s="321"/>
      <c r="T34" s="321"/>
      <c r="U34" s="321"/>
      <c r="V34" s="321"/>
      <c r="W34" s="328" t="s">
        <v>758</v>
      </c>
    </row>
    <row r="35" spans="1:23" ht="30" customHeight="1">
      <c r="A35" s="323" t="s">
        <v>929</v>
      </c>
      <c r="B35" s="227" t="s">
        <v>757</v>
      </c>
      <c r="C35" s="2107">
        <v>120000</v>
      </c>
      <c r="D35" s="2107"/>
      <c r="E35" s="2107"/>
      <c r="F35" s="2107"/>
      <c r="G35" s="2107"/>
      <c r="H35" s="2107"/>
      <c r="I35" s="2107"/>
      <c r="J35" s="2107"/>
      <c r="K35" s="2107"/>
      <c r="L35" s="2107"/>
      <c r="M35" s="2107"/>
      <c r="N35" s="2107"/>
      <c r="O35" s="2107"/>
      <c r="P35" s="2107"/>
      <c r="Q35" s="2107"/>
      <c r="R35" s="2107"/>
      <c r="S35" s="2107"/>
      <c r="T35" s="2107"/>
      <c r="U35" s="2107"/>
      <c r="V35" s="2107"/>
      <c r="W35" s="329" t="s">
        <v>930</v>
      </c>
    </row>
    <row r="36" spans="1:23" ht="25.5" customHeight="1">
      <c r="A36" s="318"/>
      <c r="B36" s="318"/>
      <c r="C36" s="318"/>
      <c r="D36" s="319"/>
      <c r="E36" s="319"/>
      <c r="F36" s="319"/>
      <c r="G36" s="319"/>
      <c r="H36" s="320"/>
      <c r="I36" s="320"/>
      <c r="J36" s="320"/>
      <c r="K36" s="320"/>
      <c r="L36" s="318"/>
      <c r="M36" s="321"/>
      <c r="N36" s="320"/>
      <c r="O36" s="320"/>
      <c r="P36" s="320"/>
      <c r="Q36" s="321"/>
      <c r="R36" s="321"/>
      <c r="S36" s="321"/>
      <c r="T36" s="321"/>
      <c r="U36" s="321"/>
      <c r="V36" s="321"/>
      <c r="W36" s="328" t="s">
        <v>758</v>
      </c>
    </row>
    <row r="37" spans="1:23" ht="30" customHeight="1">
      <c r="A37" s="323" t="s">
        <v>931</v>
      </c>
      <c r="B37" s="224" t="s">
        <v>761</v>
      </c>
      <c r="C37" s="2107">
        <v>75000</v>
      </c>
      <c r="D37" s="2107"/>
      <c r="E37" s="2107"/>
      <c r="F37" s="2107"/>
      <c r="G37" s="2107"/>
      <c r="H37" s="2107"/>
      <c r="I37" s="2107"/>
      <c r="J37" s="2107"/>
      <c r="K37" s="2107"/>
      <c r="L37" s="2107"/>
      <c r="M37" s="2107"/>
      <c r="N37" s="2107"/>
      <c r="O37" s="2107"/>
      <c r="P37" s="2107"/>
      <c r="Q37" s="2107"/>
      <c r="R37" s="2107"/>
      <c r="S37" s="2107"/>
      <c r="T37" s="2107"/>
      <c r="U37" s="2107"/>
      <c r="V37" s="2108"/>
      <c r="W37" s="324" t="s">
        <v>742</v>
      </c>
    </row>
    <row r="38" spans="1:23" ht="25.5" customHeight="1">
      <c r="A38" s="2096"/>
      <c r="B38" s="2096"/>
      <c r="C38" s="2096"/>
      <c r="D38" s="2096"/>
      <c r="E38" s="2096"/>
      <c r="F38" s="2096"/>
      <c r="G38" s="2096"/>
      <c r="H38" s="2096"/>
      <c r="I38" s="2096"/>
      <c r="J38" s="2096"/>
      <c r="K38" s="2096"/>
      <c r="L38" s="2096"/>
      <c r="M38" s="2096"/>
      <c r="N38" s="2096"/>
      <c r="O38" s="2096"/>
      <c r="P38" s="2096"/>
      <c r="Q38" s="2096"/>
      <c r="R38" s="2096"/>
      <c r="S38" s="2096"/>
      <c r="T38" s="2096"/>
      <c r="U38" s="2096"/>
      <c r="V38" s="2096"/>
      <c r="W38" s="2096"/>
    </row>
    <row r="39" spans="1:23" ht="25.5" customHeight="1">
      <c r="A39" s="2096" t="s">
        <v>762</v>
      </c>
      <c r="B39" s="2096"/>
      <c r="C39" s="2096"/>
      <c r="D39" s="2096"/>
      <c r="E39" s="2096"/>
      <c r="F39" s="2096"/>
      <c r="G39" s="2096"/>
      <c r="H39" s="2096"/>
      <c r="I39" s="2096"/>
      <c r="J39" s="2096"/>
      <c r="K39" s="2096"/>
      <c r="L39" s="2096"/>
      <c r="M39" s="2096"/>
      <c r="N39" s="2096"/>
      <c r="O39" s="2096"/>
      <c r="P39" s="2096"/>
      <c r="Q39" s="2096"/>
      <c r="R39" s="2096"/>
      <c r="S39" s="2096"/>
      <c r="T39" s="2096"/>
      <c r="U39" s="2096"/>
      <c r="V39" s="2096"/>
      <c r="W39" s="2096"/>
    </row>
    <row r="40" spans="1:23" ht="25.5" customHeight="1">
      <c r="A40" s="218" t="s">
        <v>932</v>
      </c>
      <c r="B40" s="218"/>
      <c r="C40" s="218"/>
      <c r="D40" s="218"/>
      <c r="E40" s="218"/>
      <c r="F40" s="218"/>
      <c r="G40" s="218"/>
      <c r="H40" s="218"/>
      <c r="I40" s="218"/>
      <c r="J40" s="218"/>
      <c r="K40" s="218"/>
      <c r="L40" s="218"/>
      <c r="M40" s="218"/>
      <c r="N40" s="218"/>
      <c r="O40" s="218"/>
      <c r="P40" s="218"/>
      <c r="Q40" s="218"/>
      <c r="R40" s="218"/>
      <c r="S40" s="218"/>
      <c r="T40" s="218"/>
      <c r="U40" s="218"/>
      <c r="V40" s="218"/>
      <c r="W40" s="330"/>
    </row>
    <row r="63" spans="7:7" ht="25.5" customHeight="1">
      <c r="G63" s="304">
        <v>36790</v>
      </c>
    </row>
    <row r="64" spans="7:7" ht="25.5" customHeight="1">
      <c r="G64" s="304">
        <v>44280</v>
      </c>
    </row>
    <row r="65" spans="7:10" ht="25.5" customHeight="1">
      <c r="G65" s="304">
        <v>100030</v>
      </c>
    </row>
    <row r="66" spans="7:10" ht="25.5" customHeight="1">
      <c r="G66" s="304">
        <v>174950</v>
      </c>
    </row>
    <row r="69" spans="7:10" ht="25.5" customHeight="1">
      <c r="J69" s="304">
        <v>171730</v>
      </c>
    </row>
    <row r="76" spans="7:10" ht="25.5" customHeight="1">
      <c r="J76" s="304">
        <v>95550</v>
      </c>
    </row>
  </sheetData>
  <sheetProtection algorithmName="SHA-512" hashValue="SONzKXw/M5be+oZDFAXx8lNEdtG8T1WXC8DoaQvoMomfqu6F8TEXh312Mvfmyjg6dtMN1iR3KxwN/AvzuZ3LYg==" saltValue="hJ8XPojJ128CnnQjtxQa7A==" spinCount="100000" sheet="1" objects="1" scenarios="1"/>
  <mergeCells count="60">
    <mergeCell ref="W3:W8"/>
    <mergeCell ref="E4:I4"/>
    <mergeCell ref="K4:R4"/>
    <mergeCell ref="M5:V5"/>
    <mergeCell ref="C6:C8"/>
    <mergeCell ref="A10:A12"/>
    <mergeCell ref="B10:B12"/>
    <mergeCell ref="C10:V10"/>
    <mergeCell ref="A3:A8"/>
    <mergeCell ref="B3:B8"/>
    <mergeCell ref="C3:C5"/>
    <mergeCell ref="E3:I3"/>
    <mergeCell ref="K3:R3"/>
    <mergeCell ref="E6:I6"/>
    <mergeCell ref="K6:R6"/>
    <mergeCell ref="E7:I7"/>
    <mergeCell ref="K7:R7"/>
    <mergeCell ref="M8:V8"/>
    <mergeCell ref="W10:W12"/>
    <mergeCell ref="C11:K11"/>
    <mergeCell ref="L11:N11"/>
    <mergeCell ref="O11:V11"/>
    <mergeCell ref="C12:K12"/>
    <mergeCell ref="L12:N12"/>
    <mergeCell ref="O12:V12"/>
    <mergeCell ref="A14:A16"/>
    <mergeCell ref="B14:B16"/>
    <mergeCell ref="C14:G14"/>
    <mergeCell ref="H14:L14"/>
    <mergeCell ref="M14:Q14"/>
    <mergeCell ref="W14:W16"/>
    <mergeCell ref="C15:G15"/>
    <mergeCell ref="H15:L15"/>
    <mergeCell ref="M15:Q15"/>
    <mergeCell ref="R15:V15"/>
    <mergeCell ref="C16:G16"/>
    <mergeCell ref="H16:L16"/>
    <mergeCell ref="M16:V16"/>
    <mergeCell ref="R14:V14"/>
    <mergeCell ref="C18:V18"/>
    <mergeCell ref="C20:V20"/>
    <mergeCell ref="C22:V22"/>
    <mergeCell ref="A24:A29"/>
    <mergeCell ref="B24:B29"/>
    <mergeCell ref="C24:K25"/>
    <mergeCell ref="L24:O24"/>
    <mergeCell ref="A39:W39"/>
    <mergeCell ref="W24:W29"/>
    <mergeCell ref="L25:V25"/>
    <mergeCell ref="C26:K27"/>
    <mergeCell ref="L26:O26"/>
    <mergeCell ref="L27:V27"/>
    <mergeCell ref="C28:K29"/>
    <mergeCell ref="L28:O28"/>
    <mergeCell ref="L29:V29"/>
    <mergeCell ref="C31:V31"/>
    <mergeCell ref="C33:V33"/>
    <mergeCell ref="C35:V35"/>
    <mergeCell ref="C37:V37"/>
    <mergeCell ref="A38:W38"/>
  </mergeCells>
  <phoneticPr fontId="2"/>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J52"/>
  <sheetViews>
    <sheetView workbookViewId="0">
      <selection activeCell="E1" sqref="E1"/>
    </sheetView>
  </sheetViews>
  <sheetFormatPr defaultRowHeight="18.75"/>
  <cols>
    <col min="2" max="9" width="18.125" customWidth="1"/>
    <col min="10" max="10" width="14.125" customWidth="1"/>
  </cols>
  <sheetData>
    <row r="1" spans="2:10" ht="34.5" customHeight="1">
      <c r="B1" s="30" t="s">
        <v>31</v>
      </c>
      <c r="C1" s="28"/>
      <c r="D1" s="29" t="s">
        <v>312</v>
      </c>
      <c r="E1" s="28"/>
      <c r="F1" s="28"/>
      <c r="G1" s="28"/>
      <c r="H1" s="28"/>
      <c r="I1" s="28"/>
    </row>
    <row r="2" spans="2:10" ht="56.25" customHeight="1">
      <c r="B2" s="27" t="s">
        <v>311</v>
      </c>
      <c r="C2" s="27" t="s">
        <v>112</v>
      </c>
      <c r="D2" s="26" t="s">
        <v>310</v>
      </c>
      <c r="E2" s="25" t="s">
        <v>309</v>
      </c>
      <c r="F2" s="24" t="s">
        <v>308</v>
      </c>
      <c r="G2" s="23" t="s">
        <v>307</v>
      </c>
      <c r="H2" s="22" t="s">
        <v>306</v>
      </c>
      <c r="I2" s="21" t="s">
        <v>305</v>
      </c>
      <c r="J2" s="20" t="s">
        <v>304</v>
      </c>
    </row>
    <row r="3" spans="2:10" ht="13.5" customHeight="1">
      <c r="B3" s="19" t="str">
        <f>IF(ISERROR(INDEX(#REF!,MATCH(ROW()-2,#REF!,0))),"",INDEX(#REF!,MATCH(ROW()-2,#REF!,0)))</f>
        <v/>
      </c>
      <c r="C3" s="19" t="str">
        <f>IF(ISERROR(INDEX(#REF!,MATCH(ROW()-2,#REF!,0))),"",INDEX(#REF!,MATCH(ROW()-2,#REF!,0)))</f>
        <v/>
      </c>
      <c r="D3" s="19" t="str">
        <f>IF(ISERROR(INDEX(#REF!,MATCH(ROW()-2,#REF!,0))),"",INDEX(#REF!,MATCH(ROW()-2,#REF!,0)))</f>
        <v/>
      </c>
      <c r="E3" s="19" t="str">
        <f>IF(ISERROR(INDEX(#REF!,MATCH(ROW()-2,#REF!,0))),"",INDEX(#REF!,MATCH(ROW()-2,#REF!,0)))</f>
        <v/>
      </c>
      <c r="F3" s="19" t="str">
        <f>IF(ISERROR(INDEX(#REF!,MATCH(ROW()-2,#REF!,0))),"",INDEX(#REF!,MATCH(ROW()-2,#REF!,0)))</f>
        <v/>
      </c>
      <c r="G3" s="19" t="str">
        <f>IF(ISERROR(INDEX(#REF!,MATCH(ROW()-2,#REF!,0))),"",INDEX(#REF!,MATCH(ROW()-2,#REF!,0)))</f>
        <v/>
      </c>
      <c r="H3" s="19" t="str">
        <f>IF(ISERROR(INDEX(#REF!,MATCH(ROW()-2,#REF!,0))),"",INDEX(#REF!,MATCH(ROW()-2,#REF!,0)))</f>
        <v/>
      </c>
      <c r="I3" s="19" t="str">
        <f>IF(ISERROR(INDEX(#REF!,MATCH(ROW()-2,#REF!,0))),"",INDEX(#REF!,MATCH(ROW()-2,#REF!,0)))</f>
        <v/>
      </c>
      <c r="J3" s="19" t="str">
        <f>IF(ISERROR(INDEX(#REF!,MATCH(ROW()-2,#REF!,0))),"",INDEX(#REF!,MATCH(ROW()-2,#REF!,0)))</f>
        <v/>
      </c>
    </row>
    <row r="4" spans="2:10" ht="13.5" customHeight="1">
      <c r="B4" s="19" t="str">
        <f>IF(ISERROR(INDEX(#REF!,MATCH(ROW()-2,#REF!,0))),"",INDEX(#REF!,MATCH(ROW()-2,#REF!,0)))</f>
        <v/>
      </c>
      <c r="C4" s="19" t="str">
        <f>IF(ISERROR(INDEX(#REF!,MATCH(ROW()-2,#REF!,0))),"",INDEX(#REF!,MATCH(ROW()-2,#REF!,0)))</f>
        <v/>
      </c>
      <c r="D4" s="19" t="str">
        <f>IF(ISERROR(INDEX(#REF!,MATCH(ROW()-2,#REF!,0))),"",INDEX(#REF!,MATCH(ROW()-2,#REF!,0)))</f>
        <v/>
      </c>
      <c r="E4" s="19" t="str">
        <f>IF(ISERROR(INDEX(#REF!,MATCH(ROW()-2,#REF!,0))),"",INDEX(#REF!,MATCH(ROW()-2,#REF!,0)))</f>
        <v/>
      </c>
      <c r="F4" s="19" t="str">
        <f>IF(ISERROR(INDEX(#REF!,MATCH(ROW()-2,#REF!,0))),"",INDEX(#REF!,MATCH(ROW()-2,#REF!,0)))</f>
        <v/>
      </c>
      <c r="G4" s="19" t="str">
        <f>IF(ISERROR(INDEX(#REF!,MATCH(ROW()-2,#REF!,0))),"",INDEX(#REF!,MATCH(ROW()-2,#REF!,0)))</f>
        <v/>
      </c>
      <c r="H4" s="19" t="str">
        <f>IF(ISERROR(INDEX(#REF!,MATCH(ROW()-2,#REF!,0))),"",INDEX(#REF!,MATCH(ROW()-2,#REF!,0)))</f>
        <v/>
      </c>
      <c r="I4" s="19" t="str">
        <f>IF(ISERROR(INDEX(#REF!,MATCH(ROW()-2,#REF!,0))),"",INDEX(#REF!,MATCH(ROW()-2,#REF!,0)))</f>
        <v/>
      </c>
      <c r="J4" s="19" t="str">
        <f>IF(ISERROR(INDEX(#REF!,MATCH(ROW()-2,#REF!,0))),"",INDEX(#REF!,MATCH(ROW()-2,#REF!,0)))</f>
        <v/>
      </c>
    </row>
    <row r="5" spans="2:10">
      <c r="B5" s="19" t="str">
        <f>IF(ISERROR(INDEX(#REF!,MATCH(ROW()-2,#REF!,0))),"",INDEX(#REF!,MATCH(ROW()-2,#REF!,0)))</f>
        <v/>
      </c>
      <c r="C5" s="19" t="str">
        <f>IF(ISERROR(INDEX(#REF!,MATCH(ROW()-2,#REF!,0))),"",INDEX(#REF!,MATCH(ROW()-2,#REF!,0)))</f>
        <v/>
      </c>
      <c r="D5" s="19" t="str">
        <f>IF(ISERROR(INDEX(#REF!,MATCH(ROW()-2,#REF!,0))),"",INDEX(#REF!,MATCH(ROW()-2,#REF!,0)))</f>
        <v/>
      </c>
      <c r="E5" s="19" t="str">
        <f>IF(ISERROR(INDEX(#REF!,MATCH(ROW()-2,#REF!,0))),"",INDEX(#REF!,MATCH(ROW()-2,#REF!,0)))</f>
        <v/>
      </c>
      <c r="F5" s="19" t="str">
        <f>IF(ISERROR(INDEX(#REF!,MATCH(ROW()-2,#REF!,0))),"",INDEX(#REF!,MATCH(ROW()-2,#REF!,0)))</f>
        <v/>
      </c>
      <c r="G5" s="19" t="str">
        <f>IF(ISERROR(INDEX(#REF!,MATCH(ROW()-2,#REF!,0))),"",INDEX(#REF!,MATCH(ROW()-2,#REF!,0)))</f>
        <v/>
      </c>
      <c r="H5" s="19" t="str">
        <f>IF(ISERROR(INDEX(#REF!,MATCH(ROW()-2,#REF!,0))),"",INDEX(#REF!,MATCH(ROW()-2,#REF!,0)))</f>
        <v/>
      </c>
      <c r="I5" s="19" t="str">
        <f>IF(ISERROR(INDEX(#REF!,MATCH(ROW()-2,#REF!,0))),"",INDEX(#REF!,MATCH(ROW()-2,#REF!,0)))</f>
        <v/>
      </c>
      <c r="J5" s="19" t="str">
        <f>IF(ISERROR(INDEX(#REF!,MATCH(ROW()-2,#REF!,0))),"",INDEX(#REF!,MATCH(ROW()-2,#REF!,0)))</f>
        <v/>
      </c>
    </row>
    <row r="6" spans="2:10">
      <c r="B6" s="19" t="str">
        <f>IF(ISERROR(INDEX(#REF!,MATCH(ROW()-2,#REF!,0))),"",INDEX(#REF!,MATCH(ROW()-2,#REF!,0)))</f>
        <v/>
      </c>
      <c r="C6" s="19" t="str">
        <f>IF(ISERROR(INDEX(#REF!,MATCH(ROW()-2,#REF!,0))),"",INDEX(#REF!,MATCH(ROW()-2,#REF!,0)))</f>
        <v/>
      </c>
      <c r="D6" s="19" t="str">
        <f>IF(ISERROR(INDEX(#REF!,MATCH(ROW()-2,#REF!,0))),"",INDEX(#REF!,MATCH(ROW()-2,#REF!,0)))</f>
        <v/>
      </c>
      <c r="E6" s="19" t="str">
        <f>IF(ISERROR(INDEX(#REF!,MATCH(ROW()-2,#REF!,0))),"",INDEX(#REF!,MATCH(ROW()-2,#REF!,0)))</f>
        <v/>
      </c>
      <c r="F6" s="19" t="str">
        <f>IF(ISERROR(INDEX(#REF!,MATCH(ROW()-2,#REF!,0))),"",INDEX(#REF!,MATCH(ROW()-2,#REF!,0)))</f>
        <v/>
      </c>
      <c r="G6" s="19" t="str">
        <f>IF(ISERROR(INDEX(#REF!,MATCH(ROW()-2,#REF!,0))),"",INDEX(#REF!,MATCH(ROW()-2,#REF!,0)))</f>
        <v/>
      </c>
      <c r="H6" s="19" t="str">
        <f>IF(ISERROR(INDEX(#REF!,MATCH(ROW()-2,#REF!,0))),"",INDEX(#REF!,MATCH(ROW()-2,#REF!,0)))</f>
        <v/>
      </c>
      <c r="I6" s="19" t="str">
        <f>IF(ISERROR(INDEX(#REF!,MATCH(ROW()-2,#REF!,0))),"",INDEX(#REF!,MATCH(ROW()-2,#REF!,0)))</f>
        <v/>
      </c>
      <c r="J6" s="19" t="str">
        <f>IF(ISERROR(INDEX(#REF!,MATCH(ROW()-2,#REF!,0))),"",INDEX(#REF!,MATCH(ROW()-2,#REF!,0)))</f>
        <v/>
      </c>
    </row>
    <row r="7" spans="2:10">
      <c r="B7" s="19" t="str">
        <f>IF(ISERROR(INDEX(#REF!,MATCH(ROW()-2,#REF!,0))),"",INDEX(#REF!,MATCH(ROW()-2,#REF!,0)))</f>
        <v/>
      </c>
      <c r="C7" s="19" t="str">
        <f>IF(ISERROR(INDEX(#REF!,MATCH(ROW()-2,#REF!,0))),"",INDEX(#REF!,MATCH(ROW()-2,#REF!,0)))</f>
        <v/>
      </c>
      <c r="D7" s="19" t="str">
        <f>IF(ISERROR(INDEX(#REF!,MATCH(ROW()-2,#REF!,0))),"",INDEX(#REF!,MATCH(ROW()-2,#REF!,0)))</f>
        <v/>
      </c>
      <c r="E7" s="19" t="str">
        <f>IF(ISERROR(INDEX(#REF!,MATCH(ROW()-2,#REF!,0))),"",INDEX(#REF!,MATCH(ROW()-2,#REF!,0)))</f>
        <v/>
      </c>
      <c r="F7" s="19" t="str">
        <f>IF(ISERROR(INDEX(#REF!,MATCH(ROW()-2,#REF!,0))),"",INDEX(#REF!,MATCH(ROW()-2,#REF!,0)))</f>
        <v/>
      </c>
      <c r="G7" s="19" t="str">
        <f>IF(ISERROR(INDEX(#REF!,MATCH(ROW()-2,#REF!,0))),"",INDEX(#REF!,MATCH(ROW()-2,#REF!,0)))</f>
        <v/>
      </c>
      <c r="H7" s="19" t="str">
        <f>IF(ISERROR(INDEX(#REF!,MATCH(ROW()-2,#REF!,0))),"",INDEX(#REF!,MATCH(ROW()-2,#REF!,0)))</f>
        <v/>
      </c>
      <c r="I7" s="19" t="str">
        <f>IF(ISERROR(INDEX(#REF!,MATCH(ROW()-2,#REF!,0))),"",INDEX(#REF!,MATCH(ROW()-2,#REF!,0)))</f>
        <v/>
      </c>
      <c r="J7" s="19" t="str">
        <f>IF(ISERROR(INDEX(#REF!,MATCH(ROW()-2,#REF!,0))),"",INDEX(#REF!,MATCH(ROW()-2,#REF!,0)))</f>
        <v/>
      </c>
    </row>
    <row r="8" spans="2:10">
      <c r="B8" s="19" t="str">
        <f>IF(ISERROR(INDEX(#REF!,MATCH(ROW()-2,#REF!,0))),"",INDEX(#REF!,MATCH(ROW()-2,#REF!,0)))</f>
        <v/>
      </c>
      <c r="C8" s="19" t="str">
        <f>IF(ISERROR(INDEX(#REF!,MATCH(ROW()-2,#REF!,0))),"",INDEX(#REF!,MATCH(ROW()-2,#REF!,0)))</f>
        <v/>
      </c>
      <c r="D8" s="19" t="str">
        <f>IF(ISERROR(INDEX(#REF!,MATCH(ROW()-2,#REF!,0))),"",INDEX(#REF!,MATCH(ROW()-2,#REF!,0)))</f>
        <v/>
      </c>
      <c r="E8" s="19" t="str">
        <f>IF(ISERROR(INDEX(#REF!,MATCH(ROW()-2,#REF!,0))),"",INDEX(#REF!,MATCH(ROW()-2,#REF!,0)))</f>
        <v/>
      </c>
      <c r="F8" s="19" t="str">
        <f>IF(ISERROR(INDEX(#REF!,MATCH(ROW()-2,#REF!,0))),"",INDEX(#REF!,MATCH(ROW()-2,#REF!,0)))</f>
        <v/>
      </c>
      <c r="G8" s="19" t="str">
        <f>IF(ISERROR(INDEX(#REF!,MATCH(ROW()-2,#REF!,0))),"",INDEX(#REF!,MATCH(ROW()-2,#REF!,0)))</f>
        <v/>
      </c>
      <c r="H8" s="19" t="str">
        <f>IF(ISERROR(INDEX(#REF!,MATCH(ROW()-2,#REF!,0))),"",INDEX(#REF!,MATCH(ROW()-2,#REF!,0)))</f>
        <v/>
      </c>
      <c r="I8" s="19" t="str">
        <f>IF(ISERROR(INDEX(#REF!,MATCH(ROW()-2,#REF!,0))),"",INDEX(#REF!,MATCH(ROW()-2,#REF!,0)))</f>
        <v/>
      </c>
      <c r="J8" s="19" t="str">
        <f>IF(ISERROR(INDEX(#REF!,MATCH(ROW()-2,#REF!,0))),"",INDEX(#REF!,MATCH(ROW()-2,#REF!,0)))</f>
        <v/>
      </c>
    </row>
    <row r="9" spans="2:10">
      <c r="B9" s="19" t="str">
        <f>IF(ISERROR(INDEX(#REF!,MATCH(ROW()-2,#REF!,0))),"",INDEX(#REF!,MATCH(ROW()-2,#REF!,0)))</f>
        <v/>
      </c>
      <c r="C9" s="19" t="str">
        <f>IF(ISERROR(INDEX(#REF!,MATCH(ROW()-2,#REF!,0))),"",INDEX(#REF!,MATCH(ROW()-2,#REF!,0)))</f>
        <v/>
      </c>
      <c r="D9" s="19" t="str">
        <f>IF(ISERROR(INDEX(#REF!,MATCH(ROW()-2,#REF!,0))),"",INDEX(#REF!,MATCH(ROW()-2,#REF!,0)))</f>
        <v/>
      </c>
      <c r="E9" s="19" t="str">
        <f>IF(ISERROR(INDEX(#REF!,MATCH(ROW()-2,#REF!,0))),"",INDEX(#REF!,MATCH(ROW()-2,#REF!,0)))</f>
        <v/>
      </c>
      <c r="F9" s="19" t="str">
        <f>IF(ISERROR(INDEX(#REF!,MATCH(ROW()-2,#REF!,0))),"",INDEX(#REF!,MATCH(ROW()-2,#REF!,0)))</f>
        <v/>
      </c>
      <c r="G9" s="19" t="str">
        <f>IF(ISERROR(INDEX(#REF!,MATCH(ROW()-2,#REF!,0))),"",INDEX(#REF!,MATCH(ROW()-2,#REF!,0)))</f>
        <v/>
      </c>
      <c r="H9" s="19" t="str">
        <f>IF(ISERROR(INDEX(#REF!,MATCH(ROW()-2,#REF!,0))),"",INDEX(#REF!,MATCH(ROW()-2,#REF!,0)))</f>
        <v/>
      </c>
      <c r="I9" s="19" t="str">
        <f>IF(ISERROR(INDEX(#REF!,MATCH(ROW()-2,#REF!,0))),"",INDEX(#REF!,MATCH(ROW()-2,#REF!,0)))</f>
        <v/>
      </c>
      <c r="J9" s="19" t="str">
        <f>IF(ISERROR(INDEX(#REF!,MATCH(ROW()-2,#REF!,0))),"",INDEX(#REF!,MATCH(ROW()-2,#REF!,0)))</f>
        <v/>
      </c>
    </row>
    <row r="10" spans="2:10">
      <c r="B10" s="19" t="str">
        <f>IF(ISERROR(INDEX(#REF!,MATCH(ROW()-2,#REF!,0))),"",INDEX(#REF!,MATCH(ROW()-2,#REF!,0)))</f>
        <v/>
      </c>
      <c r="C10" s="19" t="str">
        <f>IF(ISERROR(INDEX(#REF!,MATCH(ROW()-2,#REF!,0))),"",INDEX(#REF!,MATCH(ROW()-2,#REF!,0)))</f>
        <v/>
      </c>
      <c r="D10" s="19" t="str">
        <f>IF(ISERROR(INDEX(#REF!,MATCH(ROW()-2,#REF!,0))),"",INDEX(#REF!,MATCH(ROW()-2,#REF!,0)))</f>
        <v/>
      </c>
      <c r="E10" s="19" t="str">
        <f>IF(ISERROR(INDEX(#REF!,MATCH(ROW()-2,#REF!,0))),"",INDEX(#REF!,MATCH(ROW()-2,#REF!,0)))</f>
        <v/>
      </c>
      <c r="F10" s="19" t="str">
        <f>IF(ISERROR(INDEX(#REF!,MATCH(ROW()-2,#REF!,0))),"",INDEX(#REF!,MATCH(ROW()-2,#REF!,0)))</f>
        <v/>
      </c>
      <c r="G10" s="19" t="str">
        <f>IF(ISERROR(INDEX(#REF!,MATCH(ROW()-2,#REF!,0))),"",INDEX(#REF!,MATCH(ROW()-2,#REF!,0)))</f>
        <v/>
      </c>
      <c r="H10" s="19" t="str">
        <f>IF(ISERROR(INDEX(#REF!,MATCH(ROW()-2,#REF!,0))),"",INDEX(#REF!,MATCH(ROW()-2,#REF!,0)))</f>
        <v/>
      </c>
      <c r="I10" s="19" t="str">
        <f>IF(ISERROR(INDEX(#REF!,MATCH(ROW()-2,#REF!,0))),"",INDEX(#REF!,MATCH(ROW()-2,#REF!,0)))</f>
        <v/>
      </c>
      <c r="J10" s="19" t="str">
        <f>IF(ISERROR(INDEX(#REF!,MATCH(ROW()-2,#REF!,0))),"",INDEX(#REF!,MATCH(ROW()-2,#REF!,0)))</f>
        <v/>
      </c>
    </row>
    <row r="11" spans="2:10">
      <c r="B11" s="19" t="str">
        <f>IF(ISERROR(INDEX(#REF!,MATCH(ROW()-2,#REF!,0))),"",INDEX(#REF!,MATCH(ROW()-2,#REF!,0)))</f>
        <v/>
      </c>
      <c r="C11" s="19" t="str">
        <f>IF(ISERROR(INDEX(#REF!,MATCH(ROW()-2,#REF!,0))),"",INDEX(#REF!,MATCH(ROW()-2,#REF!,0)))</f>
        <v/>
      </c>
      <c r="D11" s="19" t="str">
        <f>IF(ISERROR(INDEX(#REF!,MATCH(ROW()-2,#REF!,0))),"",INDEX(#REF!,MATCH(ROW()-2,#REF!,0)))</f>
        <v/>
      </c>
      <c r="E11" s="19" t="str">
        <f>IF(ISERROR(INDEX(#REF!,MATCH(ROW()-2,#REF!,0))),"",INDEX(#REF!,MATCH(ROW()-2,#REF!,0)))</f>
        <v/>
      </c>
      <c r="F11" s="19" t="str">
        <f>IF(ISERROR(INDEX(#REF!,MATCH(ROW()-2,#REF!,0))),"",INDEX(#REF!,MATCH(ROW()-2,#REF!,0)))</f>
        <v/>
      </c>
      <c r="G11" s="19" t="str">
        <f>IF(ISERROR(INDEX(#REF!,MATCH(ROW()-2,#REF!,0))),"",INDEX(#REF!,MATCH(ROW()-2,#REF!,0)))</f>
        <v/>
      </c>
      <c r="H11" s="19" t="str">
        <f>IF(ISERROR(INDEX(#REF!,MATCH(ROW()-2,#REF!,0))),"",INDEX(#REF!,MATCH(ROW()-2,#REF!,0)))</f>
        <v/>
      </c>
      <c r="I11" s="19" t="str">
        <f>IF(ISERROR(INDEX(#REF!,MATCH(ROW()-2,#REF!,0))),"",INDEX(#REF!,MATCH(ROW()-2,#REF!,0)))</f>
        <v/>
      </c>
      <c r="J11" s="19" t="str">
        <f>IF(ISERROR(INDEX(#REF!,MATCH(ROW()-2,#REF!,0))),"",INDEX(#REF!,MATCH(ROW()-2,#REF!,0)))</f>
        <v/>
      </c>
    </row>
    <row r="12" spans="2:10">
      <c r="B12" s="19" t="str">
        <f>IF(ISERROR(INDEX(#REF!,MATCH(ROW()-2,#REF!,0))),"",INDEX(#REF!,MATCH(ROW()-2,#REF!,0)))</f>
        <v/>
      </c>
      <c r="C12" s="19" t="str">
        <f>IF(ISERROR(INDEX(#REF!,MATCH(ROW()-2,#REF!,0))),"",INDEX(#REF!,MATCH(ROW()-2,#REF!,0)))</f>
        <v/>
      </c>
      <c r="D12" s="19" t="str">
        <f>IF(ISERROR(INDEX(#REF!,MATCH(ROW()-2,#REF!,0))),"",INDEX(#REF!,MATCH(ROW()-2,#REF!,0)))</f>
        <v/>
      </c>
      <c r="E12" s="19" t="str">
        <f>IF(ISERROR(INDEX(#REF!,MATCH(ROW()-2,#REF!,0))),"",INDEX(#REF!,MATCH(ROW()-2,#REF!,0)))</f>
        <v/>
      </c>
      <c r="F12" s="19" t="str">
        <f>IF(ISERROR(INDEX(#REF!,MATCH(ROW()-2,#REF!,0))),"",INDEX(#REF!,MATCH(ROW()-2,#REF!,0)))</f>
        <v/>
      </c>
      <c r="G12" s="19" t="str">
        <f>IF(ISERROR(INDEX(#REF!,MATCH(ROW()-2,#REF!,0))),"",INDEX(#REF!,MATCH(ROW()-2,#REF!,0)))</f>
        <v/>
      </c>
      <c r="H12" s="19" t="str">
        <f>IF(ISERROR(INDEX(#REF!,MATCH(ROW()-2,#REF!,0))),"",INDEX(#REF!,MATCH(ROW()-2,#REF!,0)))</f>
        <v/>
      </c>
      <c r="I12" s="19" t="str">
        <f>IF(ISERROR(INDEX(#REF!,MATCH(ROW()-2,#REF!,0))),"",INDEX(#REF!,MATCH(ROW()-2,#REF!,0)))</f>
        <v/>
      </c>
      <c r="J12" s="19" t="str">
        <f>IF(ISERROR(INDEX(#REF!,MATCH(ROW()-2,#REF!,0))),"",INDEX(#REF!,MATCH(ROW()-2,#REF!,0)))</f>
        <v/>
      </c>
    </row>
    <row r="13" spans="2:10">
      <c r="B13" s="19" t="str">
        <f>IF(ISERROR(INDEX(#REF!,MATCH(ROW()-2,#REF!,0))),"",INDEX(#REF!,MATCH(ROW()-2,#REF!,0)))</f>
        <v/>
      </c>
      <c r="C13" s="19" t="str">
        <f>IF(ISERROR(INDEX(#REF!,MATCH(ROW()-2,#REF!,0))),"",INDEX(#REF!,MATCH(ROW()-2,#REF!,0)))</f>
        <v/>
      </c>
      <c r="D13" s="19" t="str">
        <f>IF(ISERROR(INDEX(#REF!,MATCH(ROW()-2,#REF!,0))),"",INDEX(#REF!,MATCH(ROW()-2,#REF!,0)))</f>
        <v/>
      </c>
      <c r="E13" s="19" t="str">
        <f>IF(ISERROR(INDEX(#REF!,MATCH(ROW()-2,#REF!,0))),"",INDEX(#REF!,MATCH(ROW()-2,#REF!,0)))</f>
        <v/>
      </c>
      <c r="F13" s="19" t="str">
        <f>IF(ISERROR(INDEX(#REF!,MATCH(ROW()-2,#REF!,0))),"",INDEX(#REF!,MATCH(ROW()-2,#REF!,0)))</f>
        <v/>
      </c>
      <c r="G13" s="19" t="str">
        <f>IF(ISERROR(INDEX(#REF!,MATCH(ROW()-2,#REF!,0))),"",INDEX(#REF!,MATCH(ROW()-2,#REF!,0)))</f>
        <v/>
      </c>
      <c r="H13" s="19" t="str">
        <f>IF(ISERROR(INDEX(#REF!,MATCH(ROW()-2,#REF!,0))),"",INDEX(#REF!,MATCH(ROW()-2,#REF!,0)))</f>
        <v/>
      </c>
      <c r="I13" s="19" t="str">
        <f>IF(ISERROR(INDEX(#REF!,MATCH(ROW()-2,#REF!,0))),"",INDEX(#REF!,MATCH(ROW()-2,#REF!,0)))</f>
        <v/>
      </c>
      <c r="J13" s="19" t="str">
        <f>IF(ISERROR(INDEX(#REF!,MATCH(ROW()-2,#REF!,0))),"",INDEX(#REF!,MATCH(ROW()-2,#REF!,0)))</f>
        <v/>
      </c>
    </row>
    <row r="14" spans="2:10">
      <c r="B14" s="19" t="str">
        <f>IF(ISERROR(INDEX(#REF!,MATCH(ROW()-2,#REF!,0))),"",INDEX(#REF!,MATCH(ROW()-2,#REF!,0)))</f>
        <v/>
      </c>
      <c r="C14" s="19" t="str">
        <f>IF(ISERROR(INDEX(#REF!,MATCH(ROW()-2,#REF!,0))),"",INDEX(#REF!,MATCH(ROW()-2,#REF!,0)))</f>
        <v/>
      </c>
      <c r="D14" s="19" t="str">
        <f>IF(ISERROR(INDEX(#REF!,MATCH(ROW()-2,#REF!,0))),"",INDEX(#REF!,MATCH(ROW()-2,#REF!,0)))</f>
        <v/>
      </c>
      <c r="E14" s="19" t="str">
        <f>IF(ISERROR(INDEX(#REF!,MATCH(ROW()-2,#REF!,0))),"",INDEX(#REF!,MATCH(ROW()-2,#REF!,0)))</f>
        <v/>
      </c>
      <c r="F14" s="19" t="str">
        <f>IF(ISERROR(INDEX(#REF!,MATCH(ROW()-2,#REF!,0))),"",INDEX(#REF!,MATCH(ROW()-2,#REF!,0)))</f>
        <v/>
      </c>
      <c r="G14" s="19" t="str">
        <f>IF(ISERROR(INDEX(#REF!,MATCH(ROW()-2,#REF!,0))),"",INDEX(#REF!,MATCH(ROW()-2,#REF!,0)))</f>
        <v/>
      </c>
      <c r="H14" s="19" t="str">
        <f>IF(ISERROR(INDEX(#REF!,MATCH(ROW()-2,#REF!,0))),"",INDEX(#REF!,MATCH(ROW()-2,#REF!,0)))</f>
        <v/>
      </c>
      <c r="I14" s="19" t="str">
        <f>IF(ISERROR(INDEX(#REF!,MATCH(ROW()-2,#REF!,0))),"",INDEX(#REF!,MATCH(ROW()-2,#REF!,0)))</f>
        <v/>
      </c>
      <c r="J14" s="19" t="str">
        <f>IF(ISERROR(INDEX(#REF!,MATCH(ROW()-2,#REF!,0))),"",INDEX(#REF!,MATCH(ROW()-2,#REF!,0)))</f>
        <v/>
      </c>
    </row>
    <row r="15" spans="2:10">
      <c r="B15" s="19" t="str">
        <f>IF(ISERROR(INDEX(#REF!,MATCH(ROW()-2,#REF!,0))),"",INDEX(#REF!,MATCH(ROW()-2,#REF!,0)))</f>
        <v/>
      </c>
      <c r="C15" s="19" t="str">
        <f>IF(ISERROR(INDEX(#REF!,MATCH(ROW()-2,#REF!,0))),"",INDEX(#REF!,MATCH(ROW()-2,#REF!,0)))</f>
        <v/>
      </c>
      <c r="D15" s="19" t="str">
        <f>IF(ISERROR(INDEX(#REF!,MATCH(ROW()-2,#REF!,0))),"",INDEX(#REF!,MATCH(ROW()-2,#REF!,0)))</f>
        <v/>
      </c>
      <c r="E15" s="19" t="str">
        <f>IF(ISERROR(INDEX(#REF!,MATCH(ROW()-2,#REF!,0))),"",INDEX(#REF!,MATCH(ROW()-2,#REF!,0)))</f>
        <v/>
      </c>
      <c r="F15" s="19" t="str">
        <f>IF(ISERROR(INDEX(#REF!,MATCH(ROW()-2,#REF!,0))),"",INDEX(#REF!,MATCH(ROW()-2,#REF!,0)))</f>
        <v/>
      </c>
      <c r="G15" s="19" t="str">
        <f>IF(ISERROR(INDEX(#REF!,MATCH(ROW()-2,#REF!,0))),"",INDEX(#REF!,MATCH(ROW()-2,#REF!,0)))</f>
        <v/>
      </c>
      <c r="H15" s="19" t="str">
        <f>IF(ISERROR(INDEX(#REF!,MATCH(ROW()-2,#REF!,0))),"",INDEX(#REF!,MATCH(ROW()-2,#REF!,0)))</f>
        <v/>
      </c>
      <c r="I15" s="19" t="str">
        <f>IF(ISERROR(INDEX(#REF!,MATCH(ROW()-2,#REF!,0))),"",INDEX(#REF!,MATCH(ROW()-2,#REF!,0)))</f>
        <v/>
      </c>
      <c r="J15" s="19" t="str">
        <f>IF(ISERROR(INDEX(#REF!,MATCH(ROW()-2,#REF!,0))),"",INDEX(#REF!,MATCH(ROW()-2,#REF!,0)))</f>
        <v/>
      </c>
    </row>
    <row r="16" spans="2:10">
      <c r="B16" s="19" t="str">
        <f>IF(ISERROR(INDEX(#REF!,MATCH(ROW()-2,#REF!,0))),"",INDEX(#REF!,MATCH(ROW()-2,#REF!,0)))</f>
        <v/>
      </c>
      <c r="C16" s="19" t="str">
        <f>IF(ISERROR(INDEX(#REF!,MATCH(ROW()-2,#REF!,0))),"",INDEX(#REF!,MATCH(ROW()-2,#REF!,0)))</f>
        <v/>
      </c>
      <c r="D16" s="19" t="str">
        <f>IF(ISERROR(INDEX(#REF!,MATCH(ROW()-2,#REF!,0))),"",INDEX(#REF!,MATCH(ROW()-2,#REF!,0)))</f>
        <v/>
      </c>
      <c r="E16" s="19" t="str">
        <f>IF(ISERROR(INDEX(#REF!,MATCH(ROW()-2,#REF!,0))),"",INDEX(#REF!,MATCH(ROW()-2,#REF!,0)))</f>
        <v/>
      </c>
      <c r="F16" s="19" t="str">
        <f>IF(ISERROR(INDEX(#REF!,MATCH(ROW()-2,#REF!,0))),"",INDEX(#REF!,MATCH(ROW()-2,#REF!,0)))</f>
        <v/>
      </c>
      <c r="G16" s="19" t="str">
        <f>IF(ISERROR(INDEX(#REF!,MATCH(ROW()-2,#REF!,0))),"",INDEX(#REF!,MATCH(ROW()-2,#REF!,0)))</f>
        <v/>
      </c>
      <c r="H16" s="19" t="str">
        <f>IF(ISERROR(INDEX(#REF!,MATCH(ROW()-2,#REF!,0))),"",INDEX(#REF!,MATCH(ROW()-2,#REF!,0)))</f>
        <v/>
      </c>
      <c r="I16" s="19" t="str">
        <f>IF(ISERROR(INDEX(#REF!,MATCH(ROW()-2,#REF!,0))),"",INDEX(#REF!,MATCH(ROW()-2,#REF!,0)))</f>
        <v/>
      </c>
      <c r="J16" s="19" t="str">
        <f>IF(ISERROR(INDEX(#REF!,MATCH(ROW()-2,#REF!,0))),"",INDEX(#REF!,MATCH(ROW()-2,#REF!,0)))</f>
        <v/>
      </c>
    </row>
    <row r="17" spans="2:10">
      <c r="B17" s="19" t="str">
        <f>IF(ISERROR(INDEX(#REF!,MATCH(ROW()-2,#REF!,0))),"",INDEX(#REF!,MATCH(ROW()-2,#REF!,0)))</f>
        <v/>
      </c>
      <c r="C17" s="19" t="str">
        <f>IF(ISERROR(INDEX(#REF!,MATCH(ROW()-2,#REF!,0))),"",INDEX(#REF!,MATCH(ROW()-2,#REF!,0)))</f>
        <v/>
      </c>
      <c r="D17" s="19" t="str">
        <f>IF(ISERROR(INDEX(#REF!,MATCH(ROW()-2,#REF!,0))),"",INDEX(#REF!,MATCH(ROW()-2,#REF!,0)))</f>
        <v/>
      </c>
      <c r="E17" s="19" t="str">
        <f>IF(ISERROR(INDEX(#REF!,MATCH(ROW()-2,#REF!,0))),"",INDEX(#REF!,MATCH(ROW()-2,#REF!,0)))</f>
        <v/>
      </c>
      <c r="F17" s="19" t="str">
        <f>IF(ISERROR(INDEX(#REF!,MATCH(ROW()-2,#REF!,0))),"",INDEX(#REF!,MATCH(ROW()-2,#REF!,0)))</f>
        <v/>
      </c>
      <c r="G17" s="19" t="str">
        <f>IF(ISERROR(INDEX(#REF!,MATCH(ROW()-2,#REF!,0))),"",INDEX(#REF!,MATCH(ROW()-2,#REF!,0)))</f>
        <v/>
      </c>
      <c r="H17" s="19" t="str">
        <f>IF(ISERROR(INDEX(#REF!,MATCH(ROW()-2,#REF!,0))),"",INDEX(#REF!,MATCH(ROW()-2,#REF!,0)))</f>
        <v/>
      </c>
      <c r="I17" s="19" t="str">
        <f>IF(ISERROR(INDEX(#REF!,MATCH(ROW()-2,#REF!,0))),"",INDEX(#REF!,MATCH(ROW()-2,#REF!,0)))</f>
        <v/>
      </c>
      <c r="J17" s="19" t="str">
        <f>IF(ISERROR(INDEX(#REF!,MATCH(ROW()-2,#REF!,0))),"",INDEX(#REF!,MATCH(ROW()-2,#REF!,0)))</f>
        <v/>
      </c>
    </row>
    <row r="18" spans="2:10">
      <c r="B18" s="19" t="str">
        <f>IF(ISERROR(INDEX(#REF!,MATCH(ROW()-2,#REF!,0))),"",INDEX(#REF!,MATCH(ROW()-2,#REF!,0)))</f>
        <v/>
      </c>
      <c r="C18" s="19" t="str">
        <f>IF(ISERROR(INDEX(#REF!,MATCH(ROW()-2,#REF!,0))),"",INDEX(#REF!,MATCH(ROW()-2,#REF!,0)))</f>
        <v/>
      </c>
      <c r="D18" s="19" t="str">
        <f>IF(ISERROR(INDEX(#REF!,MATCH(ROW()-2,#REF!,0))),"",INDEX(#REF!,MATCH(ROW()-2,#REF!,0)))</f>
        <v/>
      </c>
      <c r="E18" s="19" t="str">
        <f>IF(ISERROR(INDEX(#REF!,MATCH(ROW()-2,#REF!,0))),"",INDEX(#REF!,MATCH(ROW()-2,#REF!,0)))</f>
        <v/>
      </c>
      <c r="F18" s="19" t="str">
        <f>IF(ISERROR(INDEX(#REF!,MATCH(ROW()-2,#REF!,0))),"",INDEX(#REF!,MATCH(ROW()-2,#REF!,0)))</f>
        <v/>
      </c>
      <c r="G18" s="19" t="str">
        <f>IF(ISERROR(INDEX(#REF!,MATCH(ROW()-2,#REF!,0))),"",INDEX(#REF!,MATCH(ROW()-2,#REF!,0)))</f>
        <v/>
      </c>
      <c r="H18" s="19" t="str">
        <f>IF(ISERROR(INDEX(#REF!,MATCH(ROW()-2,#REF!,0))),"",INDEX(#REF!,MATCH(ROW()-2,#REF!,0)))</f>
        <v/>
      </c>
      <c r="I18" s="19" t="str">
        <f>IF(ISERROR(INDEX(#REF!,MATCH(ROW()-2,#REF!,0))),"",INDEX(#REF!,MATCH(ROW()-2,#REF!,0)))</f>
        <v/>
      </c>
      <c r="J18" s="19" t="str">
        <f>IF(ISERROR(INDEX(#REF!,MATCH(ROW()-2,#REF!,0))),"",INDEX(#REF!,MATCH(ROW()-2,#REF!,0)))</f>
        <v/>
      </c>
    </row>
    <row r="19" spans="2:10">
      <c r="B19" s="19" t="str">
        <f>IF(ISERROR(INDEX(#REF!,MATCH(ROW()-2,#REF!,0))),"",INDEX(#REF!,MATCH(ROW()-2,#REF!,0)))</f>
        <v/>
      </c>
      <c r="C19" s="19" t="str">
        <f>IF(ISERROR(INDEX(#REF!,MATCH(ROW()-2,#REF!,0))),"",INDEX(#REF!,MATCH(ROW()-2,#REF!,0)))</f>
        <v/>
      </c>
      <c r="D19" s="19" t="str">
        <f>IF(ISERROR(INDEX(#REF!,MATCH(ROW()-2,#REF!,0))),"",INDEX(#REF!,MATCH(ROW()-2,#REF!,0)))</f>
        <v/>
      </c>
      <c r="E19" s="19" t="str">
        <f>IF(ISERROR(INDEX(#REF!,MATCH(ROW()-2,#REF!,0))),"",INDEX(#REF!,MATCH(ROW()-2,#REF!,0)))</f>
        <v/>
      </c>
      <c r="F19" s="19" t="str">
        <f>IF(ISERROR(INDEX(#REF!,MATCH(ROW()-2,#REF!,0))),"",INDEX(#REF!,MATCH(ROW()-2,#REF!,0)))</f>
        <v/>
      </c>
      <c r="G19" s="19" t="str">
        <f>IF(ISERROR(INDEX(#REF!,MATCH(ROW()-2,#REF!,0))),"",INDEX(#REF!,MATCH(ROW()-2,#REF!,0)))</f>
        <v/>
      </c>
      <c r="H19" s="19" t="str">
        <f>IF(ISERROR(INDEX(#REF!,MATCH(ROW()-2,#REF!,0))),"",INDEX(#REF!,MATCH(ROW()-2,#REF!,0)))</f>
        <v/>
      </c>
      <c r="I19" s="19" t="str">
        <f>IF(ISERROR(INDEX(#REF!,MATCH(ROW()-2,#REF!,0))),"",INDEX(#REF!,MATCH(ROW()-2,#REF!,0)))</f>
        <v/>
      </c>
      <c r="J19" s="19" t="str">
        <f>IF(ISERROR(INDEX(#REF!,MATCH(ROW()-2,#REF!,0))),"",INDEX(#REF!,MATCH(ROW()-2,#REF!,0)))</f>
        <v/>
      </c>
    </row>
    <row r="20" spans="2:10">
      <c r="B20" s="19" t="str">
        <f>IF(ISERROR(INDEX(#REF!,MATCH(ROW()-2,#REF!,0))),"",INDEX(#REF!,MATCH(ROW()-2,#REF!,0)))</f>
        <v/>
      </c>
      <c r="C20" s="19" t="str">
        <f>IF(ISERROR(INDEX(#REF!,MATCH(ROW()-2,#REF!,0))),"",INDEX(#REF!,MATCH(ROW()-2,#REF!,0)))</f>
        <v/>
      </c>
      <c r="D20" s="19" t="str">
        <f>IF(ISERROR(INDEX(#REF!,MATCH(ROW()-2,#REF!,0))),"",INDEX(#REF!,MATCH(ROW()-2,#REF!,0)))</f>
        <v/>
      </c>
      <c r="E20" s="19" t="str">
        <f>IF(ISERROR(INDEX(#REF!,MATCH(ROW()-2,#REF!,0))),"",INDEX(#REF!,MATCH(ROW()-2,#REF!,0)))</f>
        <v/>
      </c>
      <c r="F20" s="19" t="str">
        <f>IF(ISERROR(INDEX(#REF!,MATCH(ROW()-2,#REF!,0))),"",INDEX(#REF!,MATCH(ROW()-2,#REF!,0)))</f>
        <v/>
      </c>
      <c r="G20" s="19" t="str">
        <f>IF(ISERROR(INDEX(#REF!,MATCH(ROW()-2,#REF!,0))),"",INDEX(#REF!,MATCH(ROW()-2,#REF!,0)))</f>
        <v/>
      </c>
      <c r="H20" s="19" t="str">
        <f>IF(ISERROR(INDEX(#REF!,MATCH(ROW()-2,#REF!,0))),"",INDEX(#REF!,MATCH(ROW()-2,#REF!,0)))</f>
        <v/>
      </c>
      <c r="I20" s="19" t="str">
        <f>IF(ISERROR(INDEX(#REF!,MATCH(ROW()-2,#REF!,0))),"",INDEX(#REF!,MATCH(ROW()-2,#REF!,0)))</f>
        <v/>
      </c>
      <c r="J20" s="19" t="str">
        <f>IF(ISERROR(INDEX(#REF!,MATCH(ROW()-2,#REF!,0))),"",INDEX(#REF!,MATCH(ROW()-2,#REF!,0)))</f>
        <v/>
      </c>
    </row>
    <row r="21" spans="2:10">
      <c r="B21" s="19" t="str">
        <f>IF(ISERROR(INDEX(#REF!,MATCH(ROW()-2,#REF!,0))),"",INDEX(#REF!,MATCH(ROW()-2,#REF!,0)))</f>
        <v/>
      </c>
      <c r="C21" s="19" t="str">
        <f>IF(ISERROR(INDEX(#REF!,MATCH(ROW()-2,#REF!,0))),"",INDEX(#REF!,MATCH(ROW()-2,#REF!,0)))</f>
        <v/>
      </c>
      <c r="D21" s="19" t="str">
        <f>IF(ISERROR(INDEX(#REF!,MATCH(ROW()-2,#REF!,0))),"",INDEX(#REF!,MATCH(ROW()-2,#REF!,0)))</f>
        <v/>
      </c>
      <c r="E21" s="19" t="str">
        <f>IF(ISERROR(INDEX(#REF!,MATCH(ROW()-2,#REF!,0))),"",INDEX(#REF!,MATCH(ROW()-2,#REF!,0)))</f>
        <v/>
      </c>
      <c r="F21" s="19" t="str">
        <f>IF(ISERROR(INDEX(#REF!,MATCH(ROW()-2,#REF!,0))),"",INDEX(#REF!,MATCH(ROW()-2,#REF!,0)))</f>
        <v/>
      </c>
      <c r="G21" s="19" t="str">
        <f>IF(ISERROR(INDEX(#REF!,MATCH(ROW()-2,#REF!,0))),"",INDEX(#REF!,MATCH(ROW()-2,#REF!,0)))</f>
        <v/>
      </c>
      <c r="H21" s="19" t="str">
        <f>IF(ISERROR(INDEX(#REF!,MATCH(ROW()-2,#REF!,0))),"",INDEX(#REF!,MATCH(ROW()-2,#REF!,0)))</f>
        <v/>
      </c>
      <c r="I21" s="19" t="str">
        <f>IF(ISERROR(INDEX(#REF!,MATCH(ROW()-2,#REF!,0))),"",INDEX(#REF!,MATCH(ROW()-2,#REF!,0)))</f>
        <v/>
      </c>
      <c r="J21" s="19" t="str">
        <f>IF(ISERROR(INDEX(#REF!,MATCH(ROW()-2,#REF!,0))),"",INDEX(#REF!,MATCH(ROW()-2,#REF!,0)))</f>
        <v/>
      </c>
    </row>
    <row r="22" spans="2:10">
      <c r="B22" s="19" t="str">
        <f>IF(ISERROR(INDEX(#REF!,MATCH(ROW()-2,#REF!,0))),"",INDEX(#REF!,MATCH(ROW()-2,#REF!,0)))</f>
        <v/>
      </c>
      <c r="C22" s="19" t="str">
        <f>IF(ISERROR(INDEX(#REF!,MATCH(ROW()-2,#REF!,0))),"",INDEX(#REF!,MATCH(ROW()-2,#REF!,0)))</f>
        <v/>
      </c>
      <c r="D22" s="19" t="str">
        <f>IF(ISERROR(INDEX(#REF!,MATCH(ROW()-2,#REF!,0))),"",INDEX(#REF!,MATCH(ROW()-2,#REF!,0)))</f>
        <v/>
      </c>
      <c r="E22" s="19" t="str">
        <f>IF(ISERROR(INDEX(#REF!,MATCH(ROW()-2,#REF!,0))),"",INDEX(#REF!,MATCH(ROW()-2,#REF!,0)))</f>
        <v/>
      </c>
      <c r="F22" s="19" t="str">
        <f>IF(ISERROR(INDEX(#REF!,MATCH(ROW()-2,#REF!,0))),"",INDEX(#REF!,MATCH(ROW()-2,#REF!,0)))</f>
        <v/>
      </c>
      <c r="G22" s="19" t="str">
        <f>IF(ISERROR(INDEX(#REF!,MATCH(ROW()-2,#REF!,0))),"",INDEX(#REF!,MATCH(ROW()-2,#REF!,0)))</f>
        <v/>
      </c>
      <c r="H22" s="19" t="str">
        <f>IF(ISERROR(INDEX(#REF!,MATCH(ROW()-2,#REF!,0))),"",INDEX(#REF!,MATCH(ROW()-2,#REF!,0)))</f>
        <v/>
      </c>
      <c r="I22" s="19" t="str">
        <f>IF(ISERROR(INDEX(#REF!,MATCH(ROW()-2,#REF!,0))),"",INDEX(#REF!,MATCH(ROW()-2,#REF!,0)))</f>
        <v/>
      </c>
      <c r="J22" s="19" t="str">
        <f>IF(ISERROR(INDEX(#REF!,MATCH(ROW()-2,#REF!,0))),"",INDEX(#REF!,MATCH(ROW()-2,#REF!,0)))</f>
        <v/>
      </c>
    </row>
    <row r="23" spans="2:10">
      <c r="B23" s="19" t="str">
        <f>IF(ISERROR(INDEX(#REF!,MATCH(ROW()-2,#REF!,0))),"",INDEX(#REF!,MATCH(ROW()-2,#REF!,0)))</f>
        <v/>
      </c>
      <c r="C23" s="19" t="str">
        <f>IF(ISERROR(INDEX(#REF!,MATCH(ROW()-2,#REF!,0))),"",INDEX(#REF!,MATCH(ROW()-2,#REF!,0)))</f>
        <v/>
      </c>
      <c r="D23" s="19" t="str">
        <f>IF(ISERROR(INDEX(#REF!,MATCH(ROW()-2,#REF!,0))),"",INDEX(#REF!,MATCH(ROW()-2,#REF!,0)))</f>
        <v/>
      </c>
      <c r="E23" s="19" t="str">
        <f>IF(ISERROR(INDEX(#REF!,MATCH(ROW()-2,#REF!,0))),"",INDEX(#REF!,MATCH(ROW()-2,#REF!,0)))</f>
        <v/>
      </c>
      <c r="F23" s="19" t="str">
        <f>IF(ISERROR(INDEX(#REF!,MATCH(ROW()-2,#REF!,0))),"",INDEX(#REF!,MATCH(ROW()-2,#REF!,0)))</f>
        <v/>
      </c>
      <c r="G23" s="19" t="str">
        <f>IF(ISERROR(INDEX(#REF!,MATCH(ROW()-2,#REF!,0))),"",INDEX(#REF!,MATCH(ROW()-2,#REF!,0)))</f>
        <v/>
      </c>
      <c r="H23" s="19" t="str">
        <f>IF(ISERROR(INDEX(#REF!,MATCH(ROW()-2,#REF!,0))),"",INDEX(#REF!,MATCH(ROW()-2,#REF!,0)))</f>
        <v/>
      </c>
      <c r="I23" s="19" t="str">
        <f>IF(ISERROR(INDEX(#REF!,MATCH(ROW()-2,#REF!,0))),"",INDEX(#REF!,MATCH(ROW()-2,#REF!,0)))</f>
        <v/>
      </c>
      <c r="J23" s="19" t="str">
        <f>IF(ISERROR(INDEX(#REF!,MATCH(ROW()-2,#REF!,0))),"",INDEX(#REF!,MATCH(ROW()-2,#REF!,0)))</f>
        <v/>
      </c>
    </row>
    <row r="24" spans="2:10">
      <c r="B24" s="19" t="str">
        <f>IF(ISERROR(INDEX(#REF!,MATCH(ROW()-2,#REF!,0))),"",INDEX(#REF!,MATCH(ROW()-2,#REF!,0)))</f>
        <v/>
      </c>
      <c r="C24" s="19" t="str">
        <f>IF(ISERROR(INDEX(#REF!,MATCH(ROW()-2,#REF!,0))),"",INDEX(#REF!,MATCH(ROW()-2,#REF!,0)))</f>
        <v/>
      </c>
      <c r="D24" s="19" t="str">
        <f>IF(ISERROR(INDEX(#REF!,MATCH(ROW()-2,#REF!,0))),"",INDEX(#REF!,MATCH(ROW()-2,#REF!,0)))</f>
        <v/>
      </c>
      <c r="E24" s="19" t="str">
        <f>IF(ISERROR(INDEX(#REF!,MATCH(ROW()-2,#REF!,0))),"",INDEX(#REF!,MATCH(ROW()-2,#REF!,0)))</f>
        <v/>
      </c>
      <c r="F24" s="19" t="str">
        <f>IF(ISERROR(INDEX(#REF!,MATCH(ROW()-2,#REF!,0))),"",INDEX(#REF!,MATCH(ROW()-2,#REF!,0)))</f>
        <v/>
      </c>
      <c r="G24" s="19" t="str">
        <f>IF(ISERROR(INDEX(#REF!,MATCH(ROW()-2,#REF!,0))),"",INDEX(#REF!,MATCH(ROW()-2,#REF!,0)))</f>
        <v/>
      </c>
      <c r="H24" s="19" t="str">
        <f>IF(ISERROR(INDEX(#REF!,MATCH(ROW()-2,#REF!,0))),"",INDEX(#REF!,MATCH(ROW()-2,#REF!,0)))</f>
        <v/>
      </c>
      <c r="I24" s="19" t="str">
        <f>IF(ISERROR(INDEX(#REF!,MATCH(ROW()-2,#REF!,0))),"",INDEX(#REF!,MATCH(ROW()-2,#REF!,0)))</f>
        <v/>
      </c>
      <c r="J24" s="19" t="str">
        <f>IF(ISERROR(INDEX(#REF!,MATCH(ROW()-2,#REF!,0))),"",INDEX(#REF!,MATCH(ROW()-2,#REF!,0)))</f>
        <v/>
      </c>
    </row>
    <row r="25" spans="2:10">
      <c r="B25" s="19" t="str">
        <f>IF(ISERROR(INDEX(#REF!,MATCH(ROW()-2,#REF!,0))),"",INDEX(#REF!,MATCH(ROW()-2,#REF!,0)))</f>
        <v/>
      </c>
      <c r="C25" s="19" t="str">
        <f>IF(ISERROR(INDEX(#REF!,MATCH(ROW()-2,#REF!,0))),"",INDEX(#REF!,MATCH(ROW()-2,#REF!,0)))</f>
        <v/>
      </c>
      <c r="D25" s="19" t="str">
        <f>IF(ISERROR(INDEX(#REF!,MATCH(ROW()-2,#REF!,0))),"",INDEX(#REF!,MATCH(ROW()-2,#REF!,0)))</f>
        <v/>
      </c>
      <c r="E25" s="19" t="str">
        <f>IF(ISERROR(INDEX(#REF!,MATCH(ROW()-2,#REF!,0))),"",INDEX(#REF!,MATCH(ROW()-2,#REF!,0)))</f>
        <v/>
      </c>
      <c r="F25" s="19" t="str">
        <f>IF(ISERROR(INDEX(#REF!,MATCH(ROW()-2,#REF!,0))),"",INDEX(#REF!,MATCH(ROW()-2,#REF!,0)))</f>
        <v/>
      </c>
      <c r="G25" s="19" t="str">
        <f>IF(ISERROR(INDEX(#REF!,MATCH(ROW()-2,#REF!,0))),"",INDEX(#REF!,MATCH(ROW()-2,#REF!,0)))</f>
        <v/>
      </c>
      <c r="H25" s="19" t="str">
        <f>IF(ISERROR(INDEX(#REF!,MATCH(ROW()-2,#REF!,0))),"",INDEX(#REF!,MATCH(ROW()-2,#REF!,0)))</f>
        <v/>
      </c>
      <c r="I25" s="19" t="str">
        <f>IF(ISERROR(INDEX(#REF!,MATCH(ROW()-2,#REF!,0))),"",INDEX(#REF!,MATCH(ROW()-2,#REF!,0)))</f>
        <v/>
      </c>
      <c r="J25" s="19" t="str">
        <f>IF(ISERROR(INDEX(#REF!,MATCH(ROW()-2,#REF!,0))),"",INDEX(#REF!,MATCH(ROW()-2,#REF!,0)))</f>
        <v/>
      </c>
    </row>
    <row r="26" spans="2:10">
      <c r="B26" s="19" t="str">
        <f>IF(ISERROR(INDEX(#REF!,MATCH(ROW()-2,#REF!,0))),"",INDEX(#REF!,MATCH(ROW()-2,#REF!,0)))</f>
        <v/>
      </c>
      <c r="C26" s="19" t="str">
        <f>IF(ISERROR(INDEX(#REF!,MATCH(ROW()-2,#REF!,0))),"",INDEX(#REF!,MATCH(ROW()-2,#REF!,0)))</f>
        <v/>
      </c>
      <c r="D26" s="19" t="str">
        <f>IF(ISERROR(INDEX(#REF!,MATCH(ROW()-2,#REF!,0))),"",INDEX(#REF!,MATCH(ROW()-2,#REF!,0)))</f>
        <v/>
      </c>
      <c r="E26" s="19" t="str">
        <f>IF(ISERROR(INDEX(#REF!,MATCH(ROW()-2,#REF!,0))),"",INDEX(#REF!,MATCH(ROW()-2,#REF!,0)))</f>
        <v/>
      </c>
      <c r="F26" s="19" t="str">
        <f>IF(ISERROR(INDEX(#REF!,MATCH(ROW()-2,#REF!,0))),"",INDEX(#REF!,MATCH(ROW()-2,#REF!,0)))</f>
        <v/>
      </c>
      <c r="G26" s="19" t="str">
        <f>IF(ISERROR(INDEX(#REF!,MATCH(ROW()-2,#REF!,0))),"",INDEX(#REF!,MATCH(ROW()-2,#REF!,0)))</f>
        <v/>
      </c>
      <c r="H26" s="19" t="str">
        <f>IF(ISERROR(INDEX(#REF!,MATCH(ROW()-2,#REF!,0))),"",INDEX(#REF!,MATCH(ROW()-2,#REF!,0)))</f>
        <v/>
      </c>
      <c r="I26" s="19" t="str">
        <f>IF(ISERROR(INDEX(#REF!,MATCH(ROW()-2,#REF!,0))),"",INDEX(#REF!,MATCH(ROW()-2,#REF!,0)))</f>
        <v/>
      </c>
      <c r="J26" s="19" t="str">
        <f>IF(ISERROR(INDEX(#REF!,MATCH(ROW()-2,#REF!,0))),"",INDEX(#REF!,MATCH(ROW()-2,#REF!,0)))</f>
        <v/>
      </c>
    </row>
    <row r="27" spans="2:10">
      <c r="B27" s="19" t="str">
        <f>IF(ISERROR(INDEX(#REF!,MATCH(ROW()-2,#REF!,0))),"",INDEX(#REF!,MATCH(ROW()-2,#REF!,0)))</f>
        <v/>
      </c>
      <c r="C27" s="19" t="str">
        <f>IF(ISERROR(INDEX(#REF!,MATCH(ROW()-2,#REF!,0))),"",INDEX(#REF!,MATCH(ROW()-2,#REF!,0)))</f>
        <v/>
      </c>
      <c r="D27" s="19" t="str">
        <f>IF(ISERROR(INDEX(#REF!,MATCH(ROW()-2,#REF!,0))),"",INDEX(#REF!,MATCH(ROW()-2,#REF!,0)))</f>
        <v/>
      </c>
      <c r="E27" s="19" t="str">
        <f>IF(ISERROR(INDEX(#REF!,MATCH(ROW()-2,#REF!,0))),"",INDEX(#REF!,MATCH(ROW()-2,#REF!,0)))</f>
        <v/>
      </c>
      <c r="F27" s="19" t="str">
        <f>IF(ISERROR(INDEX(#REF!,MATCH(ROW()-2,#REF!,0))),"",INDEX(#REF!,MATCH(ROW()-2,#REF!,0)))</f>
        <v/>
      </c>
      <c r="G27" s="19" t="str">
        <f>IF(ISERROR(INDEX(#REF!,MATCH(ROW()-2,#REF!,0))),"",INDEX(#REF!,MATCH(ROW()-2,#REF!,0)))</f>
        <v/>
      </c>
      <c r="H27" s="19" t="str">
        <f>IF(ISERROR(INDEX(#REF!,MATCH(ROW()-2,#REF!,0))),"",INDEX(#REF!,MATCH(ROW()-2,#REF!,0)))</f>
        <v/>
      </c>
      <c r="I27" s="19" t="str">
        <f>IF(ISERROR(INDEX(#REF!,MATCH(ROW()-2,#REF!,0))),"",INDEX(#REF!,MATCH(ROW()-2,#REF!,0)))</f>
        <v/>
      </c>
      <c r="J27" s="19" t="str">
        <f>IF(ISERROR(INDEX(#REF!,MATCH(ROW()-2,#REF!,0))),"",INDEX(#REF!,MATCH(ROW()-2,#REF!,0)))</f>
        <v/>
      </c>
    </row>
    <row r="28" spans="2:10">
      <c r="B28" s="19" t="str">
        <f>IF(ISERROR(INDEX(#REF!,MATCH(ROW()-2,#REF!,0))),"",INDEX(#REF!,MATCH(ROW()-2,#REF!,0)))</f>
        <v/>
      </c>
      <c r="C28" s="19" t="str">
        <f>IF(ISERROR(INDEX(#REF!,MATCH(ROW()-2,#REF!,0))),"",INDEX(#REF!,MATCH(ROW()-2,#REF!,0)))</f>
        <v/>
      </c>
      <c r="D28" s="19" t="str">
        <f>IF(ISERROR(INDEX(#REF!,MATCH(ROW()-2,#REF!,0))),"",INDEX(#REF!,MATCH(ROW()-2,#REF!,0)))</f>
        <v/>
      </c>
      <c r="E28" s="19" t="str">
        <f>IF(ISERROR(INDEX(#REF!,MATCH(ROW()-2,#REF!,0))),"",INDEX(#REF!,MATCH(ROW()-2,#REF!,0)))</f>
        <v/>
      </c>
      <c r="F28" s="19" t="str">
        <f>IF(ISERROR(INDEX(#REF!,MATCH(ROW()-2,#REF!,0))),"",INDEX(#REF!,MATCH(ROW()-2,#REF!,0)))</f>
        <v/>
      </c>
      <c r="G28" s="19" t="str">
        <f>IF(ISERROR(INDEX(#REF!,MATCH(ROW()-2,#REF!,0))),"",INDEX(#REF!,MATCH(ROW()-2,#REF!,0)))</f>
        <v/>
      </c>
      <c r="H28" s="19" t="str">
        <f>IF(ISERROR(INDEX(#REF!,MATCH(ROW()-2,#REF!,0))),"",INDEX(#REF!,MATCH(ROW()-2,#REF!,0)))</f>
        <v/>
      </c>
      <c r="I28" s="19" t="str">
        <f>IF(ISERROR(INDEX(#REF!,MATCH(ROW()-2,#REF!,0))),"",INDEX(#REF!,MATCH(ROW()-2,#REF!,0)))</f>
        <v/>
      </c>
      <c r="J28" s="19" t="str">
        <f>IF(ISERROR(INDEX(#REF!,MATCH(ROW()-2,#REF!,0))),"",INDEX(#REF!,MATCH(ROW()-2,#REF!,0)))</f>
        <v/>
      </c>
    </row>
    <row r="29" spans="2:10">
      <c r="B29" s="19" t="str">
        <f>IF(ISERROR(INDEX(#REF!,MATCH(ROW()-2,#REF!,0))),"",INDEX(#REF!,MATCH(ROW()-2,#REF!,0)))</f>
        <v/>
      </c>
      <c r="C29" s="19" t="str">
        <f>IF(ISERROR(INDEX(#REF!,MATCH(ROW()-2,#REF!,0))),"",INDEX(#REF!,MATCH(ROW()-2,#REF!,0)))</f>
        <v/>
      </c>
      <c r="D29" s="19" t="str">
        <f>IF(ISERROR(INDEX(#REF!,MATCH(ROW()-2,#REF!,0))),"",INDEX(#REF!,MATCH(ROW()-2,#REF!,0)))</f>
        <v/>
      </c>
      <c r="E29" s="19" t="str">
        <f>IF(ISERROR(INDEX(#REF!,MATCH(ROW()-2,#REF!,0))),"",INDEX(#REF!,MATCH(ROW()-2,#REF!,0)))</f>
        <v/>
      </c>
      <c r="F29" s="19" t="str">
        <f>IF(ISERROR(INDEX(#REF!,MATCH(ROW()-2,#REF!,0))),"",INDEX(#REF!,MATCH(ROW()-2,#REF!,0)))</f>
        <v/>
      </c>
      <c r="G29" s="19" t="str">
        <f>IF(ISERROR(INDEX(#REF!,MATCH(ROW()-2,#REF!,0))),"",INDEX(#REF!,MATCH(ROW()-2,#REF!,0)))</f>
        <v/>
      </c>
      <c r="H29" s="19" t="str">
        <f>IF(ISERROR(INDEX(#REF!,MATCH(ROW()-2,#REF!,0))),"",INDEX(#REF!,MATCH(ROW()-2,#REF!,0)))</f>
        <v/>
      </c>
      <c r="I29" s="19" t="str">
        <f>IF(ISERROR(INDEX(#REF!,MATCH(ROW()-2,#REF!,0))),"",INDEX(#REF!,MATCH(ROW()-2,#REF!,0)))</f>
        <v/>
      </c>
      <c r="J29" s="19" t="str">
        <f>IF(ISERROR(INDEX(#REF!,MATCH(ROW()-2,#REF!,0))),"",INDEX(#REF!,MATCH(ROW()-2,#REF!,0)))</f>
        <v/>
      </c>
    </row>
    <row r="30" spans="2:10">
      <c r="B30" s="19" t="str">
        <f>IF(ISERROR(INDEX(#REF!,MATCH(ROW()-2,#REF!,0))),"",INDEX(#REF!,MATCH(ROW()-2,#REF!,0)))</f>
        <v/>
      </c>
      <c r="C30" s="19" t="str">
        <f>IF(ISERROR(INDEX(#REF!,MATCH(ROW()-2,#REF!,0))),"",INDEX(#REF!,MATCH(ROW()-2,#REF!,0)))</f>
        <v/>
      </c>
      <c r="D30" s="19" t="str">
        <f>IF(ISERROR(INDEX(#REF!,MATCH(ROW()-2,#REF!,0))),"",INDEX(#REF!,MATCH(ROW()-2,#REF!,0)))</f>
        <v/>
      </c>
      <c r="E30" s="19" t="str">
        <f>IF(ISERROR(INDEX(#REF!,MATCH(ROW()-2,#REF!,0))),"",INDEX(#REF!,MATCH(ROW()-2,#REF!,0)))</f>
        <v/>
      </c>
      <c r="F30" s="19" t="str">
        <f>IF(ISERROR(INDEX(#REF!,MATCH(ROW()-2,#REF!,0))),"",INDEX(#REF!,MATCH(ROW()-2,#REF!,0)))</f>
        <v/>
      </c>
      <c r="G30" s="19" t="str">
        <f>IF(ISERROR(INDEX(#REF!,MATCH(ROW()-2,#REF!,0))),"",INDEX(#REF!,MATCH(ROW()-2,#REF!,0)))</f>
        <v/>
      </c>
      <c r="H30" s="19" t="str">
        <f>IF(ISERROR(INDEX(#REF!,MATCH(ROW()-2,#REF!,0))),"",INDEX(#REF!,MATCH(ROW()-2,#REF!,0)))</f>
        <v/>
      </c>
      <c r="I30" s="19" t="str">
        <f>IF(ISERROR(INDEX(#REF!,MATCH(ROW()-2,#REF!,0))),"",INDEX(#REF!,MATCH(ROW()-2,#REF!,0)))</f>
        <v/>
      </c>
      <c r="J30" s="19" t="str">
        <f>IF(ISERROR(INDEX(#REF!,MATCH(ROW()-2,#REF!,0))),"",INDEX(#REF!,MATCH(ROW()-2,#REF!,0)))</f>
        <v/>
      </c>
    </row>
    <row r="31" spans="2:10">
      <c r="B31" s="19" t="str">
        <f>IF(ISERROR(INDEX(#REF!,MATCH(ROW()-2,#REF!,0))),"",INDEX(#REF!,MATCH(ROW()-2,#REF!,0)))</f>
        <v/>
      </c>
      <c r="C31" s="19" t="str">
        <f>IF(ISERROR(INDEX(#REF!,MATCH(ROW()-2,#REF!,0))),"",INDEX(#REF!,MATCH(ROW()-2,#REF!,0)))</f>
        <v/>
      </c>
      <c r="D31" s="19" t="str">
        <f>IF(ISERROR(INDEX(#REF!,MATCH(ROW()-2,#REF!,0))),"",INDEX(#REF!,MATCH(ROW()-2,#REF!,0)))</f>
        <v/>
      </c>
      <c r="E31" s="19" t="str">
        <f>IF(ISERROR(INDEX(#REF!,MATCH(ROW()-2,#REF!,0))),"",INDEX(#REF!,MATCH(ROW()-2,#REF!,0)))</f>
        <v/>
      </c>
      <c r="F31" s="19" t="str">
        <f>IF(ISERROR(INDEX(#REF!,MATCH(ROW()-2,#REF!,0))),"",INDEX(#REF!,MATCH(ROW()-2,#REF!,0)))</f>
        <v/>
      </c>
      <c r="G31" s="19" t="str">
        <f>IF(ISERROR(INDEX(#REF!,MATCH(ROW()-2,#REF!,0))),"",INDEX(#REF!,MATCH(ROW()-2,#REF!,0)))</f>
        <v/>
      </c>
      <c r="H31" s="19" t="str">
        <f>IF(ISERROR(INDEX(#REF!,MATCH(ROW()-2,#REF!,0))),"",INDEX(#REF!,MATCH(ROW()-2,#REF!,0)))</f>
        <v/>
      </c>
      <c r="I31" s="19" t="str">
        <f>IF(ISERROR(INDEX(#REF!,MATCH(ROW()-2,#REF!,0))),"",INDEX(#REF!,MATCH(ROW()-2,#REF!,0)))</f>
        <v/>
      </c>
      <c r="J31" s="19" t="str">
        <f>IF(ISERROR(INDEX(#REF!,MATCH(ROW()-2,#REF!,0))),"",INDEX(#REF!,MATCH(ROW()-2,#REF!,0)))</f>
        <v/>
      </c>
    </row>
    <row r="32" spans="2:10">
      <c r="B32" s="19" t="str">
        <f>IF(ISERROR(INDEX(#REF!,MATCH(ROW()-2,#REF!,0))),"",INDEX(#REF!,MATCH(ROW()-2,#REF!,0)))</f>
        <v/>
      </c>
      <c r="C32" s="19" t="str">
        <f>IF(ISERROR(INDEX(#REF!,MATCH(ROW()-2,#REF!,0))),"",INDEX(#REF!,MATCH(ROW()-2,#REF!,0)))</f>
        <v/>
      </c>
      <c r="D32" s="19" t="str">
        <f>IF(ISERROR(INDEX(#REF!,MATCH(ROW()-2,#REF!,0))),"",INDEX(#REF!,MATCH(ROW()-2,#REF!,0)))</f>
        <v/>
      </c>
      <c r="E32" s="19" t="str">
        <f>IF(ISERROR(INDEX(#REF!,MATCH(ROW()-2,#REF!,0))),"",INDEX(#REF!,MATCH(ROW()-2,#REF!,0)))</f>
        <v/>
      </c>
      <c r="F32" s="19" t="str">
        <f>IF(ISERROR(INDEX(#REF!,MATCH(ROW()-2,#REF!,0))),"",INDEX(#REF!,MATCH(ROW()-2,#REF!,0)))</f>
        <v/>
      </c>
      <c r="G32" s="19" t="str">
        <f>IF(ISERROR(INDEX(#REF!,MATCH(ROW()-2,#REF!,0))),"",INDEX(#REF!,MATCH(ROW()-2,#REF!,0)))</f>
        <v/>
      </c>
      <c r="H32" s="19" t="str">
        <f>IF(ISERROR(INDEX(#REF!,MATCH(ROW()-2,#REF!,0))),"",INDEX(#REF!,MATCH(ROW()-2,#REF!,0)))</f>
        <v/>
      </c>
      <c r="I32" s="19" t="str">
        <f>IF(ISERROR(INDEX(#REF!,MATCH(ROW()-2,#REF!,0))),"",INDEX(#REF!,MATCH(ROW()-2,#REF!,0)))</f>
        <v/>
      </c>
      <c r="J32" s="19" t="str">
        <f>IF(ISERROR(INDEX(#REF!,MATCH(ROW()-2,#REF!,0))),"",INDEX(#REF!,MATCH(ROW()-2,#REF!,0)))</f>
        <v/>
      </c>
    </row>
    <row r="33" spans="2:10">
      <c r="B33" s="19" t="str">
        <f>IF(ISERROR(INDEX(#REF!,MATCH(ROW()-2,#REF!,0))),"",INDEX(#REF!,MATCH(ROW()-2,#REF!,0)))</f>
        <v/>
      </c>
      <c r="C33" s="19" t="str">
        <f>IF(ISERROR(INDEX(#REF!,MATCH(ROW()-2,#REF!,0))),"",INDEX(#REF!,MATCH(ROW()-2,#REF!,0)))</f>
        <v/>
      </c>
      <c r="D33" s="19" t="str">
        <f>IF(ISERROR(INDEX(#REF!,MATCH(ROW()-2,#REF!,0))),"",INDEX(#REF!,MATCH(ROW()-2,#REF!,0)))</f>
        <v/>
      </c>
      <c r="E33" s="19" t="str">
        <f>IF(ISERROR(INDEX(#REF!,MATCH(ROW()-2,#REF!,0))),"",INDEX(#REF!,MATCH(ROW()-2,#REF!,0)))</f>
        <v/>
      </c>
      <c r="F33" s="19" t="str">
        <f>IF(ISERROR(INDEX(#REF!,MATCH(ROW()-2,#REF!,0))),"",INDEX(#REF!,MATCH(ROW()-2,#REF!,0)))</f>
        <v/>
      </c>
      <c r="G33" s="19" t="str">
        <f>IF(ISERROR(INDEX(#REF!,MATCH(ROW()-2,#REF!,0))),"",INDEX(#REF!,MATCH(ROW()-2,#REF!,0)))</f>
        <v/>
      </c>
      <c r="H33" s="19" t="str">
        <f>IF(ISERROR(INDEX(#REF!,MATCH(ROW()-2,#REF!,0))),"",INDEX(#REF!,MATCH(ROW()-2,#REF!,0)))</f>
        <v/>
      </c>
      <c r="I33" s="19" t="str">
        <f>IF(ISERROR(INDEX(#REF!,MATCH(ROW()-2,#REF!,0))),"",INDEX(#REF!,MATCH(ROW()-2,#REF!,0)))</f>
        <v/>
      </c>
      <c r="J33" s="19" t="str">
        <f>IF(ISERROR(INDEX(#REF!,MATCH(ROW()-2,#REF!,0))),"",INDEX(#REF!,MATCH(ROW()-2,#REF!,0)))</f>
        <v/>
      </c>
    </row>
    <row r="34" spans="2:10">
      <c r="B34" s="19" t="str">
        <f>IF(ISERROR(INDEX(#REF!,MATCH(ROW()-2,#REF!,0))),"",INDEX(#REF!,MATCH(ROW()-2,#REF!,0)))</f>
        <v/>
      </c>
      <c r="C34" s="19" t="str">
        <f>IF(ISERROR(INDEX(#REF!,MATCH(ROW()-2,#REF!,0))),"",INDEX(#REF!,MATCH(ROW()-2,#REF!,0)))</f>
        <v/>
      </c>
      <c r="D34" s="19" t="str">
        <f>IF(ISERROR(INDEX(#REF!,MATCH(ROW()-2,#REF!,0))),"",INDEX(#REF!,MATCH(ROW()-2,#REF!,0)))</f>
        <v/>
      </c>
      <c r="E34" s="19" t="str">
        <f>IF(ISERROR(INDEX(#REF!,MATCH(ROW()-2,#REF!,0))),"",INDEX(#REF!,MATCH(ROW()-2,#REF!,0)))</f>
        <v/>
      </c>
      <c r="F34" s="19" t="str">
        <f>IF(ISERROR(INDEX(#REF!,MATCH(ROW()-2,#REF!,0))),"",INDEX(#REF!,MATCH(ROW()-2,#REF!,0)))</f>
        <v/>
      </c>
      <c r="G34" s="19" t="str">
        <f>IF(ISERROR(INDEX(#REF!,MATCH(ROW()-2,#REF!,0))),"",INDEX(#REF!,MATCH(ROW()-2,#REF!,0)))</f>
        <v/>
      </c>
      <c r="H34" s="19" t="str">
        <f>IF(ISERROR(INDEX(#REF!,MATCH(ROW()-2,#REF!,0))),"",INDEX(#REF!,MATCH(ROW()-2,#REF!,0)))</f>
        <v/>
      </c>
      <c r="I34" s="19" t="str">
        <f>IF(ISERROR(INDEX(#REF!,MATCH(ROW()-2,#REF!,0))),"",INDEX(#REF!,MATCH(ROW()-2,#REF!,0)))</f>
        <v/>
      </c>
      <c r="J34" s="19" t="str">
        <f>IF(ISERROR(INDEX(#REF!,MATCH(ROW()-2,#REF!,0))),"",INDEX(#REF!,MATCH(ROW()-2,#REF!,0)))</f>
        <v/>
      </c>
    </row>
    <row r="35" spans="2:10">
      <c r="B35" s="19" t="str">
        <f>IF(ISERROR(INDEX(#REF!,MATCH(ROW()-2,#REF!,0))),"",INDEX(#REF!,MATCH(ROW()-2,#REF!,0)))</f>
        <v/>
      </c>
      <c r="C35" s="19" t="str">
        <f>IF(ISERROR(INDEX(#REF!,MATCH(ROW()-2,#REF!,0))),"",INDEX(#REF!,MATCH(ROW()-2,#REF!,0)))</f>
        <v/>
      </c>
      <c r="D35" s="19" t="str">
        <f>IF(ISERROR(INDEX(#REF!,MATCH(ROW()-2,#REF!,0))),"",INDEX(#REF!,MATCH(ROW()-2,#REF!,0)))</f>
        <v/>
      </c>
      <c r="E35" s="19" t="str">
        <f>IF(ISERROR(INDEX(#REF!,MATCH(ROW()-2,#REF!,0))),"",INDEX(#REF!,MATCH(ROW()-2,#REF!,0)))</f>
        <v/>
      </c>
      <c r="F35" s="19" t="str">
        <f>IF(ISERROR(INDEX(#REF!,MATCH(ROW()-2,#REF!,0))),"",INDEX(#REF!,MATCH(ROW()-2,#REF!,0)))</f>
        <v/>
      </c>
      <c r="G35" s="19" t="str">
        <f>IF(ISERROR(INDEX(#REF!,MATCH(ROW()-2,#REF!,0))),"",INDEX(#REF!,MATCH(ROW()-2,#REF!,0)))</f>
        <v/>
      </c>
      <c r="H35" s="19" t="str">
        <f>IF(ISERROR(INDEX(#REF!,MATCH(ROW()-2,#REF!,0))),"",INDEX(#REF!,MATCH(ROW()-2,#REF!,0)))</f>
        <v/>
      </c>
      <c r="I35" s="19" t="str">
        <f>IF(ISERROR(INDEX(#REF!,MATCH(ROW()-2,#REF!,0))),"",INDEX(#REF!,MATCH(ROW()-2,#REF!,0)))</f>
        <v/>
      </c>
      <c r="J35" s="19" t="str">
        <f>IF(ISERROR(INDEX(#REF!,MATCH(ROW()-2,#REF!,0))),"",INDEX(#REF!,MATCH(ROW()-2,#REF!,0)))</f>
        <v/>
      </c>
    </row>
    <row r="36" spans="2:10">
      <c r="B36" s="19" t="str">
        <f>IF(ISERROR(INDEX(#REF!,MATCH(ROW()-2,#REF!,0))),"",INDEX(#REF!,MATCH(ROW()-2,#REF!,0)))</f>
        <v/>
      </c>
      <c r="C36" s="19" t="str">
        <f>IF(ISERROR(INDEX(#REF!,MATCH(ROW()-2,#REF!,0))),"",INDEX(#REF!,MATCH(ROW()-2,#REF!,0)))</f>
        <v/>
      </c>
      <c r="D36" s="19" t="str">
        <f>IF(ISERROR(INDEX(#REF!,MATCH(ROW()-2,#REF!,0))),"",INDEX(#REF!,MATCH(ROW()-2,#REF!,0)))</f>
        <v/>
      </c>
      <c r="E36" s="19" t="str">
        <f>IF(ISERROR(INDEX(#REF!,MATCH(ROW()-2,#REF!,0))),"",INDEX(#REF!,MATCH(ROW()-2,#REF!,0)))</f>
        <v/>
      </c>
      <c r="F36" s="19" t="str">
        <f>IF(ISERROR(INDEX(#REF!,MATCH(ROW()-2,#REF!,0))),"",INDEX(#REF!,MATCH(ROW()-2,#REF!,0)))</f>
        <v/>
      </c>
      <c r="G36" s="19" t="str">
        <f>IF(ISERROR(INDEX(#REF!,MATCH(ROW()-2,#REF!,0))),"",INDEX(#REF!,MATCH(ROW()-2,#REF!,0)))</f>
        <v/>
      </c>
      <c r="H36" s="19" t="str">
        <f>IF(ISERROR(INDEX(#REF!,MATCH(ROW()-2,#REF!,0))),"",INDEX(#REF!,MATCH(ROW()-2,#REF!,0)))</f>
        <v/>
      </c>
      <c r="I36" s="19" t="str">
        <f>IF(ISERROR(INDEX(#REF!,MATCH(ROW()-2,#REF!,0))),"",INDEX(#REF!,MATCH(ROW()-2,#REF!,0)))</f>
        <v/>
      </c>
      <c r="J36" s="19" t="str">
        <f>IF(ISERROR(INDEX(#REF!,MATCH(ROW()-2,#REF!,0))),"",INDEX(#REF!,MATCH(ROW()-2,#REF!,0)))</f>
        <v/>
      </c>
    </row>
    <row r="37" spans="2:10">
      <c r="B37" s="19" t="str">
        <f>IF(ISERROR(INDEX(#REF!,MATCH(ROW()-2,#REF!,0))),"",INDEX(#REF!,MATCH(ROW()-2,#REF!,0)))</f>
        <v/>
      </c>
      <c r="C37" s="19" t="str">
        <f>IF(ISERROR(INDEX(#REF!,MATCH(ROW()-2,#REF!,0))),"",INDEX(#REF!,MATCH(ROW()-2,#REF!,0)))</f>
        <v/>
      </c>
      <c r="D37" s="19" t="str">
        <f>IF(ISERROR(INDEX(#REF!,MATCH(ROW()-2,#REF!,0))),"",INDEX(#REF!,MATCH(ROW()-2,#REF!,0)))</f>
        <v/>
      </c>
      <c r="E37" s="19" t="str">
        <f>IF(ISERROR(INDEX(#REF!,MATCH(ROW()-2,#REF!,0))),"",INDEX(#REF!,MATCH(ROW()-2,#REF!,0)))</f>
        <v/>
      </c>
      <c r="F37" s="19" t="str">
        <f>IF(ISERROR(INDEX(#REF!,MATCH(ROW()-2,#REF!,0))),"",INDEX(#REF!,MATCH(ROW()-2,#REF!,0)))</f>
        <v/>
      </c>
      <c r="G37" s="19" t="str">
        <f>IF(ISERROR(INDEX(#REF!,MATCH(ROW()-2,#REF!,0))),"",INDEX(#REF!,MATCH(ROW()-2,#REF!,0)))</f>
        <v/>
      </c>
      <c r="H37" s="19" t="str">
        <f>IF(ISERROR(INDEX(#REF!,MATCH(ROW()-2,#REF!,0))),"",INDEX(#REF!,MATCH(ROW()-2,#REF!,0)))</f>
        <v/>
      </c>
      <c r="I37" s="19" t="str">
        <f>IF(ISERROR(INDEX(#REF!,MATCH(ROW()-2,#REF!,0))),"",INDEX(#REF!,MATCH(ROW()-2,#REF!,0)))</f>
        <v/>
      </c>
      <c r="J37" s="19" t="str">
        <f>IF(ISERROR(INDEX(#REF!,MATCH(ROW()-2,#REF!,0))),"",INDEX(#REF!,MATCH(ROW()-2,#REF!,0)))</f>
        <v/>
      </c>
    </row>
    <row r="38" spans="2:10">
      <c r="B38" s="19" t="str">
        <f>IF(ISERROR(INDEX(#REF!,MATCH(ROW()-2,#REF!,0))),"",INDEX(#REF!,MATCH(ROW()-2,#REF!,0)))</f>
        <v/>
      </c>
      <c r="C38" s="19" t="str">
        <f>IF(ISERROR(INDEX(#REF!,MATCH(ROW()-2,#REF!,0))),"",INDEX(#REF!,MATCH(ROW()-2,#REF!,0)))</f>
        <v/>
      </c>
      <c r="D38" s="19" t="str">
        <f>IF(ISERROR(INDEX(#REF!,MATCH(ROW()-2,#REF!,0))),"",INDEX(#REF!,MATCH(ROW()-2,#REF!,0)))</f>
        <v/>
      </c>
      <c r="E38" s="19" t="str">
        <f>IF(ISERROR(INDEX(#REF!,MATCH(ROW()-2,#REF!,0))),"",INDEX(#REF!,MATCH(ROW()-2,#REF!,0)))</f>
        <v/>
      </c>
      <c r="F38" s="19" t="str">
        <f>IF(ISERROR(INDEX(#REF!,MATCH(ROW()-2,#REF!,0))),"",INDEX(#REF!,MATCH(ROW()-2,#REF!,0)))</f>
        <v/>
      </c>
      <c r="G38" s="19" t="str">
        <f>IF(ISERROR(INDEX(#REF!,MATCH(ROW()-2,#REF!,0))),"",INDEX(#REF!,MATCH(ROW()-2,#REF!,0)))</f>
        <v/>
      </c>
      <c r="H38" s="19" t="str">
        <f>IF(ISERROR(INDEX(#REF!,MATCH(ROW()-2,#REF!,0))),"",INDEX(#REF!,MATCH(ROW()-2,#REF!,0)))</f>
        <v/>
      </c>
      <c r="I38" s="19" t="str">
        <f>IF(ISERROR(INDEX(#REF!,MATCH(ROW()-2,#REF!,0))),"",INDEX(#REF!,MATCH(ROW()-2,#REF!,0)))</f>
        <v/>
      </c>
      <c r="J38" s="19" t="str">
        <f>IF(ISERROR(INDEX(#REF!,MATCH(ROW()-2,#REF!,0))),"",INDEX(#REF!,MATCH(ROW()-2,#REF!,0)))</f>
        <v/>
      </c>
    </row>
    <row r="39" spans="2:10">
      <c r="B39" s="19" t="str">
        <f>IF(ISERROR(INDEX(#REF!,MATCH(ROW()-2,#REF!,0))),"",INDEX(#REF!,MATCH(ROW()-2,#REF!,0)))</f>
        <v/>
      </c>
      <c r="C39" s="19" t="str">
        <f>IF(ISERROR(INDEX(#REF!,MATCH(ROW()-2,#REF!,0))),"",INDEX(#REF!,MATCH(ROW()-2,#REF!,0)))</f>
        <v/>
      </c>
      <c r="D39" s="19" t="str">
        <f>IF(ISERROR(INDEX(#REF!,MATCH(ROW()-2,#REF!,0))),"",INDEX(#REF!,MATCH(ROW()-2,#REF!,0)))</f>
        <v/>
      </c>
      <c r="E39" s="19" t="str">
        <f>IF(ISERROR(INDEX(#REF!,MATCH(ROW()-2,#REF!,0))),"",INDEX(#REF!,MATCH(ROW()-2,#REF!,0)))</f>
        <v/>
      </c>
      <c r="F39" s="19" t="str">
        <f>IF(ISERROR(INDEX(#REF!,MATCH(ROW()-2,#REF!,0))),"",INDEX(#REF!,MATCH(ROW()-2,#REF!,0)))</f>
        <v/>
      </c>
      <c r="G39" s="19" t="str">
        <f>IF(ISERROR(INDEX(#REF!,MATCH(ROW()-2,#REF!,0))),"",INDEX(#REF!,MATCH(ROW()-2,#REF!,0)))</f>
        <v/>
      </c>
      <c r="H39" s="19" t="str">
        <f>IF(ISERROR(INDEX(#REF!,MATCH(ROW()-2,#REF!,0))),"",INDEX(#REF!,MATCH(ROW()-2,#REF!,0)))</f>
        <v/>
      </c>
      <c r="I39" s="19" t="str">
        <f>IF(ISERROR(INDEX(#REF!,MATCH(ROW()-2,#REF!,0))),"",INDEX(#REF!,MATCH(ROW()-2,#REF!,0)))</f>
        <v/>
      </c>
      <c r="J39" s="19" t="str">
        <f>IF(ISERROR(INDEX(#REF!,MATCH(ROW()-2,#REF!,0))),"",INDEX(#REF!,MATCH(ROW()-2,#REF!,0)))</f>
        <v/>
      </c>
    </row>
    <row r="40" spans="2:10">
      <c r="B40" s="19" t="str">
        <f>IF(ISERROR(INDEX(#REF!,MATCH(ROW()-2,#REF!,0))),"",INDEX(#REF!,MATCH(ROW()-2,#REF!,0)))</f>
        <v/>
      </c>
      <c r="C40" s="19" t="str">
        <f>IF(ISERROR(INDEX(#REF!,MATCH(ROW()-2,#REF!,0))),"",INDEX(#REF!,MATCH(ROW()-2,#REF!,0)))</f>
        <v/>
      </c>
      <c r="D40" s="19" t="str">
        <f>IF(ISERROR(INDEX(#REF!,MATCH(ROW()-2,#REF!,0))),"",INDEX(#REF!,MATCH(ROW()-2,#REF!,0)))</f>
        <v/>
      </c>
      <c r="E40" s="19" t="str">
        <f>IF(ISERROR(INDEX(#REF!,MATCH(ROW()-2,#REF!,0))),"",INDEX(#REF!,MATCH(ROW()-2,#REF!,0)))</f>
        <v/>
      </c>
      <c r="F40" s="19" t="str">
        <f>IF(ISERROR(INDEX(#REF!,MATCH(ROW()-2,#REF!,0))),"",INDEX(#REF!,MATCH(ROW()-2,#REF!,0)))</f>
        <v/>
      </c>
      <c r="G40" s="19" t="str">
        <f>IF(ISERROR(INDEX(#REF!,MATCH(ROW()-2,#REF!,0))),"",INDEX(#REF!,MATCH(ROW()-2,#REF!,0)))</f>
        <v/>
      </c>
      <c r="H40" s="19" t="str">
        <f>IF(ISERROR(INDEX(#REF!,MATCH(ROW()-2,#REF!,0))),"",INDEX(#REF!,MATCH(ROW()-2,#REF!,0)))</f>
        <v/>
      </c>
      <c r="I40" s="19" t="str">
        <f>IF(ISERROR(INDEX(#REF!,MATCH(ROW()-2,#REF!,0))),"",INDEX(#REF!,MATCH(ROW()-2,#REF!,0)))</f>
        <v/>
      </c>
      <c r="J40" s="19" t="str">
        <f>IF(ISERROR(INDEX(#REF!,MATCH(ROW()-2,#REF!,0))),"",INDEX(#REF!,MATCH(ROW()-2,#REF!,0)))</f>
        <v/>
      </c>
    </row>
    <row r="41" spans="2:10">
      <c r="B41" s="19" t="str">
        <f>IF(ISERROR(INDEX(#REF!,MATCH(ROW()-2,#REF!,0))),"",INDEX(#REF!,MATCH(ROW()-2,#REF!,0)))</f>
        <v/>
      </c>
      <c r="C41" s="19" t="str">
        <f>IF(ISERROR(INDEX(#REF!,MATCH(ROW()-2,#REF!,0))),"",INDEX(#REF!,MATCH(ROW()-2,#REF!,0)))</f>
        <v/>
      </c>
      <c r="D41" s="19" t="str">
        <f>IF(ISERROR(INDEX(#REF!,MATCH(ROW()-2,#REF!,0))),"",INDEX(#REF!,MATCH(ROW()-2,#REF!,0)))</f>
        <v/>
      </c>
      <c r="E41" s="19" t="str">
        <f>IF(ISERROR(INDEX(#REF!,MATCH(ROW()-2,#REF!,0))),"",INDEX(#REF!,MATCH(ROW()-2,#REF!,0)))</f>
        <v/>
      </c>
      <c r="F41" s="19" t="str">
        <f>IF(ISERROR(INDEX(#REF!,MATCH(ROW()-2,#REF!,0))),"",INDEX(#REF!,MATCH(ROW()-2,#REF!,0)))</f>
        <v/>
      </c>
      <c r="G41" s="19" t="str">
        <f>IF(ISERROR(INDEX(#REF!,MATCH(ROW()-2,#REF!,0))),"",INDEX(#REF!,MATCH(ROW()-2,#REF!,0)))</f>
        <v/>
      </c>
      <c r="H41" s="19" t="str">
        <f>IF(ISERROR(INDEX(#REF!,MATCH(ROW()-2,#REF!,0))),"",INDEX(#REF!,MATCH(ROW()-2,#REF!,0)))</f>
        <v/>
      </c>
      <c r="I41" s="19" t="str">
        <f>IF(ISERROR(INDEX(#REF!,MATCH(ROW()-2,#REF!,0))),"",INDEX(#REF!,MATCH(ROW()-2,#REF!,0)))</f>
        <v/>
      </c>
      <c r="J41" s="19" t="str">
        <f>IF(ISERROR(INDEX(#REF!,MATCH(ROW()-2,#REF!,0))),"",INDEX(#REF!,MATCH(ROW()-2,#REF!,0)))</f>
        <v/>
      </c>
    </row>
    <row r="42" spans="2:10">
      <c r="B42" s="19" t="str">
        <f>IF(ISERROR(INDEX(#REF!,MATCH(ROW()-2,#REF!,0))),"",INDEX(#REF!,MATCH(ROW()-2,#REF!,0)))</f>
        <v/>
      </c>
      <c r="C42" s="19" t="str">
        <f>IF(ISERROR(INDEX(#REF!,MATCH(ROW()-2,#REF!,0))),"",INDEX(#REF!,MATCH(ROW()-2,#REF!,0)))</f>
        <v/>
      </c>
      <c r="D42" s="19" t="str">
        <f>IF(ISERROR(INDEX(#REF!,MATCH(ROW()-2,#REF!,0))),"",INDEX(#REF!,MATCH(ROW()-2,#REF!,0)))</f>
        <v/>
      </c>
      <c r="E42" s="19" t="str">
        <f>IF(ISERROR(INDEX(#REF!,MATCH(ROW()-2,#REF!,0))),"",INDEX(#REF!,MATCH(ROW()-2,#REF!,0)))</f>
        <v/>
      </c>
      <c r="F42" s="19" t="str">
        <f>IF(ISERROR(INDEX(#REF!,MATCH(ROW()-2,#REF!,0))),"",INDEX(#REF!,MATCH(ROW()-2,#REF!,0)))</f>
        <v/>
      </c>
      <c r="G42" s="19" t="str">
        <f>IF(ISERROR(INDEX(#REF!,MATCH(ROW()-2,#REF!,0))),"",INDEX(#REF!,MATCH(ROW()-2,#REF!,0)))</f>
        <v/>
      </c>
      <c r="H42" s="19" t="str">
        <f>IF(ISERROR(INDEX(#REF!,MATCH(ROW()-2,#REF!,0))),"",INDEX(#REF!,MATCH(ROW()-2,#REF!,0)))</f>
        <v/>
      </c>
      <c r="I42" s="19" t="str">
        <f>IF(ISERROR(INDEX(#REF!,MATCH(ROW()-2,#REF!,0))),"",INDEX(#REF!,MATCH(ROW()-2,#REF!,0)))</f>
        <v/>
      </c>
      <c r="J42" s="19" t="str">
        <f>IF(ISERROR(INDEX(#REF!,MATCH(ROW()-2,#REF!,0))),"",INDEX(#REF!,MATCH(ROW()-2,#REF!,0)))</f>
        <v/>
      </c>
    </row>
    <row r="43" spans="2:10">
      <c r="B43" s="19" t="str">
        <f>IF(ISERROR(INDEX(#REF!,MATCH(ROW()-2,#REF!,0))),"",INDEX(#REF!,MATCH(ROW()-2,#REF!,0)))</f>
        <v/>
      </c>
      <c r="C43" s="19" t="str">
        <f>IF(ISERROR(INDEX(#REF!,MATCH(ROW()-2,#REF!,0))),"",INDEX(#REF!,MATCH(ROW()-2,#REF!,0)))</f>
        <v/>
      </c>
      <c r="D43" s="19" t="str">
        <f>IF(ISERROR(INDEX(#REF!,MATCH(ROW()-2,#REF!,0))),"",INDEX(#REF!,MATCH(ROW()-2,#REF!,0)))</f>
        <v/>
      </c>
      <c r="E43" s="19" t="str">
        <f>IF(ISERROR(INDEX(#REF!,MATCH(ROW()-2,#REF!,0))),"",INDEX(#REF!,MATCH(ROW()-2,#REF!,0)))</f>
        <v/>
      </c>
      <c r="F43" s="19" t="str">
        <f>IF(ISERROR(INDEX(#REF!,MATCH(ROW()-2,#REF!,0))),"",INDEX(#REF!,MATCH(ROW()-2,#REF!,0)))</f>
        <v/>
      </c>
      <c r="G43" s="19" t="str">
        <f>IF(ISERROR(INDEX(#REF!,MATCH(ROW()-2,#REF!,0))),"",INDEX(#REF!,MATCH(ROW()-2,#REF!,0)))</f>
        <v/>
      </c>
      <c r="H43" s="19" t="str">
        <f>IF(ISERROR(INDEX(#REF!,MATCH(ROW()-2,#REF!,0))),"",INDEX(#REF!,MATCH(ROW()-2,#REF!,0)))</f>
        <v/>
      </c>
      <c r="I43" s="19" t="str">
        <f>IF(ISERROR(INDEX(#REF!,MATCH(ROW()-2,#REF!,0))),"",INDEX(#REF!,MATCH(ROW()-2,#REF!,0)))</f>
        <v/>
      </c>
      <c r="J43" s="19" t="str">
        <f>IF(ISERROR(INDEX(#REF!,MATCH(ROW()-2,#REF!,0))),"",INDEX(#REF!,MATCH(ROW()-2,#REF!,0)))</f>
        <v/>
      </c>
    </row>
    <row r="44" spans="2:10">
      <c r="B44" s="19" t="str">
        <f>IF(ISERROR(INDEX(#REF!,MATCH(ROW()-2,#REF!,0))),"",INDEX(#REF!,MATCH(ROW()-2,#REF!,0)))</f>
        <v/>
      </c>
      <c r="C44" s="19" t="str">
        <f>IF(ISERROR(INDEX(#REF!,MATCH(ROW()-2,#REF!,0))),"",INDEX(#REF!,MATCH(ROW()-2,#REF!,0)))</f>
        <v/>
      </c>
      <c r="D44" s="19" t="str">
        <f>IF(ISERROR(INDEX(#REF!,MATCH(ROW()-2,#REF!,0))),"",INDEX(#REF!,MATCH(ROW()-2,#REF!,0)))</f>
        <v/>
      </c>
      <c r="E44" s="19" t="str">
        <f>IF(ISERROR(INDEX(#REF!,MATCH(ROW()-2,#REF!,0))),"",INDEX(#REF!,MATCH(ROW()-2,#REF!,0)))</f>
        <v/>
      </c>
      <c r="F44" s="19" t="str">
        <f>IF(ISERROR(INDEX(#REF!,MATCH(ROW()-2,#REF!,0))),"",INDEX(#REF!,MATCH(ROW()-2,#REF!,0)))</f>
        <v/>
      </c>
      <c r="G44" s="19" t="str">
        <f>IF(ISERROR(INDEX(#REF!,MATCH(ROW()-2,#REF!,0))),"",INDEX(#REF!,MATCH(ROW()-2,#REF!,0)))</f>
        <v/>
      </c>
      <c r="H44" s="19" t="str">
        <f>IF(ISERROR(INDEX(#REF!,MATCH(ROW()-2,#REF!,0))),"",INDEX(#REF!,MATCH(ROW()-2,#REF!,0)))</f>
        <v/>
      </c>
      <c r="I44" s="19" t="str">
        <f>IF(ISERROR(INDEX(#REF!,MATCH(ROW()-2,#REF!,0))),"",INDEX(#REF!,MATCH(ROW()-2,#REF!,0)))</f>
        <v/>
      </c>
      <c r="J44" s="19" t="str">
        <f>IF(ISERROR(INDEX(#REF!,MATCH(ROW()-2,#REF!,0))),"",INDEX(#REF!,MATCH(ROW()-2,#REF!,0)))</f>
        <v/>
      </c>
    </row>
    <row r="45" spans="2:10">
      <c r="B45" s="19" t="str">
        <f>IF(ISERROR(INDEX(#REF!,MATCH(ROW()-2,#REF!,0))),"",INDEX(#REF!,MATCH(ROW()-2,#REF!,0)))</f>
        <v/>
      </c>
      <c r="C45" s="19" t="str">
        <f>IF(ISERROR(INDEX(#REF!,MATCH(ROW()-2,#REF!,0))),"",INDEX(#REF!,MATCH(ROW()-2,#REF!,0)))</f>
        <v/>
      </c>
      <c r="D45" s="19" t="str">
        <f>IF(ISERROR(INDEX(#REF!,MATCH(ROW()-2,#REF!,0))),"",INDEX(#REF!,MATCH(ROW()-2,#REF!,0)))</f>
        <v/>
      </c>
      <c r="E45" s="19" t="str">
        <f>IF(ISERROR(INDEX(#REF!,MATCH(ROW()-2,#REF!,0))),"",INDEX(#REF!,MATCH(ROW()-2,#REF!,0)))</f>
        <v/>
      </c>
      <c r="F45" s="19" t="str">
        <f>IF(ISERROR(INDEX(#REF!,MATCH(ROW()-2,#REF!,0))),"",INDEX(#REF!,MATCH(ROW()-2,#REF!,0)))</f>
        <v/>
      </c>
      <c r="G45" s="19" t="str">
        <f>IF(ISERROR(INDEX(#REF!,MATCH(ROW()-2,#REF!,0))),"",INDEX(#REF!,MATCH(ROW()-2,#REF!,0)))</f>
        <v/>
      </c>
      <c r="H45" s="19" t="str">
        <f>IF(ISERROR(INDEX(#REF!,MATCH(ROW()-2,#REF!,0))),"",INDEX(#REF!,MATCH(ROW()-2,#REF!,0)))</f>
        <v/>
      </c>
      <c r="I45" s="19" t="str">
        <f>IF(ISERROR(INDEX(#REF!,MATCH(ROW()-2,#REF!,0))),"",INDEX(#REF!,MATCH(ROW()-2,#REF!,0)))</f>
        <v/>
      </c>
      <c r="J45" s="19" t="str">
        <f>IF(ISERROR(INDEX(#REF!,MATCH(ROW()-2,#REF!,0))),"",INDEX(#REF!,MATCH(ROW()-2,#REF!,0)))</f>
        <v/>
      </c>
    </row>
    <row r="46" spans="2:10">
      <c r="B46" s="19" t="str">
        <f>IF(ISERROR(INDEX(#REF!,MATCH(ROW()-2,#REF!,0))),"",INDEX(#REF!,MATCH(ROW()-2,#REF!,0)))</f>
        <v/>
      </c>
      <c r="C46" s="19" t="str">
        <f>IF(ISERROR(INDEX(#REF!,MATCH(ROW()-2,#REF!,0))),"",INDEX(#REF!,MATCH(ROW()-2,#REF!,0)))</f>
        <v/>
      </c>
      <c r="D46" s="19" t="str">
        <f>IF(ISERROR(INDEX(#REF!,MATCH(ROW()-2,#REF!,0))),"",INDEX(#REF!,MATCH(ROW()-2,#REF!,0)))</f>
        <v/>
      </c>
      <c r="E46" s="19" t="str">
        <f>IF(ISERROR(INDEX(#REF!,MATCH(ROW()-2,#REF!,0))),"",INDEX(#REF!,MATCH(ROW()-2,#REF!,0)))</f>
        <v/>
      </c>
      <c r="F46" s="19" t="str">
        <f>IF(ISERROR(INDEX(#REF!,MATCH(ROW()-2,#REF!,0))),"",INDEX(#REF!,MATCH(ROW()-2,#REF!,0)))</f>
        <v/>
      </c>
      <c r="G46" s="19" t="str">
        <f>IF(ISERROR(INDEX(#REF!,MATCH(ROW()-2,#REF!,0))),"",INDEX(#REF!,MATCH(ROW()-2,#REF!,0)))</f>
        <v/>
      </c>
      <c r="H46" s="19" t="str">
        <f>IF(ISERROR(INDEX(#REF!,MATCH(ROW()-2,#REF!,0))),"",INDEX(#REF!,MATCH(ROW()-2,#REF!,0)))</f>
        <v/>
      </c>
      <c r="I46" s="19" t="str">
        <f>IF(ISERROR(INDEX(#REF!,MATCH(ROW()-2,#REF!,0))),"",INDEX(#REF!,MATCH(ROW()-2,#REF!,0)))</f>
        <v/>
      </c>
      <c r="J46" s="19" t="str">
        <f>IF(ISERROR(INDEX(#REF!,MATCH(ROW()-2,#REF!,0))),"",INDEX(#REF!,MATCH(ROW()-2,#REF!,0)))</f>
        <v/>
      </c>
    </row>
    <row r="47" spans="2:10">
      <c r="B47" s="19" t="str">
        <f>IF(ISERROR(INDEX(#REF!,MATCH(ROW()-2,#REF!,0))),"",INDEX(#REF!,MATCH(ROW()-2,#REF!,0)))</f>
        <v/>
      </c>
      <c r="C47" s="19" t="str">
        <f>IF(ISERROR(INDEX(#REF!,MATCH(ROW()-2,#REF!,0))),"",INDEX(#REF!,MATCH(ROW()-2,#REF!,0)))</f>
        <v/>
      </c>
      <c r="D47" s="19" t="str">
        <f>IF(ISERROR(INDEX(#REF!,MATCH(ROW()-2,#REF!,0))),"",INDEX(#REF!,MATCH(ROW()-2,#REF!,0)))</f>
        <v/>
      </c>
      <c r="E47" s="19" t="str">
        <f>IF(ISERROR(INDEX(#REF!,MATCH(ROW()-2,#REF!,0))),"",INDEX(#REF!,MATCH(ROW()-2,#REF!,0)))</f>
        <v/>
      </c>
      <c r="F47" s="19" t="str">
        <f>IF(ISERROR(INDEX(#REF!,MATCH(ROW()-2,#REF!,0))),"",INDEX(#REF!,MATCH(ROW()-2,#REF!,0)))</f>
        <v/>
      </c>
      <c r="G47" s="19" t="str">
        <f>IF(ISERROR(INDEX(#REF!,MATCH(ROW()-2,#REF!,0))),"",INDEX(#REF!,MATCH(ROW()-2,#REF!,0)))</f>
        <v/>
      </c>
      <c r="H47" s="19" t="str">
        <f>IF(ISERROR(INDEX(#REF!,MATCH(ROW()-2,#REF!,0))),"",INDEX(#REF!,MATCH(ROW()-2,#REF!,0)))</f>
        <v/>
      </c>
      <c r="I47" s="19" t="str">
        <f>IF(ISERROR(INDEX(#REF!,MATCH(ROW()-2,#REF!,0))),"",INDEX(#REF!,MATCH(ROW()-2,#REF!,0)))</f>
        <v/>
      </c>
      <c r="J47" s="19" t="str">
        <f>IF(ISERROR(INDEX(#REF!,MATCH(ROW()-2,#REF!,0))),"",INDEX(#REF!,MATCH(ROW()-2,#REF!,0)))</f>
        <v/>
      </c>
    </row>
    <row r="48" spans="2:10">
      <c r="B48" s="19" t="str">
        <f>IF(ISERROR(INDEX(#REF!,MATCH(ROW()-2,#REF!,0))),"",INDEX(#REF!,MATCH(ROW()-2,#REF!,0)))</f>
        <v/>
      </c>
      <c r="C48" s="19" t="str">
        <f>IF(ISERROR(INDEX(#REF!,MATCH(ROW()-2,#REF!,0))),"",INDEX(#REF!,MATCH(ROW()-2,#REF!,0)))</f>
        <v/>
      </c>
      <c r="D48" s="19" t="str">
        <f>IF(ISERROR(INDEX(#REF!,MATCH(ROW()-2,#REF!,0))),"",INDEX(#REF!,MATCH(ROW()-2,#REF!,0)))</f>
        <v/>
      </c>
      <c r="E48" s="19" t="str">
        <f>IF(ISERROR(INDEX(#REF!,MATCH(ROW()-2,#REF!,0))),"",INDEX(#REF!,MATCH(ROW()-2,#REF!,0)))</f>
        <v/>
      </c>
      <c r="F48" s="19" t="str">
        <f>IF(ISERROR(INDEX(#REF!,MATCH(ROW()-2,#REF!,0))),"",INDEX(#REF!,MATCH(ROW()-2,#REF!,0)))</f>
        <v/>
      </c>
      <c r="G48" s="19" t="str">
        <f>IF(ISERROR(INDEX(#REF!,MATCH(ROW()-2,#REF!,0))),"",INDEX(#REF!,MATCH(ROW()-2,#REF!,0)))</f>
        <v/>
      </c>
      <c r="H48" s="19" t="str">
        <f>IF(ISERROR(INDEX(#REF!,MATCH(ROW()-2,#REF!,0))),"",INDEX(#REF!,MATCH(ROW()-2,#REF!,0)))</f>
        <v/>
      </c>
      <c r="I48" s="19" t="str">
        <f>IF(ISERROR(INDEX(#REF!,MATCH(ROW()-2,#REF!,0))),"",INDEX(#REF!,MATCH(ROW()-2,#REF!,0)))</f>
        <v/>
      </c>
      <c r="J48" s="19" t="str">
        <f>IF(ISERROR(INDEX(#REF!,MATCH(ROW()-2,#REF!,0))),"",INDEX(#REF!,MATCH(ROW()-2,#REF!,0)))</f>
        <v/>
      </c>
    </row>
    <row r="49" spans="2:10">
      <c r="B49" s="19" t="str">
        <f>IF(ISERROR(INDEX(#REF!,MATCH(ROW()-2,#REF!,0))),"",INDEX(#REF!,MATCH(ROW()-2,#REF!,0)))</f>
        <v/>
      </c>
      <c r="C49" s="19" t="str">
        <f>IF(ISERROR(INDEX(#REF!,MATCH(ROW()-2,#REF!,0))),"",INDEX(#REF!,MATCH(ROW()-2,#REF!,0)))</f>
        <v/>
      </c>
      <c r="D49" s="19" t="str">
        <f>IF(ISERROR(INDEX(#REF!,MATCH(ROW()-2,#REF!,0))),"",INDEX(#REF!,MATCH(ROW()-2,#REF!,0)))</f>
        <v/>
      </c>
      <c r="E49" s="19" t="str">
        <f>IF(ISERROR(INDEX(#REF!,MATCH(ROW()-2,#REF!,0))),"",INDEX(#REF!,MATCH(ROW()-2,#REF!,0)))</f>
        <v/>
      </c>
      <c r="F49" s="19" t="str">
        <f>IF(ISERROR(INDEX(#REF!,MATCH(ROW()-2,#REF!,0))),"",INDEX(#REF!,MATCH(ROW()-2,#REF!,0)))</f>
        <v/>
      </c>
      <c r="G49" s="19" t="str">
        <f>IF(ISERROR(INDEX(#REF!,MATCH(ROW()-2,#REF!,0))),"",INDEX(#REF!,MATCH(ROW()-2,#REF!,0)))</f>
        <v/>
      </c>
      <c r="H49" s="19" t="str">
        <f>IF(ISERROR(INDEX(#REF!,MATCH(ROW()-2,#REF!,0))),"",INDEX(#REF!,MATCH(ROW()-2,#REF!,0)))</f>
        <v/>
      </c>
      <c r="I49" s="19" t="str">
        <f>IF(ISERROR(INDEX(#REF!,MATCH(ROW()-2,#REF!,0))),"",INDEX(#REF!,MATCH(ROW()-2,#REF!,0)))</f>
        <v/>
      </c>
      <c r="J49" s="19" t="str">
        <f>IF(ISERROR(INDEX(#REF!,MATCH(ROW()-2,#REF!,0))),"",INDEX(#REF!,MATCH(ROW()-2,#REF!,0)))</f>
        <v/>
      </c>
    </row>
    <row r="50" spans="2:10">
      <c r="B50" s="19" t="str">
        <f>IF(ISERROR(INDEX(#REF!,MATCH(ROW()-2,#REF!,0))),"",INDEX(#REF!,MATCH(ROW()-2,#REF!,0)))</f>
        <v/>
      </c>
      <c r="C50" s="19" t="str">
        <f>IF(ISERROR(INDEX(#REF!,MATCH(ROW()-2,#REF!,0))),"",INDEX(#REF!,MATCH(ROW()-2,#REF!,0)))</f>
        <v/>
      </c>
      <c r="D50" s="19" t="str">
        <f>IF(ISERROR(INDEX(#REF!,MATCH(ROW()-2,#REF!,0))),"",INDEX(#REF!,MATCH(ROW()-2,#REF!,0)))</f>
        <v/>
      </c>
      <c r="E50" s="19" t="str">
        <f>IF(ISERROR(INDEX(#REF!,MATCH(ROW()-2,#REF!,0))),"",INDEX(#REF!,MATCH(ROW()-2,#REF!,0)))</f>
        <v/>
      </c>
      <c r="F50" s="19" t="str">
        <f>IF(ISERROR(INDEX(#REF!,MATCH(ROW()-2,#REF!,0))),"",INDEX(#REF!,MATCH(ROW()-2,#REF!,0)))</f>
        <v/>
      </c>
      <c r="G50" s="19" t="str">
        <f>IF(ISERROR(INDEX(#REF!,MATCH(ROW()-2,#REF!,0))),"",INDEX(#REF!,MATCH(ROW()-2,#REF!,0)))</f>
        <v/>
      </c>
      <c r="H50" s="19" t="str">
        <f>IF(ISERROR(INDEX(#REF!,MATCH(ROW()-2,#REF!,0))),"",INDEX(#REF!,MATCH(ROW()-2,#REF!,0)))</f>
        <v/>
      </c>
      <c r="I50" s="19" t="str">
        <f>IF(ISERROR(INDEX(#REF!,MATCH(ROW()-2,#REF!,0))),"",INDEX(#REF!,MATCH(ROW()-2,#REF!,0)))</f>
        <v/>
      </c>
      <c r="J50" s="19" t="str">
        <f>IF(ISERROR(INDEX(#REF!,MATCH(ROW()-2,#REF!,0))),"",INDEX(#REF!,MATCH(ROW()-2,#REF!,0)))</f>
        <v/>
      </c>
    </row>
    <row r="51" spans="2:10">
      <c r="B51" s="19" t="str">
        <f>IF(ISERROR(INDEX(#REF!,MATCH(ROW()-2,#REF!,0))),"",INDEX(#REF!,MATCH(ROW()-2,#REF!,0)))</f>
        <v/>
      </c>
      <c r="C51" s="19" t="str">
        <f>IF(ISERROR(INDEX(#REF!,MATCH(ROW()-2,#REF!,0))),"",INDEX(#REF!,MATCH(ROW()-2,#REF!,0)))</f>
        <v/>
      </c>
      <c r="D51" s="19" t="str">
        <f>IF(ISERROR(INDEX(#REF!,MATCH(ROW()-2,#REF!,0))),"",INDEX(#REF!,MATCH(ROW()-2,#REF!,0)))</f>
        <v/>
      </c>
      <c r="E51" s="19" t="str">
        <f>IF(ISERROR(INDEX(#REF!,MATCH(ROW()-2,#REF!,0))),"",INDEX(#REF!,MATCH(ROW()-2,#REF!,0)))</f>
        <v/>
      </c>
      <c r="F51" s="19" t="str">
        <f>IF(ISERROR(INDEX(#REF!,MATCH(ROW()-2,#REF!,0))),"",INDEX(#REF!,MATCH(ROW()-2,#REF!,0)))</f>
        <v/>
      </c>
      <c r="G51" s="19" t="str">
        <f>IF(ISERROR(INDEX(#REF!,MATCH(ROW()-2,#REF!,0))),"",INDEX(#REF!,MATCH(ROW()-2,#REF!,0)))</f>
        <v/>
      </c>
      <c r="H51" s="19" t="str">
        <f>IF(ISERROR(INDEX(#REF!,MATCH(ROW()-2,#REF!,0))),"",INDEX(#REF!,MATCH(ROW()-2,#REF!,0)))</f>
        <v/>
      </c>
      <c r="I51" s="19" t="str">
        <f>IF(ISERROR(INDEX(#REF!,MATCH(ROW()-2,#REF!,0))),"",INDEX(#REF!,MATCH(ROW()-2,#REF!,0)))</f>
        <v/>
      </c>
      <c r="J51" s="19" t="str">
        <f>IF(ISERROR(INDEX(#REF!,MATCH(ROW()-2,#REF!,0))),"",INDEX(#REF!,MATCH(ROW()-2,#REF!,0)))</f>
        <v/>
      </c>
    </row>
    <row r="52" spans="2:10">
      <c r="B52" s="19" t="str">
        <f>IF(ISERROR(INDEX(#REF!,MATCH(ROW()-2,#REF!,0))),"",INDEX(#REF!,MATCH(ROW()-2,#REF!,0)))</f>
        <v/>
      </c>
      <c r="C52" s="19" t="str">
        <f>IF(ISERROR(INDEX(#REF!,MATCH(ROW()-2,#REF!,0))),"",INDEX(#REF!,MATCH(ROW()-2,#REF!,0)))</f>
        <v/>
      </c>
      <c r="D52" s="19" t="str">
        <f>IF(ISERROR(INDEX(#REF!,MATCH(ROW()-2,#REF!,0))),"",INDEX(#REF!,MATCH(ROW()-2,#REF!,0)))</f>
        <v/>
      </c>
      <c r="E52" s="19" t="str">
        <f>IF(ISERROR(INDEX(#REF!,MATCH(ROW()-2,#REF!,0))),"",INDEX(#REF!,MATCH(ROW()-2,#REF!,0)))</f>
        <v/>
      </c>
      <c r="F52" s="19" t="str">
        <f>IF(ISERROR(INDEX(#REF!,MATCH(ROW()-2,#REF!,0))),"",INDEX(#REF!,MATCH(ROW()-2,#REF!,0)))</f>
        <v/>
      </c>
      <c r="G52" s="19" t="str">
        <f>IF(ISERROR(INDEX(#REF!,MATCH(ROW()-2,#REF!,0))),"",INDEX(#REF!,MATCH(ROW()-2,#REF!,0)))</f>
        <v/>
      </c>
      <c r="H52" s="19" t="str">
        <f>IF(ISERROR(INDEX(#REF!,MATCH(ROW()-2,#REF!,0))),"",INDEX(#REF!,MATCH(ROW()-2,#REF!,0)))</f>
        <v/>
      </c>
      <c r="I52" s="19" t="str">
        <f>IF(ISERROR(INDEX(#REF!,MATCH(ROW()-2,#REF!,0))),"",INDEX(#REF!,MATCH(ROW()-2,#REF!,0)))</f>
        <v/>
      </c>
      <c r="J52" s="19" t="str">
        <f>IF(ISERROR(INDEX(#REF!,MATCH(ROW()-2,#REF!,0))),"",INDEX(#REF!,MATCH(ROW()-2,#REF!,0)))</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J66"/>
  <sheetViews>
    <sheetView view="pageBreakPreview" zoomScale="85" zoomScaleNormal="100" zoomScaleSheetLayoutView="85" workbookViewId="0">
      <selection activeCell="C11" sqref="C11:D11"/>
    </sheetView>
  </sheetViews>
  <sheetFormatPr defaultColWidth="9" defaultRowHeight="13.5"/>
  <cols>
    <col min="1" max="60" width="2.25" style="368" customWidth="1"/>
    <col min="61" max="61" width="9" style="368"/>
    <col min="62" max="62" width="24.75" style="368" customWidth="1"/>
    <col min="63" max="16384" width="9" style="368"/>
  </cols>
  <sheetData>
    <row r="1" spans="1:62" ht="18.75" customHeight="1">
      <c r="A1" s="368" t="s">
        <v>118</v>
      </c>
      <c r="AA1" s="369"/>
      <c r="AB1" s="369"/>
      <c r="AC1" s="369"/>
      <c r="AD1" s="369"/>
      <c r="AE1" s="644" t="str">
        <f>⑤⑧処遇Ⅰ入力シート!$I$7&amp;"区"</f>
        <v>区</v>
      </c>
      <c r="AF1" s="644"/>
      <c r="AG1" s="644"/>
      <c r="AH1" s="644"/>
      <c r="AI1" s="644"/>
      <c r="AJ1" s="630">
        <f>⑤⑧処遇Ⅰ入力シート!$E$10</f>
        <v>0</v>
      </c>
      <c r="AK1" s="630"/>
      <c r="AL1" s="630"/>
      <c r="AM1" s="630"/>
      <c r="AN1" s="630"/>
      <c r="AO1" s="630"/>
      <c r="AP1" s="630"/>
      <c r="AQ1" s="630"/>
      <c r="AR1" s="630"/>
      <c r="AS1" s="630"/>
      <c r="AT1" s="630"/>
      <c r="AU1" s="630"/>
      <c r="AV1" s="630"/>
      <c r="AW1" s="630"/>
      <c r="AX1" s="630"/>
      <c r="AY1" s="630"/>
      <c r="AZ1" s="630"/>
      <c r="BA1" s="630"/>
      <c r="BB1" s="630"/>
      <c r="BC1" s="630"/>
      <c r="BD1" s="630"/>
      <c r="BE1" s="630"/>
      <c r="BF1" s="630"/>
      <c r="BG1" s="630"/>
      <c r="BH1" s="630"/>
      <c r="BI1" s="370"/>
    </row>
    <row r="2" spans="1:62" ht="26.25" customHeight="1">
      <c r="A2" s="371"/>
      <c r="B2" s="371"/>
      <c r="C2" s="371"/>
      <c r="D2" s="371"/>
      <c r="E2" s="371"/>
      <c r="F2" s="371"/>
      <c r="G2" s="371"/>
      <c r="H2" s="371"/>
      <c r="I2" s="371"/>
      <c r="J2" s="371"/>
      <c r="K2" s="371"/>
      <c r="L2" s="371"/>
      <c r="M2" s="371"/>
      <c r="N2" s="371"/>
      <c r="O2" s="371"/>
      <c r="P2" s="371"/>
      <c r="Q2" s="371"/>
      <c r="R2" s="371"/>
      <c r="S2" s="371"/>
      <c r="T2" s="371"/>
      <c r="AE2" s="372"/>
      <c r="AF2" s="372"/>
      <c r="AG2" s="372"/>
      <c r="AH2" s="372"/>
      <c r="AI2" s="372"/>
      <c r="AJ2" s="372"/>
      <c r="AK2" s="372"/>
      <c r="AL2" s="372"/>
      <c r="AM2" s="372"/>
      <c r="AN2" s="372"/>
      <c r="AO2" s="372"/>
      <c r="AX2" s="633">
        <f ca="1">TODAY()</f>
        <v>44117</v>
      </c>
      <c r="AY2" s="633"/>
      <c r="AZ2" s="633"/>
      <c r="BA2" s="633"/>
      <c r="BB2" s="633"/>
      <c r="BC2" s="633"/>
      <c r="BD2" s="633"/>
      <c r="BE2" s="633"/>
      <c r="BF2" s="633"/>
      <c r="BG2" s="633"/>
      <c r="BH2" s="633"/>
    </row>
    <row r="3" spans="1:62" ht="26.25" customHeight="1"/>
    <row r="4" spans="1:62" ht="16.5" customHeight="1">
      <c r="A4" s="368" t="s">
        <v>415</v>
      </c>
    </row>
    <row r="5" spans="1:62" ht="13.5" customHeight="1">
      <c r="B5" s="373" t="s">
        <v>416</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row>
    <row r="6" spans="1:62" ht="24.75" customHeight="1">
      <c r="A6" s="623" t="s">
        <v>119</v>
      </c>
      <c r="B6" s="623"/>
      <c r="C6" s="626" t="s">
        <v>120</v>
      </c>
      <c r="D6" s="627"/>
      <c r="E6" s="623" t="s">
        <v>121</v>
      </c>
      <c r="F6" s="623"/>
      <c r="G6" s="623"/>
      <c r="H6" s="623"/>
      <c r="I6" s="623"/>
      <c r="J6" s="623"/>
      <c r="K6" s="623" t="s">
        <v>112</v>
      </c>
      <c r="L6" s="623"/>
      <c r="M6" s="623"/>
      <c r="N6" s="623"/>
      <c r="O6" s="623"/>
      <c r="P6" s="623"/>
      <c r="Q6" s="632" t="s">
        <v>122</v>
      </c>
      <c r="R6" s="623"/>
      <c r="S6" s="623"/>
      <c r="T6" s="623"/>
      <c r="U6" s="623"/>
      <c r="V6" s="623"/>
      <c r="W6" s="614" t="s">
        <v>123</v>
      </c>
      <c r="X6" s="623"/>
      <c r="Y6" s="623"/>
      <c r="Z6" s="623"/>
      <c r="AA6" s="623"/>
      <c r="AB6" s="623"/>
      <c r="AC6" s="623"/>
      <c r="AD6" s="623"/>
      <c r="AE6" s="623"/>
      <c r="AF6" s="623"/>
      <c r="AG6" s="623"/>
      <c r="AH6" s="623"/>
      <c r="AI6" s="623"/>
      <c r="AJ6" s="623"/>
      <c r="AK6" s="623"/>
      <c r="AL6" s="623"/>
      <c r="AM6" s="623"/>
      <c r="AN6" s="623"/>
      <c r="AO6" s="623"/>
      <c r="AP6" s="614" t="s">
        <v>124</v>
      </c>
      <c r="AQ6" s="623"/>
      <c r="AR6" s="623"/>
      <c r="AS6" s="623"/>
      <c r="AT6" s="623"/>
      <c r="AU6" s="623"/>
      <c r="AV6" s="623"/>
      <c r="AW6" s="623"/>
      <c r="AX6" s="623"/>
      <c r="AY6" s="623"/>
      <c r="AZ6" s="623"/>
      <c r="BA6" s="623"/>
      <c r="BB6" s="623"/>
      <c r="BC6" s="623"/>
      <c r="BD6" s="623"/>
      <c r="BE6" s="623"/>
      <c r="BF6" s="623"/>
      <c r="BG6" s="623"/>
      <c r="BH6" s="623"/>
      <c r="BI6" s="374" t="s">
        <v>125</v>
      </c>
    </row>
    <row r="7" spans="1:62" ht="17.25" customHeight="1">
      <c r="A7" s="597" t="s">
        <v>126</v>
      </c>
      <c r="B7" s="597"/>
      <c r="C7" s="640">
        <v>10</v>
      </c>
      <c r="D7" s="641"/>
      <c r="E7" s="597" t="s">
        <v>127</v>
      </c>
      <c r="F7" s="597"/>
      <c r="G7" s="597"/>
      <c r="H7" s="597"/>
      <c r="I7" s="597"/>
      <c r="J7" s="597"/>
      <c r="K7" s="597" t="s">
        <v>39</v>
      </c>
      <c r="L7" s="597"/>
      <c r="M7" s="597"/>
      <c r="N7" s="597"/>
      <c r="O7" s="597"/>
      <c r="P7" s="597"/>
      <c r="Q7" s="597" t="s">
        <v>20</v>
      </c>
      <c r="R7" s="597"/>
      <c r="S7" s="597"/>
      <c r="T7" s="597"/>
      <c r="U7" s="597"/>
      <c r="V7" s="597"/>
      <c r="W7" s="620">
        <v>40000</v>
      </c>
      <c r="X7" s="615"/>
      <c r="Y7" s="615"/>
      <c r="Z7" s="615"/>
      <c r="AA7" s="375" t="s">
        <v>128</v>
      </c>
      <c r="AB7" s="375" t="s">
        <v>129</v>
      </c>
      <c r="AC7" s="612">
        <v>12</v>
      </c>
      <c r="AD7" s="612"/>
      <c r="AE7" s="375" t="s">
        <v>61</v>
      </c>
      <c r="AF7" s="375" t="s">
        <v>129</v>
      </c>
      <c r="AG7" s="612">
        <v>2</v>
      </c>
      <c r="AH7" s="612"/>
      <c r="AI7" s="375" t="s">
        <v>130</v>
      </c>
      <c r="AJ7" s="375" t="s">
        <v>131</v>
      </c>
      <c r="AK7" s="615">
        <f>IF(AND(OR($Q7="基本給",$Q7="手当"),OR($W7+$AP7&gt;40000,1&lt;$W7&lt;5000)),"NG",$W7*$AC7*$AG7)</f>
        <v>960000</v>
      </c>
      <c r="AL7" s="615"/>
      <c r="AM7" s="615"/>
      <c r="AN7" s="615"/>
      <c r="AO7" s="376" t="s">
        <v>128</v>
      </c>
      <c r="AP7" s="620"/>
      <c r="AQ7" s="615"/>
      <c r="AR7" s="615"/>
      <c r="AS7" s="615"/>
      <c r="AT7" s="375" t="s">
        <v>128</v>
      </c>
      <c r="AU7" s="375" t="s">
        <v>129</v>
      </c>
      <c r="AV7" s="612"/>
      <c r="AW7" s="612"/>
      <c r="AX7" s="375" t="s">
        <v>61</v>
      </c>
      <c r="AY7" s="375" t="s">
        <v>129</v>
      </c>
      <c r="AZ7" s="612"/>
      <c r="BA7" s="612"/>
      <c r="BB7" s="375" t="s">
        <v>130</v>
      </c>
      <c r="BC7" s="375" t="s">
        <v>131</v>
      </c>
      <c r="BD7" s="615">
        <f>IF(AND($AP7&gt;1,$C7&lt;7),"NG",IF(AND(OR($Q7="基本給",$Q7="手当"),1&lt;$AP7&lt;5000),"NG",IF(AND(OR($Q7="基本給",$Q7="手当"),$W7+$AP7&gt;40000),"NG",$AP7*$AV7*$AZ7)))</f>
        <v>0</v>
      </c>
      <c r="BE7" s="615"/>
      <c r="BF7" s="615"/>
      <c r="BG7" s="615"/>
      <c r="BH7" s="376" t="s">
        <v>128</v>
      </c>
      <c r="BI7" s="377">
        <f t="shared" ref="BI7:BI30" si="0">IF(OR($AK7="NG",$BD7="NG"),"NG",IF($AK7="",$BD7,IF(BD7="",AK7,$AK7+$BD7)))</f>
        <v>960000</v>
      </c>
    </row>
    <row r="8" spans="1:62" ht="17.25" customHeight="1">
      <c r="A8" s="597" t="s">
        <v>132</v>
      </c>
      <c r="B8" s="597"/>
      <c r="C8" s="640">
        <v>9</v>
      </c>
      <c r="D8" s="641"/>
      <c r="E8" s="597" t="s">
        <v>133</v>
      </c>
      <c r="F8" s="597"/>
      <c r="G8" s="597"/>
      <c r="H8" s="597"/>
      <c r="I8" s="597"/>
      <c r="J8" s="597"/>
      <c r="K8" s="597" t="s">
        <v>39</v>
      </c>
      <c r="L8" s="597"/>
      <c r="M8" s="597"/>
      <c r="N8" s="597"/>
      <c r="O8" s="597"/>
      <c r="P8" s="597"/>
      <c r="Q8" s="597" t="s">
        <v>21</v>
      </c>
      <c r="R8" s="597"/>
      <c r="S8" s="597"/>
      <c r="T8" s="597"/>
      <c r="U8" s="597"/>
      <c r="V8" s="597"/>
      <c r="W8" s="620">
        <v>40000</v>
      </c>
      <c r="X8" s="615"/>
      <c r="Y8" s="615"/>
      <c r="Z8" s="615"/>
      <c r="AA8" s="375" t="s">
        <v>128</v>
      </c>
      <c r="AB8" s="375" t="s">
        <v>129</v>
      </c>
      <c r="AC8" s="612">
        <v>12</v>
      </c>
      <c r="AD8" s="612"/>
      <c r="AE8" s="375" t="s">
        <v>61</v>
      </c>
      <c r="AF8" s="375" t="s">
        <v>129</v>
      </c>
      <c r="AG8" s="612">
        <v>1</v>
      </c>
      <c r="AH8" s="612"/>
      <c r="AI8" s="375" t="s">
        <v>130</v>
      </c>
      <c r="AJ8" s="375" t="s">
        <v>131</v>
      </c>
      <c r="AK8" s="615" t="str">
        <f>IF(AND(OR($Q8="基本給",$Q8="手当"),OR($W8+$AP8&gt;40000,1&lt;$W8&lt;5000)),"NG",$W8*$AC8*$AG8)</f>
        <v>NG</v>
      </c>
      <c r="AL8" s="615"/>
      <c r="AM8" s="615"/>
      <c r="AN8" s="615"/>
      <c r="AO8" s="376" t="s">
        <v>128</v>
      </c>
      <c r="AP8" s="620">
        <v>10000</v>
      </c>
      <c r="AQ8" s="615"/>
      <c r="AR8" s="615"/>
      <c r="AS8" s="615"/>
      <c r="AT8" s="375" t="s">
        <v>128</v>
      </c>
      <c r="AU8" s="375" t="s">
        <v>129</v>
      </c>
      <c r="AV8" s="612">
        <v>12</v>
      </c>
      <c r="AW8" s="612"/>
      <c r="AX8" s="375" t="s">
        <v>61</v>
      </c>
      <c r="AY8" s="375" t="s">
        <v>129</v>
      </c>
      <c r="AZ8" s="612">
        <v>1</v>
      </c>
      <c r="BA8" s="612"/>
      <c r="BB8" s="375" t="s">
        <v>130</v>
      </c>
      <c r="BC8" s="375" t="s">
        <v>131</v>
      </c>
      <c r="BD8" s="615" t="str">
        <f>IF(AND($AP8&gt;1,$C8&lt;7),"NG",IF(AND(OR($Q8="基本給",$Q8="手当"),1&lt;$AP8&lt;5000),"NG",IF(AND(OR($Q8="基本給",$Q8="手当"),$W8+$AP8&gt;40000),"NG",$AP8*$AV8*$AZ8)))</f>
        <v>NG</v>
      </c>
      <c r="BE8" s="615"/>
      <c r="BF8" s="615"/>
      <c r="BG8" s="615"/>
      <c r="BH8" s="376" t="s">
        <v>128</v>
      </c>
      <c r="BI8" s="378" t="str">
        <f t="shared" si="0"/>
        <v>NG</v>
      </c>
    </row>
    <row r="9" spans="1:62" ht="17.25" customHeight="1">
      <c r="A9" s="597" t="s">
        <v>134</v>
      </c>
      <c r="B9" s="597"/>
      <c r="C9" s="640">
        <v>8</v>
      </c>
      <c r="D9" s="641"/>
      <c r="E9" s="597" t="s">
        <v>133</v>
      </c>
      <c r="F9" s="597"/>
      <c r="G9" s="597"/>
      <c r="H9" s="597"/>
      <c r="I9" s="597"/>
      <c r="J9" s="597"/>
      <c r="K9" s="597" t="s">
        <v>39</v>
      </c>
      <c r="L9" s="597"/>
      <c r="M9" s="597"/>
      <c r="N9" s="597"/>
      <c r="O9" s="597"/>
      <c r="P9" s="597"/>
      <c r="Q9" s="597" t="s">
        <v>20</v>
      </c>
      <c r="R9" s="597"/>
      <c r="S9" s="597"/>
      <c r="T9" s="597"/>
      <c r="U9" s="597"/>
      <c r="V9" s="597"/>
      <c r="W9" s="620">
        <v>20000</v>
      </c>
      <c r="X9" s="615"/>
      <c r="Y9" s="615"/>
      <c r="Z9" s="615"/>
      <c r="AA9" s="375" t="s">
        <v>128</v>
      </c>
      <c r="AB9" s="375" t="s">
        <v>129</v>
      </c>
      <c r="AC9" s="612">
        <v>12</v>
      </c>
      <c r="AD9" s="612"/>
      <c r="AE9" s="375" t="s">
        <v>61</v>
      </c>
      <c r="AF9" s="375" t="s">
        <v>129</v>
      </c>
      <c r="AG9" s="612">
        <v>2</v>
      </c>
      <c r="AH9" s="612"/>
      <c r="AI9" s="375" t="s">
        <v>130</v>
      </c>
      <c r="AJ9" s="375" t="s">
        <v>131</v>
      </c>
      <c r="AK9" s="615">
        <f>IF(AND(OR($Q9="基本給",$Q9="手当"),OR($W9+$AP9&gt;40000,1&lt;$W9&lt;5000)),"NG",$W9*$AC9*$AG9)</f>
        <v>480000</v>
      </c>
      <c r="AL9" s="615"/>
      <c r="AM9" s="615"/>
      <c r="AN9" s="615"/>
      <c r="AO9" s="376" t="s">
        <v>128</v>
      </c>
      <c r="AP9" s="620">
        <v>20000</v>
      </c>
      <c r="AQ9" s="615"/>
      <c r="AR9" s="615"/>
      <c r="AS9" s="615"/>
      <c r="AT9" s="375" t="s">
        <v>128</v>
      </c>
      <c r="AU9" s="375" t="s">
        <v>129</v>
      </c>
      <c r="AV9" s="612">
        <v>12</v>
      </c>
      <c r="AW9" s="612"/>
      <c r="AX9" s="375" t="s">
        <v>61</v>
      </c>
      <c r="AY9" s="375" t="s">
        <v>129</v>
      </c>
      <c r="AZ9" s="612">
        <v>2</v>
      </c>
      <c r="BA9" s="612"/>
      <c r="BB9" s="375" t="s">
        <v>130</v>
      </c>
      <c r="BC9" s="375" t="s">
        <v>131</v>
      </c>
      <c r="BD9" s="615">
        <f>IF(AND($AP9&gt;1,$C9&lt;7),"NG",IF(AND(OR($Q9="基本給",$Q9="手当"),1&lt;$AP9&lt;5000),"NG",IF(AND(OR($Q9="基本給",$Q9="手当"),$W9+$AP9&gt;40000),"NG",$AP9*$AV9*$AZ9)))</f>
        <v>480000</v>
      </c>
      <c r="BE9" s="615"/>
      <c r="BF9" s="615"/>
      <c r="BG9" s="615"/>
      <c r="BH9" s="376" t="s">
        <v>128</v>
      </c>
      <c r="BI9" s="377">
        <f t="shared" si="0"/>
        <v>960000</v>
      </c>
    </row>
    <row r="10" spans="1:62" ht="17.25" customHeight="1" thickBot="1">
      <c r="A10" s="604" t="s">
        <v>135</v>
      </c>
      <c r="B10" s="604"/>
      <c r="C10" s="642">
        <v>7</v>
      </c>
      <c r="D10" s="643"/>
      <c r="E10" s="604" t="s">
        <v>133</v>
      </c>
      <c r="F10" s="604"/>
      <c r="G10" s="604"/>
      <c r="H10" s="604"/>
      <c r="I10" s="604"/>
      <c r="J10" s="604"/>
      <c r="K10" s="604" t="s">
        <v>136</v>
      </c>
      <c r="L10" s="604"/>
      <c r="M10" s="604"/>
      <c r="N10" s="604"/>
      <c r="O10" s="604"/>
      <c r="P10" s="604"/>
      <c r="Q10" s="604" t="s">
        <v>20</v>
      </c>
      <c r="R10" s="604"/>
      <c r="S10" s="604"/>
      <c r="T10" s="604"/>
      <c r="U10" s="604"/>
      <c r="V10" s="604"/>
      <c r="W10" s="605">
        <v>0</v>
      </c>
      <c r="X10" s="606"/>
      <c r="Y10" s="606"/>
      <c r="Z10" s="606"/>
      <c r="AA10" s="379" t="s">
        <v>128</v>
      </c>
      <c r="AB10" s="379" t="s">
        <v>129</v>
      </c>
      <c r="AC10" s="607"/>
      <c r="AD10" s="607"/>
      <c r="AE10" s="379" t="s">
        <v>61</v>
      </c>
      <c r="AF10" s="379" t="s">
        <v>129</v>
      </c>
      <c r="AG10" s="607"/>
      <c r="AH10" s="607"/>
      <c r="AI10" s="379" t="s">
        <v>130</v>
      </c>
      <c r="AJ10" s="379" t="s">
        <v>131</v>
      </c>
      <c r="AK10" s="606">
        <f>IF(AND(OR($Q10="基本給",$Q10="手当"),OR($W10+$AP10&gt;40000,1&lt;$W10&lt;5000)),"NG",$W10*$AC10*$AG10)</f>
        <v>0</v>
      </c>
      <c r="AL10" s="606"/>
      <c r="AM10" s="606"/>
      <c r="AN10" s="606"/>
      <c r="AO10" s="380" t="s">
        <v>128</v>
      </c>
      <c r="AP10" s="605">
        <v>40000</v>
      </c>
      <c r="AQ10" s="606"/>
      <c r="AR10" s="606"/>
      <c r="AS10" s="606"/>
      <c r="AT10" s="379" t="s">
        <v>128</v>
      </c>
      <c r="AU10" s="379" t="s">
        <v>129</v>
      </c>
      <c r="AV10" s="607">
        <v>12</v>
      </c>
      <c r="AW10" s="607"/>
      <c r="AX10" s="379" t="s">
        <v>61</v>
      </c>
      <c r="AY10" s="379" t="s">
        <v>129</v>
      </c>
      <c r="AZ10" s="607">
        <v>1</v>
      </c>
      <c r="BA10" s="607"/>
      <c r="BB10" s="379" t="s">
        <v>130</v>
      </c>
      <c r="BC10" s="379" t="s">
        <v>131</v>
      </c>
      <c r="BD10" s="606">
        <f>IF(AND($AP10&gt;1,$C10&lt;7),"NG",IF(AND(OR($Q10="基本給",$Q10="手当"),1&lt;$AP10&lt;5000),"NG",IF(AND(OR($Q10="基本給",$Q10="手当"),$W10+$AP10&gt;40000),"NG",$AP10*$AV10*$AZ10)))</f>
        <v>480000</v>
      </c>
      <c r="BE10" s="606"/>
      <c r="BF10" s="606"/>
      <c r="BG10" s="606"/>
      <c r="BH10" s="380" t="s">
        <v>128</v>
      </c>
      <c r="BI10" s="381">
        <f t="shared" si="0"/>
        <v>480000</v>
      </c>
    </row>
    <row r="11" spans="1:62" ht="17.25" customHeight="1">
      <c r="A11" s="616">
        <v>1</v>
      </c>
      <c r="B11" s="616"/>
      <c r="C11" s="635"/>
      <c r="D11" s="636"/>
      <c r="E11" s="599"/>
      <c r="F11" s="599"/>
      <c r="G11" s="599"/>
      <c r="H11" s="599"/>
      <c r="I11" s="599"/>
      <c r="J11" s="599"/>
      <c r="K11" s="599"/>
      <c r="L11" s="599"/>
      <c r="M11" s="599"/>
      <c r="N11" s="599"/>
      <c r="O11" s="599"/>
      <c r="P11" s="599"/>
      <c r="Q11" s="599"/>
      <c r="R11" s="599"/>
      <c r="S11" s="599"/>
      <c r="T11" s="599"/>
      <c r="U11" s="599"/>
      <c r="V11" s="599"/>
      <c r="W11" s="617"/>
      <c r="X11" s="618"/>
      <c r="Y11" s="618"/>
      <c r="Z11" s="618"/>
      <c r="AA11" s="382" t="s">
        <v>128</v>
      </c>
      <c r="AB11" s="382" t="s">
        <v>129</v>
      </c>
      <c r="AC11" s="619"/>
      <c r="AD11" s="619"/>
      <c r="AE11" s="382" t="s">
        <v>137</v>
      </c>
      <c r="AF11" s="382" t="s">
        <v>129</v>
      </c>
      <c r="AG11" s="619"/>
      <c r="AH11" s="619"/>
      <c r="AI11" s="382" t="s">
        <v>130</v>
      </c>
      <c r="AJ11" s="382" t="s">
        <v>131</v>
      </c>
      <c r="AK11" s="594" t="str">
        <f>IF(W11="","",IF(AND(OR(Q11="基本給",Q11="手当"),W11&gt;40000),"NG",IF(AND(OR(Q11="基本給",Q11="手当"),W11&lt;=4999),"NG",W11*AC11*AG11)))</f>
        <v/>
      </c>
      <c r="AL11" s="594"/>
      <c r="AM11" s="594"/>
      <c r="AN11" s="594"/>
      <c r="AO11" s="383" t="s">
        <v>128</v>
      </c>
      <c r="AP11" s="617"/>
      <c r="AQ11" s="618"/>
      <c r="AR11" s="618"/>
      <c r="AS11" s="618"/>
      <c r="AT11" s="382" t="s">
        <v>128</v>
      </c>
      <c r="AU11" s="382" t="s">
        <v>129</v>
      </c>
      <c r="AV11" s="619"/>
      <c r="AW11" s="619"/>
      <c r="AX11" s="382" t="s">
        <v>137</v>
      </c>
      <c r="AY11" s="382" t="s">
        <v>129</v>
      </c>
      <c r="AZ11" s="619"/>
      <c r="BA11" s="619"/>
      <c r="BB11" s="382" t="s">
        <v>130</v>
      </c>
      <c r="BC11" s="382" t="s">
        <v>131</v>
      </c>
      <c r="BD11" s="594" t="str">
        <f>IF(AP11="","",IF(AND($AP11&gt;1,$C11&lt;7),"NG",IF(AND(OR(Q11="基本給",Q11="手当"),AP11&gt;40000),"NG",IF(AND(OR(Q11="基本給",Q11="手当"),AP11&lt;=4999),"NG",AP11*AV11*AZ11))))</f>
        <v/>
      </c>
      <c r="BE11" s="631"/>
      <c r="BF11" s="631"/>
      <c r="BG11" s="631"/>
      <c r="BH11" s="383" t="s">
        <v>128</v>
      </c>
      <c r="BI11" s="384" t="str">
        <f>IF(OR($AK11="NG",$BD11="NG"),"NG",IF($AK11="",$BD11,IF(BD11="",AK11,$AK11+$BD11)))</f>
        <v/>
      </c>
      <c r="BJ11" s="385"/>
    </row>
    <row r="12" spans="1:62" ht="17.25" customHeight="1">
      <c r="A12" s="597">
        <v>2</v>
      </c>
      <c r="B12" s="597"/>
      <c r="C12" s="621"/>
      <c r="D12" s="622"/>
      <c r="E12" s="598"/>
      <c r="F12" s="598"/>
      <c r="G12" s="598"/>
      <c r="H12" s="598"/>
      <c r="I12" s="598"/>
      <c r="J12" s="598"/>
      <c r="K12" s="598"/>
      <c r="L12" s="598"/>
      <c r="M12" s="598"/>
      <c r="N12" s="598"/>
      <c r="O12" s="598"/>
      <c r="P12" s="598"/>
      <c r="Q12" s="599"/>
      <c r="R12" s="599"/>
      <c r="S12" s="599"/>
      <c r="T12" s="599"/>
      <c r="U12" s="599"/>
      <c r="V12" s="599"/>
      <c r="W12" s="600"/>
      <c r="X12" s="601"/>
      <c r="Y12" s="601"/>
      <c r="Z12" s="601"/>
      <c r="AA12" s="375" t="s">
        <v>128</v>
      </c>
      <c r="AB12" s="375" t="s">
        <v>129</v>
      </c>
      <c r="AC12" s="593"/>
      <c r="AD12" s="593"/>
      <c r="AE12" s="375" t="s">
        <v>137</v>
      </c>
      <c r="AF12" s="375" t="s">
        <v>129</v>
      </c>
      <c r="AG12" s="593"/>
      <c r="AH12" s="593"/>
      <c r="AI12" s="375" t="s">
        <v>130</v>
      </c>
      <c r="AJ12" s="375" t="s">
        <v>131</v>
      </c>
      <c r="AK12" s="594" t="str">
        <f t="shared" ref="AK12:AK30" si="1">IF(W12="","",IF(AND(OR(Q12="基本給",Q12="手当"),W12&gt;40000),"NG",IF(AND(OR(Q12="基本給",Q12="手当"),W12&lt;=4999),"NG",W12*AC12*AG12)))</f>
        <v/>
      </c>
      <c r="AL12" s="594"/>
      <c r="AM12" s="594"/>
      <c r="AN12" s="594"/>
      <c r="AO12" s="376" t="s">
        <v>128</v>
      </c>
      <c r="AP12" s="600"/>
      <c r="AQ12" s="601"/>
      <c r="AR12" s="601"/>
      <c r="AS12" s="601"/>
      <c r="AT12" s="375" t="s">
        <v>128</v>
      </c>
      <c r="AU12" s="375" t="s">
        <v>129</v>
      </c>
      <c r="AV12" s="593"/>
      <c r="AW12" s="593"/>
      <c r="AX12" s="375" t="s">
        <v>137</v>
      </c>
      <c r="AY12" s="375" t="s">
        <v>129</v>
      </c>
      <c r="AZ12" s="593"/>
      <c r="BA12" s="593"/>
      <c r="BB12" s="375" t="s">
        <v>130</v>
      </c>
      <c r="BC12" s="375" t="s">
        <v>131</v>
      </c>
      <c r="BD12" s="634" t="str">
        <f t="shared" ref="BD12:BD30" si="2">IF(AP12="","",IF(AND($AP12&gt;1,$C12&lt;7),"NG",IF(AND(OR(Q12="基本給",Q12="手当"),AP12&gt;40000),"NG",IF(AND(OR(Q12="基本給",Q12="手当"),AP12&lt;=4999),"NG",AP12*AV12*AZ12))))</f>
        <v/>
      </c>
      <c r="BE12" s="634"/>
      <c r="BF12" s="634"/>
      <c r="BG12" s="634"/>
      <c r="BH12" s="376" t="s">
        <v>128</v>
      </c>
      <c r="BI12" s="386" t="str">
        <f t="shared" si="0"/>
        <v/>
      </c>
      <c r="BJ12" s="385"/>
    </row>
    <row r="13" spans="1:62" ht="17.25" customHeight="1">
      <c r="A13" s="597">
        <v>3</v>
      </c>
      <c r="B13" s="597"/>
      <c r="C13" s="621"/>
      <c r="D13" s="622"/>
      <c r="E13" s="598"/>
      <c r="F13" s="598"/>
      <c r="G13" s="598"/>
      <c r="H13" s="598"/>
      <c r="I13" s="598"/>
      <c r="J13" s="598"/>
      <c r="K13" s="598"/>
      <c r="L13" s="598"/>
      <c r="M13" s="598"/>
      <c r="N13" s="598"/>
      <c r="O13" s="598"/>
      <c r="P13" s="598"/>
      <c r="Q13" s="599"/>
      <c r="R13" s="599"/>
      <c r="S13" s="599"/>
      <c r="T13" s="599"/>
      <c r="U13" s="599"/>
      <c r="V13" s="599"/>
      <c r="W13" s="600"/>
      <c r="X13" s="601"/>
      <c r="Y13" s="601"/>
      <c r="Z13" s="601"/>
      <c r="AA13" s="375" t="s">
        <v>128</v>
      </c>
      <c r="AB13" s="375" t="s">
        <v>129</v>
      </c>
      <c r="AC13" s="593"/>
      <c r="AD13" s="593"/>
      <c r="AE13" s="375" t="s">
        <v>44</v>
      </c>
      <c r="AF13" s="375" t="s">
        <v>129</v>
      </c>
      <c r="AG13" s="593"/>
      <c r="AH13" s="593"/>
      <c r="AI13" s="375" t="s">
        <v>130</v>
      </c>
      <c r="AJ13" s="375" t="s">
        <v>131</v>
      </c>
      <c r="AK13" s="594" t="str">
        <f t="shared" si="1"/>
        <v/>
      </c>
      <c r="AL13" s="594"/>
      <c r="AM13" s="594"/>
      <c r="AN13" s="594"/>
      <c r="AO13" s="376" t="s">
        <v>128</v>
      </c>
      <c r="AP13" s="600"/>
      <c r="AQ13" s="601"/>
      <c r="AR13" s="601"/>
      <c r="AS13" s="601"/>
      <c r="AT13" s="375" t="s">
        <v>128</v>
      </c>
      <c r="AU13" s="375" t="s">
        <v>129</v>
      </c>
      <c r="AV13" s="593"/>
      <c r="AW13" s="593"/>
      <c r="AX13" s="375" t="s">
        <v>44</v>
      </c>
      <c r="AY13" s="375" t="s">
        <v>129</v>
      </c>
      <c r="AZ13" s="593"/>
      <c r="BA13" s="593"/>
      <c r="BB13" s="375" t="s">
        <v>130</v>
      </c>
      <c r="BC13" s="375" t="s">
        <v>131</v>
      </c>
      <c r="BD13" s="634" t="str">
        <f t="shared" si="2"/>
        <v/>
      </c>
      <c r="BE13" s="634"/>
      <c r="BF13" s="634"/>
      <c r="BG13" s="634"/>
      <c r="BH13" s="376" t="s">
        <v>128</v>
      </c>
      <c r="BI13" s="386" t="str">
        <f t="shared" si="0"/>
        <v/>
      </c>
      <c r="BJ13" s="385"/>
    </row>
    <row r="14" spans="1:62" ht="17.25" customHeight="1">
      <c r="A14" s="597">
        <v>4</v>
      </c>
      <c r="B14" s="597"/>
      <c r="C14" s="621"/>
      <c r="D14" s="622"/>
      <c r="E14" s="598"/>
      <c r="F14" s="598"/>
      <c r="G14" s="598"/>
      <c r="H14" s="598"/>
      <c r="I14" s="598"/>
      <c r="J14" s="598"/>
      <c r="K14" s="598"/>
      <c r="L14" s="598"/>
      <c r="M14" s="598"/>
      <c r="N14" s="598"/>
      <c r="O14" s="598"/>
      <c r="P14" s="598"/>
      <c r="Q14" s="599"/>
      <c r="R14" s="599"/>
      <c r="S14" s="599"/>
      <c r="T14" s="599"/>
      <c r="U14" s="599"/>
      <c r="V14" s="599"/>
      <c r="W14" s="600"/>
      <c r="X14" s="601"/>
      <c r="Y14" s="601"/>
      <c r="Z14" s="601"/>
      <c r="AA14" s="375" t="s">
        <v>128</v>
      </c>
      <c r="AB14" s="375" t="s">
        <v>129</v>
      </c>
      <c r="AC14" s="593"/>
      <c r="AD14" s="593"/>
      <c r="AE14" s="375" t="s">
        <v>44</v>
      </c>
      <c r="AF14" s="375" t="s">
        <v>129</v>
      </c>
      <c r="AG14" s="593"/>
      <c r="AH14" s="593"/>
      <c r="AI14" s="375" t="s">
        <v>130</v>
      </c>
      <c r="AJ14" s="375" t="s">
        <v>131</v>
      </c>
      <c r="AK14" s="594" t="str">
        <f t="shared" si="1"/>
        <v/>
      </c>
      <c r="AL14" s="594"/>
      <c r="AM14" s="594"/>
      <c r="AN14" s="594"/>
      <c r="AO14" s="376" t="s">
        <v>128</v>
      </c>
      <c r="AP14" s="600"/>
      <c r="AQ14" s="601"/>
      <c r="AR14" s="601"/>
      <c r="AS14" s="601"/>
      <c r="AT14" s="375" t="s">
        <v>128</v>
      </c>
      <c r="AU14" s="375" t="s">
        <v>129</v>
      </c>
      <c r="AV14" s="593"/>
      <c r="AW14" s="593"/>
      <c r="AX14" s="375" t="s">
        <v>44</v>
      </c>
      <c r="AY14" s="375" t="s">
        <v>129</v>
      </c>
      <c r="AZ14" s="593"/>
      <c r="BA14" s="593"/>
      <c r="BB14" s="375" t="s">
        <v>130</v>
      </c>
      <c r="BC14" s="375" t="s">
        <v>131</v>
      </c>
      <c r="BD14" s="634" t="str">
        <f t="shared" si="2"/>
        <v/>
      </c>
      <c r="BE14" s="634"/>
      <c r="BF14" s="634"/>
      <c r="BG14" s="634"/>
      <c r="BH14" s="376" t="s">
        <v>128</v>
      </c>
      <c r="BI14" s="386" t="str">
        <f t="shared" si="0"/>
        <v/>
      </c>
      <c r="BJ14" s="385"/>
    </row>
    <row r="15" spans="1:62" ht="17.25" customHeight="1">
      <c r="A15" s="597">
        <v>5</v>
      </c>
      <c r="B15" s="597"/>
      <c r="C15" s="621"/>
      <c r="D15" s="622"/>
      <c r="E15" s="598"/>
      <c r="F15" s="598"/>
      <c r="G15" s="598"/>
      <c r="H15" s="598"/>
      <c r="I15" s="598"/>
      <c r="J15" s="598"/>
      <c r="K15" s="598"/>
      <c r="L15" s="598"/>
      <c r="M15" s="598"/>
      <c r="N15" s="598"/>
      <c r="O15" s="598"/>
      <c r="P15" s="598"/>
      <c r="Q15" s="599"/>
      <c r="R15" s="599"/>
      <c r="S15" s="599"/>
      <c r="T15" s="599"/>
      <c r="U15" s="599"/>
      <c r="V15" s="599"/>
      <c r="W15" s="600"/>
      <c r="X15" s="601"/>
      <c r="Y15" s="601"/>
      <c r="Z15" s="601"/>
      <c r="AA15" s="375" t="s">
        <v>128</v>
      </c>
      <c r="AB15" s="375" t="s">
        <v>129</v>
      </c>
      <c r="AC15" s="593"/>
      <c r="AD15" s="593"/>
      <c r="AE15" s="375" t="s">
        <v>44</v>
      </c>
      <c r="AF15" s="375" t="s">
        <v>129</v>
      </c>
      <c r="AG15" s="593"/>
      <c r="AH15" s="593"/>
      <c r="AI15" s="375" t="s">
        <v>130</v>
      </c>
      <c r="AJ15" s="375" t="s">
        <v>131</v>
      </c>
      <c r="AK15" s="594" t="str">
        <f t="shared" si="1"/>
        <v/>
      </c>
      <c r="AL15" s="594"/>
      <c r="AM15" s="594"/>
      <c r="AN15" s="594"/>
      <c r="AO15" s="376" t="s">
        <v>128</v>
      </c>
      <c r="AP15" s="600"/>
      <c r="AQ15" s="601"/>
      <c r="AR15" s="601"/>
      <c r="AS15" s="601"/>
      <c r="AT15" s="375" t="s">
        <v>128</v>
      </c>
      <c r="AU15" s="375" t="s">
        <v>129</v>
      </c>
      <c r="AV15" s="593"/>
      <c r="AW15" s="593"/>
      <c r="AX15" s="375" t="s">
        <v>44</v>
      </c>
      <c r="AY15" s="375" t="s">
        <v>129</v>
      </c>
      <c r="AZ15" s="593"/>
      <c r="BA15" s="593"/>
      <c r="BB15" s="375" t="s">
        <v>130</v>
      </c>
      <c r="BC15" s="375" t="s">
        <v>131</v>
      </c>
      <c r="BD15" s="634" t="str">
        <f t="shared" si="2"/>
        <v/>
      </c>
      <c r="BE15" s="634"/>
      <c r="BF15" s="634"/>
      <c r="BG15" s="634"/>
      <c r="BH15" s="376" t="s">
        <v>128</v>
      </c>
      <c r="BI15" s="386" t="str">
        <f t="shared" si="0"/>
        <v/>
      </c>
      <c r="BJ15" s="385"/>
    </row>
    <row r="16" spans="1:62" ht="17.25" customHeight="1">
      <c r="A16" s="597">
        <v>6</v>
      </c>
      <c r="B16" s="597"/>
      <c r="C16" s="621"/>
      <c r="D16" s="622"/>
      <c r="E16" s="598"/>
      <c r="F16" s="598"/>
      <c r="G16" s="598"/>
      <c r="H16" s="598"/>
      <c r="I16" s="598"/>
      <c r="J16" s="598"/>
      <c r="K16" s="598"/>
      <c r="L16" s="598"/>
      <c r="M16" s="598"/>
      <c r="N16" s="598"/>
      <c r="O16" s="598"/>
      <c r="P16" s="598"/>
      <c r="Q16" s="599"/>
      <c r="R16" s="599"/>
      <c r="S16" s="599"/>
      <c r="T16" s="599"/>
      <c r="U16" s="599"/>
      <c r="V16" s="599"/>
      <c r="W16" s="600"/>
      <c r="X16" s="601"/>
      <c r="Y16" s="601"/>
      <c r="Z16" s="601"/>
      <c r="AA16" s="375" t="s">
        <v>128</v>
      </c>
      <c r="AB16" s="375" t="s">
        <v>129</v>
      </c>
      <c r="AC16" s="593"/>
      <c r="AD16" s="593"/>
      <c r="AE16" s="375" t="s">
        <v>44</v>
      </c>
      <c r="AF16" s="375" t="s">
        <v>129</v>
      </c>
      <c r="AG16" s="593"/>
      <c r="AH16" s="593"/>
      <c r="AI16" s="375" t="s">
        <v>130</v>
      </c>
      <c r="AJ16" s="375" t="s">
        <v>131</v>
      </c>
      <c r="AK16" s="594" t="str">
        <f t="shared" si="1"/>
        <v/>
      </c>
      <c r="AL16" s="594"/>
      <c r="AM16" s="594"/>
      <c r="AN16" s="594"/>
      <c r="AO16" s="376" t="s">
        <v>128</v>
      </c>
      <c r="AP16" s="600"/>
      <c r="AQ16" s="601"/>
      <c r="AR16" s="601"/>
      <c r="AS16" s="601"/>
      <c r="AT16" s="375" t="s">
        <v>128</v>
      </c>
      <c r="AU16" s="375" t="s">
        <v>129</v>
      </c>
      <c r="AV16" s="593"/>
      <c r="AW16" s="593"/>
      <c r="AX16" s="375" t="s">
        <v>44</v>
      </c>
      <c r="AY16" s="375" t="s">
        <v>129</v>
      </c>
      <c r="AZ16" s="593"/>
      <c r="BA16" s="593"/>
      <c r="BB16" s="375" t="s">
        <v>130</v>
      </c>
      <c r="BC16" s="375" t="s">
        <v>131</v>
      </c>
      <c r="BD16" s="634" t="str">
        <f t="shared" si="2"/>
        <v/>
      </c>
      <c r="BE16" s="634"/>
      <c r="BF16" s="634"/>
      <c r="BG16" s="634"/>
      <c r="BH16" s="376" t="s">
        <v>128</v>
      </c>
      <c r="BI16" s="386" t="str">
        <f t="shared" si="0"/>
        <v/>
      </c>
      <c r="BJ16" s="385"/>
    </row>
    <row r="17" spans="1:62" ht="17.25" customHeight="1">
      <c r="A17" s="597">
        <v>7</v>
      </c>
      <c r="B17" s="597"/>
      <c r="C17" s="621"/>
      <c r="D17" s="622"/>
      <c r="E17" s="598"/>
      <c r="F17" s="598"/>
      <c r="G17" s="598"/>
      <c r="H17" s="598"/>
      <c r="I17" s="598"/>
      <c r="J17" s="598"/>
      <c r="K17" s="598"/>
      <c r="L17" s="598"/>
      <c r="M17" s="598"/>
      <c r="N17" s="598"/>
      <c r="O17" s="598"/>
      <c r="P17" s="598"/>
      <c r="Q17" s="599"/>
      <c r="R17" s="599"/>
      <c r="S17" s="599"/>
      <c r="T17" s="599"/>
      <c r="U17" s="599"/>
      <c r="V17" s="599"/>
      <c r="W17" s="600"/>
      <c r="X17" s="601"/>
      <c r="Y17" s="601"/>
      <c r="Z17" s="601"/>
      <c r="AA17" s="375" t="s">
        <v>128</v>
      </c>
      <c r="AB17" s="375" t="s">
        <v>129</v>
      </c>
      <c r="AC17" s="593"/>
      <c r="AD17" s="593"/>
      <c r="AE17" s="375" t="s">
        <v>44</v>
      </c>
      <c r="AF17" s="375" t="s">
        <v>129</v>
      </c>
      <c r="AG17" s="593"/>
      <c r="AH17" s="593"/>
      <c r="AI17" s="375" t="s">
        <v>130</v>
      </c>
      <c r="AJ17" s="375" t="s">
        <v>131</v>
      </c>
      <c r="AK17" s="594" t="str">
        <f t="shared" si="1"/>
        <v/>
      </c>
      <c r="AL17" s="594"/>
      <c r="AM17" s="594"/>
      <c r="AN17" s="594"/>
      <c r="AO17" s="376" t="s">
        <v>128</v>
      </c>
      <c r="AP17" s="600"/>
      <c r="AQ17" s="601"/>
      <c r="AR17" s="601"/>
      <c r="AS17" s="601"/>
      <c r="AT17" s="375" t="s">
        <v>128</v>
      </c>
      <c r="AU17" s="375" t="s">
        <v>129</v>
      </c>
      <c r="AV17" s="593"/>
      <c r="AW17" s="593"/>
      <c r="AX17" s="375" t="s">
        <v>44</v>
      </c>
      <c r="AY17" s="375" t="s">
        <v>129</v>
      </c>
      <c r="AZ17" s="593"/>
      <c r="BA17" s="593"/>
      <c r="BB17" s="375" t="s">
        <v>130</v>
      </c>
      <c r="BC17" s="375" t="s">
        <v>131</v>
      </c>
      <c r="BD17" s="634" t="str">
        <f t="shared" si="2"/>
        <v/>
      </c>
      <c r="BE17" s="634"/>
      <c r="BF17" s="634"/>
      <c r="BG17" s="634"/>
      <c r="BH17" s="376" t="s">
        <v>128</v>
      </c>
      <c r="BI17" s="386" t="str">
        <f t="shared" si="0"/>
        <v/>
      </c>
      <c r="BJ17" s="385"/>
    </row>
    <row r="18" spans="1:62" ht="17.25" customHeight="1">
      <c r="A18" s="597">
        <v>8</v>
      </c>
      <c r="B18" s="597"/>
      <c r="C18" s="621"/>
      <c r="D18" s="622"/>
      <c r="E18" s="598"/>
      <c r="F18" s="598"/>
      <c r="G18" s="598"/>
      <c r="H18" s="598"/>
      <c r="I18" s="598"/>
      <c r="J18" s="598"/>
      <c r="K18" s="598"/>
      <c r="L18" s="598"/>
      <c r="M18" s="598"/>
      <c r="N18" s="598"/>
      <c r="O18" s="598"/>
      <c r="P18" s="598"/>
      <c r="Q18" s="599"/>
      <c r="R18" s="599"/>
      <c r="S18" s="599"/>
      <c r="T18" s="599"/>
      <c r="U18" s="599"/>
      <c r="V18" s="599"/>
      <c r="W18" s="600"/>
      <c r="X18" s="601"/>
      <c r="Y18" s="601"/>
      <c r="Z18" s="601"/>
      <c r="AA18" s="375" t="s">
        <v>128</v>
      </c>
      <c r="AB18" s="375" t="s">
        <v>129</v>
      </c>
      <c r="AC18" s="593"/>
      <c r="AD18" s="593"/>
      <c r="AE18" s="375" t="s">
        <v>44</v>
      </c>
      <c r="AF18" s="375" t="s">
        <v>129</v>
      </c>
      <c r="AG18" s="593"/>
      <c r="AH18" s="593"/>
      <c r="AI18" s="375" t="s">
        <v>130</v>
      </c>
      <c r="AJ18" s="375" t="s">
        <v>131</v>
      </c>
      <c r="AK18" s="594" t="str">
        <f t="shared" si="1"/>
        <v/>
      </c>
      <c r="AL18" s="594"/>
      <c r="AM18" s="594"/>
      <c r="AN18" s="594"/>
      <c r="AO18" s="376" t="s">
        <v>128</v>
      </c>
      <c r="AP18" s="600"/>
      <c r="AQ18" s="601"/>
      <c r="AR18" s="601"/>
      <c r="AS18" s="601"/>
      <c r="AT18" s="375" t="s">
        <v>128</v>
      </c>
      <c r="AU18" s="375" t="s">
        <v>129</v>
      </c>
      <c r="AV18" s="593"/>
      <c r="AW18" s="593"/>
      <c r="AX18" s="375" t="s">
        <v>44</v>
      </c>
      <c r="AY18" s="375" t="s">
        <v>129</v>
      </c>
      <c r="AZ18" s="593"/>
      <c r="BA18" s="593"/>
      <c r="BB18" s="375" t="s">
        <v>130</v>
      </c>
      <c r="BC18" s="375" t="s">
        <v>131</v>
      </c>
      <c r="BD18" s="634" t="str">
        <f t="shared" si="2"/>
        <v/>
      </c>
      <c r="BE18" s="634"/>
      <c r="BF18" s="634"/>
      <c r="BG18" s="634"/>
      <c r="BH18" s="376" t="s">
        <v>128</v>
      </c>
      <c r="BI18" s="386" t="str">
        <f t="shared" si="0"/>
        <v/>
      </c>
      <c r="BJ18" s="385"/>
    </row>
    <row r="19" spans="1:62" ht="17.25" customHeight="1">
      <c r="A19" s="597">
        <v>9</v>
      </c>
      <c r="B19" s="597"/>
      <c r="C19" s="621"/>
      <c r="D19" s="622"/>
      <c r="E19" s="598"/>
      <c r="F19" s="598"/>
      <c r="G19" s="598"/>
      <c r="H19" s="598"/>
      <c r="I19" s="598"/>
      <c r="J19" s="598"/>
      <c r="K19" s="598"/>
      <c r="L19" s="598"/>
      <c r="M19" s="598"/>
      <c r="N19" s="598"/>
      <c r="O19" s="598"/>
      <c r="P19" s="598"/>
      <c r="Q19" s="599"/>
      <c r="R19" s="599"/>
      <c r="S19" s="599"/>
      <c r="T19" s="599"/>
      <c r="U19" s="599"/>
      <c r="V19" s="599"/>
      <c r="W19" s="600"/>
      <c r="X19" s="601"/>
      <c r="Y19" s="601"/>
      <c r="Z19" s="601"/>
      <c r="AA19" s="375" t="s">
        <v>128</v>
      </c>
      <c r="AB19" s="375" t="s">
        <v>129</v>
      </c>
      <c r="AC19" s="593"/>
      <c r="AD19" s="593"/>
      <c r="AE19" s="375" t="s">
        <v>44</v>
      </c>
      <c r="AF19" s="375" t="s">
        <v>129</v>
      </c>
      <c r="AG19" s="593"/>
      <c r="AH19" s="593"/>
      <c r="AI19" s="375" t="s">
        <v>130</v>
      </c>
      <c r="AJ19" s="375" t="s">
        <v>131</v>
      </c>
      <c r="AK19" s="594" t="str">
        <f t="shared" si="1"/>
        <v/>
      </c>
      <c r="AL19" s="594"/>
      <c r="AM19" s="594"/>
      <c r="AN19" s="594"/>
      <c r="AO19" s="376" t="s">
        <v>128</v>
      </c>
      <c r="AP19" s="600"/>
      <c r="AQ19" s="601"/>
      <c r="AR19" s="601"/>
      <c r="AS19" s="601"/>
      <c r="AT19" s="375" t="s">
        <v>128</v>
      </c>
      <c r="AU19" s="375" t="s">
        <v>129</v>
      </c>
      <c r="AV19" s="593"/>
      <c r="AW19" s="593"/>
      <c r="AX19" s="375" t="s">
        <v>44</v>
      </c>
      <c r="AY19" s="375" t="s">
        <v>129</v>
      </c>
      <c r="AZ19" s="593"/>
      <c r="BA19" s="593"/>
      <c r="BB19" s="375" t="s">
        <v>130</v>
      </c>
      <c r="BC19" s="375" t="s">
        <v>131</v>
      </c>
      <c r="BD19" s="634" t="str">
        <f t="shared" si="2"/>
        <v/>
      </c>
      <c r="BE19" s="634"/>
      <c r="BF19" s="634"/>
      <c r="BG19" s="634"/>
      <c r="BH19" s="376" t="s">
        <v>128</v>
      </c>
      <c r="BI19" s="386" t="str">
        <f t="shared" si="0"/>
        <v/>
      </c>
      <c r="BJ19" s="385"/>
    </row>
    <row r="20" spans="1:62" ht="17.25" customHeight="1">
      <c r="A20" s="597">
        <v>10</v>
      </c>
      <c r="B20" s="597"/>
      <c r="C20" s="621"/>
      <c r="D20" s="622"/>
      <c r="E20" s="598"/>
      <c r="F20" s="598"/>
      <c r="G20" s="598"/>
      <c r="H20" s="598"/>
      <c r="I20" s="598"/>
      <c r="J20" s="598"/>
      <c r="K20" s="598"/>
      <c r="L20" s="598"/>
      <c r="M20" s="598"/>
      <c r="N20" s="598"/>
      <c r="O20" s="598"/>
      <c r="P20" s="598"/>
      <c r="Q20" s="599"/>
      <c r="R20" s="599"/>
      <c r="S20" s="599"/>
      <c r="T20" s="599"/>
      <c r="U20" s="599"/>
      <c r="V20" s="599"/>
      <c r="W20" s="600"/>
      <c r="X20" s="601"/>
      <c r="Y20" s="601"/>
      <c r="Z20" s="601"/>
      <c r="AA20" s="375" t="s">
        <v>128</v>
      </c>
      <c r="AB20" s="375" t="s">
        <v>129</v>
      </c>
      <c r="AC20" s="593"/>
      <c r="AD20" s="593"/>
      <c r="AE20" s="375" t="s">
        <v>44</v>
      </c>
      <c r="AF20" s="375" t="s">
        <v>129</v>
      </c>
      <c r="AG20" s="593"/>
      <c r="AH20" s="593"/>
      <c r="AI20" s="375" t="s">
        <v>130</v>
      </c>
      <c r="AJ20" s="375" t="s">
        <v>131</v>
      </c>
      <c r="AK20" s="594" t="str">
        <f t="shared" si="1"/>
        <v/>
      </c>
      <c r="AL20" s="594"/>
      <c r="AM20" s="594"/>
      <c r="AN20" s="594"/>
      <c r="AO20" s="376" t="s">
        <v>128</v>
      </c>
      <c r="AP20" s="600"/>
      <c r="AQ20" s="601"/>
      <c r="AR20" s="601"/>
      <c r="AS20" s="601"/>
      <c r="AT20" s="375" t="s">
        <v>128</v>
      </c>
      <c r="AU20" s="375" t="s">
        <v>129</v>
      </c>
      <c r="AV20" s="593"/>
      <c r="AW20" s="593"/>
      <c r="AX20" s="375" t="s">
        <v>44</v>
      </c>
      <c r="AY20" s="375" t="s">
        <v>129</v>
      </c>
      <c r="AZ20" s="593"/>
      <c r="BA20" s="593"/>
      <c r="BB20" s="375" t="s">
        <v>130</v>
      </c>
      <c r="BC20" s="375" t="s">
        <v>131</v>
      </c>
      <c r="BD20" s="634" t="str">
        <f t="shared" si="2"/>
        <v/>
      </c>
      <c r="BE20" s="634"/>
      <c r="BF20" s="634"/>
      <c r="BG20" s="634"/>
      <c r="BH20" s="376" t="s">
        <v>128</v>
      </c>
      <c r="BI20" s="386" t="str">
        <f t="shared" si="0"/>
        <v/>
      </c>
      <c r="BJ20" s="385"/>
    </row>
    <row r="21" spans="1:62" ht="17.25" customHeight="1">
      <c r="A21" s="597">
        <v>11</v>
      </c>
      <c r="B21" s="597"/>
      <c r="C21" s="621"/>
      <c r="D21" s="622"/>
      <c r="E21" s="598"/>
      <c r="F21" s="598"/>
      <c r="G21" s="598"/>
      <c r="H21" s="598"/>
      <c r="I21" s="598"/>
      <c r="J21" s="598"/>
      <c r="K21" s="598"/>
      <c r="L21" s="598"/>
      <c r="M21" s="598"/>
      <c r="N21" s="598"/>
      <c r="O21" s="598"/>
      <c r="P21" s="598"/>
      <c r="Q21" s="599"/>
      <c r="R21" s="599"/>
      <c r="S21" s="599"/>
      <c r="T21" s="599"/>
      <c r="U21" s="599"/>
      <c r="V21" s="599"/>
      <c r="W21" s="600"/>
      <c r="X21" s="601"/>
      <c r="Y21" s="601"/>
      <c r="Z21" s="601"/>
      <c r="AA21" s="375" t="s">
        <v>128</v>
      </c>
      <c r="AB21" s="375" t="s">
        <v>129</v>
      </c>
      <c r="AC21" s="593"/>
      <c r="AD21" s="593"/>
      <c r="AE21" s="375" t="s">
        <v>44</v>
      </c>
      <c r="AF21" s="375" t="s">
        <v>129</v>
      </c>
      <c r="AG21" s="593"/>
      <c r="AH21" s="593"/>
      <c r="AI21" s="375" t="s">
        <v>130</v>
      </c>
      <c r="AJ21" s="375" t="s">
        <v>131</v>
      </c>
      <c r="AK21" s="594" t="str">
        <f t="shared" si="1"/>
        <v/>
      </c>
      <c r="AL21" s="594"/>
      <c r="AM21" s="594"/>
      <c r="AN21" s="594"/>
      <c r="AO21" s="376" t="s">
        <v>128</v>
      </c>
      <c r="AP21" s="600"/>
      <c r="AQ21" s="601"/>
      <c r="AR21" s="601"/>
      <c r="AS21" s="601"/>
      <c r="AT21" s="375" t="s">
        <v>128</v>
      </c>
      <c r="AU21" s="375" t="s">
        <v>129</v>
      </c>
      <c r="AV21" s="593"/>
      <c r="AW21" s="593"/>
      <c r="AX21" s="375" t="s">
        <v>44</v>
      </c>
      <c r="AY21" s="375" t="s">
        <v>129</v>
      </c>
      <c r="AZ21" s="593"/>
      <c r="BA21" s="593"/>
      <c r="BB21" s="375" t="s">
        <v>130</v>
      </c>
      <c r="BC21" s="375" t="s">
        <v>131</v>
      </c>
      <c r="BD21" s="634" t="str">
        <f t="shared" si="2"/>
        <v/>
      </c>
      <c r="BE21" s="634"/>
      <c r="BF21" s="634"/>
      <c r="BG21" s="634"/>
      <c r="BH21" s="376" t="s">
        <v>128</v>
      </c>
      <c r="BI21" s="386" t="str">
        <f t="shared" si="0"/>
        <v/>
      </c>
      <c r="BJ21" s="385"/>
    </row>
    <row r="22" spans="1:62" ht="17.25" customHeight="1">
      <c r="A22" s="597">
        <v>12</v>
      </c>
      <c r="B22" s="597"/>
      <c r="C22" s="621"/>
      <c r="D22" s="622"/>
      <c r="E22" s="598"/>
      <c r="F22" s="598"/>
      <c r="G22" s="598"/>
      <c r="H22" s="598"/>
      <c r="I22" s="598"/>
      <c r="J22" s="598"/>
      <c r="K22" s="598"/>
      <c r="L22" s="598"/>
      <c r="M22" s="598"/>
      <c r="N22" s="598"/>
      <c r="O22" s="598"/>
      <c r="P22" s="598"/>
      <c r="Q22" s="599"/>
      <c r="R22" s="599"/>
      <c r="S22" s="599"/>
      <c r="T22" s="599"/>
      <c r="U22" s="599"/>
      <c r="V22" s="599"/>
      <c r="W22" s="600"/>
      <c r="X22" s="601"/>
      <c r="Y22" s="601"/>
      <c r="Z22" s="601"/>
      <c r="AA22" s="375" t="s">
        <v>128</v>
      </c>
      <c r="AB22" s="375" t="s">
        <v>129</v>
      </c>
      <c r="AC22" s="593"/>
      <c r="AD22" s="593"/>
      <c r="AE22" s="375" t="s">
        <v>44</v>
      </c>
      <c r="AF22" s="375" t="s">
        <v>129</v>
      </c>
      <c r="AG22" s="593"/>
      <c r="AH22" s="593"/>
      <c r="AI22" s="375" t="s">
        <v>130</v>
      </c>
      <c r="AJ22" s="375" t="s">
        <v>131</v>
      </c>
      <c r="AK22" s="594" t="str">
        <f t="shared" si="1"/>
        <v/>
      </c>
      <c r="AL22" s="594"/>
      <c r="AM22" s="594"/>
      <c r="AN22" s="594"/>
      <c r="AO22" s="376" t="s">
        <v>128</v>
      </c>
      <c r="AP22" s="600"/>
      <c r="AQ22" s="601"/>
      <c r="AR22" s="601"/>
      <c r="AS22" s="601"/>
      <c r="AT22" s="375" t="s">
        <v>128</v>
      </c>
      <c r="AU22" s="375" t="s">
        <v>129</v>
      </c>
      <c r="AV22" s="593"/>
      <c r="AW22" s="593"/>
      <c r="AX22" s="375" t="s">
        <v>44</v>
      </c>
      <c r="AY22" s="375" t="s">
        <v>129</v>
      </c>
      <c r="AZ22" s="593"/>
      <c r="BA22" s="593"/>
      <c r="BB22" s="375" t="s">
        <v>130</v>
      </c>
      <c r="BC22" s="375" t="s">
        <v>131</v>
      </c>
      <c r="BD22" s="634" t="str">
        <f t="shared" si="2"/>
        <v/>
      </c>
      <c r="BE22" s="634"/>
      <c r="BF22" s="634"/>
      <c r="BG22" s="634"/>
      <c r="BH22" s="376" t="s">
        <v>128</v>
      </c>
      <c r="BI22" s="386" t="str">
        <f t="shared" si="0"/>
        <v/>
      </c>
      <c r="BJ22" s="385"/>
    </row>
    <row r="23" spans="1:62" ht="17.25" customHeight="1">
      <c r="A23" s="597">
        <v>13</v>
      </c>
      <c r="B23" s="597"/>
      <c r="C23" s="621"/>
      <c r="D23" s="622"/>
      <c r="E23" s="598"/>
      <c r="F23" s="598"/>
      <c r="G23" s="598"/>
      <c r="H23" s="598"/>
      <c r="I23" s="598"/>
      <c r="J23" s="598"/>
      <c r="K23" s="598"/>
      <c r="L23" s="598"/>
      <c r="M23" s="598"/>
      <c r="N23" s="598"/>
      <c r="O23" s="598"/>
      <c r="P23" s="598"/>
      <c r="Q23" s="599"/>
      <c r="R23" s="599"/>
      <c r="S23" s="599"/>
      <c r="T23" s="599"/>
      <c r="U23" s="599"/>
      <c r="V23" s="599"/>
      <c r="W23" s="600"/>
      <c r="X23" s="601"/>
      <c r="Y23" s="601"/>
      <c r="Z23" s="601"/>
      <c r="AA23" s="375" t="s">
        <v>128</v>
      </c>
      <c r="AB23" s="375" t="s">
        <v>129</v>
      </c>
      <c r="AC23" s="593"/>
      <c r="AD23" s="593"/>
      <c r="AE23" s="375" t="s">
        <v>44</v>
      </c>
      <c r="AF23" s="375" t="s">
        <v>129</v>
      </c>
      <c r="AG23" s="593"/>
      <c r="AH23" s="593"/>
      <c r="AI23" s="375" t="s">
        <v>130</v>
      </c>
      <c r="AJ23" s="375" t="s">
        <v>131</v>
      </c>
      <c r="AK23" s="594" t="str">
        <f t="shared" si="1"/>
        <v/>
      </c>
      <c r="AL23" s="594"/>
      <c r="AM23" s="594"/>
      <c r="AN23" s="594"/>
      <c r="AO23" s="376" t="s">
        <v>128</v>
      </c>
      <c r="AP23" s="600"/>
      <c r="AQ23" s="601"/>
      <c r="AR23" s="601"/>
      <c r="AS23" s="601"/>
      <c r="AT23" s="375" t="s">
        <v>128</v>
      </c>
      <c r="AU23" s="375" t="s">
        <v>129</v>
      </c>
      <c r="AV23" s="593"/>
      <c r="AW23" s="593"/>
      <c r="AX23" s="375" t="s">
        <v>44</v>
      </c>
      <c r="AY23" s="375" t="s">
        <v>129</v>
      </c>
      <c r="AZ23" s="593"/>
      <c r="BA23" s="593"/>
      <c r="BB23" s="375" t="s">
        <v>130</v>
      </c>
      <c r="BC23" s="375" t="s">
        <v>131</v>
      </c>
      <c r="BD23" s="634" t="str">
        <f t="shared" si="2"/>
        <v/>
      </c>
      <c r="BE23" s="634"/>
      <c r="BF23" s="634"/>
      <c r="BG23" s="634"/>
      <c r="BH23" s="376" t="s">
        <v>128</v>
      </c>
      <c r="BI23" s="386" t="str">
        <f t="shared" si="0"/>
        <v/>
      </c>
      <c r="BJ23" s="385"/>
    </row>
    <row r="24" spans="1:62" ht="17.25" customHeight="1">
      <c r="A24" s="597">
        <v>14</v>
      </c>
      <c r="B24" s="597"/>
      <c r="C24" s="621"/>
      <c r="D24" s="622"/>
      <c r="E24" s="598"/>
      <c r="F24" s="598"/>
      <c r="G24" s="598"/>
      <c r="H24" s="598"/>
      <c r="I24" s="598"/>
      <c r="J24" s="598"/>
      <c r="K24" s="598"/>
      <c r="L24" s="598"/>
      <c r="M24" s="598"/>
      <c r="N24" s="598"/>
      <c r="O24" s="598"/>
      <c r="P24" s="598"/>
      <c r="Q24" s="599"/>
      <c r="R24" s="599"/>
      <c r="S24" s="599"/>
      <c r="T24" s="599"/>
      <c r="U24" s="599"/>
      <c r="V24" s="599"/>
      <c r="W24" s="600"/>
      <c r="X24" s="601"/>
      <c r="Y24" s="601"/>
      <c r="Z24" s="601"/>
      <c r="AA24" s="375" t="s">
        <v>128</v>
      </c>
      <c r="AB24" s="375" t="s">
        <v>129</v>
      </c>
      <c r="AC24" s="593"/>
      <c r="AD24" s="593"/>
      <c r="AE24" s="375" t="s">
        <v>44</v>
      </c>
      <c r="AF24" s="375" t="s">
        <v>129</v>
      </c>
      <c r="AG24" s="593"/>
      <c r="AH24" s="593"/>
      <c r="AI24" s="375" t="s">
        <v>130</v>
      </c>
      <c r="AJ24" s="375" t="s">
        <v>131</v>
      </c>
      <c r="AK24" s="594" t="str">
        <f t="shared" si="1"/>
        <v/>
      </c>
      <c r="AL24" s="594"/>
      <c r="AM24" s="594"/>
      <c r="AN24" s="594"/>
      <c r="AO24" s="376" t="s">
        <v>128</v>
      </c>
      <c r="AP24" s="600"/>
      <c r="AQ24" s="601"/>
      <c r="AR24" s="601"/>
      <c r="AS24" s="601"/>
      <c r="AT24" s="375" t="s">
        <v>128</v>
      </c>
      <c r="AU24" s="375" t="s">
        <v>129</v>
      </c>
      <c r="AV24" s="593"/>
      <c r="AW24" s="593"/>
      <c r="AX24" s="375" t="s">
        <v>44</v>
      </c>
      <c r="AY24" s="375" t="s">
        <v>129</v>
      </c>
      <c r="AZ24" s="593"/>
      <c r="BA24" s="593"/>
      <c r="BB24" s="375" t="s">
        <v>130</v>
      </c>
      <c r="BC24" s="375" t="s">
        <v>131</v>
      </c>
      <c r="BD24" s="634" t="str">
        <f t="shared" si="2"/>
        <v/>
      </c>
      <c r="BE24" s="634"/>
      <c r="BF24" s="634"/>
      <c r="BG24" s="634"/>
      <c r="BH24" s="376" t="s">
        <v>128</v>
      </c>
      <c r="BI24" s="386" t="str">
        <f t="shared" si="0"/>
        <v/>
      </c>
      <c r="BJ24" s="385"/>
    </row>
    <row r="25" spans="1:62" ht="17.25" customHeight="1">
      <c r="A25" s="597">
        <v>15</v>
      </c>
      <c r="B25" s="597"/>
      <c r="C25" s="621"/>
      <c r="D25" s="622"/>
      <c r="E25" s="598"/>
      <c r="F25" s="598"/>
      <c r="G25" s="598"/>
      <c r="H25" s="598"/>
      <c r="I25" s="598"/>
      <c r="J25" s="598"/>
      <c r="K25" s="598"/>
      <c r="L25" s="598"/>
      <c r="M25" s="598"/>
      <c r="N25" s="598"/>
      <c r="O25" s="598"/>
      <c r="P25" s="598"/>
      <c r="Q25" s="599"/>
      <c r="R25" s="599"/>
      <c r="S25" s="599"/>
      <c r="T25" s="599"/>
      <c r="U25" s="599"/>
      <c r="V25" s="599"/>
      <c r="W25" s="600"/>
      <c r="X25" s="601"/>
      <c r="Y25" s="601"/>
      <c r="Z25" s="601"/>
      <c r="AA25" s="375" t="s">
        <v>128</v>
      </c>
      <c r="AB25" s="375" t="s">
        <v>129</v>
      </c>
      <c r="AC25" s="593"/>
      <c r="AD25" s="593"/>
      <c r="AE25" s="375" t="s">
        <v>44</v>
      </c>
      <c r="AF25" s="375" t="s">
        <v>129</v>
      </c>
      <c r="AG25" s="593"/>
      <c r="AH25" s="593"/>
      <c r="AI25" s="375" t="s">
        <v>130</v>
      </c>
      <c r="AJ25" s="375" t="s">
        <v>131</v>
      </c>
      <c r="AK25" s="594" t="str">
        <f t="shared" si="1"/>
        <v/>
      </c>
      <c r="AL25" s="594"/>
      <c r="AM25" s="594"/>
      <c r="AN25" s="594"/>
      <c r="AO25" s="376" t="s">
        <v>128</v>
      </c>
      <c r="AP25" s="600"/>
      <c r="AQ25" s="601"/>
      <c r="AR25" s="601"/>
      <c r="AS25" s="601"/>
      <c r="AT25" s="375" t="s">
        <v>128</v>
      </c>
      <c r="AU25" s="375" t="s">
        <v>129</v>
      </c>
      <c r="AV25" s="593"/>
      <c r="AW25" s="593"/>
      <c r="AX25" s="375" t="s">
        <v>44</v>
      </c>
      <c r="AY25" s="375" t="s">
        <v>129</v>
      </c>
      <c r="AZ25" s="593"/>
      <c r="BA25" s="593"/>
      <c r="BB25" s="375" t="s">
        <v>130</v>
      </c>
      <c r="BC25" s="375" t="s">
        <v>131</v>
      </c>
      <c r="BD25" s="634" t="str">
        <f t="shared" si="2"/>
        <v/>
      </c>
      <c r="BE25" s="634"/>
      <c r="BF25" s="634"/>
      <c r="BG25" s="634"/>
      <c r="BH25" s="376" t="s">
        <v>128</v>
      </c>
      <c r="BI25" s="386" t="str">
        <f t="shared" si="0"/>
        <v/>
      </c>
      <c r="BJ25" s="385"/>
    </row>
    <row r="26" spans="1:62" ht="17.25" customHeight="1">
      <c r="A26" s="597">
        <v>16</v>
      </c>
      <c r="B26" s="597"/>
      <c r="C26" s="621"/>
      <c r="D26" s="622"/>
      <c r="E26" s="598"/>
      <c r="F26" s="598"/>
      <c r="G26" s="598"/>
      <c r="H26" s="598"/>
      <c r="I26" s="598"/>
      <c r="J26" s="598"/>
      <c r="K26" s="598"/>
      <c r="L26" s="598"/>
      <c r="M26" s="598"/>
      <c r="N26" s="598"/>
      <c r="O26" s="598"/>
      <c r="P26" s="598"/>
      <c r="Q26" s="599"/>
      <c r="R26" s="599"/>
      <c r="S26" s="599"/>
      <c r="T26" s="599"/>
      <c r="U26" s="599"/>
      <c r="V26" s="599"/>
      <c r="W26" s="600"/>
      <c r="X26" s="601"/>
      <c r="Y26" s="601"/>
      <c r="Z26" s="601"/>
      <c r="AA26" s="375" t="s">
        <v>128</v>
      </c>
      <c r="AB26" s="375" t="s">
        <v>129</v>
      </c>
      <c r="AC26" s="593"/>
      <c r="AD26" s="593"/>
      <c r="AE26" s="375" t="s">
        <v>44</v>
      </c>
      <c r="AF26" s="375" t="s">
        <v>129</v>
      </c>
      <c r="AG26" s="593"/>
      <c r="AH26" s="593"/>
      <c r="AI26" s="375" t="s">
        <v>130</v>
      </c>
      <c r="AJ26" s="375" t="s">
        <v>131</v>
      </c>
      <c r="AK26" s="594" t="str">
        <f t="shared" si="1"/>
        <v/>
      </c>
      <c r="AL26" s="594"/>
      <c r="AM26" s="594"/>
      <c r="AN26" s="594"/>
      <c r="AO26" s="376" t="s">
        <v>128</v>
      </c>
      <c r="AP26" s="600"/>
      <c r="AQ26" s="601"/>
      <c r="AR26" s="601"/>
      <c r="AS26" s="601"/>
      <c r="AT26" s="375" t="s">
        <v>128</v>
      </c>
      <c r="AU26" s="375" t="s">
        <v>129</v>
      </c>
      <c r="AV26" s="593"/>
      <c r="AW26" s="593"/>
      <c r="AX26" s="375" t="s">
        <v>44</v>
      </c>
      <c r="AY26" s="375" t="s">
        <v>129</v>
      </c>
      <c r="AZ26" s="593"/>
      <c r="BA26" s="593"/>
      <c r="BB26" s="375" t="s">
        <v>130</v>
      </c>
      <c r="BC26" s="375" t="s">
        <v>131</v>
      </c>
      <c r="BD26" s="634" t="str">
        <f t="shared" si="2"/>
        <v/>
      </c>
      <c r="BE26" s="634"/>
      <c r="BF26" s="634"/>
      <c r="BG26" s="634"/>
      <c r="BH26" s="376" t="s">
        <v>128</v>
      </c>
      <c r="BI26" s="386" t="str">
        <f t="shared" si="0"/>
        <v/>
      </c>
      <c r="BJ26" s="385"/>
    </row>
    <row r="27" spans="1:62" ht="17.25" customHeight="1">
      <c r="A27" s="597">
        <v>17</v>
      </c>
      <c r="B27" s="597"/>
      <c r="C27" s="621"/>
      <c r="D27" s="622"/>
      <c r="E27" s="598"/>
      <c r="F27" s="598"/>
      <c r="G27" s="598"/>
      <c r="H27" s="598"/>
      <c r="I27" s="598"/>
      <c r="J27" s="598"/>
      <c r="K27" s="598"/>
      <c r="L27" s="598"/>
      <c r="M27" s="598"/>
      <c r="N27" s="598"/>
      <c r="O27" s="598"/>
      <c r="P27" s="598"/>
      <c r="Q27" s="599"/>
      <c r="R27" s="599"/>
      <c r="S27" s="599"/>
      <c r="T27" s="599"/>
      <c r="U27" s="599"/>
      <c r="V27" s="599"/>
      <c r="W27" s="600"/>
      <c r="X27" s="601"/>
      <c r="Y27" s="601"/>
      <c r="Z27" s="601"/>
      <c r="AA27" s="375" t="s">
        <v>128</v>
      </c>
      <c r="AB27" s="375" t="s">
        <v>129</v>
      </c>
      <c r="AC27" s="593"/>
      <c r="AD27" s="593"/>
      <c r="AE27" s="375" t="s">
        <v>44</v>
      </c>
      <c r="AF27" s="375" t="s">
        <v>129</v>
      </c>
      <c r="AG27" s="593"/>
      <c r="AH27" s="593"/>
      <c r="AI27" s="375" t="s">
        <v>130</v>
      </c>
      <c r="AJ27" s="375" t="s">
        <v>131</v>
      </c>
      <c r="AK27" s="594" t="str">
        <f t="shared" si="1"/>
        <v/>
      </c>
      <c r="AL27" s="594"/>
      <c r="AM27" s="594"/>
      <c r="AN27" s="594"/>
      <c r="AO27" s="376" t="s">
        <v>128</v>
      </c>
      <c r="AP27" s="600"/>
      <c r="AQ27" s="601"/>
      <c r="AR27" s="601"/>
      <c r="AS27" s="601"/>
      <c r="AT27" s="375" t="s">
        <v>128</v>
      </c>
      <c r="AU27" s="375" t="s">
        <v>129</v>
      </c>
      <c r="AV27" s="593"/>
      <c r="AW27" s="593"/>
      <c r="AX27" s="375" t="s">
        <v>44</v>
      </c>
      <c r="AY27" s="375" t="s">
        <v>129</v>
      </c>
      <c r="AZ27" s="593"/>
      <c r="BA27" s="593"/>
      <c r="BB27" s="375" t="s">
        <v>130</v>
      </c>
      <c r="BC27" s="375" t="s">
        <v>131</v>
      </c>
      <c r="BD27" s="634" t="str">
        <f t="shared" si="2"/>
        <v/>
      </c>
      <c r="BE27" s="634"/>
      <c r="BF27" s="634"/>
      <c r="BG27" s="634"/>
      <c r="BH27" s="376" t="s">
        <v>128</v>
      </c>
      <c r="BI27" s="386" t="str">
        <f t="shared" si="0"/>
        <v/>
      </c>
      <c r="BJ27" s="385"/>
    </row>
    <row r="28" spans="1:62" ht="17.25" customHeight="1">
      <c r="A28" s="597">
        <v>18</v>
      </c>
      <c r="B28" s="597"/>
      <c r="C28" s="621"/>
      <c r="D28" s="622"/>
      <c r="E28" s="598"/>
      <c r="F28" s="598"/>
      <c r="G28" s="598"/>
      <c r="H28" s="598"/>
      <c r="I28" s="598"/>
      <c r="J28" s="598"/>
      <c r="K28" s="598"/>
      <c r="L28" s="598"/>
      <c r="M28" s="598"/>
      <c r="N28" s="598"/>
      <c r="O28" s="598"/>
      <c r="P28" s="598"/>
      <c r="Q28" s="599"/>
      <c r="R28" s="599"/>
      <c r="S28" s="599"/>
      <c r="T28" s="599"/>
      <c r="U28" s="599"/>
      <c r="V28" s="599"/>
      <c r="W28" s="600"/>
      <c r="X28" s="601"/>
      <c r="Y28" s="601"/>
      <c r="Z28" s="601"/>
      <c r="AA28" s="375" t="s">
        <v>128</v>
      </c>
      <c r="AB28" s="375" t="s">
        <v>129</v>
      </c>
      <c r="AC28" s="593"/>
      <c r="AD28" s="593"/>
      <c r="AE28" s="375" t="s">
        <v>44</v>
      </c>
      <c r="AF28" s="375" t="s">
        <v>129</v>
      </c>
      <c r="AG28" s="593"/>
      <c r="AH28" s="593"/>
      <c r="AI28" s="375" t="s">
        <v>130</v>
      </c>
      <c r="AJ28" s="375" t="s">
        <v>131</v>
      </c>
      <c r="AK28" s="594" t="str">
        <f t="shared" si="1"/>
        <v/>
      </c>
      <c r="AL28" s="594"/>
      <c r="AM28" s="594"/>
      <c r="AN28" s="594"/>
      <c r="AO28" s="376" t="s">
        <v>128</v>
      </c>
      <c r="AP28" s="600"/>
      <c r="AQ28" s="601"/>
      <c r="AR28" s="601"/>
      <c r="AS28" s="601"/>
      <c r="AT28" s="375" t="s">
        <v>128</v>
      </c>
      <c r="AU28" s="375" t="s">
        <v>129</v>
      </c>
      <c r="AV28" s="593"/>
      <c r="AW28" s="593"/>
      <c r="AX28" s="375" t="s">
        <v>44</v>
      </c>
      <c r="AY28" s="375" t="s">
        <v>129</v>
      </c>
      <c r="AZ28" s="593"/>
      <c r="BA28" s="593"/>
      <c r="BB28" s="375" t="s">
        <v>130</v>
      </c>
      <c r="BC28" s="375" t="s">
        <v>131</v>
      </c>
      <c r="BD28" s="634" t="str">
        <f t="shared" si="2"/>
        <v/>
      </c>
      <c r="BE28" s="634"/>
      <c r="BF28" s="634"/>
      <c r="BG28" s="634"/>
      <c r="BH28" s="376" t="s">
        <v>128</v>
      </c>
      <c r="BI28" s="386" t="str">
        <f t="shared" si="0"/>
        <v/>
      </c>
      <c r="BJ28" s="385"/>
    </row>
    <row r="29" spans="1:62" ht="17.25" customHeight="1">
      <c r="A29" s="597">
        <v>19</v>
      </c>
      <c r="B29" s="597"/>
      <c r="C29" s="621"/>
      <c r="D29" s="622"/>
      <c r="E29" s="598"/>
      <c r="F29" s="598"/>
      <c r="G29" s="598"/>
      <c r="H29" s="598"/>
      <c r="I29" s="598"/>
      <c r="J29" s="598"/>
      <c r="K29" s="598"/>
      <c r="L29" s="598"/>
      <c r="M29" s="598"/>
      <c r="N29" s="598"/>
      <c r="O29" s="598"/>
      <c r="P29" s="598"/>
      <c r="Q29" s="599"/>
      <c r="R29" s="599"/>
      <c r="S29" s="599"/>
      <c r="T29" s="599"/>
      <c r="U29" s="599"/>
      <c r="V29" s="599"/>
      <c r="W29" s="600"/>
      <c r="X29" s="601"/>
      <c r="Y29" s="601"/>
      <c r="Z29" s="601"/>
      <c r="AA29" s="375" t="s">
        <v>128</v>
      </c>
      <c r="AB29" s="375" t="s">
        <v>129</v>
      </c>
      <c r="AC29" s="593"/>
      <c r="AD29" s="593"/>
      <c r="AE29" s="375" t="s">
        <v>44</v>
      </c>
      <c r="AF29" s="375" t="s">
        <v>129</v>
      </c>
      <c r="AG29" s="593"/>
      <c r="AH29" s="593"/>
      <c r="AI29" s="375" t="s">
        <v>130</v>
      </c>
      <c r="AJ29" s="375" t="s">
        <v>131</v>
      </c>
      <c r="AK29" s="594" t="str">
        <f t="shared" si="1"/>
        <v/>
      </c>
      <c r="AL29" s="594"/>
      <c r="AM29" s="594"/>
      <c r="AN29" s="594"/>
      <c r="AO29" s="376" t="s">
        <v>128</v>
      </c>
      <c r="AP29" s="600"/>
      <c r="AQ29" s="601"/>
      <c r="AR29" s="601"/>
      <c r="AS29" s="601"/>
      <c r="AT29" s="375" t="s">
        <v>128</v>
      </c>
      <c r="AU29" s="375" t="s">
        <v>129</v>
      </c>
      <c r="AV29" s="593"/>
      <c r="AW29" s="593"/>
      <c r="AX29" s="375" t="s">
        <v>44</v>
      </c>
      <c r="AY29" s="375" t="s">
        <v>129</v>
      </c>
      <c r="AZ29" s="593"/>
      <c r="BA29" s="593"/>
      <c r="BB29" s="375" t="s">
        <v>130</v>
      </c>
      <c r="BC29" s="375" t="s">
        <v>131</v>
      </c>
      <c r="BD29" s="634" t="str">
        <f t="shared" si="2"/>
        <v/>
      </c>
      <c r="BE29" s="634"/>
      <c r="BF29" s="634"/>
      <c r="BG29" s="634"/>
      <c r="BH29" s="376" t="s">
        <v>128</v>
      </c>
      <c r="BI29" s="386" t="str">
        <f t="shared" si="0"/>
        <v/>
      </c>
      <c r="BJ29" s="385"/>
    </row>
    <row r="30" spans="1:62" ht="17.25" customHeight="1">
      <c r="A30" s="597">
        <v>20</v>
      </c>
      <c r="B30" s="597"/>
      <c r="C30" s="621"/>
      <c r="D30" s="622"/>
      <c r="E30" s="598"/>
      <c r="F30" s="598"/>
      <c r="G30" s="598"/>
      <c r="H30" s="598"/>
      <c r="I30" s="598"/>
      <c r="J30" s="598"/>
      <c r="K30" s="598"/>
      <c r="L30" s="598"/>
      <c r="M30" s="598"/>
      <c r="N30" s="598"/>
      <c r="O30" s="598"/>
      <c r="P30" s="598"/>
      <c r="Q30" s="599"/>
      <c r="R30" s="599"/>
      <c r="S30" s="599"/>
      <c r="T30" s="599"/>
      <c r="U30" s="599"/>
      <c r="V30" s="599"/>
      <c r="W30" s="600"/>
      <c r="X30" s="601"/>
      <c r="Y30" s="601"/>
      <c r="Z30" s="601"/>
      <c r="AA30" s="375" t="s">
        <v>128</v>
      </c>
      <c r="AB30" s="375" t="s">
        <v>129</v>
      </c>
      <c r="AC30" s="593"/>
      <c r="AD30" s="593"/>
      <c r="AE30" s="375" t="s">
        <v>44</v>
      </c>
      <c r="AF30" s="375" t="s">
        <v>129</v>
      </c>
      <c r="AG30" s="593"/>
      <c r="AH30" s="593"/>
      <c r="AI30" s="375" t="s">
        <v>130</v>
      </c>
      <c r="AJ30" s="375" t="s">
        <v>131</v>
      </c>
      <c r="AK30" s="594" t="str">
        <f t="shared" si="1"/>
        <v/>
      </c>
      <c r="AL30" s="594"/>
      <c r="AM30" s="594"/>
      <c r="AN30" s="594"/>
      <c r="AO30" s="376" t="s">
        <v>128</v>
      </c>
      <c r="AP30" s="600"/>
      <c r="AQ30" s="601"/>
      <c r="AR30" s="601"/>
      <c r="AS30" s="601"/>
      <c r="AT30" s="375" t="s">
        <v>128</v>
      </c>
      <c r="AU30" s="375" t="s">
        <v>129</v>
      </c>
      <c r="AV30" s="593"/>
      <c r="AW30" s="593"/>
      <c r="AX30" s="375" t="s">
        <v>44</v>
      </c>
      <c r="AY30" s="375" t="s">
        <v>129</v>
      </c>
      <c r="AZ30" s="593"/>
      <c r="BA30" s="593"/>
      <c r="BB30" s="375" t="s">
        <v>130</v>
      </c>
      <c r="BC30" s="375" t="s">
        <v>131</v>
      </c>
      <c r="BD30" s="634" t="str">
        <f t="shared" si="2"/>
        <v/>
      </c>
      <c r="BE30" s="634"/>
      <c r="BF30" s="634"/>
      <c r="BG30" s="634"/>
      <c r="BH30" s="376" t="s">
        <v>128</v>
      </c>
      <c r="BI30" s="386" t="str">
        <f t="shared" si="0"/>
        <v/>
      </c>
      <c r="BJ30" s="385"/>
    </row>
    <row r="31" spans="1:62" ht="17.25" customHeight="1">
      <c r="A31" s="602" t="s">
        <v>138</v>
      </c>
      <c r="B31" s="602"/>
      <c r="C31" s="602"/>
      <c r="D31" s="602"/>
      <c r="E31" s="602"/>
      <c r="F31" s="602"/>
      <c r="G31" s="602"/>
      <c r="H31" s="602"/>
      <c r="I31" s="602"/>
      <c r="J31" s="602"/>
      <c r="K31" s="602"/>
      <c r="L31" s="602"/>
      <c r="M31" s="602"/>
      <c r="N31" s="602"/>
      <c r="O31" s="602"/>
      <c r="P31" s="602"/>
      <c r="Q31" s="602"/>
      <c r="R31" s="602"/>
      <c r="S31" s="602"/>
      <c r="T31" s="602"/>
      <c r="U31" s="602"/>
      <c r="V31" s="602"/>
      <c r="W31" s="628">
        <f>SUM(AK11:AN30)</f>
        <v>0</v>
      </c>
      <c r="X31" s="628"/>
      <c r="Y31" s="628"/>
      <c r="Z31" s="628"/>
      <c r="AA31" s="628"/>
      <c r="AB31" s="628"/>
      <c r="AC31" s="628"/>
      <c r="AD31" s="628"/>
      <c r="AE31" s="628"/>
      <c r="AF31" s="628"/>
      <c r="AG31" s="628"/>
      <c r="AH31" s="628"/>
      <c r="AI31" s="628"/>
      <c r="AJ31" s="628"/>
      <c r="AK31" s="628"/>
      <c r="AL31" s="628"/>
      <c r="AM31" s="628"/>
      <c r="AN31" s="628"/>
      <c r="AO31" s="628"/>
      <c r="AP31" s="628">
        <f>SUM(BD11:BG30)</f>
        <v>0</v>
      </c>
      <c r="AQ31" s="628"/>
      <c r="AR31" s="628"/>
      <c r="AS31" s="628"/>
      <c r="AT31" s="628"/>
      <c r="AU31" s="628"/>
      <c r="AV31" s="628"/>
      <c r="AW31" s="628"/>
      <c r="AX31" s="628"/>
      <c r="AY31" s="628"/>
      <c r="AZ31" s="628"/>
      <c r="BA31" s="628"/>
      <c r="BB31" s="628"/>
      <c r="BC31" s="628"/>
      <c r="BD31" s="628"/>
      <c r="BE31" s="628"/>
      <c r="BF31" s="628"/>
      <c r="BG31" s="628"/>
      <c r="BH31" s="628"/>
      <c r="BI31" s="387"/>
      <c r="BJ31" s="388"/>
    </row>
    <row r="32" spans="1:62" ht="17.25" customHeight="1">
      <c r="A32" s="602" t="s">
        <v>139</v>
      </c>
      <c r="B32" s="602"/>
      <c r="C32" s="602"/>
      <c r="D32" s="602"/>
      <c r="E32" s="602"/>
      <c r="F32" s="602"/>
      <c r="G32" s="602"/>
      <c r="H32" s="602"/>
      <c r="I32" s="602"/>
      <c r="J32" s="602"/>
      <c r="K32" s="602"/>
      <c r="L32" s="602"/>
      <c r="M32" s="602"/>
      <c r="N32" s="602"/>
      <c r="O32" s="602"/>
      <c r="P32" s="602"/>
      <c r="Q32" s="602"/>
      <c r="R32" s="602"/>
      <c r="S32" s="602"/>
      <c r="T32" s="602"/>
      <c r="U32" s="602"/>
      <c r="V32" s="602"/>
      <c r="W32" s="628">
        <f>IFERROR(ROUND(SUM(AK11:AN30)*'③処遇Ⅱ及び職員処遇入力シート '!$L$16/'③処遇Ⅱ及び職員処遇入力シート '!$H$16,0),0)</f>
        <v>0</v>
      </c>
      <c r="X32" s="628"/>
      <c r="Y32" s="628"/>
      <c r="Z32" s="628"/>
      <c r="AA32" s="628"/>
      <c r="AB32" s="628"/>
      <c r="AC32" s="628"/>
      <c r="AD32" s="628"/>
      <c r="AE32" s="628"/>
      <c r="AF32" s="628"/>
      <c r="AG32" s="628"/>
      <c r="AH32" s="628"/>
      <c r="AI32" s="628"/>
      <c r="AJ32" s="628"/>
      <c r="AK32" s="628"/>
      <c r="AL32" s="628"/>
      <c r="AM32" s="628"/>
      <c r="AN32" s="628"/>
      <c r="AO32" s="628"/>
      <c r="AP32" s="628">
        <f>IFERROR(ROUND(SUM(BD11:BG30)*'③処遇Ⅱ及び職員処遇入力シート '!$L$16/'③処遇Ⅱ及び職員処遇入力シート '!$H$16,0),0)</f>
        <v>0</v>
      </c>
      <c r="AQ32" s="628"/>
      <c r="AR32" s="628"/>
      <c r="AS32" s="628"/>
      <c r="AT32" s="628"/>
      <c r="AU32" s="628"/>
      <c r="AV32" s="628"/>
      <c r="AW32" s="628"/>
      <c r="AX32" s="628"/>
      <c r="AY32" s="628"/>
      <c r="AZ32" s="628"/>
      <c r="BA32" s="628"/>
      <c r="BB32" s="628"/>
      <c r="BC32" s="628"/>
      <c r="BD32" s="628"/>
      <c r="BE32" s="628"/>
      <c r="BF32" s="628"/>
      <c r="BG32" s="628"/>
      <c r="BH32" s="628"/>
    </row>
    <row r="33" spans="1:60" ht="17.25" customHeight="1">
      <c r="A33" s="629" t="s">
        <v>140</v>
      </c>
      <c r="B33" s="629"/>
      <c r="C33" s="629"/>
      <c r="D33" s="629"/>
      <c r="E33" s="629"/>
      <c r="F33" s="629"/>
      <c r="G33" s="629"/>
      <c r="H33" s="629"/>
      <c r="I33" s="629"/>
      <c r="J33" s="629"/>
      <c r="K33" s="629"/>
      <c r="L33" s="629"/>
      <c r="M33" s="629"/>
      <c r="N33" s="629"/>
      <c r="O33" s="629"/>
      <c r="P33" s="629"/>
      <c r="Q33" s="629"/>
      <c r="R33" s="629"/>
      <c r="S33" s="629"/>
      <c r="T33" s="629"/>
      <c r="U33" s="629"/>
      <c r="V33" s="629"/>
      <c r="W33" s="628">
        <f>W31+W32</f>
        <v>0</v>
      </c>
      <c r="X33" s="628"/>
      <c r="Y33" s="628"/>
      <c r="Z33" s="628"/>
      <c r="AA33" s="628"/>
      <c r="AB33" s="628"/>
      <c r="AC33" s="628"/>
      <c r="AD33" s="628"/>
      <c r="AE33" s="628"/>
      <c r="AF33" s="628"/>
      <c r="AG33" s="628"/>
      <c r="AH33" s="628"/>
      <c r="AI33" s="628"/>
      <c r="AJ33" s="628"/>
      <c r="AK33" s="628"/>
      <c r="AL33" s="628"/>
      <c r="AM33" s="628"/>
      <c r="AN33" s="628"/>
      <c r="AO33" s="628"/>
      <c r="AP33" s="628">
        <f>AP31+AP32</f>
        <v>0</v>
      </c>
      <c r="AQ33" s="628"/>
      <c r="AR33" s="628"/>
      <c r="AS33" s="628"/>
      <c r="AT33" s="628"/>
      <c r="AU33" s="628"/>
      <c r="AV33" s="628"/>
      <c r="AW33" s="628"/>
      <c r="AX33" s="628"/>
      <c r="AY33" s="628"/>
      <c r="AZ33" s="628"/>
      <c r="BA33" s="628"/>
      <c r="BB33" s="628"/>
      <c r="BC33" s="628"/>
      <c r="BD33" s="628"/>
      <c r="BE33" s="628"/>
      <c r="BF33" s="628"/>
      <c r="BG33" s="628"/>
      <c r="BH33" s="628"/>
    </row>
    <row r="34" spans="1:60">
      <c r="A34" s="389"/>
    </row>
    <row r="36" spans="1:60" ht="24" customHeight="1">
      <c r="A36" s="390" t="s">
        <v>417</v>
      </c>
      <c r="AA36" s="391"/>
      <c r="AB36" s="391"/>
      <c r="AC36" s="391"/>
      <c r="AD36" s="391"/>
      <c r="AF36" s="630"/>
      <c r="AG36" s="630"/>
      <c r="AH36" s="630"/>
      <c r="AI36" s="630"/>
      <c r="AJ36" s="630"/>
      <c r="AK36" s="630"/>
      <c r="AL36" s="630"/>
      <c r="AM36" s="630"/>
      <c r="AN36" s="630"/>
      <c r="AO36" s="630"/>
    </row>
    <row r="37" spans="1:60" ht="26.25" customHeight="1">
      <c r="A37" s="390"/>
      <c r="AA37" s="391"/>
      <c r="AB37" s="391"/>
      <c r="AC37" s="391"/>
      <c r="AD37" s="391"/>
      <c r="AE37" s="644" t="str">
        <f>⑤⑧処遇Ⅰ入力シート!$I$7&amp;"区"</f>
        <v>区</v>
      </c>
      <c r="AF37" s="644"/>
      <c r="AG37" s="644"/>
      <c r="AH37" s="644"/>
      <c r="AI37" s="644"/>
      <c r="AJ37" s="630">
        <f>⑤⑧処遇Ⅰ入力シート!$E$10</f>
        <v>0</v>
      </c>
      <c r="AK37" s="630"/>
      <c r="AL37" s="630"/>
      <c r="AM37" s="630"/>
      <c r="AN37" s="630"/>
      <c r="AO37" s="630"/>
      <c r="AP37" s="630"/>
      <c r="AQ37" s="630"/>
      <c r="AR37" s="630"/>
      <c r="AS37" s="630"/>
      <c r="AT37" s="630"/>
      <c r="AU37" s="630"/>
      <c r="AV37" s="630"/>
      <c r="AW37" s="630"/>
      <c r="AX37" s="630"/>
      <c r="AY37" s="630"/>
      <c r="AZ37" s="630"/>
      <c r="BA37" s="630"/>
      <c r="BB37" s="630"/>
      <c r="BC37" s="630"/>
      <c r="BD37" s="630"/>
      <c r="BE37" s="630"/>
      <c r="BF37" s="630"/>
      <c r="BG37" s="630"/>
      <c r="BH37" s="630"/>
    </row>
    <row r="38" spans="1:60" ht="26.25" customHeight="1">
      <c r="A38" s="390"/>
      <c r="AA38" s="391"/>
      <c r="AB38" s="391"/>
      <c r="AC38" s="391"/>
      <c r="AD38" s="391"/>
      <c r="AF38" s="392"/>
      <c r="AG38" s="392"/>
      <c r="AH38" s="392"/>
      <c r="AI38" s="392"/>
      <c r="AJ38" s="392"/>
      <c r="AK38" s="392"/>
      <c r="AL38" s="392"/>
      <c r="AM38" s="392"/>
      <c r="AN38" s="392"/>
      <c r="AO38" s="392"/>
    </row>
    <row r="39" spans="1:60" ht="13.5" customHeight="1">
      <c r="B39" s="373" t="s">
        <v>418</v>
      </c>
      <c r="C39" s="39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row>
    <row r="40" spans="1:60" ht="24.75" customHeight="1">
      <c r="A40" s="623" t="s">
        <v>119</v>
      </c>
      <c r="B40" s="623"/>
      <c r="C40" s="626" t="s">
        <v>120</v>
      </c>
      <c r="D40" s="627"/>
      <c r="E40" s="623" t="s">
        <v>121</v>
      </c>
      <c r="F40" s="623"/>
      <c r="G40" s="623"/>
      <c r="H40" s="623"/>
      <c r="I40" s="623"/>
      <c r="J40" s="623"/>
      <c r="K40" s="623" t="s">
        <v>112</v>
      </c>
      <c r="L40" s="623"/>
      <c r="M40" s="623"/>
      <c r="N40" s="623"/>
      <c r="O40" s="623"/>
      <c r="P40" s="623"/>
      <c r="Q40" s="624" t="s">
        <v>122</v>
      </c>
      <c r="R40" s="625"/>
      <c r="S40" s="625"/>
      <c r="T40" s="625"/>
      <c r="U40" s="625"/>
      <c r="V40" s="625"/>
      <c r="W40" s="614" t="s">
        <v>141</v>
      </c>
      <c r="X40" s="623"/>
      <c r="Y40" s="623"/>
      <c r="Z40" s="623"/>
      <c r="AA40" s="623"/>
      <c r="AB40" s="623"/>
      <c r="AC40" s="623"/>
      <c r="AD40" s="623"/>
      <c r="AE40" s="623"/>
      <c r="AF40" s="623"/>
      <c r="AG40" s="623"/>
      <c r="AH40" s="623"/>
      <c r="AI40" s="623"/>
      <c r="AJ40" s="623"/>
      <c r="AK40" s="623"/>
      <c r="AL40" s="623"/>
      <c r="AM40" s="623"/>
      <c r="AN40" s="623"/>
      <c r="AO40" s="623"/>
    </row>
    <row r="41" spans="1:60" ht="20.25" customHeight="1">
      <c r="A41" s="597" t="s">
        <v>126</v>
      </c>
      <c r="B41" s="597"/>
      <c r="C41" s="613">
        <v>5</v>
      </c>
      <c r="D41" s="614"/>
      <c r="E41" s="597" t="s">
        <v>142</v>
      </c>
      <c r="F41" s="597"/>
      <c r="G41" s="597"/>
      <c r="H41" s="597"/>
      <c r="I41" s="597"/>
      <c r="J41" s="597"/>
      <c r="K41" s="597" t="s">
        <v>39</v>
      </c>
      <c r="L41" s="597"/>
      <c r="M41" s="597"/>
      <c r="N41" s="597"/>
      <c r="O41" s="597"/>
      <c r="P41" s="597"/>
      <c r="Q41" s="597" t="s">
        <v>20</v>
      </c>
      <c r="R41" s="597"/>
      <c r="S41" s="597"/>
      <c r="T41" s="597"/>
      <c r="U41" s="597"/>
      <c r="V41" s="597"/>
      <c r="W41" s="620">
        <v>5000</v>
      </c>
      <c r="X41" s="615"/>
      <c r="Y41" s="615"/>
      <c r="Z41" s="615"/>
      <c r="AA41" s="375" t="s">
        <v>128</v>
      </c>
      <c r="AB41" s="375" t="s">
        <v>129</v>
      </c>
      <c r="AC41" s="612">
        <v>12</v>
      </c>
      <c r="AD41" s="612"/>
      <c r="AE41" s="375" t="s">
        <v>61</v>
      </c>
      <c r="AF41" s="375" t="s">
        <v>129</v>
      </c>
      <c r="AG41" s="612">
        <v>2</v>
      </c>
      <c r="AH41" s="612"/>
      <c r="AI41" s="375" t="s">
        <v>130</v>
      </c>
      <c r="AJ41" s="375" t="s">
        <v>131</v>
      </c>
      <c r="AK41" s="615">
        <f>IF(AND(OR($Q41="基本給",$Q41="手当"),$W41&gt;40000),"NG",$W41*$AC41*$AG41)</f>
        <v>120000</v>
      </c>
      <c r="AL41" s="615"/>
      <c r="AM41" s="615"/>
      <c r="AN41" s="615"/>
      <c r="AO41" s="376" t="s">
        <v>128</v>
      </c>
    </row>
    <row r="42" spans="1:60" ht="20.25" customHeight="1">
      <c r="A42" s="597" t="s">
        <v>132</v>
      </c>
      <c r="B42" s="597"/>
      <c r="C42" s="613">
        <v>4</v>
      </c>
      <c r="D42" s="614"/>
      <c r="E42" s="597" t="s">
        <v>143</v>
      </c>
      <c r="F42" s="597"/>
      <c r="G42" s="597"/>
      <c r="H42" s="597"/>
      <c r="I42" s="597"/>
      <c r="J42" s="597"/>
      <c r="K42" s="597" t="s">
        <v>144</v>
      </c>
      <c r="L42" s="597"/>
      <c r="M42" s="597"/>
      <c r="N42" s="597"/>
      <c r="O42" s="597"/>
      <c r="P42" s="597"/>
      <c r="Q42" s="597" t="s">
        <v>21</v>
      </c>
      <c r="R42" s="597"/>
      <c r="S42" s="597"/>
      <c r="T42" s="597"/>
      <c r="U42" s="597"/>
      <c r="V42" s="597"/>
      <c r="W42" s="620">
        <v>5000</v>
      </c>
      <c r="X42" s="615"/>
      <c r="Y42" s="615"/>
      <c r="Z42" s="615"/>
      <c r="AA42" s="375" t="s">
        <v>128</v>
      </c>
      <c r="AB42" s="375" t="s">
        <v>129</v>
      </c>
      <c r="AC42" s="612">
        <v>12</v>
      </c>
      <c r="AD42" s="612"/>
      <c r="AE42" s="375" t="s">
        <v>61</v>
      </c>
      <c r="AF42" s="375" t="s">
        <v>129</v>
      </c>
      <c r="AG42" s="612">
        <v>1</v>
      </c>
      <c r="AH42" s="612"/>
      <c r="AI42" s="375" t="s">
        <v>130</v>
      </c>
      <c r="AJ42" s="375" t="s">
        <v>131</v>
      </c>
      <c r="AK42" s="615">
        <f t="shared" ref="AK42:AK43" si="3">W42*AC42*AG42</f>
        <v>60000</v>
      </c>
      <c r="AL42" s="615"/>
      <c r="AM42" s="615"/>
      <c r="AN42" s="615"/>
      <c r="AO42" s="376" t="s">
        <v>128</v>
      </c>
    </row>
    <row r="43" spans="1:60" ht="20.25" customHeight="1" thickBot="1">
      <c r="A43" s="604" t="s">
        <v>134</v>
      </c>
      <c r="B43" s="604"/>
      <c r="C43" s="608">
        <v>3</v>
      </c>
      <c r="D43" s="609"/>
      <c r="E43" s="604" t="s">
        <v>145</v>
      </c>
      <c r="F43" s="604"/>
      <c r="G43" s="604"/>
      <c r="H43" s="604"/>
      <c r="I43" s="604"/>
      <c r="J43" s="604"/>
      <c r="K43" s="604" t="s">
        <v>146</v>
      </c>
      <c r="L43" s="604"/>
      <c r="M43" s="604"/>
      <c r="N43" s="604"/>
      <c r="O43" s="604"/>
      <c r="P43" s="604"/>
      <c r="Q43" s="604" t="s">
        <v>20</v>
      </c>
      <c r="R43" s="604"/>
      <c r="S43" s="604"/>
      <c r="T43" s="604"/>
      <c r="U43" s="604"/>
      <c r="V43" s="604"/>
      <c r="W43" s="605">
        <v>5000</v>
      </c>
      <c r="X43" s="606"/>
      <c r="Y43" s="606"/>
      <c r="Z43" s="606"/>
      <c r="AA43" s="379" t="s">
        <v>128</v>
      </c>
      <c r="AB43" s="379" t="s">
        <v>129</v>
      </c>
      <c r="AC43" s="607">
        <v>12</v>
      </c>
      <c r="AD43" s="607"/>
      <c r="AE43" s="379" t="s">
        <v>61</v>
      </c>
      <c r="AF43" s="379" t="s">
        <v>129</v>
      </c>
      <c r="AG43" s="607">
        <v>1</v>
      </c>
      <c r="AH43" s="607"/>
      <c r="AI43" s="379" t="s">
        <v>130</v>
      </c>
      <c r="AJ43" s="379" t="s">
        <v>131</v>
      </c>
      <c r="AK43" s="606">
        <f t="shared" si="3"/>
        <v>60000</v>
      </c>
      <c r="AL43" s="606"/>
      <c r="AM43" s="606"/>
      <c r="AN43" s="606"/>
      <c r="AO43" s="380" t="s">
        <v>128</v>
      </c>
    </row>
    <row r="44" spans="1:60" ht="20.25" customHeight="1">
      <c r="A44" s="616">
        <v>1</v>
      </c>
      <c r="B44" s="616"/>
      <c r="C44" s="610"/>
      <c r="D44" s="611"/>
      <c r="E44" s="599"/>
      <c r="F44" s="599"/>
      <c r="G44" s="599"/>
      <c r="H44" s="599"/>
      <c r="I44" s="599"/>
      <c r="J44" s="599"/>
      <c r="K44" s="599"/>
      <c r="L44" s="599"/>
      <c r="M44" s="599"/>
      <c r="N44" s="599"/>
      <c r="O44" s="599"/>
      <c r="P44" s="599"/>
      <c r="Q44" s="599"/>
      <c r="R44" s="599"/>
      <c r="S44" s="599"/>
      <c r="T44" s="599"/>
      <c r="U44" s="599"/>
      <c r="V44" s="599"/>
      <c r="W44" s="617"/>
      <c r="X44" s="618"/>
      <c r="Y44" s="618"/>
      <c r="Z44" s="618"/>
      <c r="AA44" s="382" t="s">
        <v>128</v>
      </c>
      <c r="AB44" s="382" t="s">
        <v>129</v>
      </c>
      <c r="AC44" s="619"/>
      <c r="AD44" s="619"/>
      <c r="AE44" s="382" t="s">
        <v>137</v>
      </c>
      <c r="AF44" s="382" t="s">
        <v>129</v>
      </c>
      <c r="AG44" s="619"/>
      <c r="AH44" s="619"/>
      <c r="AI44" s="382" t="s">
        <v>130</v>
      </c>
      <c r="AJ44" s="382" t="s">
        <v>131</v>
      </c>
      <c r="AK44" s="594" t="str">
        <f>IF(W44="","",IF(AND(OR(Q44="基本給",Q44="手当"),W44&lt;5000),"NG",W44*AC44*AG44))</f>
        <v/>
      </c>
      <c r="AL44" s="594"/>
      <c r="AM44" s="594"/>
      <c r="AN44" s="594"/>
      <c r="AO44" s="383" t="s">
        <v>128</v>
      </c>
      <c r="AP44" s="637"/>
      <c r="AQ44" s="638"/>
      <c r="AR44" s="638"/>
      <c r="AS44" s="638"/>
      <c r="AT44" s="638"/>
      <c r="AU44" s="638"/>
      <c r="AV44" s="638"/>
      <c r="AW44" s="638"/>
      <c r="AX44" s="638"/>
      <c r="AY44" s="638"/>
      <c r="AZ44" s="638"/>
      <c r="BA44" s="638"/>
      <c r="BB44" s="638"/>
      <c r="BC44" s="638"/>
      <c r="BD44" s="638"/>
      <c r="BE44" s="638"/>
      <c r="BF44" s="639"/>
    </row>
    <row r="45" spans="1:60" ht="20.25" customHeight="1">
      <c r="A45" s="597">
        <v>2</v>
      </c>
      <c r="B45" s="597"/>
      <c r="C45" s="595"/>
      <c r="D45" s="596"/>
      <c r="E45" s="598"/>
      <c r="F45" s="598"/>
      <c r="G45" s="598"/>
      <c r="H45" s="598"/>
      <c r="I45" s="598"/>
      <c r="J45" s="598"/>
      <c r="K45" s="598"/>
      <c r="L45" s="598"/>
      <c r="M45" s="598"/>
      <c r="N45" s="598"/>
      <c r="O45" s="598"/>
      <c r="P45" s="598"/>
      <c r="Q45" s="599"/>
      <c r="R45" s="599"/>
      <c r="S45" s="599"/>
      <c r="T45" s="599"/>
      <c r="U45" s="599"/>
      <c r="V45" s="599"/>
      <c r="W45" s="600"/>
      <c r="X45" s="601"/>
      <c r="Y45" s="601"/>
      <c r="Z45" s="601"/>
      <c r="AA45" s="375" t="s">
        <v>128</v>
      </c>
      <c r="AB45" s="375" t="s">
        <v>129</v>
      </c>
      <c r="AC45" s="593"/>
      <c r="AD45" s="593"/>
      <c r="AE45" s="375" t="s">
        <v>137</v>
      </c>
      <c r="AF45" s="375" t="s">
        <v>129</v>
      </c>
      <c r="AG45" s="593"/>
      <c r="AH45" s="593"/>
      <c r="AI45" s="375" t="s">
        <v>130</v>
      </c>
      <c r="AJ45" s="375" t="s">
        <v>131</v>
      </c>
      <c r="AK45" s="594" t="str">
        <f t="shared" ref="AK45:AK63" si="4">IF(W45="","",IF(AND(OR(Q45="基本給",Q45="手当"),W45&lt;5000),"NG",W45*AC45*AG45))</f>
        <v/>
      </c>
      <c r="AL45" s="594"/>
      <c r="AM45" s="594"/>
      <c r="AN45" s="594"/>
      <c r="AO45" s="376" t="s">
        <v>128</v>
      </c>
      <c r="AP45" s="637"/>
      <c r="AQ45" s="638"/>
      <c r="AR45" s="638"/>
      <c r="AS45" s="638"/>
      <c r="AT45" s="638"/>
      <c r="AU45" s="638"/>
      <c r="AV45" s="638"/>
      <c r="AW45" s="638"/>
      <c r="AX45" s="638"/>
      <c r="AY45" s="638"/>
      <c r="AZ45" s="638"/>
      <c r="BA45" s="638"/>
      <c r="BB45" s="638"/>
      <c r="BC45" s="638"/>
      <c r="BD45" s="638"/>
      <c r="BE45" s="638"/>
      <c r="BF45" s="639"/>
    </row>
    <row r="46" spans="1:60" ht="20.25" customHeight="1">
      <c r="A46" s="597">
        <v>3</v>
      </c>
      <c r="B46" s="597"/>
      <c r="C46" s="595"/>
      <c r="D46" s="596"/>
      <c r="E46" s="598"/>
      <c r="F46" s="598"/>
      <c r="G46" s="598"/>
      <c r="H46" s="598"/>
      <c r="I46" s="598"/>
      <c r="J46" s="598"/>
      <c r="K46" s="598"/>
      <c r="L46" s="598"/>
      <c r="M46" s="598"/>
      <c r="N46" s="598"/>
      <c r="O46" s="598"/>
      <c r="P46" s="598"/>
      <c r="Q46" s="599"/>
      <c r="R46" s="599"/>
      <c r="S46" s="599"/>
      <c r="T46" s="599"/>
      <c r="U46" s="599"/>
      <c r="V46" s="599"/>
      <c r="W46" s="600"/>
      <c r="X46" s="601"/>
      <c r="Y46" s="601"/>
      <c r="Z46" s="601"/>
      <c r="AA46" s="375" t="s">
        <v>128</v>
      </c>
      <c r="AB46" s="375" t="s">
        <v>129</v>
      </c>
      <c r="AC46" s="593"/>
      <c r="AD46" s="593"/>
      <c r="AE46" s="375" t="s">
        <v>44</v>
      </c>
      <c r="AF46" s="375" t="s">
        <v>129</v>
      </c>
      <c r="AG46" s="593"/>
      <c r="AH46" s="593"/>
      <c r="AI46" s="375" t="s">
        <v>130</v>
      </c>
      <c r="AJ46" s="375" t="s">
        <v>131</v>
      </c>
      <c r="AK46" s="594" t="str">
        <f t="shared" si="4"/>
        <v/>
      </c>
      <c r="AL46" s="594"/>
      <c r="AM46" s="594"/>
      <c r="AN46" s="594"/>
      <c r="AO46" s="376" t="s">
        <v>128</v>
      </c>
      <c r="AP46" s="637"/>
      <c r="AQ46" s="638"/>
      <c r="AR46" s="638"/>
      <c r="AS46" s="638"/>
      <c r="AT46" s="638"/>
      <c r="AU46" s="638"/>
      <c r="AV46" s="638"/>
      <c r="AW46" s="638"/>
      <c r="AX46" s="638"/>
      <c r="AY46" s="638"/>
      <c r="AZ46" s="638"/>
      <c r="BA46" s="638"/>
      <c r="BB46" s="638"/>
      <c r="BC46" s="638"/>
      <c r="BD46" s="638"/>
      <c r="BE46" s="638"/>
      <c r="BF46" s="639"/>
    </row>
    <row r="47" spans="1:60" ht="20.25" customHeight="1">
      <c r="A47" s="597">
        <v>4</v>
      </c>
      <c r="B47" s="597"/>
      <c r="C47" s="595"/>
      <c r="D47" s="596"/>
      <c r="E47" s="598"/>
      <c r="F47" s="598"/>
      <c r="G47" s="598"/>
      <c r="H47" s="598"/>
      <c r="I47" s="598"/>
      <c r="J47" s="598"/>
      <c r="K47" s="598"/>
      <c r="L47" s="598"/>
      <c r="M47" s="598"/>
      <c r="N47" s="598"/>
      <c r="O47" s="598"/>
      <c r="P47" s="598"/>
      <c r="Q47" s="599"/>
      <c r="R47" s="599"/>
      <c r="S47" s="599"/>
      <c r="T47" s="599"/>
      <c r="U47" s="599"/>
      <c r="V47" s="599"/>
      <c r="W47" s="600"/>
      <c r="X47" s="601"/>
      <c r="Y47" s="601"/>
      <c r="Z47" s="601"/>
      <c r="AA47" s="375" t="s">
        <v>128</v>
      </c>
      <c r="AB47" s="375" t="s">
        <v>129</v>
      </c>
      <c r="AC47" s="593"/>
      <c r="AD47" s="593"/>
      <c r="AE47" s="375" t="s">
        <v>44</v>
      </c>
      <c r="AF47" s="375" t="s">
        <v>129</v>
      </c>
      <c r="AG47" s="593"/>
      <c r="AH47" s="593"/>
      <c r="AI47" s="375" t="s">
        <v>130</v>
      </c>
      <c r="AJ47" s="375" t="s">
        <v>131</v>
      </c>
      <c r="AK47" s="594" t="str">
        <f t="shared" si="4"/>
        <v/>
      </c>
      <c r="AL47" s="594"/>
      <c r="AM47" s="594"/>
      <c r="AN47" s="594"/>
      <c r="AO47" s="376" t="s">
        <v>128</v>
      </c>
      <c r="AP47" s="637"/>
      <c r="AQ47" s="638"/>
      <c r="AR47" s="638"/>
      <c r="AS47" s="638"/>
      <c r="AT47" s="638"/>
      <c r="AU47" s="638"/>
      <c r="AV47" s="638"/>
      <c r="AW47" s="638"/>
      <c r="AX47" s="638"/>
      <c r="AY47" s="638"/>
      <c r="AZ47" s="638"/>
      <c r="BA47" s="638"/>
      <c r="BB47" s="638"/>
      <c r="BC47" s="638"/>
      <c r="BD47" s="638"/>
      <c r="BE47" s="638"/>
      <c r="BF47" s="639"/>
    </row>
    <row r="48" spans="1:60" ht="20.25" customHeight="1">
      <c r="A48" s="597">
        <v>5</v>
      </c>
      <c r="B48" s="597"/>
      <c r="C48" s="595"/>
      <c r="D48" s="596"/>
      <c r="E48" s="598"/>
      <c r="F48" s="598"/>
      <c r="G48" s="598"/>
      <c r="H48" s="598"/>
      <c r="I48" s="598"/>
      <c r="J48" s="598"/>
      <c r="K48" s="598"/>
      <c r="L48" s="598"/>
      <c r="M48" s="598"/>
      <c r="N48" s="598"/>
      <c r="O48" s="598"/>
      <c r="P48" s="598"/>
      <c r="Q48" s="599"/>
      <c r="R48" s="599"/>
      <c r="S48" s="599"/>
      <c r="T48" s="599"/>
      <c r="U48" s="599"/>
      <c r="V48" s="599"/>
      <c r="W48" s="600"/>
      <c r="X48" s="601"/>
      <c r="Y48" s="601"/>
      <c r="Z48" s="601"/>
      <c r="AA48" s="375" t="s">
        <v>128</v>
      </c>
      <c r="AB48" s="375" t="s">
        <v>129</v>
      </c>
      <c r="AC48" s="593"/>
      <c r="AD48" s="593"/>
      <c r="AE48" s="375" t="s">
        <v>44</v>
      </c>
      <c r="AF48" s="375" t="s">
        <v>129</v>
      </c>
      <c r="AG48" s="593"/>
      <c r="AH48" s="593"/>
      <c r="AI48" s="375" t="s">
        <v>130</v>
      </c>
      <c r="AJ48" s="375" t="s">
        <v>131</v>
      </c>
      <c r="AK48" s="594" t="str">
        <f t="shared" si="4"/>
        <v/>
      </c>
      <c r="AL48" s="594"/>
      <c r="AM48" s="594"/>
      <c r="AN48" s="594"/>
      <c r="AO48" s="376" t="s">
        <v>128</v>
      </c>
      <c r="AP48" s="637"/>
      <c r="AQ48" s="638"/>
      <c r="AR48" s="638"/>
      <c r="AS48" s="638"/>
      <c r="AT48" s="638"/>
      <c r="AU48" s="638"/>
      <c r="AV48" s="638"/>
      <c r="AW48" s="638"/>
      <c r="AX48" s="638"/>
      <c r="AY48" s="638"/>
      <c r="AZ48" s="638"/>
      <c r="BA48" s="638"/>
      <c r="BB48" s="638"/>
      <c r="BC48" s="638"/>
      <c r="BD48" s="638"/>
      <c r="BE48" s="638"/>
      <c r="BF48" s="639"/>
    </row>
    <row r="49" spans="1:58" ht="20.25" customHeight="1">
      <c r="A49" s="597">
        <v>6</v>
      </c>
      <c r="B49" s="597"/>
      <c r="C49" s="595"/>
      <c r="D49" s="596"/>
      <c r="E49" s="598"/>
      <c r="F49" s="598"/>
      <c r="G49" s="598"/>
      <c r="H49" s="598"/>
      <c r="I49" s="598"/>
      <c r="J49" s="598"/>
      <c r="K49" s="598"/>
      <c r="L49" s="598"/>
      <c r="M49" s="598"/>
      <c r="N49" s="598"/>
      <c r="O49" s="598"/>
      <c r="P49" s="598"/>
      <c r="Q49" s="599"/>
      <c r="R49" s="599"/>
      <c r="S49" s="599"/>
      <c r="T49" s="599"/>
      <c r="U49" s="599"/>
      <c r="V49" s="599"/>
      <c r="W49" s="600"/>
      <c r="X49" s="601"/>
      <c r="Y49" s="601"/>
      <c r="Z49" s="601"/>
      <c r="AA49" s="375" t="s">
        <v>128</v>
      </c>
      <c r="AB49" s="375" t="s">
        <v>129</v>
      </c>
      <c r="AC49" s="593"/>
      <c r="AD49" s="593"/>
      <c r="AE49" s="375" t="s">
        <v>44</v>
      </c>
      <c r="AF49" s="375" t="s">
        <v>129</v>
      </c>
      <c r="AG49" s="593"/>
      <c r="AH49" s="593"/>
      <c r="AI49" s="375" t="s">
        <v>130</v>
      </c>
      <c r="AJ49" s="375" t="s">
        <v>131</v>
      </c>
      <c r="AK49" s="594" t="str">
        <f t="shared" si="4"/>
        <v/>
      </c>
      <c r="AL49" s="594"/>
      <c r="AM49" s="594"/>
      <c r="AN49" s="594"/>
      <c r="AO49" s="376" t="s">
        <v>128</v>
      </c>
      <c r="AP49" s="637"/>
      <c r="AQ49" s="638"/>
      <c r="AR49" s="638"/>
      <c r="AS49" s="638"/>
      <c r="AT49" s="638"/>
      <c r="AU49" s="638"/>
      <c r="AV49" s="638"/>
      <c r="AW49" s="638"/>
      <c r="AX49" s="638"/>
      <c r="AY49" s="638"/>
      <c r="AZ49" s="638"/>
      <c r="BA49" s="638"/>
      <c r="BB49" s="638"/>
      <c r="BC49" s="638"/>
      <c r="BD49" s="638"/>
      <c r="BE49" s="638"/>
      <c r="BF49" s="639"/>
    </row>
    <row r="50" spans="1:58" ht="20.25" customHeight="1">
      <c r="A50" s="597">
        <v>7</v>
      </c>
      <c r="B50" s="597"/>
      <c r="C50" s="595"/>
      <c r="D50" s="596"/>
      <c r="E50" s="598"/>
      <c r="F50" s="598"/>
      <c r="G50" s="598"/>
      <c r="H50" s="598"/>
      <c r="I50" s="598"/>
      <c r="J50" s="598"/>
      <c r="K50" s="598"/>
      <c r="L50" s="598"/>
      <c r="M50" s="598"/>
      <c r="N50" s="598"/>
      <c r="O50" s="598"/>
      <c r="P50" s="598"/>
      <c r="Q50" s="599"/>
      <c r="R50" s="599"/>
      <c r="S50" s="599"/>
      <c r="T50" s="599"/>
      <c r="U50" s="599"/>
      <c r="V50" s="599"/>
      <c r="W50" s="600"/>
      <c r="X50" s="601"/>
      <c r="Y50" s="601"/>
      <c r="Z50" s="601"/>
      <c r="AA50" s="375" t="s">
        <v>128</v>
      </c>
      <c r="AB50" s="375" t="s">
        <v>129</v>
      </c>
      <c r="AC50" s="593"/>
      <c r="AD50" s="593"/>
      <c r="AE50" s="375" t="s">
        <v>44</v>
      </c>
      <c r="AF50" s="375" t="s">
        <v>129</v>
      </c>
      <c r="AG50" s="593"/>
      <c r="AH50" s="593"/>
      <c r="AI50" s="375" t="s">
        <v>130</v>
      </c>
      <c r="AJ50" s="375" t="s">
        <v>131</v>
      </c>
      <c r="AK50" s="594" t="str">
        <f t="shared" si="4"/>
        <v/>
      </c>
      <c r="AL50" s="594"/>
      <c r="AM50" s="594"/>
      <c r="AN50" s="594"/>
      <c r="AO50" s="376" t="s">
        <v>128</v>
      </c>
      <c r="AP50" s="637"/>
      <c r="AQ50" s="638"/>
      <c r="AR50" s="638"/>
      <c r="AS50" s="638"/>
      <c r="AT50" s="638"/>
      <c r="AU50" s="638"/>
      <c r="AV50" s="638"/>
      <c r="AW50" s="638"/>
      <c r="AX50" s="638"/>
      <c r="AY50" s="638"/>
      <c r="AZ50" s="638"/>
      <c r="BA50" s="638"/>
      <c r="BB50" s="638"/>
      <c r="BC50" s="638"/>
      <c r="BD50" s="638"/>
      <c r="BE50" s="638"/>
      <c r="BF50" s="639"/>
    </row>
    <row r="51" spans="1:58" ht="20.25" customHeight="1">
      <c r="A51" s="597">
        <v>8</v>
      </c>
      <c r="B51" s="597"/>
      <c r="C51" s="595"/>
      <c r="D51" s="596"/>
      <c r="E51" s="598"/>
      <c r="F51" s="598"/>
      <c r="G51" s="598"/>
      <c r="H51" s="598"/>
      <c r="I51" s="598"/>
      <c r="J51" s="598"/>
      <c r="K51" s="598"/>
      <c r="L51" s="598"/>
      <c r="M51" s="598"/>
      <c r="N51" s="598"/>
      <c r="O51" s="598"/>
      <c r="P51" s="598"/>
      <c r="Q51" s="599"/>
      <c r="R51" s="599"/>
      <c r="S51" s="599"/>
      <c r="T51" s="599"/>
      <c r="U51" s="599"/>
      <c r="V51" s="599"/>
      <c r="W51" s="600"/>
      <c r="X51" s="601"/>
      <c r="Y51" s="601"/>
      <c r="Z51" s="601"/>
      <c r="AA51" s="375" t="s">
        <v>128</v>
      </c>
      <c r="AB51" s="375" t="s">
        <v>129</v>
      </c>
      <c r="AC51" s="593"/>
      <c r="AD51" s="593"/>
      <c r="AE51" s="375" t="s">
        <v>44</v>
      </c>
      <c r="AF51" s="375" t="s">
        <v>129</v>
      </c>
      <c r="AG51" s="593"/>
      <c r="AH51" s="593"/>
      <c r="AI51" s="375" t="s">
        <v>130</v>
      </c>
      <c r="AJ51" s="375" t="s">
        <v>131</v>
      </c>
      <c r="AK51" s="594" t="str">
        <f t="shared" si="4"/>
        <v/>
      </c>
      <c r="AL51" s="594"/>
      <c r="AM51" s="594"/>
      <c r="AN51" s="594"/>
      <c r="AO51" s="376" t="s">
        <v>128</v>
      </c>
      <c r="AP51" s="637"/>
      <c r="AQ51" s="638"/>
      <c r="AR51" s="638"/>
      <c r="AS51" s="638"/>
      <c r="AT51" s="638"/>
      <c r="AU51" s="638"/>
      <c r="AV51" s="638"/>
      <c r="AW51" s="638"/>
      <c r="AX51" s="638"/>
      <c r="AY51" s="638"/>
      <c r="AZ51" s="638"/>
      <c r="BA51" s="638"/>
      <c r="BB51" s="638"/>
      <c r="BC51" s="638"/>
      <c r="BD51" s="638"/>
      <c r="BE51" s="638"/>
      <c r="BF51" s="639"/>
    </row>
    <row r="52" spans="1:58" ht="20.25" customHeight="1">
      <c r="A52" s="597">
        <v>9</v>
      </c>
      <c r="B52" s="597"/>
      <c r="C52" s="595"/>
      <c r="D52" s="596"/>
      <c r="E52" s="598"/>
      <c r="F52" s="598"/>
      <c r="G52" s="598"/>
      <c r="H52" s="598"/>
      <c r="I52" s="598"/>
      <c r="J52" s="598"/>
      <c r="K52" s="598"/>
      <c r="L52" s="598"/>
      <c r="M52" s="598"/>
      <c r="N52" s="598"/>
      <c r="O52" s="598"/>
      <c r="P52" s="598"/>
      <c r="Q52" s="599"/>
      <c r="R52" s="599"/>
      <c r="S52" s="599"/>
      <c r="T52" s="599"/>
      <c r="U52" s="599"/>
      <c r="V52" s="599"/>
      <c r="W52" s="600"/>
      <c r="X52" s="601"/>
      <c r="Y52" s="601"/>
      <c r="Z52" s="601"/>
      <c r="AA52" s="375" t="s">
        <v>128</v>
      </c>
      <c r="AB52" s="375" t="s">
        <v>129</v>
      </c>
      <c r="AC52" s="593"/>
      <c r="AD52" s="593"/>
      <c r="AE52" s="375" t="s">
        <v>44</v>
      </c>
      <c r="AF52" s="375" t="s">
        <v>129</v>
      </c>
      <c r="AG52" s="593"/>
      <c r="AH52" s="593"/>
      <c r="AI52" s="375" t="s">
        <v>130</v>
      </c>
      <c r="AJ52" s="375" t="s">
        <v>131</v>
      </c>
      <c r="AK52" s="594" t="str">
        <f t="shared" si="4"/>
        <v/>
      </c>
      <c r="AL52" s="594"/>
      <c r="AM52" s="594"/>
      <c r="AN52" s="594"/>
      <c r="AO52" s="376" t="s">
        <v>128</v>
      </c>
      <c r="AP52" s="637"/>
      <c r="AQ52" s="638"/>
      <c r="AR52" s="638"/>
      <c r="AS52" s="638"/>
      <c r="AT52" s="638"/>
      <c r="AU52" s="638"/>
      <c r="AV52" s="638"/>
      <c r="AW52" s="638"/>
      <c r="AX52" s="638"/>
      <c r="AY52" s="638"/>
      <c r="AZ52" s="638"/>
      <c r="BA52" s="638"/>
      <c r="BB52" s="638"/>
      <c r="BC52" s="638"/>
      <c r="BD52" s="638"/>
      <c r="BE52" s="638"/>
      <c r="BF52" s="639"/>
    </row>
    <row r="53" spans="1:58" ht="20.25" customHeight="1">
      <c r="A53" s="597">
        <v>10</v>
      </c>
      <c r="B53" s="597"/>
      <c r="C53" s="595"/>
      <c r="D53" s="596"/>
      <c r="E53" s="598"/>
      <c r="F53" s="598"/>
      <c r="G53" s="598"/>
      <c r="H53" s="598"/>
      <c r="I53" s="598"/>
      <c r="J53" s="598"/>
      <c r="K53" s="598"/>
      <c r="L53" s="598"/>
      <c r="M53" s="598"/>
      <c r="N53" s="598"/>
      <c r="O53" s="598"/>
      <c r="P53" s="598"/>
      <c r="Q53" s="599"/>
      <c r="R53" s="599"/>
      <c r="S53" s="599"/>
      <c r="T53" s="599"/>
      <c r="U53" s="599"/>
      <c r="V53" s="599"/>
      <c r="W53" s="600"/>
      <c r="X53" s="601"/>
      <c r="Y53" s="601"/>
      <c r="Z53" s="601"/>
      <c r="AA53" s="375" t="s">
        <v>128</v>
      </c>
      <c r="AB53" s="375" t="s">
        <v>129</v>
      </c>
      <c r="AC53" s="593"/>
      <c r="AD53" s="593"/>
      <c r="AE53" s="375" t="s">
        <v>44</v>
      </c>
      <c r="AF53" s="375" t="s">
        <v>129</v>
      </c>
      <c r="AG53" s="593"/>
      <c r="AH53" s="593"/>
      <c r="AI53" s="375" t="s">
        <v>130</v>
      </c>
      <c r="AJ53" s="375" t="s">
        <v>131</v>
      </c>
      <c r="AK53" s="594" t="str">
        <f t="shared" si="4"/>
        <v/>
      </c>
      <c r="AL53" s="594"/>
      <c r="AM53" s="594"/>
      <c r="AN53" s="594"/>
      <c r="AO53" s="376" t="s">
        <v>128</v>
      </c>
      <c r="AP53" s="637"/>
      <c r="AQ53" s="638"/>
      <c r="AR53" s="638"/>
      <c r="AS53" s="638"/>
      <c r="AT53" s="638"/>
      <c r="AU53" s="638"/>
      <c r="AV53" s="638"/>
      <c r="AW53" s="638"/>
      <c r="AX53" s="638"/>
      <c r="AY53" s="638"/>
      <c r="AZ53" s="638"/>
      <c r="BA53" s="638"/>
      <c r="BB53" s="638"/>
      <c r="BC53" s="638"/>
      <c r="BD53" s="638"/>
      <c r="BE53" s="638"/>
      <c r="BF53" s="639"/>
    </row>
    <row r="54" spans="1:58" ht="20.25" customHeight="1">
      <c r="A54" s="597">
        <v>11</v>
      </c>
      <c r="B54" s="597"/>
      <c r="C54" s="595"/>
      <c r="D54" s="596"/>
      <c r="E54" s="598"/>
      <c r="F54" s="598"/>
      <c r="G54" s="598"/>
      <c r="H54" s="598"/>
      <c r="I54" s="598"/>
      <c r="J54" s="598"/>
      <c r="K54" s="598"/>
      <c r="L54" s="598"/>
      <c r="M54" s="598"/>
      <c r="N54" s="598"/>
      <c r="O54" s="598"/>
      <c r="P54" s="598"/>
      <c r="Q54" s="599"/>
      <c r="R54" s="599"/>
      <c r="S54" s="599"/>
      <c r="T54" s="599"/>
      <c r="U54" s="599"/>
      <c r="V54" s="599"/>
      <c r="W54" s="600"/>
      <c r="X54" s="601"/>
      <c r="Y54" s="601"/>
      <c r="Z54" s="601"/>
      <c r="AA54" s="375" t="s">
        <v>128</v>
      </c>
      <c r="AB54" s="375" t="s">
        <v>129</v>
      </c>
      <c r="AC54" s="593"/>
      <c r="AD54" s="593"/>
      <c r="AE54" s="375" t="s">
        <v>44</v>
      </c>
      <c r="AF54" s="375" t="s">
        <v>129</v>
      </c>
      <c r="AG54" s="593"/>
      <c r="AH54" s="593"/>
      <c r="AI54" s="375" t="s">
        <v>130</v>
      </c>
      <c r="AJ54" s="375" t="s">
        <v>131</v>
      </c>
      <c r="AK54" s="594" t="str">
        <f t="shared" si="4"/>
        <v/>
      </c>
      <c r="AL54" s="594"/>
      <c r="AM54" s="594"/>
      <c r="AN54" s="594"/>
      <c r="AO54" s="376" t="s">
        <v>128</v>
      </c>
      <c r="AP54" s="637"/>
      <c r="AQ54" s="638"/>
      <c r="AR54" s="638"/>
      <c r="AS54" s="638"/>
      <c r="AT54" s="638"/>
      <c r="AU54" s="638"/>
      <c r="AV54" s="638"/>
      <c r="AW54" s="638"/>
      <c r="AX54" s="638"/>
      <c r="AY54" s="638"/>
      <c r="AZ54" s="638"/>
      <c r="BA54" s="638"/>
      <c r="BB54" s="638"/>
      <c r="BC54" s="638"/>
      <c r="BD54" s="638"/>
      <c r="BE54" s="638"/>
      <c r="BF54" s="639"/>
    </row>
    <row r="55" spans="1:58" ht="20.25" customHeight="1">
      <c r="A55" s="597">
        <v>12</v>
      </c>
      <c r="B55" s="597"/>
      <c r="C55" s="595"/>
      <c r="D55" s="596"/>
      <c r="E55" s="598"/>
      <c r="F55" s="598"/>
      <c r="G55" s="598"/>
      <c r="H55" s="598"/>
      <c r="I55" s="598"/>
      <c r="J55" s="598"/>
      <c r="K55" s="598"/>
      <c r="L55" s="598"/>
      <c r="M55" s="598"/>
      <c r="N55" s="598"/>
      <c r="O55" s="598"/>
      <c r="P55" s="598"/>
      <c r="Q55" s="599"/>
      <c r="R55" s="599"/>
      <c r="S55" s="599"/>
      <c r="T55" s="599"/>
      <c r="U55" s="599"/>
      <c r="V55" s="599"/>
      <c r="W55" s="600"/>
      <c r="X55" s="601"/>
      <c r="Y55" s="601"/>
      <c r="Z55" s="601"/>
      <c r="AA55" s="375" t="s">
        <v>128</v>
      </c>
      <c r="AB55" s="375" t="s">
        <v>129</v>
      </c>
      <c r="AC55" s="593"/>
      <c r="AD55" s="593"/>
      <c r="AE55" s="375" t="s">
        <v>44</v>
      </c>
      <c r="AF55" s="375" t="s">
        <v>129</v>
      </c>
      <c r="AG55" s="593"/>
      <c r="AH55" s="593"/>
      <c r="AI55" s="375" t="s">
        <v>130</v>
      </c>
      <c r="AJ55" s="375" t="s">
        <v>131</v>
      </c>
      <c r="AK55" s="594" t="str">
        <f t="shared" si="4"/>
        <v/>
      </c>
      <c r="AL55" s="594"/>
      <c r="AM55" s="594"/>
      <c r="AN55" s="594"/>
      <c r="AO55" s="376" t="s">
        <v>128</v>
      </c>
      <c r="AP55" s="637"/>
      <c r="AQ55" s="638"/>
      <c r="AR55" s="638"/>
      <c r="AS55" s="638"/>
      <c r="AT55" s="638"/>
      <c r="AU55" s="638"/>
      <c r="AV55" s="638"/>
      <c r="AW55" s="638"/>
      <c r="AX55" s="638"/>
      <c r="AY55" s="638"/>
      <c r="AZ55" s="638"/>
      <c r="BA55" s="638"/>
      <c r="BB55" s="638"/>
      <c r="BC55" s="638"/>
      <c r="BD55" s="638"/>
      <c r="BE55" s="638"/>
      <c r="BF55" s="639"/>
    </row>
    <row r="56" spans="1:58" ht="20.25" customHeight="1">
      <c r="A56" s="597">
        <v>13</v>
      </c>
      <c r="B56" s="597"/>
      <c r="C56" s="595"/>
      <c r="D56" s="596"/>
      <c r="E56" s="598"/>
      <c r="F56" s="598"/>
      <c r="G56" s="598"/>
      <c r="H56" s="598"/>
      <c r="I56" s="598"/>
      <c r="J56" s="598"/>
      <c r="K56" s="598"/>
      <c r="L56" s="598"/>
      <c r="M56" s="598"/>
      <c r="N56" s="598"/>
      <c r="O56" s="598"/>
      <c r="P56" s="598"/>
      <c r="Q56" s="599"/>
      <c r="R56" s="599"/>
      <c r="S56" s="599"/>
      <c r="T56" s="599"/>
      <c r="U56" s="599"/>
      <c r="V56" s="599"/>
      <c r="W56" s="600"/>
      <c r="X56" s="601"/>
      <c r="Y56" s="601"/>
      <c r="Z56" s="601"/>
      <c r="AA56" s="375" t="s">
        <v>128</v>
      </c>
      <c r="AB56" s="375" t="s">
        <v>129</v>
      </c>
      <c r="AC56" s="593"/>
      <c r="AD56" s="593"/>
      <c r="AE56" s="375" t="s">
        <v>44</v>
      </c>
      <c r="AF56" s="375" t="s">
        <v>129</v>
      </c>
      <c r="AG56" s="593"/>
      <c r="AH56" s="593"/>
      <c r="AI56" s="375" t="s">
        <v>130</v>
      </c>
      <c r="AJ56" s="375" t="s">
        <v>131</v>
      </c>
      <c r="AK56" s="594" t="str">
        <f t="shared" si="4"/>
        <v/>
      </c>
      <c r="AL56" s="594"/>
      <c r="AM56" s="594"/>
      <c r="AN56" s="594"/>
      <c r="AO56" s="376" t="s">
        <v>128</v>
      </c>
      <c r="AP56" s="637"/>
      <c r="AQ56" s="638"/>
      <c r="AR56" s="638"/>
      <c r="AS56" s="638"/>
      <c r="AT56" s="638"/>
      <c r="AU56" s="638"/>
      <c r="AV56" s="638"/>
      <c r="AW56" s="638"/>
      <c r="AX56" s="638"/>
      <c r="AY56" s="638"/>
      <c r="AZ56" s="638"/>
      <c r="BA56" s="638"/>
      <c r="BB56" s="638"/>
      <c r="BC56" s="638"/>
      <c r="BD56" s="638"/>
      <c r="BE56" s="638"/>
      <c r="BF56" s="639"/>
    </row>
    <row r="57" spans="1:58" ht="20.25" customHeight="1">
      <c r="A57" s="597">
        <v>14</v>
      </c>
      <c r="B57" s="597"/>
      <c r="C57" s="595"/>
      <c r="D57" s="596"/>
      <c r="E57" s="598"/>
      <c r="F57" s="598"/>
      <c r="G57" s="598"/>
      <c r="H57" s="598"/>
      <c r="I57" s="598"/>
      <c r="J57" s="598"/>
      <c r="K57" s="598"/>
      <c r="L57" s="598"/>
      <c r="M57" s="598"/>
      <c r="N57" s="598"/>
      <c r="O57" s="598"/>
      <c r="P57" s="598"/>
      <c r="Q57" s="599"/>
      <c r="R57" s="599"/>
      <c r="S57" s="599"/>
      <c r="T57" s="599"/>
      <c r="U57" s="599"/>
      <c r="V57" s="599"/>
      <c r="W57" s="600"/>
      <c r="X57" s="601"/>
      <c r="Y57" s="601"/>
      <c r="Z57" s="601"/>
      <c r="AA57" s="375" t="s">
        <v>128</v>
      </c>
      <c r="AB57" s="375" t="s">
        <v>129</v>
      </c>
      <c r="AC57" s="593"/>
      <c r="AD57" s="593"/>
      <c r="AE57" s="375" t="s">
        <v>44</v>
      </c>
      <c r="AF57" s="375" t="s">
        <v>129</v>
      </c>
      <c r="AG57" s="593"/>
      <c r="AH57" s="593"/>
      <c r="AI57" s="375" t="s">
        <v>130</v>
      </c>
      <c r="AJ57" s="375" t="s">
        <v>131</v>
      </c>
      <c r="AK57" s="594" t="str">
        <f t="shared" si="4"/>
        <v/>
      </c>
      <c r="AL57" s="594"/>
      <c r="AM57" s="594"/>
      <c r="AN57" s="594"/>
      <c r="AO57" s="376" t="s">
        <v>128</v>
      </c>
      <c r="AP57" s="637"/>
      <c r="AQ57" s="638"/>
      <c r="AR57" s="638"/>
      <c r="AS57" s="638"/>
      <c r="AT57" s="638"/>
      <c r="AU57" s="638"/>
      <c r="AV57" s="638"/>
      <c r="AW57" s="638"/>
      <c r="AX57" s="638"/>
      <c r="AY57" s="638"/>
      <c r="AZ57" s="638"/>
      <c r="BA57" s="638"/>
      <c r="BB57" s="638"/>
      <c r="BC57" s="638"/>
      <c r="BD57" s="638"/>
      <c r="BE57" s="638"/>
      <c r="BF57" s="639"/>
    </row>
    <row r="58" spans="1:58" ht="20.25" customHeight="1">
      <c r="A58" s="597">
        <v>15</v>
      </c>
      <c r="B58" s="597"/>
      <c r="C58" s="595"/>
      <c r="D58" s="596"/>
      <c r="E58" s="598"/>
      <c r="F58" s="598"/>
      <c r="G58" s="598"/>
      <c r="H58" s="598"/>
      <c r="I58" s="598"/>
      <c r="J58" s="598"/>
      <c r="K58" s="598"/>
      <c r="L58" s="598"/>
      <c r="M58" s="598"/>
      <c r="N58" s="598"/>
      <c r="O58" s="598"/>
      <c r="P58" s="598"/>
      <c r="Q58" s="599"/>
      <c r="R58" s="599"/>
      <c r="S58" s="599"/>
      <c r="T58" s="599"/>
      <c r="U58" s="599"/>
      <c r="V58" s="599"/>
      <c r="W58" s="600"/>
      <c r="X58" s="601"/>
      <c r="Y58" s="601"/>
      <c r="Z58" s="601"/>
      <c r="AA58" s="375" t="s">
        <v>128</v>
      </c>
      <c r="AB58" s="375" t="s">
        <v>129</v>
      </c>
      <c r="AC58" s="593"/>
      <c r="AD58" s="593"/>
      <c r="AE58" s="375" t="s">
        <v>44</v>
      </c>
      <c r="AF58" s="375" t="s">
        <v>129</v>
      </c>
      <c r="AG58" s="593"/>
      <c r="AH58" s="593"/>
      <c r="AI58" s="375" t="s">
        <v>130</v>
      </c>
      <c r="AJ58" s="375" t="s">
        <v>131</v>
      </c>
      <c r="AK58" s="594" t="str">
        <f t="shared" si="4"/>
        <v/>
      </c>
      <c r="AL58" s="594"/>
      <c r="AM58" s="594"/>
      <c r="AN58" s="594"/>
      <c r="AO58" s="376" t="s">
        <v>128</v>
      </c>
      <c r="AP58" s="637"/>
      <c r="AQ58" s="638"/>
      <c r="AR58" s="638"/>
      <c r="AS58" s="638"/>
      <c r="AT58" s="638"/>
      <c r="AU58" s="638"/>
      <c r="AV58" s="638"/>
      <c r="AW58" s="638"/>
      <c r="AX58" s="638"/>
      <c r="AY58" s="638"/>
      <c r="AZ58" s="638"/>
      <c r="BA58" s="638"/>
      <c r="BB58" s="638"/>
      <c r="BC58" s="638"/>
      <c r="BD58" s="638"/>
      <c r="BE58" s="638"/>
      <c r="BF58" s="639"/>
    </row>
    <row r="59" spans="1:58" ht="20.25" customHeight="1">
      <c r="A59" s="597">
        <v>16</v>
      </c>
      <c r="B59" s="597"/>
      <c r="C59" s="595"/>
      <c r="D59" s="596"/>
      <c r="E59" s="598"/>
      <c r="F59" s="598"/>
      <c r="G59" s="598"/>
      <c r="H59" s="598"/>
      <c r="I59" s="598"/>
      <c r="J59" s="598"/>
      <c r="K59" s="598"/>
      <c r="L59" s="598"/>
      <c r="M59" s="598"/>
      <c r="N59" s="598"/>
      <c r="O59" s="598"/>
      <c r="P59" s="598"/>
      <c r="Q59" s="599"/>
      <c r="R59" s="599"/>
      <c r="S59" s="599"/>
      <c r="T59" s="599"/>
      <c r="U59" s="599"/>
      <c r="V59" s="599"/>
      <c r="W59" s="600"/>
      <c r="X59" s="601"/>
      <c r="Y59" s="601"/>
      <c r="Z59" s="601"/>
      <c r="AA59" s="375" t="s">
        <v>128</v>
      </c>
      <c r="AB59" s="375" t="s">
        <v>129</v>
      </c>
      <c r="AC59" s="593"/>
      <c r="AD59" s="593"/>
      <c r="AE59" s="375" t="s">
        <v>44</v>
      </c>
      <c r="AF59" s="375" t="s">
        <v>129</v>
      </c>
      <c r="AG59" s="593"/>
      <c r="AH59" s="593"/>
      <c r="AI59" s="375" t="s">
        <v>130</v>
      </c>
      <c r="AJ59" s="375" t="s">
        <v>131</v>
      </c>
      <c r="AK59" s="594" t="str">
        <f t="shared" si="4"/>
        <v/>
      </c>
      <c r="AL59" s="594"/>
      <c r="AM59" s="594"/>
      <c r="AN59" s="594"/>
      <c r="AO59" s="376" t="s">
        <v>128</v>
      </c>
      <c r="AP59" s="637"/>
      <c r="AQ59" s="638"/>
      <c r="AR59" s="638"/>
      <c r="AS59" s="638"/>
      <c r="AT59" s="638"/>
      <c r="AU59" s="638"/>
      <c r="AV59" s="638"/>
      <c r="AW59" s="638"/>
      <c r="AX59" s="638"/>
      <c r="AY59" s="638"/>
      <c r="AZ59" s="638"/>
      <c r="BA59" s="638"/>
      <c r="BB59" s="638"/>
      <c r="BC59" s="638"/>
      <c r="BD59" s="638"/>
      <c r="BE59" s="638"/>
      <c r="BF59" s="639"/>
    </row>
    <row r="60" spans="1:58" ht="20.25" customHeight="1">
      <c r="A60" s="597">
        <v>17</v>
      </c>
      <c r="B60" s="597"/>
      <c r="C60" s="595"/>
      <c r="D60" s="596"/>
      <c r="E60" s="598"/>
      <c r="F60" s="598"/>
      <c r="G60" s="598"/>
      <c r="H60" s="598"/>
      <c r="I60" s="598"/>
      <c r="J60" s="598"/>
      <c r="K60" s="598"/>
      <c r="L60" s="598"/>
      <c r="M60" s="598"/>
      <c r="N60" s="598"/>
      <c r="O60" s="598"/>
      <c r="P60" s="598"/>
      <c r="Q60" s="599"/>
      <c r="R60" s="599"/>
      <c r="S60" s="599"/>
      <c r="T60" s="599"/>
      <c r="U60" s="599"/>
      <c r="V60" s="599"/>
      <c r="W60" s="600"/>
      <c r="X60" s="601"/>
      <c r="Y60" s="601"/>
      <c r="Z60" s="601"/>
      <c r="AA60" s="375" t="s">
        <v>128</v>
      </c>
      <c r="AB60" s="375" t="s">
        <v>129</v>
      </c>
      <c r="AC60" s="593"/>
      <c r="AD60" s="593"/>
      <c r="AE60" s="375" t="s">
        <v>44</v>
      </c>
      <c r="AF60" s="375" t="s">
        <v>129</v>
      </c>
      <c r="AG60" s="593"/>
      <c r="AH60" s="593"/>
      <c r="AI60" s="375" t="s">
        <v>130</v>
      </c>
      <c r="AJ60" s="375" t="s">
        <v>131</v>
      </c>
      <c r="AK60" s="594" t="str">
        <f t="shared" si="4"/>
        <v/>
      </c>
      <c r="AL60" s="594"/>
      <c r="AM60" s="594"/>
      <c r="AN60" s="594"/>
      <c r="AO60" s="376" t="s">
        <v>128</v>
      </c>
      <c r="AP60" s="637"/>
      <c r="AQ60" s="638"/>
      <c r="AR60" s="638"/>
      <c r="AS60" s="638"/>
      <c r="AT60" s="638"/>
      <c r="AU60" s="638"/>
      <c r="AV60" s="638"/>
      <c r="AW60" s="638"/>
      <c r="AX60" s="638"/>
      <c r="AY60" s="638"/>
      <c r="AZ60" s="638"/>
      <c r="BA60" s="638"/>
      <c r="BB60" s="638"/>
      <c r="BC60" s="638"/>
      <c r="BD60" s="638"/>
      <c r="BE60" s="638"/>
      <c r="BF60" s="639"/>
    </row>
    <row r="61" spans="1:58" ht="20.25" customHeight="1">
      <c r="A61" s="597">
        <v>18</v>
      </c>
      <c r="B61" s="597"/>
      <c r="C61" s="595"/>
      <c r="D61" s="596"/>
      <c r="E61" s="598"/>
      <c r="F61" s="598"/>
      <c r="G61" s="598"/>
      <c r="H61" s="598"/>
      <c r="I61" s="598"/>
      <c r="J61" s="598"/>
      <c r="K61" s="598"/>
      <c r="L61" s="598"/>
      <c r="M61" s="598"/>
      <c r="N61" s="598"/>
      <c r="O61" s="598"/>
      <c r="P61" s="598"/>
      <c r="Q61" s="599"/>
      <c r="R61" s="599"/>
      <c r="S61" s="599"/>
      <c r="T61" s="599"/>
      <c r="U61" s="599"/>
      <c r="V61" s="599"/>
      <c r="W61" s="600"/>
      <c r="X61" s="601"/>
      <c r="Y61" s="601"/>
      <c r="Z61" s="601"/>
      <c r="AA61" s="375" t="s">
        <v>128</v>
      </c>
      <c r="AB61" s="375" t="s">
        <v>129</v>
      </c>
      <c r="AC61" s="593"/>
      <c r="AD61" s="593"/>
      <c r="AE61" s="375" t="s">
        <v>44</v>
      </c>
      <c r="AF61" s="375" t="s">
        <v>129</v>
      </c>
      <c r="AG61" s="593"/>
      <c r="AH61" s="593"/>
      <c r="AI61" s="375" t="s">
        <v>130</v>
      </c>
      <c r="AJ61" s="375" t="s">
        <v>131</v>
      </c>
      <c r="AK61" s="594" t="str">
        <f t="shared" si="4"/>
        <v/>
      </c>
      <c r="AL61" s="594"/>
      <c r="AM61" s="594"/>
      <c r="AN61" s="594"/>
      <c r="AO61" s="376" t="s">
        <v>128</v>
      </c>
      <c r="AP61" s="637"/>
      <c r="AQ61" s="638"/>
      <c r="AR61" s="638"/>
      <c r="AS61" s="638"/>
      <c r="AT61" s="638"/>
      <c r="AU61" s="638"/>
      <c r="AV61" s="638"/>
      <c r="AW61" s="638"/>
      <c r="AX61" s="638"/>
      <c r="AY61" s="638"/>
      <c r="AZ61" s="638"/>
      <c r="BA61" s="638"/>
      <c r="BB61" s="638"/>
      <c r="BC61" s="638"/>
      <c r="BD61" s="638"/>
      <c r="BE61" s="638"/>
      <c r="BF61" s="639"/>
    </row>
    <row r="62" spans="1:58" ht="20.25" customHeight="1">
      <c r="A62" s="597">
        <v>19</v>
      </c>
      <c r="B62" s="597"/>
      <c r="C62" s="595"/>
      <c r="D62" s="596"/>
      <c r="E62" s="598"/>
      <c r="F62" s="598"/>
      <c r="G62" s="598"/>
      <c r="H62" s="598"/>
      <c r="I62" s="598"/>
      <c r="J62" s="598"/>
      <c r="K62" s="598"/>
      <c r="L62" s="598"/>
      <c r="M62" s="598"/>
      <c r="N62" s="598"/>
      <c r="O62" s="598"/>
      <c r="P62" s="598"/>
      <c r="Q62" s="599"/>
      <c r="R62" s="599"/>
      <c r="S62" s="599"/>
      <c r="T62" s="599"/>
      <c r="U62" s="599"/>
      <c r="V62" s="599"/>
      <c r="W62" s="600"/>
      <c r="X62" s="601"/>
      <c r="Y62" s="601"/>
      <c r="Z62" s="601"/>
      <c r="AA62" s="375" t="s">
        <v>128</v>
      </c>
      <c r="AB62" s="375" t="s">
        <v>129</v>
      </c>
      <c r="AC62" s="593"/>
      <c r="AD62" s="593"/>
      <c r="AE62" s="375" t="s">
        <v>44</v>
      </c>
      <c r="AF62" s="375" t="s">
        <v>129</v>
      </c>
      <c r="AG62" s="593"/>
      <c r="AH62" s="593"/>
      <c r="AI62" s="375" t="s">
        <v>130</v>
      </c>
      <c r="AJ62" s="375" t="s">
        <v>131</v>
      </c>
      <c r="AK62" s="594" t="str">
        <f t="shared" si="4"/>
        <v/>
      </c>
      <c r="AL62" s="594"/>
      <c r="AM62" s="594"/>
      <c r="AN62" s="594"/>
      <c r="AO62" s="376" t="s">
        <v>128</v>
      </c>
      <c r="AP62" s="637"/>
      <c r="AQ62" s="638"/>
      <c r="AR62" s="638"/>
      <c r="AS62" s="638"/>
      <c r="AT62" s="638"/>
      <c r="AU62" s="638"/>
      <c r="AV62" s="638"/>
      <c r="AW62" s="638"/>
      <c r="AX62" s="638"/>
      <c r="AY62" s="638"/>
      <c r="AZ62" s="638"/>
      <c r="BA62" s="638"/>
      <c r="BB62" s="638"/>
      <c r="BC62" s="638"/>
      <c r="BD62" s="638"/>
      <c r="BE62" s="638"/>
      <c r="BF62" s="639"/>
    </row>
    <row r="63" spans="1:58" ht="20.25" customHeight="1">
      <c r="A63" s="597">
        <v>20</v>
      </c>
      <c r="B63" s="597"/>
      <c r="C63" s="595"/>
      <c r="D63" s="596"/>
      <c r="E63" s="598"/>
      <c r="F63" s="598"/>
      <c r="G63" s="598"/>
      <c r="H63" s="598"/>
      <c r="I63" s="598"/>
      <c r="J63" s="598"/>
      <c r="K63" s="598"/>
      <c r="L63" s="598"/>
      <c r="M63" s="598"/>
      <c r="N63" s="598"/>
      <c r="O63" s="598"/>
      <c r="P63" s="598"/>
      <c r="Q63" s="599"/>
      <c r="R63" s="599"/>
      <c r="S63" s="599"/>
      <c r="T63" s="599"/>
      <c r="U63" s="599"/>
      <c r="V63" s="599"/>
      <c r="W63" s="600"/>
      <c r="X63" s="601"/>
      <c r="Y63" s="601"/>
      <c r="Z63" s="601"/>
      <c r="AA63" s="375" t="s">
        <v>128</v>
      </c>
      <c r="AB63" s="375" t="s">
        <v>129</v>
      </c>
      <c r="AC63" s="593"/>
      <c r="AD63" s="593"/>
      <c r="AE63" s="375" t="s">
        <v>44</v>
      </c>
      <c r="AF63" s="375" t="s">
        <v>129</v>
      </c>
      <c r="AG63" s="593"/>
      <c r="AH63" s="593"/>
      <c r="AI63" s="375" t="s">
        <v>130</v>
      </c>
      <c r="AJ63" s="375" t="s">
        <v>131</v>
      </c>
      <c r="AK63" s="594" t="str">
        <f t="shared" si="4"/>
        <v/>
      </c>
      <c r="AL63" s="594"/>
      <c r="AM63" s="594"/>
      <c r="AN63" s="594"/>
      <c r="AO63" s="376" t="s">
        <v>128</v>
      </c>
      <c r="AP63" s="637"/>
      <c r="AQ63" s="638"/>
      <c r="AR63" s="638"/>
      <c r="AS63" s="638"/>
      <c r="AT63" s="638"/>
      <c r="AU63" s="638"/>
      <c r="AV63" s="638"/>
      <c r="AW63" s="638"/>
      <c r="AX63" s="638"/>
      <c r="AY63" s="638"/>
      <c r="AZ63" s="638"/>
      <c r="BA63" s="638"/>
      <c r="BB63" s="638"/>
      <c r="BC63" s="638"/>
      <c r="BD63" s="638"/>
      <c r="BE63" s="638"/>
      <c r="BF63" s="639"/>
    </row>
    <row r="64" spans="1:58" ht="20.25" customHeight="1">
      <c r="A64" s="602" t="s">
        <v>138</v>
      </c>
      <c r="B64" s="602"/>
      <c r="C64" s="602"/>
      <c r="D64" s="602"/>
      <c r="E64" s="602"/>
      <c r="F64" s="602"/>
      <c r="G64" s="602"/>
      <c r="H64" s="602"/>
      <c r="I64" s="602"/>
      <c r="J64" s="602"/>
      <c r="K64" s="602"/>
      <c r="L64" s="602"/>
      <c r="M64" s="602"/>
      <c r="N64" s="602"/>
      <c r="O64" s="602"/>
      <c r="P64" s="602"/>
      <c r="Q64" s="602"/>
      <c r="R64" s="602"/>
      <c r="S64" s="602"/>
      <c r="T64" s="602"/>
      <c r="U64" s="602"/>
      <c r="V64" s="602"/>
      <c r="W64" s="603">
        <f>SUM(AK44:AN63)</f>
        <v>0</v>
      </c>
      <c r="X64" s="603"/>
      <c r="Y64" s="603"/>
      <c r="Z64" s="603"/>
      <c r="AA64" s="603"/>
      <c r="AB64" s="603"/>
      <c r="AC64" s="603"/>
      <c r="AD64" s="603"/>
      <c r="AE64" s="603"/>
      <c r="AF64" s="603"/>
      <c r="AG64" s="603"/>
      <c r="AH64" s="603"/>
      <c r="AI64" s="603"/>
      <c r="AJ64" s="603"/>
      <c r="AK64" s="603"/>
      <c r="AL64" s="603"/>
      <c r="AM64" s="603"/>
      <c r="AN64" s="603"/>
      <c r="AO64" s="603"/>
      <c r="AP64" s="388"/>
      <c r="AQ64" s="388"/>
      <c r="AR64" s="388"/>
      <c r="AS64" s="388"/>
      <c r="AT64" s="388"/>
      <c r="AU64" s="388"/>
      <c r="AV64" s="388"/>
      <c r="AW64" s="388"/>
      <c r="AX64" s="388"/>
      <c r="AY64" s="388"/>
      <c r="AZ64" s="388"/>
      <c r="BA64" s="388"/>
      <c r="BB64" s="388"/>
      <c r="BC64" s="388"/>
      <c r="BD64" s="388"/>
      <c r="BE64" s="388"/>
      <c r="BF64" s="388"/>
    </row>
    <row r="65" spans="1:41" ht="20.25" customHeight="1">
      <c r="A65" s="602" t="s">
        <v>139</v>
      </c>
      <c r="B65" s="602"/>
      <c r="C65" s="602"/>
      <c r="D65" s="602"/>
      <c r="E65" s="602"/>
      <c r="F65" s="602"/>
      <c r="G65" s="602"/>
      <c r="H65" s="602"/>
      <c r="I65" s="602"/>
      <c r="J65" s="602"/>
      <c r="K65" s="602"/>
      <c r="L65" s="602"/>
      <c r="M65" s="602"/>
      <c r="N65" s="602"/>
      <c r="O65" s="602"/>
      <c r="P65" s="602"/>
      <c r="Q65" s="602"/>
      <c r="R65" s="602"/>
      <c r="S65" s="602"/>
      <c r="T65" s="602"/>
      <c r="U65" s="602"/>
      <c r="V65" s="602"/>
      <c r="W65" s="603">
        <f>IFERROR(ROUND(SUM(AK44:AN63)*'③処遇Ⅱ及び職員処遇入力シート '!L16/'③処遇Ⅱ及び職員処遇入力シート '!H16,0),0)</f>
        <v>0</v>
      </c>
      <c r="X65" s="603"/>
      <c r="Y65" s="603"/>
      <c r="Z65" s="603"/>
      <c r="AA65" s="603"/>
      <c r="AB65" s="603"/>
      <c r="AC65" s="603"/>
      <c r="AD65" s="603"/>
      <c r="AE65" s="603"/>
      <c r="AF65" s="603"/>
      <c r="AG65" s="603"/>
      <c r="AH65" s="603"/>
      <c r="AI65" s="603"/>
      <c r="AJ65" s="603"/>
      <c r="AK65" s="603"/>
      <c r="AL65" s="603"/>
      <c r="AM65" s="603"/>
      <c r="AN65" s="603"/>
      <c r="AO65" s="603"/>
    </row>
    <row r="66" spans="1:41" ht="20.25" customHeight="1">
      <c r="A66" s="602" t="s">
        <v>140</v>
      </c>
      <c r="B66" s="602"/>
      <c r="C66" s="602"/>
      <c r="D66" s="602"/>
      <c r="E66" s="602"/>
      <c r="F66" s="602"/>
      <c r="G66" s="602"/>
      <c r="H66" s="602"/>
      <c r="I66" s="602"/>
      <c r="J66" s="602"/>
      <c r="K66" s="602"/>
      <c r="L66" s="602"/>
      <c r="M66" s="602"/>
      <c r="N66" s="602"/>
      <c r="O66" s="602"/>
      <c r="P66" s="602"/>
      <c r="Q66" s="602"/>
      <c r="R66" s="602"/>
      <c r="S66" s="602"/>
      <c r="T66" s="602"/>
      <c r="U66" s="602"/>
      <c r="V66" s="602"/>
      <c r="W66" s="603">
        <f>W64+W65</f>
        <v>0</v>
      </c>
      <c r="X66" s="603"/>
      <c r="Y66" s="603"/>
      <c r="Z66" s="603"/>
      <c r="AA66" s="603"/>
      <c r="AB66" s="603"/>
      <c r="AC66" s="603"/>
      <c r="AD66" s="603"/>
      <c r="AE66" s="603"/>
      <c r="AF66" s="603"/>
      <c r="AG66" s="603"/>
      <c r="AH66" s="603"/>
      <c r="AI66" s="603"/>
      <c r="AJ66" s="603"/>
      <c r="AK66" s="603"/>
      <c r="AL66" s="603"/>
      <c r="AM66" s="603"/>
      <c r="AN66" s="603"/>
      <c r="AO66" s="603"/>
    </row>
  </sheetData>
  <sheetProtection algorithmName="SHA-512" hashValue="zgkgX3k5eRWa8Hw2tmItRvjem6XGS9ZtSZ+9q9Z4BQyg9BQm/BVpLSkivMNK7lLZD1P9KG0i9OkL8dnLgji97w==" saltValue="1Zk7EgqRSLW6KVOs2UczIw==" spinCount="100000" sheet="1" formatCells="0"/>
  <mergeCells count="573">
    <mergeCell ref="AE1:AI1"/>
    <mergeCell ref="AJ1:BH1"/>
    <mergeCell ref="AE37:AI37"/>
    <mergeCell ref="AJ37:BH37"/>
    <mergeCell ref="AP44:BF44"/>
    <mergeCell ref="AP45:BF45"/>
    <mergeCell ref="AP46:BF46"/>
    <mergeCell ref="AP59:BF59"/>
    <mergeCell ref="AP60:BF60"/>
    <mergeCell ref="AV27:AW27"/>
    <mergeCell ref="AZ27:BA27"/>
    <mergeCell ref="BD27:BG27"/>
    <mergeCell ref="AP28:AS28"/>
    <mergeCell ref="AV28:AW28"/>
    <mergeCell ref="BD19:BG19"/>
    <mergeCell ref="AZ20:BA20"/>
    <mergeCell ref="BD20:BG20"/>
    <mergeCell ref="AZ23:BA23"/>
    <mergeCell ref="BD23:BG23"/>
    <mergeCell ref="AP31:BH31"/>
    <mergeCell ref="AZ28:BA28"/>
    <mergeCell ref="BD28:BG28"/>
    <mergeCell ref="AZ29:BA29"/>
    <mergeCell ref="BD29:BG29"/>
    <mergeCell ref="AP61:BF61"/>
    <mergeCell ref="AP62:BF62"/>
    <mergeCell ref="AP63:BF63"/>
    <mergeCell ref="C6:D6"/>
    <mergeCell ref="C7:D7"/>
    <mergeCell ref="C8:D8"/>
    <mergeCell ref="C9:D9"/>
    <mergeCell ref="C10:D10"/>
    <mergeCell ref="AP53:BF53"/>
    <mergeCell ref="AP54:BF54"/>
    <mergeCell ref="AP55:BF55"/>
    <mergeCell ref="AP56:BF56"/>
    <mergeCell ref="AP57:BF57"/>
    <mergeCell ref="AP58:BF58"/>
    <mergeCell ref="AP47:BF47"/>
    <mergeCell ref="AP48:BF48"/>
    <mergeCell ref="AP49:BF49"/>
    <mergeCell ref="AP50:BF50"/>
    <mergeCell ref="AP51:BF51"/>
    <mergeCell ref="AP52:BF52"/>
    <mergeCell ref="A31:V31"/>
    <mergeCell ref="W31:AO31"/>
    <mergeCell ref="AP33:BH33"/>
    <mergeCell ref="AP27:AS27"/>
    <mergeCell ref="C11:D11"/>
    <mergeCell ref="C12:D12"/>
    <mergeCell ref="C13:D13"/>
    <mergeCell ref="C14:D14"/>
    <mergeCell ref="AP30:AS30"/>
    <mergeCell ref="AV30:AW30"/>
    <mergeCell ref="AP24:AS24"/>
    <mergeCell ref="AV24:AW24"/>
    <mergeCell ref="AP26:AS26"/>
    <mergeCell ref="AV26:AW26"/>
    <mergeCell ref="AP20:AS20"/>
    <mergeCell ref="AV20:AW20"/>
    <mergeCell ref="AP23:AS23"/>
    <mergeCell ref="AV23:AW23"/>
    <mergeCell ref="AP12:AS12"/>
    <mergeCell ref="AV12:AW12"/>
    <mergeCell ref="AP29:AS29"/>
    <mergeCell ref="AV29:AW29"/>
    <mergeCell ref="AP11:AS11"/>
    <mergeCell ref="AV11:AW11"/>
    <mergeCell ref="W11:Z11"/>
    <mergeCell ref="AC11:AD11"/>
    <mergeCell ref="AG11:AH11"/>
    <mergeCell ref="AK11:AN11"/>
    <mergeCell ref="AZ30:BA30"/>
    <mergeCell ref="BD30:BG30"/>
    <mergeCell ref="AP32:BH32"/>
    <mergeCell ref="AP18:AS18"/>
    <mergeCell ref="AV18:AW18"/>
    <mergeCell ref="AZ18:BA18"/>
    <mergeCell ref="BD18:BG18"/>
    <mergeCell ref="AP19:AS19"/>
    <mergeCell ref="AV19:AW19"/>
    <mergeCell ref="AZ26:BA26"/>
    <mergeCell ref="BD26:BG26"/>
    <mergeCell ref="AP21:AS21"/>
    <mergeCell ref="AV21:AW21"/>
    <mergeCell ref="AZ21:BA21"/>
    <mergeCell ref="BD21:BG21"/>
    <mergeCell ref="AP22:AS22"/>
    <mergeCell ref="AV22:AW22"/>
    <mergeCell ref="AZ22:BA22"/>
    <mergeCell ref="BD22:BG22"/>
    <mergeCell ref="AZ24:BA24"/>
    <mergeCell ref="BD24:BG24"/>
    <mergeCell ref="AP25:AS25"/>
    <mergeCell ref="AV25:AW25"/>
    <mergeCell ref="AZ25:BA25"/>
    <mergeCell ref="BD25:BG25"/>
    <mergeCell ref="AZ19:BA19"/>
    <mergeCell ref="AZ12:BA12"/>
    <mergeCell ref="BD12:BG12"/>
    <mergeCell ref="AP13:AS13"/>
    <mergeCell ref="AV13:AW13"/>
    <mergeCell ref="AP15:AS15"/>
    <mergeCell ref="AV15:AW15"/>
    <mergeCell ref="AZ15:BA15"/>
    <mergeCell ref="BD15:BG15"/>
    <mergeCell ref="AZ13:BA13"/>
    <mergeCell ref="BD13:BG13"/>
    <mergeCell ref="AP14:AS14"/>
    <mergeCell ref="AV14:AW14"/>
    <mergeCell ref="AZ14:BA14"/>
    <mergeCell ref="BD14:BG14"/>
    <mergeCell ref="AP17:AS17"/>
    <mergeCell ref="AV17:AW17"/>
    <mergeCell ref="AZ17:BA17"/>
    <mergeCell ref="BD17:BG17"/>
    <mergeCell ref="AP16:AS16"/>
    <mergeCell ref="AV16:AW16"/>
    <mergeCell ref="AZ16:BA16"/>
    <mergeCell ref="BD16:BG16"/>
    <mergeCell ref="AX2:BH2"/>
    <mergeCell ref="AP6:BH6"/>
    <mergeCell ref="AP7:AS7"/>
    <mergeCell ref="AV7:AW7"/>
    <mergeCell ref="AP9:AS9"/>
    <mergeCell ref="AV9:AW9"/>
    <mergeCell ref="AZ9:BA9"/>
    <mergeCell ref="BD9:BG9"/>
    <mergeCell ref="AZ7:BA7"/>
    <mergeCell ref="BD7:BG7"/>
    <mergeCell ref="AP8:AS8"/>
    <mergeCell ref="AV8:AW8"/>
    <mergeCell ref="AZ8:BA8"/>
    <mergeCell ref="BD8:BG8"/>
    <mergeCell ref="AZ11:BA11"/>
    <mergeCell ref="BD11:BG11"/>
    <mergeCell ref="AP10:AS10"/>
    <mergeCell ref="AV10:AW10"/>
    <mergeCell ref="AZ10:BA10"/>
    <mergeCell ref="BD10:BG10"/>
    <mergeCell ref="AG8:AH8"/>
    <mergeCell ref="AK8:AN8"/>
    <mergeCell ref="A6:B6"/>
    <mergeCell ref="E6:J6"/>
    <mergeCell ref="K6:P6"/>
    <mergeCell ref="Q6:V6"/>
    <mergeCell ref="W6:AO6"/>
    <mergeCell ref="E10:J10"/>
    <mergeCell ref="K10:P10"/>
    <mergeCell ref="Q10:V10"/>
    <mergeCell ref="W10:Z10"/>
    <mergeCell ref="AC10:AD10"/>
    <mergeCell ref="AG10:AH10"/>
    <mergeCell ref="AK10:AN10"/>
    <mergeCell ref="A11:B11"/>
    <mergeCell ref="E11:J11"/>
    <mergeCell ref="K11:P11"/>
    <mergeCell ref="Q11:V11"/>
    <mergeCell ref="AF36:AO36"/>
    <mergeCell ref="AG7:AH7"/>
    <mergeCell ref="AK7:AN7"/>
    <mergeCell ref="A8:B8"/>
    <mergeCell ref="E8:J8"/>
    <mergeCell ref="A7:B7"/>
    <mergeCell ref="E7:J7"/>
    <mergeCell ref="K7:P7"/>
    <mergeCell ref="Q7:V7"/>
    <mergeCell ref="W7:Z7"/>
    <mergeCell ref="AC7:AD7"/>
    <mergeCell ref="K8:P8"/>
    <mergeCell ref="Q8:V8"/>
    <mergeCell ref="W8:Z8"/>
    <mergeCell ref="AC8:AD8"/>
    <mergeCell ref="A9:B9"/>
    <mergeCell ref="E9:J9"/>
    <mergeCell ref="K9:P9"/>
    <mergeCell ref="Q9:V9"/>
    <mergeCell ref="W9:Z9"/>
    <mergeCell ref="AC9:AD9"/>
    <mergeCell ref="AG9:AH9"/>
    <mergeCell ref="AK9:AN9"/>
    <mergeCell ref="A10:B10"/>
    <mergeCell ref="A12:B12"/>
    <mergeCell ref="E12:J12"/>
    <mergeCell ref="K12:P12"/>
    <mergeCell ref="Q12:V12"/>
    <mergeCell ref="W12:Z12"/>
    <mergeCell ref="AC12:AD12"/>
    <mergeCell ref="AG12:AH12"/>
    <mergeCell ref="AK12:AN12"/>
    <mergeCell ref="A13:B13"/>
    <mergeCell ref="E13:J13"/>
    <mergeCell ref="K13:P13"/>
    <mergeCell ref="Q13:V13"/>
    <mergeCell ref="W13:Z13"/>
    <mergeCell ref="AC13:AD13"/>
    <mergeCell ref="AG13:AH13"/>
    <mergeCell ref="AK13:AN13"/>
    <mergeCell ref="A14:B14"/>
    <mergeCell ref="E14:J14"/>
    <mergeCell ref="K14:P14"/>
    <mergeCell ref="Q14:V14"/>
    <mergeCell ref="W14:Z14"/>
    <mergeCell ref="AC14:AD14"/>
    <mergeCell ref="AG14:AH14"/>
    <mergeCell ref="AK14:AN14"/>
    <mergeCell ref="A15:B15"/>
    <mergeCell ref="E15:J15"/>
    <mergeCell ref="K15:P15"/>
    <mergeCell ref="Q15:V15"/>
    <mergeCell ref="W15:Z15"/>
    <mergeCell ref="AC15:AD15"/>
    <mergeCell ref="C15:D15"/>
    <mergeCell ref="AG15:AH15"/>
    <mergeCell ref="AK15:AN15"/>
    <mergeCell ref="C16:D16"/>
    <mergeCell ref="AG17:AH17"/>
    <mergeCell ref="AK17:AN17"/>
    <mergeCell ref="A18:B18"/>
    <mergeCell ref="E18:J18"/>
    <mergeCell ref="K18:P18"/>
    <mergeCell ref="Q18:V18"/>
    <mergeCell ref="W18:Z18"/>
    <mergeCell ref="AC18:AD18"/>
    <mergeCell ref="AG18:AH18"/>
    <mergeCell ref="A16:B16"/>
    <mergeCell ref="E16:J16"/>
    <mergeCell ref="K16:P16"/>
    <mergeCell ref="Q16:V16"/>
    <mergeCell ref="W16:Z16"/>
    <mergeCell ref="AC16:AD16"/>
    <mergeCell ref="AG16:AH16"/>
    <mergeCell ref="AK16:AN16"/>
    <mergeCell ref="AK18:AN18"/>
    <mergeCell ref="A17:B17"/>
    <mergeCell ref="E17:J17"/>
    <mergeCell ref="K17:P17"/>
    <mergeCell ref="Q17:V17"/>
    <mergeCell ref="W17:Z17"/>
    <mergeCell ref="AC17:AD17"/>
    <mergeCell ref="C17:D17"/>
    <mergeCell ref="C18:D18"/>
    <mergeCell ref="A19:B19"/>
    <mergeCell ref="E19:J19"/>
    <mergeCell ref="K19:P19"/>
    <mergeCell ref="Q19:V19"/>
    <mergeCell ref="W19:Z19"/>
    <mergeCell ref="AC19:AD19"/>
    <mergeCell ref="C19:D19"/>
    <mergeCell ref="AG19:AH19"/>
    <mergeCell ref="AK19:AN19"/>
    <mergeCell ref="C20:D20"/>
    <mergeCell ref="AG21:AH21"/>
    <mergeCell ref="AK21:AN21"/>
    <mergeCell ref="A22:B22"/>
    <mergeCell ref="E22:J22"/>
    <mergeCell ref="K22:P22"/>
    <mergeCell ref="Q22:V22"/>
    <mergeCell ref="W22:Z22"/>
    <mergeCell ref="AC22:AD22"/>
    <mergeCell ref="AG22:AH22"/>
    <mergeCell ref="A20:B20"/>
    <mergeCell ref="E20:J20"/>
    <mergeCell ref="K20:P20"/>
    <mergeCell ref="Q20:V20"/>
    <mergeCell ref="W20:Z20"/>
    <mergeCell ref="AC20:AD20"/>
    <mergeCell ref="AG20:AH20"/>
    <mergeCell ref="AK20:AN20"/>
    <mergeCell ref="AK22:AN22"/>
    <mergeCell ref="A21:B21"/>
    <mergeCell ref="E21:J21"/>
    <mergeCell ref="K21:P21"/>
    <mergeCell ref="AC24:AD24"/>
    <mergeCell ref="AG24:AH24"/>
    <mergeCell ref="AK24:AN24"/>
    <mergeCell ref="AK26:AN26"/>
    <mergeCell ref="A25:B25"/>
    <mergeCell ref="E25:J25"/>
    <mergeCell ref="K25:P25"/>
    <mergeCell ref="Q21:V21"/>
    <mergeCell ref="W21:Z21"/>
    <mergeCell ref="AC21:AD21"/>
    <mergeCell ref="C21:D21"/>
    <mergeCell ref="C22:D22"/>
    <mergeCell ref="A23:B23"/>
    <mergeCell ref="E23:J23"/>
    <mergeCell ref="K23:P23"/>
    <mergeCell ref="Q23:V23"/>
    <mergeCell ref="W23:Z23"/>
    <mergeCell ref="AC23:AD23"/>
    <mergeCell ref="C23:D23"/>
    <mergeCell ref="Q25:V25"/>
    <mergeCell ref="W25:Z25"/>
    <mergeCell ref="AC25:AD25"/>
    <mergeCell ref="C25:D25"/>
    <mergeCell ref="C26:D26"/>
    <mergeCell ref="A27:B27"/>
    <mergeCell ref="E27:J27"/>
    <mergeCell ref="K27:P27"/>
    <mergeCell ref="Q27:V27"/>
    <mergeCell ref="W27:Z27"/>
    <mergeCell ref="AC27:AD27"/>
    <mergeCell ref="AG27:AH27"/>
    <mergeCell ref="AG23:AH23"/>
    <mergeCell ref="AK23:AN23"/>
    <mergeCell ref="C24:D24"/>
    <mergeCell ref="AG25:AH25"/>
    <mergeCell ref="AK25:AN25"/>
    <mergeCell ref="A26:B26"/>
    <mergeCell ref="E26:J26"/>
    <mergeCell ref="K26:P26"/>
    <mergeCell ref="Q26:V26"/>
    <mergeCell ref="W26:Z26"/>
    <mergeCell ref="AC26:AD26"/>
    <mergeCell ref="AG26:AH26"/>
    <mergeCell ref="A24:B24"/>
    <mergeCell ref="E24:J24"/>
    <mergeCell ref="K24:P24"/>
    <mergeCell ref="Q24:V24"/>
    <mergeCell ref="W24:Z24"/>
    <mergeCell ref="AC30:AD30"/>
    <mergeCell ref="AG30:AH30"/>
    <mergeCell ref="AK30:AN30"/>
    <mergeCell ref="AG28:AH28"/>
    <mergeCell ref="AK28:AN28"/>
    <mergeCell ref="C28:D28"/>
    <mergeCell ref="AC29:AD29"/>
    <mergeCell ref="C29:D29"/>
    <mergeCell ref="Q29:V29"/>
    <mergeCell ref="W29:Z29"/>
    <mergeCell ref="AK27:AN27"/>
    <mergeCell ref="C27:D27"/>
    <mergeCell ref="A28:B28"/>
    <mergeCell ref="E28:J28"/>
    <mergeCell ref="K28:P28"/>
    <mergeCell ref="Q28:V28"/>
    <mergeCell ref="W28:Z28"/>
    <mergeCell ref="AC28:AD28"/>
    <mergeCell ref="A40:B40"/>
    <mergeCell ref="E40:J40"/>
    <mergeCell ref="K40:P40"/>
    <mergeCell ref="Q40:V40"/>
    <mergeCell ref="W40:AO40"/>
    <mergeCell ref="C40:D40"/>
    <mergeCell ref="C30:D30"/>
    <mergeCell ref="AG29:AH29"/>
    <mergeCell ref="AK29:AN29"/>
    <mergeCell ref="W32:AO32"/>
    <mergeCell ref="A33:V33"/>
    <mergeCell ref="W33:AO33"/>
    <mergeCell ref="A32:V32"/>
    <mergeCell ref="A29:B29"/>
    <mergeCell ref="E29:J29"/>
    <mergeCell ref="K29:P29"/>
    <mergeCell ref="A30:B30"/>
    <mergeCell ref="E30:J30"/>
    <mergeCell ref="K30:P30"/>
    <mergeCell ref="Q30:V30"/>
    <mergeCell ref="A41:B41"/>
    <mergeCell ref="E41:J41"/>
    <mergeCell ref="K41:P41"/>
    <mergeCell ref="Q41:V41"/>
    <mergeCell ref="W41:Z41"/>
    <mergeCell ref="W30:Z30"/>
    <mergeCell ref="AC41:AD41"/>
    <mergeCell ref="C41:D41"/>
    <mergeCell ref="AG41:AH41"/>
    <mergeCell ref="AK41:AN41"/>
    <mergeCell ref="C42:D42"/>
    <mergeCell ref="AG43:AH43"/>
    <mergeCell ref="AK43:AN43"/>
    <mergeCell ref="A44:B44"/>
    <mergeCell ref="E44:J44"/>
    <mergeCell ref="K44:P44"/>
    <mergeCell ref="Q44:V44"/>
    <mergeCell ref="W44:Z44"/>
    <mergeCell ref="AC44:AD44"/>
    <mergeCell ref="AG44:AH44"/>
    <mergeCell ref="A42:B42"/>
    <mergeCell ref="E42:J42"/>
    <mergeCell ref="K42:P42"/>
    <mergeCell ref="Q42:V42"/>
    <mergeCell ref="W42:Z42"/>
    <mergeCell ref="AC42:AD42"/>
    <mergeCell ref="AG42:AH42"/>
    <mergeCell ref="AK42:AN42"/>
    <mergeCell ref="AK44:AN44"/>
    <mergeCell ref="A43:B43"/>
    <mergeCell ref="E43:J43"/>
    <mergeCell ref="K43:P43"/>
    <mergeCell ref="Q43:V43"/>
    <mergeCell ref="W43:Z43"/>
    <mergeCell ref="AC43:AD43"/>
    <mergeCell ref="C43:D43"/>
    <mergeCell ref="C44:D44"/>
    <mergeCell ref="A45:B45"/>
    <mergeCell ref="E45:J45"/>
    <mergeCell ref="K45:P45"/>
    <mergeCell ref="Q45:V45"/>
    <mergeCell ref="W45:Z45"/>
    <mergeCell ref="AC45:AD45"/>
    <mergeCell ref="C45:D45"/>
    <mergeCell ref="AG45:AH45"/>
    <mergeCell ref="AK45:AN45"/>
    <mergeCell ref="C46:D46"/>
    <mergeCell ref="AG47:AH47"/>
    <mergeCell ref="AK47:AN47"/>
    <mergeCell ref="A48:B48"/>
    <mergeCell ref="E48:J48"/>
    <mergeCell ref="K48:P48"/>
    <mergeCell ref="Q48:V48"/>
    <mergeCell ref="W48:Z48"/>
    <mergeCell ref="AC48:AD48"/>
    <mergeCell ref="AG48:AH48"/>
    <mergeCell ref="A46:B46"/>
    <mergeCell ref="E46:J46"/>
    <mergeCell ref="K46:P46"/>
    <mergeCell ref="Q46:V46"/>
    <mergeCell ref="W46:Z46"/>
    <mergeCell ref="AC46:AD46"/>
    <mergeCell ref="AG46:AH46"/>
    <mergeCell ref="AK46:AN46"/>
    <mergeCell ref="AK48:AN48"/>
    <mergeCell ref="A47:B47"/>
    <mergeCell ref="E47:J47"/>
    <mergeCell ref="K47:P47"/>
    <mergeCell ref="Q47:V47"/>
    <mergeCell ref="W47:Z47"/>
    <mergeCell ref="AC47:AD47"/>
    <mergeCell ref="C47:D47"/>
    <mergeCell ref="C48:D48"/>
    <mergeCell ref="A49:B49"/>
    <mergeCell ref="E49:J49"/>
    <mergeCell ref="K49:P49"/>
    <mergeCell ref="Q49:V49"/>
    <mergeCell ref="W49:Z49"/>
    <mergeCell ref="AC49:AD49"/>
    <mergeCell ref="C49:D49"/>
    <mergeCell ref="AG49:AH49"/>
    <mergeCell ref="AK49:AN49"/>
    <mergeCell ref="C50:D50"/>
    <mergeCell ref="AG51:AH51"/>
    <mergeCell ref="AK51:AN51"/>
    <mergeCell ref="A52:B52"/>
    <mergeCell ref="E52:J52"/>
    <mergeCell ref="K52:P52"/>
    <mergeCell ref="Q52:V52"/>
    <mergeCell ref="W52:Z52"/>
    <mergeCell ref="AC52:AD52"/>
    <mergeCell ref="AG52:AH52"/>
    <mergeCell ref="A50:B50"/>
    <mergeCell ref="E50:J50"/>
    <mergeCell ref="K50:P50"/>
    <mergeCell ref="Q50:V50"/>
    <mergeCell ref="W50:Z50"/>
    <mergeCell ref="AC50:AD50"/>
    <mergeCell ref="AG50:AH50"/>
    <mergeCell ref="AK50:AN50"/>
    <mergeCell ref="AK52:AN52"/>
    <mergeCell ref="A51:B51"/>
    <mergeCell ref="E51:J51"/>
    <mergeCell ref="K51:P51"/>
    <mergeCell ref="Q51:V51"/>
    <mergeCell ref="W51:Z51"/>
    <mergeCell ref="AC51:AD51"/>
    <mergeCell ref="C51:D51"/>
    <mergeCell ref="C52:D52"/>
    <mergeCell ref="A53:B53"/>
    <mergeCell ref="E53:J53"/>
    <mergeCell ref="K53:P53"/>
    <mergeCell ref="Q53:V53"/>
    <mergeCell ref="W53:Z53"/>
    <mergeCell ref="AC53:AD53"/>
    <mergeCell ref="C53:D53"/>
    <mergeCell ref="AG53:AH53"/>
    <mergeCell ref="AK53:AN53"/>
    <mergeCell ref="C54:D54"/>
    <mergeCell ref="AG55:AH55"/>
    <mergeCell ref="AK55:AN55"/>
    <mergeCell ref="A56:B56"/>
    <mergeCell ref="E56:J56"/>
    <mergeCell ref="K56:P56"/>
    <mergeCell ref="Q56:V56"/>
    <mergeCell ref="W56:Z56"/>
    <mergeCell ref="AC56:AD56"/>
    <mergeCell ref="AG56:AH56"/>
    <mergeCell ref="A54:B54"/>
    <mergeCell ref="E54:J54"/>
    <mergeCell ref="K54:P54"/>
    <mergeCell ref="Q54:V54"/>
    <mergeCell ref="W54:Z54"/>
    <mergeCell ref="AC54:AD54"/>
    <mergeCell ref="AG54:AH54"/>
    <mergeCell ref="AK54:AN54"/>
    <mergeCell ref="AG58:AH58"/>
    <mergeCell ref="AK58:AN58"/>
    <mergeCell ref="AK56:AN56"/>
    <mergeCell ref="A55:B55"/>
    <mergeCell ref="E55:J55"/>
    <mergeCell ref="K55:P55"/>
    <mergeCell ref="Q55:V55"/>
    <mergeCell ref="W55:Z55"/>
    <mergeCell ref="AC55:AD55"/>
    <mergeCell ref="C55:D55"/>
    <mergeCell ref="C56:D56"/>
    <mergeCell ref="A57:B57"/>
    <mergeCell ref="E57:J57"/>
    <mergeCell ref="K57:P57"/>
    <mergeCell ref="Q57:V57"/>
    <mergeCell ref="W57:Z57"/>
    <mergeCell ref="AC57:AD57"/>
    <mergeCell ref="C57:D57"/>
    <mergeCell ref="AG57:AH57"/>
    <mergeCell ref="AK57:AN57"/>
    <mergeCell ref="C58:D58"/>
    <mergeCell ref="A58:B58"/>
    <mergeCell ref="E58:J58"/>
    <mergeCell ref="K58:P58"/>
    <mergeCell ref="AG59:AH59"/>
    <mergeCell ref="AK59:AN59"/>
    <mergeCell ref="A60:B60"/>
    <mergeCell ref="E60:J60"/>
    <mergeCell ref="K60:P60"/>
    <mergeCell ref="Q60:V60"/>
    <mergeCell ref="W60:Z60"/>
    <mergeCell ref="AC60:AD60"/>
    <mergeCell ref="AG60:AH60"/>
    <mergeCell ref="A59:B59"/>
    <mergeCell ref="E59:J59"/>
    <mergeCell ref="K59:P59"/>
    <mergeCell ref="Q59:V59"/>
    <mergeCell ref="W59:Z59"/>
    <mergeCell ref="AC59:AD59"/>
    <mergeCell ref="C59:D59"/>
    <mergeCell ref="C60:D60"/>
    <mergeCell ref="Q58:V58"/>
    <mergeCell ref="W58:Z58"/>
    <mergeCell ref="AC58:AD58"/>
    <mergeCell ref="A65:V65"/>
    <mergeCell ref="W65:AO65"/>
    <mergeCell ref="A66:V66"/>
    <mergeCell ref="W66:AO66"/>
    <mergeCell ref="A63:B63"/>
    <mergeCell ref="E63:J63"/>
    <mergeCell ref="K63:P63"/>
    <mergeCell ref="Q63:V63"/>
    <mergeCell ref="AK60:AN60"/>
    <mergeCell ref="A64:V64"/>
    <mergeCell ref="W64:AO64"/>
    <mergeCell ref="W63:Z63"/>
    <mergeCell ref="AC63:AD63"/>
    <mergeCell ref="C63:D63"/>
    <mergeCell ref="AG61:AH61"/>
    <mergeCell ref="AK61:AN61"/>
    <mergeCell ref="A62:B62"/>
    <mergeCell ref="E62:J62"/>
    <mergeCell ref="K62:P62"/>
    <mergeCell ref="Q62:V62"/>
    <mergeCell ref="W62:Z62"/>
    <mergeCell ref="AG63:AH63"/>
    <mergeCell ref="AK63:AN63"/>
    <mergeCell ref="C62:D62"/>
    <mergeCell ref="AC62:AD62"/>
    <mergeCell ref="AG62:AH62"/>
    <mergeCell ref="AK62:AN62"/>
    <mergeCell ref="A61:B61"/>
    <mergeCell ref="E61:J61"/>
    <mergeCell ref="K61:P61"/>
    <mergeCell ref="Q61:V61"/>
    <mergeCell ref="W61:Z61"/>
    <mergeCell ref="AC61:AD61"/>
    <mergeCell ref="C61:D61"/>
  </mergeCells>
  <phoneticPr fontId="2"/>
  <conditionalFormatting sqref="C11:Z30 AC11:AD30 AG11:AH30 AP11:AS30 AV11:AW30 AZ11:BA30 C44:Z63 AC44:AD63 AG44:AH63 W65:AO65 W32:BH32">
    <cfRule type="containsBlanks" dxfId="119" priority="1">
      <formula>LEN(TRIM(C11))=0</formula>
    </cfRule>
  </conditionalFormatting>
  <dataValidations count="1">
    <dataValidation type="list" allowBlank="1" showInputMessage="1" showErrorMessage="1" sqref="Q11:V30 Q44:V63">
      <formula1>"基本給,手当,基本給（残）,手当（残）,一時金（残）"</formula1>
    </dataValidation>
  </dataValidations>
  <pageMargins left="0.70866141732283472" right="0.70866141732283472" top="0.74803149606299213" bottom="0.74803149606299213" header="0.31496062992125984" footer="0.31496062992125984"/>
  <pageSetup paperSize="9" scale="71" fitToHeight="0" orientation="landscape" r:id="rId1"/>
  <rowBreaks count="1" manualBreakCount="1">
    <brk id="35"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3"/>
  <sheetViews>
    <sheetView view="pageBreakPreview" zoomScale="70" zoomScaleNormal="64" zoomScaleSheetLayoutView="70" workbookViewId="0">
      <selection activeCell="B16" sqref="B16:D18"/>
    </sheetView>
  </sheetViews>
  <sheetFormatPr defaultRowHeight="18.75"/>
  <cols>
    <col min="1" max="20" width="9" style="398"/>
    <col min="21" max="24" width="0" style="398" hidden="1" customWidth="1"/>
    <col min="25" max="25" width="12.25" style="398" hidden="1" customWidth="1"/>
    <col min="26" max="26" width="0" style="398" hidden="1" customWidth="1"/>
    <col min="27" max="27" width="10.75" style="398" hidden="1" customWidth="1"/>
    <col min="28" max="30" width="0" style="398" hidden="1" customWidth="1"/>
    <col min="31" max="16384" width="9" style="398"/>
  </cols>
  <sheetData>
    <row r="1" spans="1:28" ht="30">
      <c r="A1" s="394" t="s">
        <v>110</v>
      </c>
      <c r="B1" s="395"/>
      <c r="C1" s="396"/>
      <c r="D1" s="396"/>
      <c r="E1" s="396"/>
      <c r="F1" s="396"/>
      <c r="G1" s="396"/>
      <c r="H1" s="396"/>
      <c r="I1" s="396"/>
      <c r="J1" s="396"/>
      <c r="K1" s="396"/>
      <c r="L1" s="396"/>
      <c r="M1" s="396"/>
      <c r="N1" s="396"/>
      <c r="O1" s="396"/>
      <c r="P1" s="396"/>
      <c r="Q1" s="396"/>
      <c r="R1" s="396"/>
      <c r="S1" s="396"/>
      <c r="T1" s="396"/>
      <c r="U1" s="396"/>
      <c r="V1" s="396"/>
      <c r="W1" s="396"/>
      <c r="X1" s="396"/>
      <c r="Y1" s="397" t="s">
        <v>375</v>
      </c>
      <c r="AA1" s="399" t="s">
        <v>386</v>
      </c>
      <c r="AB1" s="398" t="s">
        <v>325</v>
      </c>
    </row>
    <row r="2" spans="1:28" ht="30">
      <c r="A2" s="394"/>
      <c r="B2" s="395"/>
      <c r="C2" s="396"/>
      <c r="D2" s="396"/>
      <c r="E2" s="396"/>
      <c r="F2" s="396"/>
      <c r="G2" s="396"/>
      <c r="H2" s="400"/>
      <c r="I2" s="400"/>
      <c r="J2" s="400"/>
      <c r="K2" s="743" t="s">
        <v>66</v>
      </c>
      <c r="L2" s="743" t="s">
        <v>67</v>
      </c>
      <c r="M2" s="743"/>
      <c r="N2" s="743"/>
      <c r="O2" s="396"/>
      <c r="P2" s="396"/>
      <c r="Q2" s="396"/>
      <c r="R2" s="396"/>
      <c r="S2" s="396"/>
      <c r="T2" s="396"/>
      <c r="U2" s="396"/>
      <c r="V2" s="396"/>
      <c r="W2" s="396"/>
      <c r="X2" s="396"/>
      <c r="Y2" s="397" t="s">
        <v>376</v>
      </c>
      <c r="AA2" s="399" t="s">
        <v>387</v>
      </c>
      <c r="AB2" s="398" t="s">
        <v>326</v>
      </c>
    </row>
    <row r="3" spans="1:28" ht="30">
      <c r="A3" s="394"/>
      <c r="B3" s="395"/>
      <c r="C3" s="396"/>
      <c r="D3" s="396"/>
      <c r="E3" s="396"/>
      <c r="F3" s="396"/>
      <c r="G3" s="396"/>
      <c r="H3" s="400"/>
      <c r="I3" s="400"/>
      <c r="J3" s="400"/>
      <c r="K3" s="743"/>
      <c r="L3" s="743"/>
      <c r="M3" s="743"/>
      <c r="N3" s="743"/>
      <c r="O3" s="396"/>
      <c r="P3" s="396"/>
      <c r="Q3" s="396"/>
      <c r="R3" s="396"/>
      <c r="S3" s="396"/>
      <c r="T3" s="396"/>
      <c r="U3" s="396"/>
      <c r="V3" s="396"/>
      <c r="W3" s="396"/>
      <c r="X3" s="396"/>
      <c r="Y3" s="397" t="s">
        <v>377</v>
      </c>
      <c r="AA3" s="399" t="s">
        <v>388</v>
      </c>
      <c r="AB3" s="398" t="s">
        <v>327</v>
      </c>
    </row>
    <row r="4" spans="1:28">
      <c r="A4" s="396"/>
      <c r="B4" s="396"/>
      <c r="C4" s="396"/>
      <c r="D4" s="396"/>
      <c r="E4" s="396"/>
      <c r="F4" s="396"/>
      <c r="G4" s="396"/>
      <c r="H4" s="396"/>
      <c r="I4" s="396"/>
      <c r="J4" s="396"/>
      <c r="K4" s="396"/>
      <c r="L4" s="396"/>
      <c r="M4" s="396"/>
      <c r="N4" s="396"/>
      <c r="O4" s="396"/>
      <c r="P4" s="396"/>
      <c r="Q4" s="396"/>
      <c r="R4" s="396"/>
      <c r="S4" s="396"/>
      <c r="T4" s="396"/>
      <c r="U4" s="396"/>
      <c r="V4" s="396"/>
      <c r="W4" s="396"/>
      <c r="X4" s="396"/>
      <c r="Y4" s="397" t="s">
        <v>378</v>
      </c>
      <c r="AA4" s="399" t="s">
        <v>389</v>
      </c>
    </row>
    <row r="5" spans="1:28">
      <c r="A5" s="396"/>
      <c r="B5" s="396"/>
      <c r="C5" s="396"/>
      <c r="D5" s="396"/>
      <c r="E5" s="396"/>
      <c r="F5" s="396"/>
      <c r="G5" s="396"/>
      <c r="H5" s="396"/>
      <c r="I5" s="396"/>
      <c r="J5" s="396"/>
      <c r="K5" s="396"/>
      <c r="L5" s="396"/>
      <c r="M5" s="396"/>
      <c r="N5" s="396"/>
      <c r="O5" s="396"/>
      <c r="P5" s="396"/>
      <c r="Q5" s="396"/>
      <c r="R5" s="396"/>
      <c r="S5" s="396"/>
      <c r="T5" s="396"/>
      <c r="U5" s="396"/>
      <c r="V5" s="396"/>
      <c r="W5" s="396"/>
      <c r="X5" s="396"/>
      <c r="Y5" s="397" t="s">
        <v>379</v>
      </c>
      <c r="AA5" s="399" t="s">
        <v>390</v>
      </c>
    </row>
    <row r="6" spans="1:28" ht="33">
      <c r="A6" s="744" t="s">
        <v>29</v>
      </c>
      <c r="B6" s="744"/>
      <c r="C6" s="744"/>
      <c r="D6" s="744"/>
      <c r="E6" s="744"/>
      <c r="F6" s="744"/>
      <c r="G6" s="744"/>
      <c r="H6" s="744"/>
      <c r="I6" s="744"/>
      <c r="J6" s="744"/>
      <c r="K6" s="744"/>
      <c r="L6" s="744"/>
      <c r="M6" s="744"/>
      <c r="N6" s="744"/>
      <c r="O6" s="744"/>
      <c r="P6" s="744"/>
      <c r="Q6" s="744"/>
      <c r="R6" s="744"/>
      <c r="S6" s="396"/>
      <c r="T6" s="396"/>
      <c r="U6" s="396"/>
      <c r="V6" s="396"/>
      <c r="W6" s="396"/>
      <c r="X6" s="396"/>
      <c r="Y6" s="397" t="s">
        <v>380</v>
      </c>
      <c r="AA6" s="399" t="s">
        <v>391</v>
      </c>
    </row>
    <row r="7" spans="1:28" ht="25.5">
      <c r="A7" s="396"/>
      <c r="B7" s="759" t="str">
        <f>⑤⑧処遇Ⅰ入力シート!I7&amp;"区"</f>
        <v>区</v>
      </c>
      <c r="C7" s="759"/>
      <c r="D7" s="759"/>
      <c r="E7" s="759"/>
      <c r="F7" s="759"/>
      <c r="G7" s="666">
        <f>⑤⑧処遇Ⅰ入力シート!E10</f>
        <v>0</v>
      </c>
      <c r="H7" s="666"/>
      <c r="I7" s="666"/>
      <c r="J7" s="666"/>
      <c r="K7" s="666"/>
      <c r="L7" s="666"/>
      <c r="M7" s="666"/>
      <c r="N7" s="666"/>
      <c r="O7" s="666"/>
      <c r="P7" s="396"/>
      <c r="Q7" s="396"/>
      <c r="R7" s="396"/>
      <c r="S7" s="396"/>
      <c r="T7" s="396"/>
      <c r="U7" s="396"/>
      <c r="V7" s="396"/>
      <c r="W7" s="396"/>
      <c r="X7" s="396"/>
      <c r="Y7" s="397" t="s">
        <v>382</v>
      </c>
      <c r="AA7" s="399" t="s">
        <v>392</v>
      </c>
    </row>
    <row r="8" spans="1:28" ht="10.5" customHeight="1">
      <c r="A8" s="396"/>
      <c r="B8" s="745"/>
      <c r="C8" s="745"/>
      <c r="D8" s="745"/>
      <c r="E8" s="747"/>
      <c r="F8" s="747"/>
      <c r="G8" s="747"/>
      <c r="H8" s="747"/>
      <c r="I8" s="747"/>
      <c r="J8" s="747"/>
      <c r="K8" s="747"/>
      <c r="L8" s="747"/>
      <c r="M8" s="747"/>
      <c r="N8" s="747"/>
      <c r="O8" s="747"/>
      <c r="P8" s="396"/>
      <c r="Q8" s="396"/>
      <c r="R8" s="396"/>
      <c r="S8" s="396"/>
      <c r="T8" s="396"/>
      <c r="U8" s="396"/>
      <c r="V8" s="396"/>
      <c r="W8" s="396"/>
      <c r="X8" s="396"/>
      <c r="Y8" s="397" t="s">
        <v>383</v>
      </c>
      <c r="AA8" s="399" t="s">
        <v>393</v>
      </c>
    </row>
    <row r="9" spans="1:28" ht="10.5" customHeight="1">
      <c r="A9" s="396"/>
      <c r="B9" s="745"/>
      <c r="C9" s="745"/>
      <c r="D9" s="745"/>
      <c r="E9" s="748"/>
      <c r="F9" s="748"/>
      <c r="G9" s="748"/>
      <c r="H9" s="748"/>
      <c r="I9" s="748"/>
      <c r="J9" s="748"/>
      <c r="K9" s="748"/>
      <c r="L9" s="748"/>
      <c r="M9" s="748"/>
      <c r="N9" s="748"/>
      <c r="O9" s="748"/>
      <c r="P9" s="396"/>
      <c r="Q9" s="396"/>
      <c r="R9" s="396"/>
      <c r="S9" s="396"/>
      <c r="T9" s="396"/>
      <c r="U9" s="396"/>
      <c r="V9" s="396"/>
      <c r="W9" s="396"/>
      <c r="X9" s="396"/>
      <c r="Y9" s="397" t="s">
        <v>384</v>
      </c>
      <c r="Z9" s="401" t="s">
        <v>337</v>
      </c>
      <c r="AA9" s="399" t="s">
        <v>394</v>
      </c>
    </row>
    <row r="10" spans="1:28" ht="10.5" customHeight="1">
      <c r="A10" s="396"/>
      <c r="B10" s="745"/>
      <c r="C10" s="745"/>
      <c r="D10" s="745"/>
      <c r="E10" s="747"/>
      <c r="F10" s="747"/>
      <c r="G10" s="747"/>
      <c r="H10" s="747"/>
      <c r="I10" s="747"/>
      <c r="J10" s="747"/>
      <c r="K10" s="747"/>
      <c r="L10" s="747"/>
      <c r="M10" s="747"/>
      <c r="N10" s="747"/>
      <c r="O10" s="747"/>
      <c r="P10" s="396"/>
      <c r="Q10" s="396"/>
      <c r="R10" s="396"/>
      <c r="S10" s="396"/>
      <c r="T10" s="396"/>
      <c r="U10" s="396"/>
      <c r="V10" s="396"/>
      <c r="W10" s="396"/>
      <c r="X10" s="396"/>
      <c r="Y10" s="397" t="s">
        <v>373</v>
      </c>
      <c r="AA10" s="399" t="s">
        <v>395</v>
      </c>
    </row>
    <row r="11" spans="1:28" ht="10.5" customHeight="1">
      <c r="A11" s="396"/>
      <c r="B11" s="745"/>
      <c r="C11" s="745"/>
      <c r="D11" s="745"/>
      <c r="E11" s="747"/>
      <c r="F11" s="747"/>
      <c r="G11" s="747"/>
      <c r="H11" s="747"/>
      <c r="I11" s="747"/>
      <c r="J11" s="747"/>
      <c r="K11" s="747"/>
      <c r="L11" s="747"/>
      <c r="M11" s="747"/>
      <c r="N11" s="747"/>
      <c r="O11" s="747"/>
      <c r="P11" s="396"/>
      <c r="Q11" s="396"/>
      <c r="R11" s="396"/>
      <c r="S11" s="396"/>
      <c r="T11" s="396"/>
      <c r="U11" s="396"/>
      <c r="V11" s="396"/>
      <c r="W11" s="396"/>
      <c r="X11" s="396"/>
      <c r="Y11" s="397" t="s">
        <v>374</v>
      </c>
      <c r="AA11" s="399" t="s">
        <v>396</v>
      </c>
    </row>
    <row r="12" spans="1:28" ht="18.75" customHeight="1">
      <c r="A12" s="396"/>
      <c r="B12" s="699" t="s">
        <v>72</v>
      </c>
      <c r="C12" s="700"/>
      <c r="D12" s="701"/>
      <c r="E12" s="396"/>
      <c r="F12" s="396"/>
      <c r="G12" s="396"/>
      <c r="H12" s="746" t="s">
        <v>402</v>
      </c>
      <c r="I12" s="746"/>
      <c r="J12" s="746"/>
      <c r="K12" s="746"/>
      <c r="L12" s="746" t="s">
        <v>403</v>
      </c>
      <c r="M12" s="746"/>
      <c r="N12" s="746"/>
      <c r="O12" s="746"/>
      <c r="P12" s="396"/>
      <c r="Q12" s="396"/>
      <c r="R12" s="396"/>
      <c r="S12" s="396"/>
      <c r="T12" s="396"/>
      <c r="U12" s="396"/>
      <c r="V12" s="396"/>
      <c r="W12" s="396"/>
      <c r="X12" s="396"/>
      <c r="Y12" s="397" t="s">
        <v>385</v>
      </c>
      <c r="AA12" s="399" t="s">
        <v>397</v>
      </c>
    </row>
    <row r="13" spans="1:28" ht="18.75" customHeight="1">
      <c r="A13" s="396"/>
      <c r="B13" s="702"/>
      <c r="C13" s="703"/>
      <c r="D13" s="704"/>
      <c r="E13" s="396"/>
      <c r="F13" s="396"/>
      <c r="G13" s="396"/>
      <c r="H13" s="746"/>
      <c r="I13" s="746"/>
      <c r="J13" s="746"/>
      <c r="K13" s="746"/>
      <c r="L13" s="746"/>
      <c r="M13" s="746"/>
      <c r="N13" s="746"/>
      <c r="O13" s="746"/>
      <c r="P13" s="396"/>
      <c r="Q13" s="396"/>
      <c r="R13" s="396"/>
      <c r="S13" s="396"/>
      <c r="T13" s="396"/>
      <c r="U13" s="396"/>
      <c r="V13" s="396"/>
      <c r="W13" s="396"/>
      <c r="X13" s="396"/>
      <c r="AA13" s="399" t="s">
        <v>375</v>
      </c>
    </row>
    <row r="14" spans="1:28" ht="18.75" customHeight="1">
      <c r="A14" s="396"/>
      <c r="B14" s="702"/>
      <c r="C14" s="703"/>
      <c r="D14" s="704"/>
      <c r="E14" s="396"/>
      <c r="F14" s="396"/>
      <c r="G14" s="396"/>
      <c r="H14" s="746"/>
      <c r="I14" s="746"/>
      <c r="J14" s="746"/>
      <c r="K14" s="746"/>
      <c r="L14" s="746"/>
      <c r="M14" s="746"/>
      <c r="N14" s="746"/>
      <c r="O14" s="746"/>
      <c r="P14" s="396"/>
      <c r="Q14" s="396"/>
      <c r="R14" s="396"/>
      <c r="S14" s="396"/>
      <c r="T14" s="396"/>
      <c r="U14" s="396"/>
      <c r="V14" s="396"/>
      <c r="W14" s="396"/>
      <c r="X14" s="396"/>
      <c r="AA14" s="399" t="s">
        <v>376</v>
      </c>
    </row>
    <row r="15" spans="1:28" ht="45" customHeight="1">
      <c r="A15" s="396"/>
      <c r="B15" s="705"/>
      <c r="C15" s="706"/>
      <c r="D15" s="707"/>
      <c r="E15" s="396"/>
      <c r="F15" s="396"/>
      <c r="G15" s="396"/>
      <c r="H15" s="746"/>
      <c r="I15" s="746"/>
      <c r="J15" s="746"/>
      <c r="K15" s="746"/>
      <c r="L15" s="746"/>
      <c r="M15" s="746"/>
      <c r="N15" s="746"/>
      <c r="O15" s="746"/>
      <c r="P15" s="396"/>
      <c r="Q15" s="396"/>
      <c r="R15" s="396"/>
      <c r="S15" s="396"/>
      <c r="T15" s="396"/>
      <c r="U15" s="396"/>
      <c r="V15" s="396"/>
      <c r="W15" s="396"/>
      <c r="X15" s="396"/>
      <c r="AA15" s="399" t="s">
        <v>377</v>
      </c>
    </row>
    <row r="16" spans="1:28">
      <c r="A16" s="396"/>
      <c r="B16" s="717"/>
      <c r="C16" s="717"/>
      <c r="D16" s="717"/>
      <c r="E16" s="396"/>
      <c r="F16" s="396"/>
      <c r="G16" s="396"/>
      <c r="H16" s="751"/>
      <c r="I16" s="751"/>
      <c r="J16" s="751"/>
      <c r="K16" s="751"/>
      <c r="L16" s="751"/>
      <c r="M16" s="751"/>
      <c r="N16" s="751"/>
      <c r="O16" s="751"/>
      <c r="P16" s="396"/>
      <c r="Q16" s="396"/>
      <c r="R16" s="396"/>
      <c r="S16" s="396"/>
      <c r="T16" s="396"/>
      <c r="U16" s="396"/>
      <c r="V16" s="396"/>
      <c r="W16" s="396"/>
      <c r="X16" s="396"/>
      <c r="AA16" s="399" t="s">
        <v>378</v>
      </c>
    </row>
    <row r="17" spans="1:27">
      <c r="A17" s="396"/>
      <c r="B17" s="717"/>
      <c r="C17" s="717"/>
      <c r="D17" s="717"/>
      <c r="E17" s="396"/>
      <c r="F17" s="396"/>
      <c r="G17" s="396"/>
      <c r="H17" s="751"/>
      <c r="I17" s="751"/>
      <c r="J17" s="751"/>
      <c r="K17" s="751"/>
      <c r="L17" s="751"/>
      <c r="M17" s="751"/>
      <c r="N17" s="751"/>
      <c r="O17" s="751"/>
      <c r="P17" s="396"/>
      <c r="Q17" s="396"/>
      <c r="R17" s="396"/>
      <c r="S17" s="396"/>
      <c r="T17" s="396"/>
      <c r="U17" s="396"/>
      <c r="V17" s="396"/>
      <c r="W17" s="396"/>
      <c r="X17" s="396"/>
      <c r="AA17" s="399" t="s">
        <v>379</v>
      </c>
    </row>
    <row r="18" spans="1:27">
      <c r="A18" s="396"/>
      <c r="B18" s="717"/>
      <c r="C18" s="717"/>
      <c r="D18" s="717"/>
      <c r="E18" s="396"/>
      <c r="F18" s="396"/>
      <c r="G18" s="396"/>
      <c r="H18" s="751"/>
      <c r="I18" s="751"/>
      <c r="J18" s="751"/>
      <c r="K18" s="751"/>
      <c r="L18" s="751"/>
      <c r="M18" s="751"/>
      <c r="N18" s="751"/>
      <c r="O18" s="751"/>
      <c r="P18" s="396"/>
      <c r="Q18" s="396"/>
      <c r="R18" s="396"/>
      <c r="S18" s="396"/>
      <c r="T18" s="396"/>
      <c r="U18" s="396"/>
      <c r="V18" s="396"/>
      <c r="W18" s="396"/>
      <c r="X18" s="396"/>
      <c r="AA18" s="399" t="s">
        <v>380</v>
      </c>
    </row>
    <row r="19" spans="1:27">
      <c r="A19" s="396"/>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AA19" s="399" t="s">
        <v>381</v>
      </c>
    </row>
    <row r="20" spans="1:27">
      <c r="A20" s="396"/>
      <c r="B20" s="396"/>
      <c r="C20" s="396"/>
      <c r="D20" s="396"/>
      <c r="E20" s="396"/>
      <c r="F20" s="396"/>
      <c r="G20" s="396"/>
      <c r="H20" s="396"/>
      <c r="I20" s="396"/>
      <c r="J20" s="396"/>
      <c r="K20" s="396"/>
      <c r="L20" s="396"/>
      <c r="M20" s="396"/>
      <c r="N20" s="396"/>
      <c r="O20" s="396"/>
      <c r="P20" s="396"/>
      <c r="Q20" s="396"/>
      <c r="R20" s="396"/>
      <c r="S20" s="396"/>
      <c r="T20" s="396"/>
      <c r="U20" s="396"/>
      <c r="V20" s="396"/>
      <c r="W20" s="396"/>
      <c r="X20" s="396"/>
    </row>
    <row r="21" spans="1:27" ht="35.25">
      <c r="A21" s="752" t="s">
        <v>78</v>
      </c>
      <c r="B21" s="752"/>
      <c r="C21" s="752"/>
      <c r="D21" s="752"/>
      <c r="E21" s="752"/>
      <c r="F21" s="752"/>
      <c r="G21" s="752"/>
      <c r="H21" s="752"/>
      <c r="I21" s="752"/>
      <c r="J21" s="752"/>
      <c r="K21" s="752"/>
      <c r="L21" s="752"/>
      <c r="M21" s="752"/>
      <c r="N21" s="752"/>
      <c r="O21" s="752"/>
      <c r="P21" s="752"/>
      <c r="Q21" s="752"/>
      <c r="R21" s="752"/>
      <c r="S21" s="396"/>
      <c r="T21" s="396"/>
      <c r="U21" s="396"/>
      <c r="V21" s="396"/>
      <c r="W21" s="396"/>
      <c r="X21" s="396"/>
    </row>
    <row r="22" spans="1:27" ht="17.25" customHeight="1">
      <c r="A22" s="402"/>
      <c r="B22" s="402"/>
      <c r="C22" s="402"/>
      <c r="D22" s="402"/>
      <c r="E22" s="402"/>
      <c r="F22" s="402"/>
      <c r="G22" s="402"/>
      <c r="H22" s="402"/>
      <c r="I22" s="402"/>
      <c r="J22" s="402"/>
      <c r="K22" s="402"/>
      <c r="L22" s="402"/>
      <c r="M22" s="402"/>
      <c r="N22" s="402"/>
      <c r="O22" s="402"/>
      <c r="P22" s="402"/>
      <c r="Q22" s="402"/>
      <c r="R22" s="402"/>
      <c r="S22" s="396"/>
      <c r="T22" s="396"/>
      <c r="U22" s="396"/>
      <c r="V22" s="396"/>
      <c r="W22" s="396"/>
      <c r="X22" s="396"/>
    </row>
    <row r="23" spans="1:27" ht="33">
      <c r="A23" s="760" t="s">
        <v>73</v>
      </c>
      <c r="B23" s="760"/>
      <c r="C23" s="760"/>
      <c r="D23" s="760"/>
      <c r="E23" s="760"/>
      <c r="F23" s="760"/>
      <c r="G23" s="760"/>
      <c r="H23" s="760"/>
      <c r="I23" s="760"/>
      <c r="J23" s="760"/>
      <c r="K23" s="760"/>
      <c r="L23" s="760"/>
      <c r="M23" s="760"/>
      <c r="N23" s="760"/>
      <c r="O23" s="760"/>
      <c r="P23" s="760"/>
      <c r="Q23" s="760"/>
      <c r="R23" s="760"/>
      <c r="S23" s="396"/>
      <c r="T23" s="396"/>
      <c r="U23" s="396"/>
      <c r="V23" s="396"/>
      <c r="W23" s="396"/>
      <c r="X23" s="396"/>
    </row>
    <row r="24" spans="1:27">
      <c r="A24" s="396"/>
      <c r="B24" s="699" t="s">
        <v>74</v>
      </c>
      <c r="C24" s="700"/>
      <c r="D24" s="701"/>
      <c r="E24" s="396"/>
      <c r="F24" s="396"/>
      <c r="G24" s="396"/>
      <c r="H24" s="396"/>
      <c r="I24" s="396"/>
      <c r="J24" s="396"/>
      <c r="K24" s="396"/>
      <c r="L24" s="396"/>
      <c r="M24" s="396"/>
      <c r="N24" s="396"/>
      <c r="O24" s="396"/>
      <c r="P24" s="396"/>
      <c r="Q24" s="396"/>
      <c r="R24" s="396"/>
      <c r="S24" s="396"/>
      <c r="T24" s="396"/>
      <c r="U24" s="396"/>
      <c r="V24" s="396"/>
      <c r="W24" s="396"/>
      <c r="X24" s="396"/>
    </row>
    <row r="25" spans="1:27">
      <c r="A25" s="396"/>
      <c r="B25" s="702"/>
      <c r="C25" s="703"/>
      <c r="D25" s="704"/>
      <c r="E25" s="396"/>
      <c r="F25" s="396"/>
      <c r="G25" s="396"/>
      <c r="H25" s="396"/>
      <c r="I25" s="396"/>
      <c r="J25" s="396"/>
      <c r="K25" s="396"/>
      <c r="L25" s="396"/>
      <c r="M25" s="396"/>
      <c r="N25" s="396"/>
      <c r="O25" s="396"/>
      <c r="P25" s="396"/>
      <c r="Q25" s="396"/>
      <c r="R25" s="396"/>
      <c r="S25" s="396"/>
      <c r="T25" s="396"/>
      <c r="U25" s="396"/>
      <c r="V25" s="396"/>
      <c r="W25" s="396"/>
      <c r="X25" s="396"/>
    </row>
    <row r="26" spans="1:27">
      <c r="A26" s="396"/>
      <c r="B26" s="702"/>
      <c r="C26" s="703"/>
      <c r="D26" s="704"/>
      <c r="E26" s="396"/>
      <c r="F26" s="396"/>
      <c r="G26" s="396"/>
      <c r="H26" s="396"/>
      <c r="I26" s="396"/>
      <c r="J26" s="396"/>
      <c r="K26" s="396"/>
      <c r="L26" s="396"/>
      <c r="M26" s="396"/>
      <c r="N26" s="396"/>
      <c r="O26" s="396"/>
      <c r="P26" s="396"/>
      <c r="Q26" s="396"/>
      <c r="R26" s="396"/>
      <c r="S26" s="396"/>
      <c r="T26" s="396"/>
      <c r="U26" s="396"/>
      <c r="V26" s="396"/>
      <c r="W26" s="396"/>
      <c r="X26" s="396"/>
    </row>
    <row r="27" spans="1:27">
      <c r="A27" s="396"/>
      <c r="B27" s="705"/>
      <c r="C27" s="706"/>
      <c r="D27" s="707"/>
      <c r="E27" s="396"/>
      <c r="F27" s="396"/>
      <c r="G27" s="396"/>
      <c r="H27" s="396"/>
      <c r="I27" s="396"/>
      <c r="J27" s="396"/>
      <c r="K27" s="396"/>
      <c r="L27" s="396"/>
      <c r="M27" s="396"/>
      <c r="N27" s="396"/>
      <c r="O27" s="396"/>
      <c r="P27" s="396"/>
      <c r="Q27" s="396"/>
      <c r="R27" s="396"/>
      <c r="S27" s="396"/>
      <c r="T27" s="396"/>
      <c r="U27" s="396"/>
      <c r="V27" s="396"/>
      <c r="W27" s="396"/>
      <c r="X27" s="396"/>
    </row>
    <row r="28" spans="1:27">
      <c r="A28" s="396"/>
      <c r="B28" s="749"/>
      <c r="C28" s="749"/>
      <c r="D28" s="749"/>
      <c r="E28" s="672" t="str">
        <f>IF(OR(B28="",ISNUMBER(B28)),"","←NG！数字以外の文字が入力されています。")</f>
        <v/>
      </c>
      <c r="F28" s="673"/>
      <c r="G28" s="673"/>
      <c r="H28" s="673"/>
      <c r="I28" s="673"/>
      <c r="J28" s="673"/>
      <c r="K28" s="673"/>
      <c r="L28" s="673"/>
      <c r="M28" s="673"/>
      <c r="N28" s="673"/>
      <c r="O28" s="673"/>
      <c r="P28" s="396"/>
      <c r="Q28" s="396"/>
      <c r="R28" s="396"/>
      <c r="S28" s="396"/>
      <c r="T28" s="396"/>
      <c r="U28" s="396"/>
      <c r="V28" s="396"/>
      <c r="W28" s="396"/>
      <c r="X28" s="396"/>
    </row>
    <row r="29" spans="1:27">
      <c r="A29" s="396"/>
      <c r="B29" s="749"/>
      <c r="C29" s="749"/>
      <c r="D29" s="749"/>
      <c r="E29" s="672"/>
      <c r="F29" s="673"/>
      <c r="G29" s="673"/>
      <c r="H29" s="673"/>
      <c r="I29" s="673"/>
      <c r="J29" s="673"/>
      <c r="K29" s="673"/>
      <c r="L29" s="673"/>
      <c r="M29" s="673"/>
      <c r="N29" s="673"/>
      <c r="O29" s="673"/>
      <c r="P29" s="396"/>
      <c r="Q29" s="396"/>
      <c r="R29" s="396"/>
      <c r="S29" s="396"/>
      <c r="T29" s="396"/>
      <c r="U29" s="396"/>
      <c r="V29" s="396"/>
      <c r="W29" s="396"/>
      <c r="X29" s="396"/>
    </row>
    <row r="30" spans="1:27">
      <c r="A30" s="396"/>
      <c r="B30" s="750"/>
      <c r="C30" s="750"/>
      <c r="D30" s="750"/>
      <c r="E30" s="672"/>
      <c r="F30" s="674"/>
      <c r="G30" s="674"/>
      <c r="H30" s="674"/>
      <c r="I30" s="674"/>
      <c r="J30" s="674"/>
      <c r="K30" s="674"/>
      <c r="L30" s="674"/>
      <c r="M30" s="674"/>
      <c r="N30" s="674"/>
      <c r="O30" s="674"/>
      <c r="P30" s="396"/>
      <c r="Q30" s="396"/>
      <c r="R30" s="396"/>
      <c r="S30" s="396"/>
      <c r="T30" s="396"/>
      <c r="U30" s="396"/>
      <c r="V30" s="396"/>
      <c r="W30" s="396"/>
      <c r="X30" s="396"/>
    </row>
    <row r="31" spans="1:27" ht="18.75" customHeight="1">
      <c r="A31" s="396"/>
      <c r="B31" s="669" t="s">
        <v>75</v>
      </c>
      <c r="C31" s="669"/>
      <c r="D31" s="669"/>
      <c r="E31" s="669"/>
      <c r="F31" s="669"/>
      <c r="G31" s="669"/>
      <c r="H31" s="669"/>
      <c r="I31" s="669"/>
      <c r="J31" s="669"/>
      <c r="K31" s="669"/>
      <c r="L31" s="669"/>
      <c r="M31" s="669"/>
      <c r="N31" s="669"/>
      <c r="O31" s="669"/>
      <c r="P31" s="669"/>
      <c r="Q31" s="396"/>
      <c r="R31" s="396"/>
      <c r="S31" s="396"/>
      <c r="T31" s="396"/>
      <c r="U31" s="396"/>
      <c r="V31" s="396"/>
      <c r="W31" s="396"/>
      <c r="X31" s="396"/>
    </row>
    <row r="32" spans="1:27" ht="18.75" customHeight="1">
      <c r="A32" s="396"/>
      <c r="B32" s="669"/>
      <c r="C32" s="669"/>
      <c r="D32" s="669"/>
      <c r="E32" s="669"/>
      <c r="F32" s="669"/>
      <c r="G32" s="669"/>
      <c r="H32" s="669"/>
      <c r="I32" s="669"/>
      <c r="J32" s="669"/>
      <c r="K32" s="669"/>
      <c r="L32" s="669"/>
      <c r="M32" s="669"/>
      <c r="N32" s="669"/>
      <c r="O32" s="669"/>
      <c r="P32" s="669"/>
      <c r="Q32" s="396"/>
      <c r="R32" s="396"/>
      <c r="S32" s="396"/>
      <c r="T32" s="396"/>
      <c r="U32" s="396"/>
      <c r="V32" s="396"/>
      <c r="W32" s="396"/>
      <c r="X32" s="396"/>
    </row>
    <row r="33" spans="1:24" ht="18.75" customHeight="1">
      <c r="A33" s="396"/>
      <c r="B33" s="666" t="s">
        <v>18</v>
      </c>
      <c r="C33" s="666"/>
      <c r="D33" s="666"/>
      <c r="E33" s="666"/>
      <c r="F33" s="666"/>
      <c r="G33" s="666" t="s">
        <v>22</v>
      </c>
      <c r="H33" s="666"/>
      <c r="I33" s="666"/>
      <c r="J33" s="666" t="s">
        <v>19</v>
      </c>
      <c r="K33" s="666"/>
      <c r="L33" s="666" t="s">
        <v>23</v>
      </c>
      <c r="M33" s="666"/>
      <c r="N33" s="666"/>
      <c r="O33" s="666"/>
      <c r="P33" s="666"/>
      <c r="Q33" s="396"/>
      <c r="R33" s="396"/>
      <c r="S33" s="396"/>
      <c r="T33" s="396"/>
      <c r="U33" s="396"/>
      <c r="V33" s="396"/>
      <c r="W33" s="396"/>
      <c r="X33" s="396"/>
    </row>
    <row r="34" spans="1:24" ht="18.75" customHeight="1">
      <c r="A34" s="396"/>
      <c r="B34" s="666"/>
      <c r="C34" s="666"/>
      <c r="D34" s="666"/>
      <c r="E34" s="666"/>
      <c r="F34" s="666"/>
      <c r="G34" s="666"/>
      <c r="H34" s="666"/>
      <c r="I34" s="666"/>
      <c r="J34" s="666"/>
      <c r="K34" s="666"/>
      <c r="L34" s="666"/>
      <c r="M34" s="666"/>
      <c r="N34" s="666"/>
      <c r="O34" s="666"/>
      <c r="P34" s="666"/>
      <c r="Q34" s="396"/>
      <c r="R34" s="396"/>
      <c r="S34" s="396"/>
      <c r="T34" s="396"/>
      <c r="U34" s="396"/>
      <c r="V34" s="396"/>
      <c r="W34" s="396"/>
      <c r="X34" s="396"/>
    </row>
    <row r="35" spans="1:24" ht="25.5" customHeight="1">
      <c r="A35" s="396"/>
      <c r="B35" s="403"/>
      <c r="C35" s="666" t="s">
        <v>20</v>
      </c>
      <c r="D35" s="666"/>
      <c r="E35" s="666"/>
      <c r="F35" s="666"/>
      <c r="G35" s="671"/>
      <c r="H35" s="671"/>
      <c r="I35" s="671"/>
      <c r="J35" s="693"/>
      <c r="K35" s="693"/>
      <c r="L35" s="692"/>
      <c r="M35" s="692"/>
      <c r="N35" s="692"/>
      <c r="O35" s="692"/>
      <c r="P35" s="692"/>
      <c r="Q35" s="396"/>
      <c r="R35" s="396"/>
      <c r="S35" s="396"/>
      <c r="T35" s="396"/>
      <c r="U35" s="396"/>
      <c r="V35" s="396"/>
      <c r="W35" s="396"/>
      <c r="X35" s="396"/>
    </row>
    <row r="36" spans="1:24" ht="25.5">
      <c r="A36" s="396"/>
      <c r="B36" s="403"/>
      <c r="C36" s="694" t="s">
        <v>338</v>
      </c>
      <c r="D36" s="695"/>
      <c r="E36" s="675"/>
      <c r="F36" s="676"/>
      <c r="G36" s="671"/>
      <c r="H36" s="671"/>
      <c r="I36" s="671"/>
      <c r="J36" s="693"/>
      <c r="K36" s="693"/>
      <c r="L36" s="692"/>
      <c r="M36" s="692"/>
      <c r="N36" s="692"/>
      <c r="O36" s="692"/>
      <c r="P36" s="692"/>
      <c r="Q36" s="396"/>
      <c r="R36" s="396"/>
      <c r="S36" s="396"/>
      <c r="T36" s="396"/>
      <c r="U36" s="396"/>
      <c r="V36" s="396"/>
      <c r="W36" s="396"/>
      <c r="X36" s="396"/>
    </row>
    <row r="37" spans="1:24" ht="25.5">
      <c r="A37" s="396"/>
      <c r="B37" s="403"/>
      <c r="C37" s="666" t="s">
        <v>50</v>
      </c>
      <c r="D37" s="666"/>
      <c r="E37" s="666"/>
      <c r="F37" s="666"/>
      <c r="G37" s="671"/>
      <c r="H37" s="671"/>
      <c r="I37" s="671"/>
      <c r="J37" s="693"/>
      <c r="K37" s="693"/>
      <c r="L37" s="692"/>
      <c r="M37" s="692"/>
      <c r="N37" s="692"/>
      <c r="O37" s="692"/>
      <c r="P37" s="692"/>
      <c r="Q37" s="396"/>
      <c r="R37" s="396"/>
      <c r="S37" s="396"/>
      <c r="T37" s="396"/>
      <c r="U37" s="396"/>
      <c r="V37" s="396"/>
      <c r="W37" s="396"/>
      <c r="X37" s="396"/>
    </row>
    <row r="38" spans="1:24" ht="25.5">
      <c r="A38" s="396"/>
      <c r="B38" s="403"/>
      <c r="C38" s="694" t="s">
        <v>339</v>
      </c>
      <c r="D38" s="695"/>
      <c r="E38" s="675"/>
      <c r="F38" s="676"/>
      <c r="G38" s="671"/>
      <c r="H38" s="671"/>
      <c r="I38" s="671"/>
      <c r="J38" s="693"/>
      <c r="K38" s="693"/>
      <c r="L38" s="692"/>
      <c r="M38" s="692"/>
      <c r="N38" s="692"/>
      <c r="O38" s="692"/>
      <c r="P38" s="692"/>
      <c r="Q38" s="396"/>
      <c r="R38" s="396"/>
      <c r="S38" s="396"/>
      <c r="T38" s="396"/>
      <c r="U38" s="396"/>
      <c r="V38" s="396"/>
      <c r="W38" s="396"/>
      <c r="X38" s="396"/>
    </row>
    <row r="39" spans="1:24" ht="30.75" customHeight="1">
      <c r="A39" s="396"/>
      <c r="B39" s="396"/>
      <c r="C39" s="396"/>
      <c r="D39" s="396"/>
      <c r="E39" s="396"/>
      <c r="F39" s="396"/>
      <c r="G39" s="396"/>
      <c r="H39" s="396"/>
      <c r="I39" s="396"/>
      <c r="J39" s="396"/>
      <c r="K39" s="396"/>
      <c r="L39" s="396"/>
      <c r="M39" s="396"/>
      <c r="N39" s="396"/>
      <c r="O39" s="396"/>
      <c r="P39" s="396"/>
      <c r="Q39" s="396"/>
      <c r="R39" s="396"/>
      <c r="S39" s="396"/>
      <c r="T39" s="396"/>
      <c r="U39" s="396"/>
      <c r="V39" s="396"/>
      <c r="W39" s="396"/>
      <c r="X39" s="396"/>
    </row>
    <row r="40" spans="1:24" ht="33">
      <c r="A40" s="744" t="s">
        <v>76</v>
      </c>
      <c r="B40" s="744"/>
      <c r="C40" s="744"/>
      <c r="D40" s="744"/>
      <c r="E40" s="744"/>
      <c r="F40" s="744"/>
      <c r="G40" s="744"/>
      <c r="H40" s="744"/>
      <c r="I40" s="744"/>
      <c r="J40" s="744"/>
      <c r="K40" s="744"/>
      <c r="L40" s="744"/>
      <c r="M40" s="744"/>
      <c r="N40" s="744"/>
      <c r="O40" s="744"/>
      <c r="P40" s="744"/>
      <c r="Q40" s="744"/>
      <c r="R40" s="744"/>
      <c r="S40" s="396"/>
      <c r="T40" s="396"/>
      <c r="U40" s="396"/>
      <c r="V40" s="396"/>
      <c r="W40" s="396"/>
      <c r="X40" s="396"/>
    </row>
    <row r="41" spans="1:24" ht="30">
      <c r="A41" s="698" t="s">
        <v>336</v>
      </c>
      <c r="B41" s="698"/>
      <c r="C41" s="698"/>
      <c r="D41" s="698"/>
      <c r="E41" s="698"/>
      <c r="F41" s="698"/>
      <c r="G41" s="698"/>
      <c r="H41" s="698"/>
      <c r="I41" s="698"/>
      <c r="J41" s="698"/>
      <c r="K41" s="698"/>
      <c r="L41" s="698"/>
      <c r="M41" s="698"/>
      <c r="N41" s="698"/>
      <c r="O41" s="698"/>
      <c r="P41" s="698"/>
      <c r="Q41" s="698"/>
      <c r="R41" s="698"/>
      <c r="S41" s="396"/>
      <c r="T41" s="396"/>
      <c r="U41" s="396"/>
      <c r="V41" s="396"/>
      <c r="W41" s="396"/>
      <c r="X41" s="396"/>
    </row>
    <row r="42" spans="1:24" ht="18.75" customHeight="1">
      <c r="A42" s="396"/>
      <c r="B42" s="699" t="s">
        <v>82</v>
      </c>
      <c r="C42" s="700"/>
      <c r="D42" s="700"/>
      <c r="E42" s="699" t="s">
        <v>33</v>
      </c>
      <c r="F42" s="700"/>
      <c r="G42" s="700"/>
      <c r="H42" s="700"/>
      <c r="I42" s="701"/>
      <c r="J42" s="699" t="s">
        <v>84</v>
      </c>
      <c r="K42" s="700"/>
      <c r="L42" s="701"/>
      <c r="M42" s="753" t="s">
        <v>419</v>
      </c>
      <c r="N42" s="754"/>
      <c r="O42" s="755"/>
      <c r="P42" s="396"/>
      <c r="Q42" s="396"/>
      <c r="R42" s="396"/>
      <c r="S42" s="396"/>
      <c r="T42" s="396"/>
      <c r="U42" s="396"/>
      <c r="V42" s="396"/>
      <c r="W42" s="396"/>
      <c r="X42" s="396"/>
    </row>
    <row r="43" spans="1:24" ht="18.75" customHeight="1">
      <c r="A43" s="396"/>
      <c r="B43" s="702"/>
      <c r="C43" s="703"/>
      <c r="D43" s="703"/>
      <c r="E43" s="705"/>
      <c r="F43" s="706"/>
      <c r="G43" s="706"/>
      <c r="H43" s="706"/>
      <c r="I43" s="707"/>
      <c r="J43" s="705"/>
      <c r="K43" s="706"/>
      <c r="L43" s="707"/>
      <c r="M43" s="756"/>
      <c r="N43" s="757"/>
      <c r="O43" s="758"/>
      <c r="P43" s="396"/>
      <c r="Q43" s="396"/>
      <c r="R43" s="396"/>
      <c r="S43" s="396"/>
      <c r="T43" s="396"/>
      <c r="U43" s="396"/>
      <c r="V43" s="396"/>
      <c r="W43" s="396"/>
      <c r="X43" s="396"/>
    </row>
    <row r="44" spans="1:24">
      <c r="A44" s="396"/>
      <c r="B44" s="719"/>
      <c r="C44" s="720"/>
      <c r="D44" s="720"/>
      <c r="E44" s="723"/>
      <c r="F44" s="724"/>
      <c r="G44" s="724"/>
      <c r="H44" s="724"/>
      <c r="I44" s="725"/>
      <c r="J44" s="708">
        <f>'①第７号様式（添付書類２）'!E6</f>
        <v>0</v>
      </c>
      <c r="K44" s="709"/>
      <c r="L44" s="710"/>
      <c r="M44" s="708">
        <f>'①第７号様式（添付書類２）'!F6</f>
        <v>0</v>
      </c>
      <c r="N44" s="709"/>
      <c r="O44" s="710"/>
      <c r="P44" s="396"/>
      <c r="Q44" s="396"/>
      <c r="R44" s="396"/>
      <c r="S44" s="396"/>
      <c r="T44" s="396"/>
      <c r="U44" s="396"/>
      <c r="V44" s="396"/>
      <c r="W44" s="396"/>
      <c r="X44" s="396"/>
    </row>
    <row r="45" spans="1:24">
      <c r="A45" s="396"/>
      <c r="B45" s="721"/>
      <c r="C45" s="722"/>
      <c r="D45" s="722"/>
      <c r="E45" s="726"/>
      <c r="F45" s="727"/>
      <c r="G45" s="727"/>
      <c r="H45" s="727"/>
      <c r="I45" s="728"/>
      <c r="J45" s="711"/>
      <c r="K45" s="712"/>
      <c r="L45" s="713"/>
      <c r="M45" s="711"/>
      <c r="N45" s="712"/>
      <c r="O45" s="713"/>
      <c r="P45" s="396"/>
      <c r="Q45" s="396"/>
      <c r="R45" s="396"/>
      <c r="S45" s="396"/>
      <c r="T45" s="396"/>
      <c r="U45" s="396"/>
      <c r="V45" s="396"/>
      <c r="W45" s="396"/>
      <c r="X45" s="396"/>
    </row>
    <row r="46" spans="1:24">
      <c r="A46" s="396"/>
      <c r="B46" s="699" t="s">
        <v>83</v>
      </c>
      <c r="C46" s="700"/>
      <c r="D46" s="700"/>
      <c r="E46" s="726"/>
      <c r="F46" s="727"/>
      <c r="G46" s="727"/>
      <c r="H46" s="727"/>
      <c r="I46" s="728"/>
      <c r="J46" s="711"/>
      <c r="K46" s="712"/>
      <c r="L46" s="713"/>
      <c r="M46" s="711"/>
      <c r="N46" s="712"/>
      <c r="O46" s="713"/>
      <c r="P46" s="396"/>
      <c r="Q46" s="396"/>
      <c r="R46" s="396"/>
      <c r="S46" s="396"/>
      <c r="T46" s="396"/>
      <c r="U46" s="396"/>
      <c r="V46" s="396"/>
      <c r="W46" s="396"/>
      <c r="X46" s="396"/>
    </row>
    <row r="47" spans="1:24">
      <c r="A47" s="396"/>
      <c r="B47" s="702"/>
      <c r="C47" s="703"/>
      <c r="D47" s="703"/>
      <c r="E47" s="726"/>
      <c r="F47" s="727"/>
      <c r="G47" s="727"/>
      <c r="H47" s="727"/>
      <c r="I47" s="728"/>
      <c r="J47" s="711"/>
      <c r="K47" s="712"/>
      <c r="L47" s="713"/>
      <c r="M47" s="711"/>
      <c r="N47" s="712"/>
      <c r="O47" s="713"/>
      <c r="P47" s="396"/>
      <c r="Q47" s="396"/>
      <c r="R47" s="396"/>
      <c r="S47" s="396"/>
      <c r="T47" s="396"/>
      <c r="U47" s="396"/>
      <c r="V47" s="396"/>
      <c r="W47" s="396"/>
      <c r="X47" s="396"/>
    </row>
    <row r="48" spans="1:24">
      <c r="A48" s="396"/>
      <c r="B48" s="717"/>
      <c r="C48" s="717"/>
      <c r="D48" s="718"/>
      <c r="E48" s="726"/>
      <c r="F48" s="727"/>
      <c r="G48" s="727"/>
      <c r="H48" s="727"/>
      <c r="I48" s="728"/>
      <c r="J48" s="711"/>
      <c r="K48" s="712"/>
      <c r="L48" s="713"/>
      <c r="M48" s="711"/>
      <c r="N48" s="712"/>
      <c r="O48" s="713"/>
      <c r="P48" s="396"/>
      <c r="Q48" s="396"/>
      <c r="R48" s="396"/>
      <c r="S48" s="396"/>
      <c r="T48" s="396"/>
      <c r="U48" s="396"/>
      <c r="V48" s="396"/>
      <c r="W48" s="396"/>
      <c r="X48" s="396"/>
    </row>
    <row r="49" spans="1:24">
      <c r="A49" s="396"/>
      <c r="B49" s="717"/>
      <c r="C49" s="717"/>
      <c r="D49" s="718"/>
      <c r="E49" s="729"/>
      <c r="F49" s="730"/>
      <c r="G49" s="730"/>
      <c r="H49" s="730"/>
      <c r="I49" s="731"/>
      <c r="J49" s="714"/>
      <c r="K49" s="715"/>
      <c r="L49" s="716"/>
      <c r="M49" s="714"/>
      <c r="N49" s="715"/>
      <c r="O49" s="716"/>
      <c r="P49" s="396"/>
      <c r="Q49" s="396"/>
      <c r="R49" s="396"/>
      <c r="S49" s="396"/>
      <c r="T49" s="396"/>
      <c r="U49" s="396"/>
      <c r="V49" s="396"/>
      <c r="W49" s="396"/>
      <c r="X49" s="396"/>
    </row>
    <row r="50" spans="1:24" ht="42" customHeight="1">
      <c r="A50" s="396"/>
      <c r="B50" s="404"/>
      <c r="C50" s="404"/>
      <c r="D50" s="404"/>
      <c r="E50" s="732" t="str">
        <f>IF(OR(E44="",ISNUMBER(E44)),"","↑NG！数字以外の文字が入力されています。")</f>
        <v/>
      </c>
      <c r="F50" s="732"/>
      <c r="G50" s="732"/>
      <c r="H50" s="732"/>
      <c r="I50" s="732"/>
      <c r="J50" s="732" t="str">
        <f>IF(OR(J44="",ISNUMBER(J44)),"","↑NG！数字以外の文字が入力されています。")</f>
        <v/>
      </c>
      <c r="K50" s="732"/>
      <c r="L50" s="732"/>
      <c r="M50" s="732" t="str">
        <f>IF(OR(M44="",ISNUMBER(M44)),"","↑NG！数字以外の文字が入力されています。")</f>
        <v/>
      </c>
      <c r="N50" s="732"/>
      <c r="O50" s="732"/>
      <c r="P50" s="396"/>
      <c r="Q50" s="396"/>
      <c r="R50" s="396"/>
      <c r="S50" s="396"/>
      <c r="T50" s="396"/>
      <c r="U50" s="396"/>
      <c r="V50" s="396"/>
      <c r="W50" s="396"/>
      <c r="X50" s="396"/>
    </row>
    <row r="51" spans="1:24" ht="30">
      <c r="A51" s="698" t="s">
        <v>77</v>
      </c>
      <c r="B51" s="698"/>
      <c r="C51" s="698"/>
      <c r="D51" s="698"/>
      <c r="E51" s="698"/>
      <c r="F51" s="698"/>
      <c r="G51" s="698"/>
      <c r="H51" s="698"/>
      <c r="I51" s="698"/>
      <c r="J51" s="698"/>
      <c r="K51" s="698"/>
      <c r="L51" s="698"/>
      <c r="M51" s="698"/>
      <c r="N51" s="698"/>
      <c r="O51" s="698"/>
      <c r="P51" s="698"/>
      <c r="Q51" s="698"/>
      <c r="R51" s="698"/>
      <c r="S51" s="396"/>
      <c r="T51" s="396"/>
      <c r="U51" s="396"/>
      <c r="V51" s="396"/>
      <c r="W51" s="396"/>
      <c r="X51" s="396"/>
    </row>
    <row r="52" spans="1:24" ht="18.75" customHeight="1">
      <c r="A52" s="396"/>
      <c r="B52" s="699" t="s">
        <v>79</v>
      </c>
      <c r="C52" s="700"/>
      <c r="D52" s="701"/>
      <c r="E52" s="396"/>
      <c r="F52" s="396"/>
      <c r="G52" s="396"/>
      <c r="H52" s="396"/>
      <c r="I52" s="396"/>
      <c r="J52" s="396"/>
      <c r="K52" s="396"/>
      <c r="L52" s="396"/>
      <c r="M52" s="396"/>
      <c r="N52" s="396"/>
      <c r="O52" s="396"/>
      <c r="P52" s="396"/>
      <c r="Q52" s="396"/>
      <c r="R52" s="396"/>
      <c r="S52" s="396"/>
      <c r="T52" s="396"/>
      <c r="U52" s="396"/>
      <c r="V52" s="396"/>
      <c r="W52" s="396"/>
      <c r="X52" s="396"/>
    </row>
    <row r="53" spans="1:24" ht="18.75" customHeight="1">
      <c r="A53" s="396"/>
      <c r="B53" s="702"/>
      <c r="C53" s="703"/>
      <c r="D53" s="704"/>
      <c r="E53" s="396"/>
      <c r="F53" s="396"/>
      <c r="G53" s="396"/>
      <c r="H53" s="396"/>
      <c r="I53" s="396"/>
      <c r="J53" s="396"/>
      <c r="K53" s="396"/>
      <c r="L53" s="396"/>
      <c r="M53" s="396"/>
      <c r="N53" s="396"/>
      <c r="O53" s="396"/>
      <c r="P53" s="396"/>
      <c r="Q53" s="396"/>
      <c r="R53" s="396"/>
      <c r="S53" s="396"/>
      <c r="T53" s="396"/>
      <c r="U53" s="396"/>
      <c r="V53" s="396"/>
      <c r="W53" s="396"/>
      <c r="X53" s="396"/>
    </row>
    <row r="54" spans="1:24" ht="18.75" customHeight="1">
      <c r="A54" s="396"/>
      <c r="B54" s="702"/>
      <c r="C54" s="703"/>
      <c r="D54" s="704"/>
      <c r="E54" s="396"/>
      <c r="F54" s="396"/>
      <c r="G54" s="396"/>
      <c r="H54" s="396"/>
      <c r="I54" s="396"/>
      <c r="J54" s="396"/>
      <c r="K54" s="396"/>
      <c r="L54" s="396"/>
      <c r="M54" s="396"/>
      <c r="N54" s="396"/>
      <c r="O54" s="396"/>
      <c r="P54" s="396"/>
      <c r="Q54" s="396"/>
      <c r="R54" s="396"/>
      <c r="S54" s="396"/>
      <c r="T54" s="396"/>
      <c r="U54" s="396"/>
      <c r="V54" s="396"/>
      <c r="W54" s="396"/>
      <c r="X54" s="396"/>
    </row>
    <row r="55" spans="1:24" ht="18.75" customHeight="1">
      <c r="A55" s="396"/>
      <c r="B55" s="705"/>
      <c r="C55" s="706"/>
      <c r="D55" s="707"/>
      <c r="E55" s="396"/>
      <c r="F55" s="396"/>
      <c r="G55" s="396"/>
      <c r="H55" s="396"/>
      <c r="I55" s="396"/>
      <c r="J55" s="396"/>
      <c r="K55" s="396"/>
      <c r="L55" s="396"/>
      <c r="M55" s="396"/>
      <c r="N55" s="396"/>
      <c r="O55" s="396"/>
      <c r="P55" s="396"/>
      <c r="Q55" s="396"/>
      <c r="R55" s="396"/>
      <c r="S55" s="396"/>
      <c r="T55" s="396"/>
      <c r="U55" s="396"/>
      <c r="V55" s="396"/>
      <c r="W55" s="396"/>
      <c r="X55" s="396"/>
    </row>
    <row r="56" spans="1:24">
      <c r="A56" s="396"/>
      <c r="B56" s="696" t="str">
        <f>IF(⑩第７号様式!U59&gt;0,⑩第７号様式!U59,"")</f>
        <v/>
      </c>
      <c r="C56" s="696"/>
      <c r="D56" s="696"/>
      <c r="E56" s="672" t="str">
        <f>IF(OR(B56="",ISNUMBER(B56)),"","←NG！数字以外の文字が入力されています。")</f>
        <v/>
      </c>
      <c r="F56" s="673"/>
      <c r="G56" s="673"/>
      <c r="H56" s="673"/>
      <c r="I56" s="673"/>
      <c r="J56" s="673"/>
      <c r="K56" s="673"/>
      <c r="L56" s="673"/>
      <c r="M56" s="673"/>
      <c r="N56" s="673"/>
      <c r="O56" s="673"/>
      <c r="P56" s="396"/>
      <c r="Q56" s="396"/>
      <c r="R56" s="396"/>
      <c r="S56" s="396"/>
      <c r="T56" s="396"/>
      <c r="U56" s="396"/>
      <c r="V56" s="396"/>
      <c r="W56" s="396"/>
      <c r="X56" s="396"/>
    </row>
    <row r="57" spans="1:24">
      <c r="A57" s="396"/>
      <c r="B57" s="696"/>
      <c r="C57" s="696"/>
      <c r="D57" s="696"/>
      <c r="E57" s="672"/>
      <c r="F57" s="673"/>
      <c r="G57" s="673"/>
      <c r="H57" s="673"/>
      <c r="I57" s="673"/>
      <c r="J57" s="673"/>
      <c r="K57" s="673"/>
      <c r="L57" s="673"/>
      <c r="M57" s="673"/>
      <c r="N57" s="673"/>
      <c r="O57" s="673"/>
      <c r="P57" s="396"/>
      <c r="Q57" s="396"/>
      <c r="R57" s="396"/>
      <c r="S57" s="396"/>
      <c r="T57" s="396"/>
      <c r="U57" s="396"/>
      <c r="V57" s="396"/>
      <c r="W57" s="396"/>
      <c r="X57" s="396"/>
    </row>
    <row r="58" spans="1:24">
      <c r="A58" s="396"/>
      <c r="B58" s="697"/>
      <c r="C58" s="697"/>
      <c r="D58" s="697"/>
      <c r="E58" s="672"/>
      <c r="F58" s="674"/>
      <c r="G58" s="674"/>
      <c r="H58" s="674"/>
      <c r="I58" s="674"/>
      <c r="J58" s="674"/>
      <c r="K58" s="674"/>
      <c r="L58" s="674"/>
      <c r="M58" s="674"/>
      <c r="N58" s="674"/>
      <c r="O58" s="674"/>
      <c r="P58" s="396"/>
      <c r="Q58" s="396"/>
      <c r="R58" s="396"/>
      <c r="S58" s="396"/>
      <c r="T58" s="396"/>
      <c r="U58" s="396"/>
      <c r="V58" s="396"/>
      <c r="W58" s="396"/>
      <c r="X58" s="396"/>
    </row>
    <row r="59" spans="1:24" ht="18.75" customHeight="1">
      <c r="A59" s="396"/>
      <c r="B59" s="657" t="s">
        <v>80</v>
      </c>
      <c r="C59" s="658"/>
      <c r="D59" s="658"/>
      <c r="E59" s="658"/>
      <c r="F59" s="658"/>
      <c r="G59" s="658"/>
      <c r="H59" s="658"/>
      <c r="I59" s="658"/>
      <c r="J59" s="658"/>
      <c r="K59" s="658"/>
      <c r="L59" s="658"/>
      <c r="M59" s="658"/>
      <c r="N59" s="658"/>
      <c r="O59" s="658"/>
      <c r="P59" s="658"/>
      <c r="Q59" s="658"/>
      <c r="R59" s="659"/>
      <c r="S59" s="396"/>
      <c r="T59" s="396"/>
      <c r="U59" s="396"/>
      <c r="V59" s="396"/>
      <c r="W59" s="396"/>
      <c r="X59" s="396"/>
    </row>
    <row r="60" spans="1:24" ht="18.75" customHeight="1">
      <c r="A60" s="396"/>
      <c r="B60" s="660"/>
      <c r="C60" s="661"/>
      <c r="D60" s="661"/>
      <c r="E60" s="661"/>
      <c r="F60" s="661"/>
      <c r="G60" s="661"/>
      <c r="H60" s="661"/>
      <c r="I60" s="661"/>
      <c r="J60" s="661"/>
      <c r="K60" s="661"/>
      <c r="L60" s="661"/>
      <c r="M60" s="661"/>
      <c r="N60" s="661"/>
      <c r="O60" s="661"/>
      <c r="P60" s="661"/>
      <c r="Q60" s="661"/>
      <c r="R60" s="662"/>
      <c r="S60" s="396"/>
      <c r="T60" s="396"/>
      <c r="U60" s="396"/>
      <c r="V60" s="396"/>
      <c r="W60" s="396"/>
      <c r="X60" s="396"/>
    </row>
    <row r="61" spans="1:24" ht="18.75" customHeight="1">
      <c r="A61" s="396"/>
      <c r="B61" s="670" t="s">
        <v>52</v>
      </c>
      <c r="C61" s="670"/>
      <c r="D61" s="670"/>
      <c r="E61" s="670"/>
      <c r="F61" s="670"/>
      <c r="G61" s="663" t="s">
        <v>81</v>
      </c>
      <c r="H61" s="664"/>
      <c r="I61" s="663" t="s">
        <v>366</v>
      </c>
      <c r="J61" s="665"/>
      <c r="K61" s="665"/>
      <c r="L61" s="665"/>
      <c r="M61" s="665"/>
      <c r="N61" s="664"/>
      <c r="O61" s="651" t="s">
        <v>51</v>
      </c>
      <c r="P61" s="652"/>
      <c r="Q61" s="652"/>
      <c r="R61" s="653"/>
      <c r="S61" s="396"/>
      <c r="T61" s="396"/>
      <c r="U61" s="396"/>
      <c r="V61" s="396"/>
      <c r="W61" s="396"/>
      <c r="X61" s="396"/>
    </row>
    <row r="62" spans="1:24" ht="74.25" customHeight="1">
      <c r="A62" s="396"/>
      <c r="B62" s="666"/>
      <c r="C62" s="666"/>
      <c r="D62" s="666"/>
      <c r="E62" s="666"/>
      <c r="F62" s="666"/>
      <c r="G62" s="660"/>
      <c r="H62" s="662"/>
      <c r="I62" s="663"/>
      <c r="J62" s="665"/>
      <c r="K62" s="665"/>
      <c r="L62" s="665"/>
      <c r="M62" s="665"/>
      <c r="N62" s="664"/>
      <c r="O62" s="651"/>
      <c r="P62" s="652"/>
      <c r="Q62" s="652"/>
      <c r="R62" s="653"/>
      <c r="S62" s="396"/>
      <c r="T62" s="396"/>
      <c r="U62" s="396"/>
      <c r="V62" s="396"/>
      <c r="W62" s="396"/>
      <c r="X62" s="396"/>
    </row>
    <row r="63" spans="1:24" ht="25.5">
      <c r="A63" s="396"/>
      <c r="B63" s="403"/>
      <c r="C63" s="666" t="s">
        <v>20</v>
      </c>
      <c r="D63" s="666"/>
      <c r="E63" s="666"/>
      <c r="F63" s="666"/>
      <c r="G63" s="647"/>
      <c r="H63" s="648"/>
      <c r="I63" s="677" t="s">
        <v>367</v>
      </c>
      <c r="J63" s="679"/>
      <c r="K63" s="681" t="s">
        <v>368</v>
      </c>
      <c r="L63" s="679"/>
      <c r="M63" s="649" t="s">
        <v>369</v>
      </c>
      <c r="N63" s="683"/>
      <c r="O63" s="654"/>
      <c r="P63" s="655"/>
      <c r="Q63" s="655"/>
      <c r="R63" s="656"/>
      <c r="S63" s="396"/>
      <c r="T63" s="396"/>
      <c r="U63" s="396"/>
      <c r="V63" s="396"/>
      <c r="W63" s="396"/>
      <c r="X63" s="396"/>
    </row>
    <row r="64" spans="1:24" ht="25.5">
      <c r="A64" s="396"/>
      <c r="B64" s="403"/>
      <c r="C64" s="694" t="s">
        <v>338</v>
      </c>
      <c r="D64" s="695"/>
      <c r="E64" s="675"/>
      <c r="F64" s="676"/>
      <c r="G64" s="647"/>
      <c r="H64" s="648"/>
      <c r="I64" s="678"/>
      <c r="J64" s="680"/>
      <c r="K64" s="682"/>
      <c r="L64" s="680"/>
      <c r="M64" s="650"/>
      <c r="N64" s="645"/>
      <c r="O64" s="654"/>
      <c r="P64" s="655"/>
      <c r="Q64" s="655"/>
      <c r="R64" s="656"/>
      <c r="S64" s="396"/>
      <c r="T64" s="396"/>
      <c r="U64" s="396"/>
      <c r="V64" s="396"/>
      <c r="W64" s="396"/>
      <c r="X64" s="396"/>
    </row>
    <row r="65" spans="1:27" ht="25.5">
      <c r="A65" s="396"/>
      <c r="B65" s="403"/>
      <c r="C65" s="666" t="s">
        <v>50</v>
      </c>
      <c r="D65" s="666"/>
      <c r="E65" s="666"/>
      <c r="F65" s="666"/>
      <c r="G65" s="647"/>
      <c r="H65" s="648"/>
      <c r="I65" s="684" t="s">
        <v>370</v>
      </c>
      <c r="J65" s="686" t="s">
        <v>367</v>
      </c>
      <c r="K65" s="688"/>
      <c r="L65" s="686" t="s">
        <v>368</v>
      </c>
      <c r="M65" s="690"/>
      <c r="N65" s="645" t="s">
        <v>369</v>
      </c>
      <c r="O65" s="654"/>
      <c r="P65" s="655"/>
      <c r="Q65" s="655"/>
      <c r="R65" s="656"/>
      <c r="S65" s="396"/>
      <c r="T65" s="396"/>
      <c r="U65" s="396"/>
      <c r="V65" s="396"/>
      <c r="W65" s="396"/>
      <c r="X65" s="396"/>
    </row>
    <row r="66" spans="1:27" ht="25.5">
      <c r="A66" s="396"/>
      <c r="B66" s="403"/>
      <c r="C66" s="694" t="s">
        <v>339</v>
      </c>
      <c r="D66" s="695"/>
      <c r="E66" s="675"/>
      <c r="F66" s="676"/>
      <c r="G66" s="647"/>
      <c r="H66" s="648"/>
      <c r="I66" s="685"/>
      <c r="J66" s="687"/>
      <c r="K66" s="689"/>
      <c r="L66" s="687"/>
      <c r="M66" s="691"/>
      <c r="N66" s="646"/>
      <c r="O66" s="654"/>
      <c r="P66" s="655"/>
      <c r="Q66" s="655"/>
      <c r="R66" s="656"/>
      <c r="S66" s="396"/>
      <c r="T66" s="396"/>
      <c r="U66" s="396"/>
      <c r="V66" s="396"/>
      <c r="W66" s="396"/>
      <c r="X66" s="396"/>
    </row>
    <row r="67" spans="1:27">
      <c r="A67" s="396"/>
      <c r="B67" s="396"/>
      <c r="C67" s="396"/>
      <c r="D67" s="396"/>
      <c r="E67" s="396"/>
      <c r="F67" s="396"/>
      <c r="G67" s="396"/>
      <c r="H67" s="396"/>
      <c r="I67" s="396"/>
      <c r="J67" s="396"/>
      <c r="K67" s="396"/>
      <c r="L67" s="396"/>
      <c r="M67" s="396"/>
      <c r="N67" s="396"/>
      <c r="O67" s="396"/>
      <c r="P67" s="396"/>
      <c r="Q67" s="396"/>
      <c r="R67" s="396"/>
      <c r="S67" s="396"/>
      <c r="T67" s="396"/>
      <c r="U67" s="396"/>
      <c r="V67" s="396"/>
      <c r="W67" s="396"/>
      <c r="X67" s="396"/>
    </row>
    <row r="68" spans="1:27">
      <c r="A68" s="396"/>
      <c r="B68" s="404"/>
      <c r="C68" s="404"/>
      <c r="D68" s="404"/>
      <c r="E68" s="404"/>
      <c r="F68" s="404"/>
      <c r="G68" s="404"/>
      <c r="H68" s="404"/>
      <c r="I68" s="404"/>
      <c r="J68" s="404"/>
      <c r="K68" s="404"/>
      <c r="L68" s="396"/>
      <c r="M68" s="396"/>
      <c r="N68" s="396"/>
      <c r="O68" s="396"/>
      <c r="P68" s="396"/>
      <c r="Q68" s="396"/>
      <c r="R68" s="396"/>
      <c r="S68" s="396"/>
      <c r="T68" s="396"/>
      <c r="U68" s="396"/>
      <c r="V68" s="396"/>
      <c r="W68" s="396"/>
      <c r="X68" s="396"/>
    </row>
    <row r="69" spans="1:27">
      <c r="A69" s="396"/>
      <c r="B69" s="404"/>
      <c r="C69" s="404"/>
      <c r="D69" s="404"/>
      <c r="E69" s="404"/>
      <c r="F69" s="404"/>
      <c r="G69" s="404"/>
      <c r="H69" s="404"/>
      <c r="I69" s="404"/>
      <c r="J69" s="404"/>
      <c r="K69" s="404"/>
      <c r="L69" s="396"/>
      <c r="M69" s="396"/>
      <c r="N69" s="396"/>
      <c r="O69" s="396"/>
      <c r="P69" s="396"/>
      <c r="Q69" s="396"/>
      <c r="R69" s="396"/>
      <c r="S69" s="396"/>
      <c r="T69" s="396"/>
      <c r="U69" s="396"/>
      <c r="V69" s="396"/>
      <c r="W69" s="396"/>
      <c r="X69" s="396"/>
    </row>
    <row r="70" spans="1:27" ht="33">
      <c r="A70" s="744" t="s">
        <v>85</v>
      </c>
      <c r="B70" s="744"/>
      <c r="C70" s="744"/>
      <c r="D70" s="744"/>
      <c r="E70" s="744"/>
      <c r="F70" s="744"/>
      <c r="G70" s="744"/>
      <c r="H70" s="744"/>
      <c r="I70" s="744"/>
      <c r="J70" s="744"/>
      <c r="K70" s="744"/>
      <c r="L70" s="744"/>
      <c r="M70" s="744"/>
      <c r="N70" s="744"/>
      <c r="O70" s="744"/>
      <c r="P70" s="744"/>
      <c r="Q70" s="744"/>
      <c r="R70" s="744"/>
      <c r="S70" s="396"/>
      <c r="T70" s="396"/>
      <c r="U70" s="396"/>
      <c r="V70" s="396"/>
      <c r="W70" s="396"/>
      <c r="X70" s="396"/>
      <c r="AA70" s="399"/>
    </row>
    <row r="71" spans="1:27" ht="33">
      <c r="A71" s="760" t="s">
        <v>86</v>
      </c>
      <c r="B71" s="760"/>
      <c r="C71" s="760"/>
      <c r="D71" s="760"/>
      <c r="E71" s="760"/>
      <c r="F71" s="760"/>
      <c r="G71" s="760"/>
      <c r="H71" s="760"/>
      <c r="I71" s="760"/>
      <c r="J71" s="760"/>
      <c r="K71" s="760"/>
      <c r="L71" s="760"/>
      <c r="M71" s="760"/>
      <c r="N71" s="760"/>
      <c r="O71" s="760"/>
      <c r="P71" s="760"/>
      <c r="Q71" s="760"/>
      <c r="R71" s="760"/>
      <c r="S71" s="396"/>
      <c r="T71" s="396"/>
      <c r="U71" s="396"/>
      <c r="V71" s="396"/>
      <c r="W71" s="396"/>
      <c r="X71" s="396"/>
      <c r="AA71" s="399"/>
    </row>
    <row r="72" spans="1:27">
      <c r="A72" s="396"/>
      <c r="B72" s="396"/>
      <c r="C72" s="396"/>
      <c r="D72" s="396"/>
      <c r="E72" s="396"/>
      <c r="F72" s="396"/>
      <c r="G72" s="396"/>
      <c r="H72" s="396"/>
      <c r="I72" s="396"/>
      <c r="J72" s="396"/>
      <c r="K72" s="396"/>
      <c r="L72" s="396"/>
      <c r="M72" s="396"/>
      <c r="N72" s="396"/>
      <c r="O72" s="396"/>
      <c r="P72" s="396"/>
      <c r="Q72" s="396"/>
      <c r="R72" s="396"/>
      <c r="S72" s="396"/>
      <c r="T72" s="396"/>
      <c r="U72" s="396"/>
      <c r="V72" s="396"/>
      <c r="W72" s="396"/>
      <c r="X72" s="396"/>
      <c r="AA72" s="399"/>
    </row>
    <row r="73" spans="1:27">
      <c r="A73" s="396"/>
      <c r="B73" s="699" t="s">
        <v>87</v>
      </c>
      <c r="C73" s="700"/>
      <c r="D73" s="701"/>
      <c r="E73" s="396"/>
      <c r="F73" s="396"/>
      <c r="G73" s="396"/>
      <c r="H73" s="396"/>
      <c r="I73" s="396"/>
      <c r="J73" s="396"/>
      <c r="K73" s="396"/>
      <c r="L73" s="396"/>
      <c r="M73" s="396"/>
      <c r="N73" s="396"/>
      <c r="O73" s="396"/>
      <c r="P73" s="396"/>
      <c r="Q73" s="396"/>
      <c r="R73" s="396"/>
      <c r="S73" s="396"/>
      <c r="T73" s="396"/>
      <c r="U73" s="396"/>
      <c r="V73" s="396"/>
      <c r="W73" s="396"/>
      <c r="X73" s="396"/>
      <c r="AA73" s="399"/>
    </row>
    <row r="74" spans="1:27">
      <c r="A74" s="396"/>
      <c r="B74" s="702"/>
      <c r="C74" s="703"/>
      <c r="D74" s="704"/>
      <c r="E74" s="396"/>
      <c r="F74" s="396"/>
      <c r="G74" s="396"/>
      <c r="H74" s="396"/>
      <c r="I74" s="396"/>
      <c r="J74" s="396"/>
      <c r="K74" s="396"/>
      <c r="L74" s="396"/>
      <c r="M74" s="396"/>
      <c r="N74" s="396"/>
      <c r="O74" s="396"/>
      <c r="P74" s="396"/>
      <c r="Q74" s="396"/>
      <c r="R74" s="396"/>
      <c r="S74" s="396"/>
      <c r="T74" s="396"/>
      <c r="U74" s="396"/>
      <c r="V74" s="396"/>
      <c r="W74" s="396"/>
      <c r="X74" s="396"/>
      <c r="AA74" s="399"/>
    </row>
    <row r="75" spans="1:27">
      <c r="A75" s="396"/>
      <c r="B75" s="702"/>
      <c r="C75" s="703"/>
      <c r="D75" s="704"/>
      <c r="E75" s="396"/>
      <c r="F75" s="396"/>
      <c r="G75" s="396"/>
      <c r="H75" s="396"/>
      <c r="I75" s="396"/>
      <c r="J75" s="396"/>
      <c r="K75" s="396"/>
      <c r="L75" s="396"/>
      <c r="M75" s="396"/>
      <c r="N75" s="396"/>
      <c r="O75" s="396"/>
      <c r="P75" s="396"/>
      <c r="Q75" s="396"/>
      <c r="R75" s="396"/>
      <c r="S75" s="396"/>
      <c r="T75" s="396"/>
      <c r="U75" s="396"/>
      <c r="V75" s="396"/>
      <c r="W75" s="396"/>
      <c r="X75" s="396"/>
      <c r="AA75" s="399"/>
    </row>
    <row r="76" spans="1:27">
      <c r="A76" s="396"/>
      <c r="B76" s="705"/>
      <c r="C76" s="706"/>
      <c r="D76" s="707"/>
      <c r="E76" s="396"/>
      <c r="F76" s="396"/>
      <c r="G76" s="396"/>
      <c r="H76" s="396"/>
      <c r="I76" s="396"/>
      <c r="J76" s="396"/>
      <c r="K76" s="396"/>
      <c r="L76" s="396"/>
      <c r="M76" s="396"/>
      <c r="N76" s="396"/>
      <c r="O76" s="396"/>
      <c r="P76" s="396"/>
      <c r="Q76" s="396"/>
      <c r="R76" s="396"/>
      <c r="S76" s="396"/>
      <c r="T76" s="396"/>
      <c r="U76" s="396"/>
      <c r="V76" s="396"/>
      <c r="W76" s="396"/>
      <c r="X76" s="396"/>
      <c r="AA76" s="399"/>
    </row>
    <row r="77" spans="1:27">
      <c r="A77" s="396"/>
      <c r="B77" s="749"/>
      <c r="C77" s="749"/>
      <c r="D77" s="749"/>
      <c r="E77" s="672" t="str">
        <f>IF(OR(B77="",ISNUMBER(B77)),"","←NG！数字以外の文字が入力されています。")</f>
        <v/>
      </c>
      <c r="F77" s="673"/>
      <c r="G77" s="673"/>
      <c r="H77" s="673"/>
      <c r="I77" s="673"/>
      <c r="J77" s="673"/>
      <c r="K77" s="673"/>
      <c r="L77" s="673"/>
      <c r="M77" s="673"/>
      <c r="N77" s="673"/>
      <c r="O77" s="673"/>
      <c r="P77" s="396"/>
      <c r="Q77" s="396"/>
      <c r="R77" s="396"/>
      <c r="S77" s="396"/>
      <c r="T77" s="396"/>
      <c r="U77" s="396"/>
      <c r="V77" s="396"/>
      <c r="W77" s="396"/>
      <c r="X77" s="396"/>
    </row>
    <row r="78" spans="1:27">
      <c r="A78" s="396"/>
      <c r="B78" s="749"/>
      <c r="C78" s="749"/>
      <c r="D78" s="749"/>
      <c r="E78" s="672"/>
      <c r="F78" s="673"/>
      <c r="G78" s="673"/>
      <c r="H78" s="673"/>
      <c r="I78" s="673"/>
      <c r="J78" s="673"/>
      <c r="K78" s="673"/>
      <c r="L78" s="673"/>
      <c r="M78" s="673"/>
      <c r="N78" s="673"/>
      <c r="O78" s="673"/>
      <c r="P78" s="396"/>
      <c r="Q78" s="396"/>
      <c r="R78" s="396"/>
      <c r="S78" s="396"/>
      <c r="T78" s="396"/>
      <c r="U78" s="396"/>
      <c r="V78" s="396"/>
      <c r="W78" s="396"/>
      <c r="X78" s="396"/>
    </row>
    <row r="79" spans="1:27">
      <c r="A79" s="396"/>
      <c r="B79" s="750"/>
      <c r="C79" s="750"/>
      <c r="D79" s="750"/>
      <c r="E79" s="672"/>
      <c r="F79" s="674"/>
      <c r="G79" s="674"/>
      <c r="H79" s="674"/>
      <c r="I79" s="674"/>
      <c r="J79" s="674"/>
      <c r="K79" s="674"/>
      <c r="L79" s="674"/>
      <c r="M79" s="674"/>
      <c r="N79" s="674"/>
      <c r="O79" s="674"/>
      <c r="P79" s="396"/>
      <c r="Q79" s="396"/>
      <c r="R79" s="396"/>
      <c r="S79" s="396"/>
      <c r="T79" s="396"/>
      <c r="U79" s="396"/>
      <c r="V79" s="396"/>
      <c r="W79" s="396"/>
      <c r="X79" s="396"/>
    </row>
    <row r="80" spans="1:27" ht="18.75" customHeight="1">
      <c r="A80" s="396"/>
      <c r="B80" s="669" t="s">
        <v>88</v>
      </c>
      <c r="C80" s="669"/>
      <c r="D80" s="669"/>
      <c r="E80" s="669"/>
      <c r="F80" s="669"/>
      <c r="G80" s="669"/>
      <c r="H80" s="669"/>
      <c r="I80" s="669"/>
      <c r="J80" s="669"/>
      <c r="K80" s="669"/>
      <c r="L80" s="669"/>
      <c r="M80" s="669"/>
      <c r="N80" s="669"/>
      <c r="O80" s="669"/>
      <c r="P80" s="669"/>
      <c r="Q80" s="396"/>
      <c r="R80" s="396"/>
      <c r="S80" s="396"/>
      <c r="T80" s="396"/>
      <c r="U80" s="396"/>
      <c r="V80" s="396"/>
      <c r="W80" s="396"/>
      <c r="X80" s="396"/>
    </row>
    <row r="81" spans="1:24" ht="18.75" customHeight="1">
      <c r="A81" s="396"/>
      <c r="B81" s="669"/>
      <c r="C81" s="669"/>
      <c r="D81" s="669"/>
      <c r="E81" s="669"/>
      <c r="F81" s="669"/>
      <c r="G81" s="669"/>
      <c r="H81" s="669"/>
      <c r="I81" s="669"/>
      <c r="J81" s="669"/>
      <c r="K81" s="669"/>
      <c r="L81" s="669"/>
      <c r="M81" s="669"/>
      <c r="N81" s="669"/>
      <c r="O81" s="669"/>
      <c r="P81" s="669"/>
      <c r="Q81" s="396"/>
      <c r="R81" s="396"/>
      <c r="S81" s="396"/>
      <c r="T81" s="396"/>
      <c r="U81" s="396"/>
      <c r="V81" s="396"/>
      <c r="W81" s="396"/>
      <c r="X81" s="396"/>
    </row>
    <row r="82" spans="1:24" ht="18.75" customHeight="1">
      <c r="A82" s="396"/>
      <c r="B82" s="666" t="s">
        <v>18</v>
      </c>
      <c r="C82" s="666"/>
      <c r="D82" s="666"/>
      <c r="E82" s="666"/>
      <c r="F82" s="666"/>
      <c r="G82" s="666" t="s">
        <v>22</v>
      </c>
      <c r="H82" s="666"/>
      <c r="I82" s="666"/>
      <c r="J82" s="666" t="s">
        <v>19</v>
      </c>
      <c r="K82" s="666"/>
      <c r="L82" s="666" t="s">
        <v>23</v>
      </c>
      <c r="M82" s="666"/>
      <c r="N82" s="666"/>
      <c r="O82" s="666"/>
      <c r="P82" s="666"/>
      <c r="Q82" s="396"/>
      <c r="R82" s="396"/>
      <c r="S82" s="396"/>
      <c r="T82" s="396"/>
      <c r="U82" s="396"/>
      <c r="V82" s="396"/>
      <c r="W82" s="396"/>
      <c r="X82" s="396"/>
    </row>
    <row r="83" spans="1:24" ht="18.75" customHeight="1">
      <c r="A83" s="396"/>
      <c r="B83" s="666"/>
      <c r="C83" s="666"/>
      <c r="D83" s="666"/>
      <c r="E83" s="666"/>
      <c r="F83" s="666"/>
      <c r="G83" s="666"/>
      <c r="H83" s="666"/>
      <c r="I83" s="666"/>
      <c r="J83" s="666"/>
      <c r="K83" s="666"/>
      <c r="L83" s="666"/>
      <c r="M83" s="666"/>
      <c r="N83" s="666"/>
      <c r="O83" s="666"/>
      <c r="P83" s="666"/>
      <c r="Q83" s="396"/>
      <c r="R83" s="396"/>
      <c r="S83" s="396"/>
      <c r="T83" s="396"/>
      <c r="U83" s="396"/>
      <c r="V83" s="396"/>
      <c r="W83" s="396"/>
      <c r="X83" s="396"/>
    </row>
    <row r="84" spans="1:24" ht="25.5">
      <c r="A84" s="396"/>
      <c r="B84" s="403"/>
      <c r="C84" s="666" t="s">
        <v>20</v>
      </c>
      <c r="D84" s="666"/>
      <c r="E84" s="666"/>
      <c r="F84" s="666"/>
      <c r="G84" s="671"/>
      <c r="H84" s="671"/>
      <c r="I84" s="671"/>
      <c r="J84" s="693"/>
      <c r="K84" s="693"/>
      <c r="L84" s="692"/>
      <c r="M84" s="692"/>
      <c r="N84" s="692"/>
      <c r="O84" s="692"/>
      <c r="P84" s="692"/>
      <c r="Q84" s="396"/>
      <c r="R84" s="396"/>
      <c r="S84" s="396"/>
      <c r="T84" s="396"/>
      <c r="U84" s="396"/>
      <c r="V84" s="396"/>
      <c r="W84" s="396"/>
      <c r="X84" s="396"/>
    </row>
    <row r="85" spans="1:24" ht="25.5">
      <c r="A85" s="396"/>
      <c r="B85" s="403"/>
      <c r="C85" s="694" t="s">
        <v>338</v>
      </c>
      <c r="D85" s="695"/>
      <c r="E85" s="667"/>
      <c r="F85" s="668"/>
      <c r="G85" s="671"/>
      <c r="H85" s="671"/>
      <c r="I85" s="671"/>
      <c r="J85" s="693"/>
      <c r="K85" s="693"/>
      <c r="L85" s="692"/>
      <c r="M85" s="692"/>
      <c r="N85" s="692"/>
      <c r="O85" s="692"/>
      <c r="P85" s="692"/>
      <c r="Q85" s="396"/>
      <c r="R85" s="396"/>
      <c r="S85" s="396"/>
      <c r="T85" s="396"/>
      <c r="U85" s="396"/>
      <c r="V85" s="396"/>
      <c r="W85" s="396"/>
      <c r="X85" s="396"/>
    </row>
    <row r="86" spans="1:24" ht="25.5">
      <c r="A86" s="396"/>
      <c r="B86" s="403"/>
      <c r="C86" s="651" t="s">
        <v>50</v>
      </c>
      <c r="D86" s="652"/>
      <c r="E86" s="652"/>
      <c r="F86" s="653"/>
      <c r="G86" s="671"/>
      <c r="H86" s="671"/>
      <c r="I86" s="671"/>
      <c r="J86" s="693"/>
      <c r="K86" s="693"/>
      <c r="L86" s="692"/>
      <c r="M86" s="692"/>
      <c r="N86" s="692"/>
      <c r="O86" s="692"/>
      <c r="P86" s="692"/>
      <c r="Q86" s="396"/>
      <c r="R86" s="396"/>
      <c r="S86" s="396"/>
      <c r="T86" s="396"/>
      <c r="U86" s="396"/>
      <c r="V86" s="396"/>
      <c r="W86" s="396"/>
      <c r="X86" s="396"/>
    </row>
    <row r="87" spans="1:24" ht="25.5">
      <c r="A87" s="396"/>
      <c r="B87" s="403"/>
      <c r="C87" s="694" t="s">
        <v>339</v>
      </c>
      <c r="D87" s="695"/>
      <c r="E87" s="667"/>
      <c r="F87" s="668"/>
      <c r="G87" s="671"/>
      <c r="H87" s="671"/>
      <c r="I87" s="671"/>
      <c r="J87" s="693"/>
      <c r="K87" s="693"/>
      <c r="L87" s="692"/>
      <c r="M87" s="692"/>
      <c r="N87" s="692"/>
      <c r="O87" s="692"/>
      <c r="P87" s="692"/>
      <c r="Q87" s="396"/>
      <c r="R87" s="396"/>
      <c r="S87" s="396"/>
      <c r="T87" s="396"/>
      <c r="U87" s="396"/>
      <c r="V87" s="396"/>
      <c r="W87" s="396"/>
      <c r="X87" s="396"/>
    </row>
    <row r="88" spans="1:24">
      <c r="A88" s="396"/>
      <c r="B88" s="396"/>
      <c r="C88" s="396"/>
      <c r="D88" s="396"/>
      <c r="E88" s="396"/>
      <c r="F88" s="396"/>
      <c r="G88" s="396"/>
      <c r="H88" s="396"/>
      <c r="I88" s="396"/>
      <c r="J88" s="396"/>
      <c r="K88" s="396"/>
      <c r="L88" s="396"/>
      <c r="M88" s="396"/>
      <c r="N88" s="396"/>
      <c r="O88" s="396"/>
      <c r="P88" s="396"/>
      <c r="Q88" s="396"/>
      <c r="R88" s="396"/>
      <c r="S88" s="396"/>
      <c r="T88" s="396"/>
      <c r="U88" s="396"/>
      <c r="V88" s="396"/>
      <c r="W88" s="396"/>
      <c r="X88" s="396"/>
    </row>
    <row r="89" spans="1:24">
      <c r="A89" s="396"/>
      <c r="B89" s="396"/>
      <c r="C89" s="396"/>
      <c r="D89" s="396"/>
      <c r="E89" s="396"/>
      <c r="F89" s="396"/>
      <c r="G89" s="396"/>
      <c r="H89" s="396"/>
      <c r="I89" s="396"/>
      <c r="J89" s="396"/>
      <c r="K89" s="396"/>
      <c r="L89" s="396"/>
      <c r="M89" s="396"/>
      <c r="N89" s="396"/>
      <c r="O89" s="396"/>
      <c r="P89" s="396"/>
      <c r="Q89" s="396"/>
      <c r="R89" s="396"/>
      <c r="S89" s="396"/>
      <c r="T89" s="396"/>
      <c r="U89" s="396"/>
      <c r="V89" s="396"/>
      <c r="W89" s="396"/>
      <c r="X89" s="396"/>
    </row>
    <row r="90" spans="1:24" ht="33">
      <c r="A90" s="744" t="s">
        <v>89</v>
      </c>
      <c r="B90" s="744"/>
      <c r="C90" s="744"/>
      <c r="D90" s="744"/>
      <c r="E90" s="744"/>
      <c r="F90" s="744"/>
      <c r="G90" s="744"/>
      <c r="H90" s="744"/>
      <c r="I90" s="744"/>
      <c r="J90" s="744"/>
      <c r="K90" s="744"/>
      <c r="L90" s="744"/>
      <c r="M90" s="744"/>
      <c r="N90" s="744"/>
      <c r="O90" s="744"/>
      <c r="P90" s="744"/>
      <c r="Q90" s="744"/>
      <c r="R90" s="744"/>
      <c r="S90" s="396"/>
      <c r="T90" s="396"/>
      <c r="U90" s="396"/>
      <c r="V90" s="396"/>
      <c r="W90" s="396"/>
      <c r="X90" s="396"/>
    </row>
    <row r="91" spans="1:24" ht="30">
      <c r="A91" s="698" t="s">
        <v>372</v>
      </c>
      <c r="B91" s="698"/>
      <c r="C91" s="698"/>
      <c r="D91" s="698"/>
      <c r="E91" s="698"/>
      <c r="F91" s="698"/>
      <c r="G91" s="698"/>
      <c r="H91" s="698"/>
      <c r="I91" s="698"/>
      <c r="J91" s="698"/>
      <c r="K91" s="698"/>
      <c r="L91" s="698"/>
      <c r="M91" s="698"/>
      <c r="N91" s="698"/>
      <c r="O91" s="698"/>
      <c r="P91" s="698"/>
      <c r="Q91" s="698"/>
      <c r="R91" s="698"/>
      <c r="S91" s="396"/>
      <c r="T91" s="396"/>
      <c r="U91" s="396"/>
      <c r="V91" s="396"/>
      <c r="W91" s="396"/>
      <c r="X91" s="396"/>
    </row>
    <row r="92" spans="1:24">
      <c r="A92" s="396"/>
      <c r="B92" s="404"/>
      <c r="C92" s="404"/>
      <c r="D92" s="404"/>
      <c r="E92" s="404"/>
      <c r="F92" s="404"/>
      <c r="G92" s="404"/>
      <c r="H92" s="404"/>
      <c r="I92" s="404"/>
      <c r="J92" s="404"/>
      <c r="K92" s="404"/>
      <c r="L92" s="396"/>
      <c r="M92" s="396"/>
      <c r="N92" s="396"/>
      <c r="O92" s="396"/>
      <c r="P92" s="396"/>
      <c r="Q92" s="396"/>
      <c r="R92" s="396"/>
      <c r="S92" s="396"/>
      <c r="T92" s="396"/>
      <c r="U92" s="396"/>
      <c r="V92" s="396"/>
      <c r="W92" s="396"/>
      <c r="X92" s="396"/>
    </row>
    <row r="93" spans="1:24" ht="18.75" customHeight="1">
      <c r="A93" s="396"/>
      <c r="B93" s="699" t="s">
        <v>34</v>
      </c>
      <c r="C93" s="700"/>
      <c r="D93" s="701"/>
      <c r="E93" s="699" t="s">
        <v>35</v>
      </c>
      <c r="F93" s="700"/>
      <c r="G93" s="700"/>
      <c r="H93" s="700"/>
      <c r="I93" s="701"/>
      <c r="J93" s="404"/>
      <c r="K93" s="404"/>
      <c r="L93" s="396"/>
      <c r="M93" s="396"/>
      <c r="N93" s="396"/>
      <c r="O93" s="396"/>
      <c r="P93" s="396"/>
      <c r="Q93" s="396"/>
      <c r="R93" s="396"/>
      <c r="S93" s="396"/>
      <c r="T93" s="396"/>
      <c r="U93" s="396"/>
      <c r="V93" s="396"/>
      <c r="W93" s="396"/>
      <c r="X93" s="396"/>
    </row>
    <row r="94" spans="1:24" ht="18.75" customHeight="1">
      <c r="A94" s="396"/>
      <c r="B94" s="702"/>
      <c r="C94" s="703"/>
      <c r="D94" s="704"/>
      <c r="E94" s="702"/>
      <c r="F94" s="703"/>
      <c r="G94" s="703"/>
      <c r="H94" s="703"/>
      <c r="I94" s="704"/>
      <c r="J94" s="404"/>
      <c r="K94" s="404"/>
      <c r="L94" s="396"/>
      <c r="M94" s="396"/>
      <c r="N94" s="396"/>
      <c r="O94" s="396"/>
      <c r="P94" s="396"/>
      <c r="Q94" s="396"/>
      <c r="R94" s="396"/>
      <c r="S94" s="396"/>
      <c r="T94" s="396"/>
      <c r="U94" s="396"/>
      <c r="V94" s="396"/>
      <c r="W94" s="396"/>
      <c r="X94" s="396"/>
    </row>
    <row r="95" spans="1:24" ht="18.75" customHeight="1">
      <c r="A95" s="396"/>
      <c r="B95" s="705"/>
      <c r="C95" s="706"/>
      <c r="D95" s="707"/>
      <c r="E95" s="705"/>
      <c r="F95" s="706"/>
      <c r="G95" s="706"/>
      <c r="H95" s="706"/>
      <c r="I95" s="707"/>
      <c r="J95" s="404"/>
      <c r="K95" s="404"/>
      <c r="L95" s="396"/>
      <c r="M95" s="396"/>
      <c r="N95" s="396"/>
      <c r="O95" s="396"/>
      <c r="P95" s="396"/>
      <c r="Q95" s="396"/>
      <c r="R95" s="396"/>
      <c r="S95" s="396"/>
      <c r="T95" s="396"/>
      <c r="U95" s="396"/>
      <c r="V95" s="396"/>
      <c r="W95" s="396"/>
      <c r="X95" s="396"/>
    </row>
    <row r="96" spans="1:24">
      <c r="A96" s="396"/>
      <c r="B96" s="733"/>
      <c r="C96" s="734"/>
      <c r="D96" s="735"/>
      <c r="E96" s="723"/>
      <c r="F96" s="724"/>
      <c r="G96" s="724"/>
      <c r="H96" s="724"/>
      <c r="I96" s="725"/>
      <c r="J96" s="404"/>
      <c r="K96" s="404"/>
      <c r="L96" s="396"/>
      <c r="M96" s="396"/>
      <c r="N96" s="396"/>
      <c r="O96" s="396"/>
      <c r="P96" s="396"/>
      <c r="Q96" s="396"/>
      <c r="R96" s="396"/>
      <c r="S96" s="396"/>
      <c r="T96" s="396"/>
      <c r="U96" s="396"/>
      <c r="V96" s="396"/>
      <c r="W96" s="396"/>
      <c r="X96" s="396"/>
    </row>
    <row r="97" spans="1:24">
      <c r="A97" s="396"/>
      <c r="B97" s="736"/>
      <c r="C97" s="737"/>
      <c r="D97" s="738"/>
      <c r="E97" s="726"/>
      <c r="F97" s="727"/>
      <c r="G97" s="727"/>
      <c r="H97" s="727"/>
      <c r="I97" s="728"/>
      <c r="J97" s="404"/>
      <c r="K97" s="404"/>
      <c r="L97" s="396"/>
      <c r="M97" s="396"/>
      <c r="N97" s="396"/>
      <c r="O97" s="396"/>
      <c r="P97" s="396"/>
      <c r="Q97" s="396"/>
      <c r="R97" s="396"/>
      <c r="S97" s="396"/>
      <c r="T97" s="396"/>
      <c r="U97" s="396"/>
      <c r="V97" s="396"/>
      <c r="W97" s="396"/>
      <c r="X97" s="396"/>
    </row>
    <row r="98" spans="1:24">
      <c r="A98" s="396"/>
      <c r="B98" s="739"/>
      <c r="C98" s="740"/>
      <c r="D98" s="741"/>
      <c r="E98" s="729"/>
      <c r="F98" s="730"/>
      <c r="G98" s="730"/>
      <c r="H98" s="730"/>
      <c r="I98" s="731"/>
      <c r="J98" s="404"/>
      <c r="K98" s="404"/>
      <c r="L98" s="396"/>
      <c r="M98" s="396"/>
      <c r="N98" s="396"/>
      <c r="O98" s="396"/>
      <c r="P98" s="396"/>
      <c r="Q98" s="396"/>
      <c r="R98" s="396"/>
      <c r="S98" s="396"/>
      <c r="T98" s="396"/>
      <c r="U98" s="396"/>
      <c r="V98" s="396"/>
      <c r="W98" s="396"/>
      <c r="X98" s="396"/>
    </row>
    <row r="99" spans="1:24" ht="28.5" customHeight="1">
      <c r="A99" s="396"/>
      <c r="B99" s="404"/>
      <c r="C99" s="404"/>
      <c r="D99" s="404"/>
      <c r="E99" s="742" t="str">
        <f>IF(OR(E96="",ISNUMBER(E96)),"","↑NG！数字以外の文字が入力されています。")</f>
        <v/>
      </c>
      <c r="F99" s="742"/>
      <c r="G99" s="742"/>
      <c r="H99" s="742"/>
      <c r="I99" s="742"/>
      <c r="J99" s="404"/>
      <c r="K99" s="404"/>
      <c r="L99" s="396"/>
      <c r="M99" s="396"/>
      <c r="N99" s="396"/>
      <c r="O99" s="396"/>
      <c r="P99" s="396"/>
      <c r="Q99" s="396"/>
      <c r="R99" s="396"/>
      <c r="S99" s="396"/>
      <c r="T99" s="396"/>
      <c r="U99" s="396"/>
      <c r="V99" s="396"/>
      <c r="W99" s="396"/>
      <c r="X99" s="396"/>
    </row>
    <row r="100" spans="1:24" ht="9" customHeight="1">
      <c r="A100" s="396"/>
      <c r="B100" s="404"/>
      <c r="C100" s="404"/>
      <c r="D100" s="404"/>
      <c r="E100" s="404"/>
      <c r="F100" s="404"/>
      <c r="G100" s="404"/>
      <c r="H100" s="404"/>
      <c r="I100" s="404"/>
      <c r="J100" s="404"/>
      <c r="K100" s="404"/>
      <c r="L100" s="396"/>
      <c r="M100" s="396"/>
      <c r="N100" s="396"/>
      <c r="O100" s="396"/>
      <c r="P100" s="396"/>
      <c r="Q100" s="396"/>
      <c r="R100" s="396"/>
      <c r="S100" s="396"/>
      <c r="T100" s="396"/>
      <c r="U100" s="396"/>
      <c r="V100" s="396"/>
      <c r="W100" s="396"/>
      <c r="X100" s="396"/>
    </row>
    <row r="101" spans="1:24" ht="30">
      <c r="A101" s="698" t="s">
        <v>90</v>
      </c>
      <c r="B101" s="698"/>
      <c r="C101" s="698"/>
      <c r="D101" s="698"/>
      <c r="E101" s="698"/>
      <c r="F101" s="698"/>
      <c r="G101" s="698"/>
      <c r="H101" s="698"/>
      <c r="I101" s="698"/>
      <c r="J101" s="698"/>
      <c r="K101" s="698"/>
      <c r="L101" s="698"/>
      <c r="M101" s="698"/>
      <c r="N101" s="698"/>
      <c r="O101" s="698"/>
      <c r="P101" s="698"/>
      <c r="Q101" s="698"/>
      <c r="R101" s="698"/>
      <c r="S101" s="396"/>
      <c r="T101" s="396"/>
      <c r="U101" s="396"/>
      <c r="V101" s="396"/>
      <c r="W101" s="396"/>
      <c r="X101" s="396"/>
    </row>
    <row r="102" spans="1:24" ht="18.75" customHeight="1">
      <c r="A102" s="396"/>
      <c r="B102" s="699" t="s">
        <v>91</v>
      </c>
      <c r="C102" s="700"/>
      <c r="D102" s="701"/>
      <c r="E102" s="396"/>
      <c r="F102" s="396"/>
      <c r="G102" s="396"/>
      <c r="H102" s="396"/>
      <c r="I102" s="396"/>
      <c r="J102" s="396"/>
      <c r="K102" s="396"/>
      <c r="L102" s="396"/>
      <c r="M102" s="396"/>
      <c r="N102" s="396"/>
      <c r="O102" s="396"/>
      <c r="P102" s="396"/>
      <c r="Q102" s="396"/>
      <c r="R102" s="396"/>
      <c r="S102" s="396"/>
      <c r="T102" s="396"/>
      <c r="U102" s="396"/>
      <c r="V102" s="396"/>
      <c r="W102" s="396"/>
      <c r="X102" s="396"/>
    </row>
    <row r="103" spans="1:24" ht="18.75" customHeight="1">
      <c r="A103" s="396"/>
      <c r="B103" s="702"/>
      <c r="C103" s="703"/>
      <c r="D103" s="704"/>
      <c r="E103" s="396"/>
      <c r="F103" s="396"/>
      <c r="G103" s="396"/>
      <c r="H103" s="396"/>
      <c r="I103" s="396"/>
      <c r="J103" s="396"/>
      <c r="K103" s="396"/>
      <c r="L103" s="396"/>
      <c r="M103" s="396"/>
      <c r="N103" s="396"/>
      <c r="O103" s="396"/>
      <c r="P103" s="396"/>
      <c r="Q103" s="396"/>
      <c r="R103" s="396"/>
      <c r="S103" s="396"/>
      <c r="T103" s="396"/>
      <c r="U103" s="396"/>
      <c r="V103" s="396"/>
      <c r="W103" s="396"/>
      <c r="X103" s="396"/>
    </row>
    <row r="104" spans="1:24" ht="18.75" customHeight="1">
      <c r="A104" s="396"/>
      <c r="B104" s="702"/>
      <c r="C104" s="703"/>
      <c r="D104" s="704"/>
      <c r="E104" s="396"/>
      <c r="F104" s="396"/>
      <c r="G104" s="396"/>
      <c r="H104" s="396"/>
      <c r="I104" s="396"/>
      <c r="J104" s="396"/>
      <c r="K104" s="396"/>
      <c r="L104" s="396"/>
      <c r="M104" s="396"/>
      <c r="N104" s="396"/>
      <c r="O104" s="396"/>
      <c r="P104" s="396"/>
      <c r="Q104" s="396"/>
      <c r="R104" s="396"/>
      <c r="S104" s="396"/>
      <c r="T104" s="396"/>
      <c r="U104" s="396"/>
      <c r="V104" s="396"/>
      <c r="W104" s="396"/>
      <c r="X104" s="396"/>
    </row>
    <row r="105" spans="1:24" ht="18.75" customHeight="1">
      <c r="A105" s="396"/>
      <c r="B105" s="705"/>
      <c r="C105" s="706"/>
      <c r="D105" s="707"/>
      <c r="E105" s="396"/>
      <c r="F105" s="396"/>
      <c r="G105" s="396"/>
      <c r="H105" s="396"/>
      <c r="I105" s="396"/>
      <c r="J105" s="396"/>
      <c r="K105" s="396"/>
      <c r="L105" s="396"/>
      <c r="M105" s="396"/>
      <c r="N105" s="396"/>
      <c r="O105" s="396"/>
      <c r="P105" s="396"/>
      <c r="Q105" s="396"/>
      <c r="R105" s="396"/>
      <c r="S105" s="396"/>
      <c r="T105" s="396"/>
      <c r="U105" s="396"/>
      <c r="V105" s="396"/>
      <c r="W105" s="396"/>
      <c r="X105" s="396"/>
    </row>
    <row r="106" spans="1:24">
      <c r="A106" s="396"/>
      <c r="B106" s="761" t="str">
        <f>IF(⑩第７号様式!U73&gt;0,⑩第７号様式!U73,"")</f>
        <v/>
      </c>
      <c r="C106" s="761"/>
      <c r="D106" s="761"/>
      <c r="E106" s="672" t="str">
        <f>IF(OR(B106="",ISNUMBER(B106)),"","←NG！数字以外の文字が入力されています。")</f>
        <v/>
      </c>
      <c r="F106" s="673"/>
      <c r="G106" s="673"/>
      <c r="H106" s="673"/>
      <c r="I106" s="673"/>
      <c r="J106" s="673"/>
      <c r="K106" s="673"/>
      <c r="L106" s="673"/>
      <c r="M106" s="673"/>
      <c r="N106" s="673"/>
      <c r="O106" s="673"/>
      <c r="P106" s="396"/>
      <c r="Q106" s="396"/>
      <c r="R106" s="396"/>
      <c r="S106" s="396"/>
      <c r="T106" s="396"/>
      <c r="U106" s="396"/>
      <c r="V106" s="396"/>
      <c r="W106" s="396"/>
      <c r="X106" s="396"/>
    </row>
    <row r="107" spans="1:24">
      <c r="A107" s="396"/>
      <c r="B107" s="761"/>
      <c r="C107" s="761"/>
      <c r="D107" s="761"/>
      <c r="E107" s="672"/>
      <c r="F107" s="673"/>
      <c r="G107" s="673"/>
      <c r="H107" s="673"/>
      <c r="I107" s="673"/>
      <c r="J107" s="673"/>
      <c r="K107" s="673"/>
      <c r="L107" s="673"/>
      <c r="M107" s="673"/>
      <c r="N107" s="673"/>
      <c r="O107" s="673"/>
      <c r="P107" s="396"/>
      <c r="Q107" s="396"/>
      <c r="R107" s="396"/>
      <c r="S107" s="396"/>
      <c r="T107" s="396"/>
      <c r="U107" s="396"/>
      <c r="V107" s="396"/>
      <c r="W107" s="396"/>
      <c r="X107" s="396"/>
    </row>
    <row r="108" spans="1:24">
      <c r="A108" s="396"/>
      <c r="B108" s="762"/>
      <c r="C108" s="762"/>
      <c r="D108" s="762"/>
      <c r="E108" s="672"/>
      <c r="F108" s="674"/>
      <c r="G108" s="674"/>
      <c r="H108" s="674"/>
      <c r="I108" s="674"/>
      <c r="J108" s="674"/>
      <c r="K108" s="674"/>
      <c r="L108" s="674"/>
      <c r="M108" s="674"/>
      <c r="N108" s="674"/>
      <c r="O108" s="674"/>
      <c r="P108" s="396"/>
      <c r="Q108" s="396"/>
      <c r="R108" s="396"/>
      <c r="S108" s="396"/>
      <c r="T108" s="396"/>
      <c r="U108" s="396"/>
      <c r="V108" s="396"/>
      <c r="W108" s="396"/>
      <c r="X108" s="396"/>
    </row>
    <row r="109" spans="1:24" ht="18.75" customHeight="1">
      <c r="A109" s="396"/>
      <c r="B109" s="657" t="s">
        <v>92</v>
      </c>
      <c r="C109" s="658"/>
      <c r="D109" s="658"/>
      <c r="E109" s="658"/>
      <c r="F109" s="658"/>
      <c r="G109" s="658"/>
      <c r="H109" s="658"/>
      <c r="I109" s="658"/>
      <c r="J109" s="658"/>
      <c r="K109" s="658"/>
      <c r="L109" s="658"/>
      <c r="M109" s="658"/>
      <c r="N109" s="658"/>
      <c r="O109" s="658"/>
      <c r="P109" s="658"/>
      <c r="Q109" s="658"/>
      <c r="R109" s="659"/>
      <c r="S109" s="396"/>
      <c r="T109" s="396"/>
      <c r="U109" s="396"/>
      <c r="V109" s="396"/>
      <c r="W109" s="396"/>
      <c r="X109" s="396"/>
    </row>
    <row r="110" spans="1:24" ht="18.75" customHeight="1">
      <c r="A110" s="396"/>
      <c r="B110" s="660"/>
      <c r="C110" s="661"/>
      <c r="D110" s="661"/>
      <c r="E110" s="661"/>
      <c r="F110" s="661"/>
      <c r="G110" s="661"/>
      <c r="H110" s="661"/>
      <c r="I110" s="661"/>
      <c r="J110" s="661"/>
      <c r="K110" s="661"/>
      <c r="L110" s="661"/>
      <c r="M110" s="661"/>
      <c r="N110" s="661"/>
      <c r="O110" s="661"/>
      <c r="P110" s="661"/>
      <c r="Q110" s="661"/>
      <c r="R110" s="662"/>
      <c r="S110" s="396"/>
      <c r="T110" s="396"/>
      <c r="U110" s="396"/>
      <c r="V110" s="396"/>
      <c r="W110" s="396"/>
      <c r="X110" s="396"/>
    </row>
    <row r="111" spans="1:24" ht="18.75" customHeight="1">
      <c r="A111" s="396"/>
      <c r="B111" s="666" t="s">
        <v>52</v>
      </c>
      <c r="C111" s="666"/>
      <c r="D111" s="666"/>
      <c r="E111" s="666"/>
      <c r="F111" s="666"/>
      <c r="G111" s="663" t="s">
        <v>81</v>
      </c>
      <c r="H111" s="664"/>
      <c r="I111" s="663" t="s">
        <v>366</v>
      </c>
      <c r="J111" s="665"/>
      <c r="K111" s="665"/>
      <c r="L111" s="665"/>
      <c r="M111" s="665"/>
      <c r="N111" s="664"/>
      <c r="O111" s="651" t="s">
        <v>51</v>
      </c>
      <c r="P111" s="652"/>
      <c r="Q111" s="652"/>
      <c r="R111" s="653"/>
      <c r="S111" s="396"/>
      <c r="T111" s="396"/>
      <c r="U111" s="396"/>
      <c r="V111" s="396"/>
      <c r="W111" s="396"/>
      <c r="X111" s="396"/>
    </row>
    <row r="112" spans="1:24" ht="74.25" customHeight="1">
      <c r="A112" s="396"/>
      <c r="B112" s="666"/>
      <c r="C112" s="666"/>
      <c r="D112" s="666"/>
      <c r="E112" s="666"/>
      <c r="F112" s="666"/>
      <c r="G112" s="660"/>
      <c r="H112" s="662"/>
      <c r="I112" s="663"/>
      <c r="J112" s="665"/>
      <c r="K112" s="665"/>
      <c r="L112" s="665"/>
      <c r="M112" s="665"/>
      <c r="N112" s="664"/>
      <c r="O112" s="651"/>
      <c r="P112" s="652"/>
      <c r="Q112" s="652"/>
      <c r="R112" s="653"/>
      <c r="S112" s="396"/>
      <c r="T112" s="396"/>
      <c r="U112" s="396"/>
      <c r="V112" s="396"/>
      <c r="W112" s="396"/>
      <c r="X112" s="396"/>
    </row>
    <row r="113" spans="1:24" ht="25.5">
      <c r="A113" s="396"/>
      <c r="B113" s="403"/>
      <c r="C113" s="666" t="s">
        <v>20</v>
      </c>
      <c r="D113" s="666"/>
      <c r="E113" s="666"/>
      <c r="F113" s="666"/>
      <c r="G113" s="647"/>
      <c r="H113" s="648"/>
      <c r="I113" s="677" t="s">
        <v>367</v>
      </c>
      <c r="J113" s="679"/>
      <c r="K113" s="681" t="s">
        <v>368</v>
      </c>
      <c r="L113" s="679"/>
      <c r="M113" s="649" t="s">
        <v>369</v>
      </c>
      <c r="N113" s="683"/>
      <c r="O113" s="654"/>
      <c r="P113" s="655"/>
      <c r="Q113" s="655"/>
      <c r="R113" s="656"/>
      <c r="S113" s="396"/>
      <c r="T113" s="396"/>
      <c r="U113" s="396"/>
      <c r="V113" s="396"/>
      <c r="W113" s="396"/>
      <c r="X113" s="396"/>
    </row>
    <row r="114" spans="1:24" ht="25.5">
      <c r="A114" s="396"/>
      <c r="B114" s="403"/>
      <c r="C114" s="694" t="s">
        <v>338</v>
      </c>
      <c r="D114" s="695"/>
      <c r="E114" s="675"/>
      <c r="F114" s="676"/>
      <c r="G114" s="647"/>
      <c r="H114" s="648"/>
      <c r="I114" s="678"/>
      <c r="J114" s="680"/>
      <c r="K114" s="682"/>
      <c r="L114" s="680"/>
      <c r="M114" s="650"/>
      <c r="N114" s="645"/>
      <c r="O114" s="654"/>
      <c r="P114" s="655"/>
      <c r="Q114" s="655"/>
      <c r="R114" s="656"/>
      <c r="S114" s="396"/>
      <c r="T114" s="396"/>
      <c r="U114" s="396"/>
      <c r="V114" s="396"/>
      <c r="W114" s="396"/>
      <c r="X114" s="396"/>
    </row>
    <row r="115" spans="1:24" ht="25.5">
      <c r="A115" s="396"/>
      <c r="B115" s="403"/>
      <c r="C115" s="651" t="s">
        <v>50</v>
      </c>
      <c r="D115" s="652"/>
      <c r="E115" s="652"/>
      <c r="F115" s="653"/>
      <c r="G115" s="647"/>
      <c r="H115" s="648"/>
      <c r="I115" s="684" t="s">
        <v>370</v>
      </c>
      <c r="J115" s="686" t="s">
        <v>367</v>
      </c>
      <c r="K115" s="688"/>
      <c r="L115" s="686" t="s">
        <v>368</v>
      </c>
      <c r="M115" s="690"/>
      <c r="N115" s="645" t="s">
        <v>369</v>
      </c>
      <c r="O115" s="654"/>
      <c r="P115" s="655"/>
      <c r="Q115" s="655"/>
      <c r="R115" s="656"/>
      <c r="S115" s="396"/>
      <c r="T115" s="396"/>
      <c r="U115" s="396"/>
      <c r="V115" s="396"/>
      <c r="W115" s="396"/>
      <c r="X115" s="396"/>
    </row>
    <row r="116" spans="1:24" ht="25.5">
      <c r="A116" s="396"/>
      <c r="B116" s="403"/>
      <c r="C116" s="694" t="s">
        <v>339</v>
      </c>
      <c r="D116" s="695"/>
      <c r="E116" s="675"/>
      <c r="F116" s="676"/>
      <c r="G116" s="647"/>
      <c r="H116" s="648"/>
      <c r="I116" s="685"/>
      <c r="J116" s="687"/>
      <c r="K116" s="689"/>
      <c r="L116" s="687"/>
      <c r="M116" s="691"/>
      <c r="N116" s="646"/>
      <c r="O116" s="654"/>
      <c r="P116" s="655"/>
      <c r="Q116" s="655"/>
      <c r="R116" s="656"/>
      <c r="S116" s="396"/>
      <c r="T116" s="396"/>
      <c r="U116" s="396"/>
      <c r="V116" s="396"/>
      <c r="W116" s="396"/>
      <c r="X116" s="396"/>
    </row>
    <row r="117" spans="1:24">
      <c r="A117" s="396"/>
      <c r="B117" s="396"/>
      <c r="C117" s="396"/>
      <c r="D117" s="396"/>
      <c r="E117" s="396"/>
      <c r="F117" s="396"/>
      <c r="G117" s="396"/>
      <c r="H117" s="396"/>
      <c r="I117" s="396"/>
      <c r="J117" s="396"/>
      <c r="K117" s="396"/>
      <c r="L117" s="396"/>
      <c r="M117" s="396"/>
      <c r="N117" s="396"/>
      <c r="O117" s="396"/>
      <c r="P117" s="396"/>
      <c r="Q117" s="396"/>
      <c r="R117" s="396"/>
      <c r="S117" s="396"/>
      <c r="T117" s="396"/>
      <c r="U117" s="396"/>
      <c r="V117" s="396"/>
      <c r="W117" s="396"/>
      <c r="X117" s="396"/>
    </row>
    <row r="118" spans="1:24">
      <c r="A118" s="396"/>
      <c r="B118" s="404"/>
      <c r="C118" s="404"/>
      <c r="D118" s="404"/>
      <c r="E118" s="404"/>
      <c r="F118" s="404"/>
      <c r="G118" s="404"/>
      <c r="H118" s="404"/>
      <c r="I118" s="404"/>
      <c r="J118" s="404"/>
      <c r="K118" s="404"/>
      <c r="L118" s="396"/>
      <c r="M118" s="396"/>
      <c r="N118" s="396"/>
      <c r="O118" s="396"/>
      <c r="P118" s="396"/>
      <c r="Q118" s="396"/>
      <c r="R118" s="396"/>
      <c r="S118" s="396"/>
      <c r="T118" s="396"/>
      <c r="U118" s="396"/>
      <c r="V118" s="396"/>
      <c r="W118" s="396"/>
      <c r="X118" s="396"/>
    </row>
    <row r="119" spans="1:24">
      <c r="A119" s="396"/>
      <c r="B119" s="404"/>
      <c r="C119" s="404"/>
      <c r="D119" s="404"/>
      <c r="E119" s="404"/>
      <c r="F119" s="404"/>
      <c r="G119" s="404"/>
      <c r="H119" s="404"/>
      <c r="I119" s="404"/>
      <c r="J119" s="404"/>
      <c r="K119" s="404"/>
      <c r="L119" s="396"/>
      <c r="M119" s="396"/>
      <c r="N119" s="396"/>
      <c r="O119" s="396"/>
      <c r="P119" s="396"/>
      <c r="Q119" s="396"/>
      <c r="R119" s="396"/>
      <c r="S119" s="396"/>
      <c r="T119" s="396"/>
      <c r="U119" s="396"/>
      <c r="V119" s="396"/>
      <c r="W119" s="396"/>
      <c r="X119" s="396"/>
    </row>
    <row r="120" spans="1:24">
      <c r="A120" s="396"/>
      <c r="B120" s="404"/>
      <c r="C120" s="404"/>
      <c r="D120" s="404"/>
      <c r="E120" s="404"/>
      <c r="F120" s="404"/>
      <c r="G120" s="404"/>
      <c r="H120" s="404"/>
      <c r="I120" s="404"/>
      <c r="J120" s="404"/>
      <c r="K120" s="404"/>
      <c r="L120" s="396"/>
      <c r="M120" s="396"/>
      <c r="N120" s="396"/>
      <c r="O120" s="396"/>
      <c r="P120" s="396"/>
      <c r="Q120" s="396"/>
      <c r="R120" s="396"/>
      <c r="S120" s="396"/>
      <c r="T120" s="396"/>
      <c r="U120" s="396"/>
      <c r="V120" s="396"/>
      <c r="W120" s="396"/>
      <c r="X120" s="396"/>
    </row>
    <row r="121" spans="1:24">
      <c r="A121" s="396"/>
      <c r="B121" s="404"/>
      <c r="C121" s="404"/>
      <c r="D121" s="404"/>
      <c r="E121" s="404"/>
      <c r="F121" s="404"/>
      <c r="G121" s="404"/>
      <c r="H121" s="404"/>
      <c r="I121" s="404"/>
      <c r="J121" s="404"/>
      <c r="K121" s="404"/>
      <c r="L121" s="396"/>
      <c r="M121" s="396"/>
      <c r="N121" s="396"/>
      <c r="O121" s="396"/>
      <c r="P121" s="396"/>
      <c r="Q121" s="396"/>
      <c r="R121" s="396"/>
      <c r="S121" s="396"/>
      <c r="T121" s="396"/>
      <c r="U121" s="396"/>
      <c r="V121" s="396"/>
      <c r="W121" s="396"/>
      <c r="X121" s="396"/>
    </row>
    <row r="122" spans="1:24">
      <c r="A122" s="396"/>
      <c r="B122" s="404"/>
      <c r="C122" s="404"/>
      <c r="D122" s="404"/>
      <c r="E122" s="404"/>
      <c r="F122" s="404"/>
      <c r="G122" s="404"/>
      <c r="H122" s="404"/>
      <c r="I122" s="404"/>
      <c r="J122" s="404"/>
      <c r="K122" s="404"/>
      <c r="L122" s="396"/>
      <c r="M122" s="396"/>
      <c r="N122" s="396"/>
      <c r="O122" s="396"/>
      <c r="P122" s="396"/>
      <c r="Q122" s="396"/>
      <c r="R122" s="396"/>
      <c r="S122" s="396"/>
      <c r="T122" s="396"/>
      <c r="U122" s="396"/>
      <c r="V122" s="396"/>
      <c r="W122" s="396"/>
      <c r="X122" s="396"/>
    </row>
    <row r="123" spans="1:24">
      <c r="A123" s="396"/>
      <c r="B123" s="404"/>
      <c r="C123" s="404"/>
      <c r="D123" s="404"/>
      <c r="E123" s="404"/>
      <c r="F123" s="404"/>
      <c r="G123" s="404"/>
      <c r="H123" s="404"/>
      <c r="I123" s="404"/>
      <c r="J123" s="404"/>
      <c r="K123" s="404"/>
      <c r="L123" s="396"/>
      <c r="M123" s="396"/>
      <c r="N123" s="396"/>
      <c r="O123" s="396"/>
      <c r="P123" s="396"/>
      <c r="Q123" s="396"/>
      <c r="R123" s="396"/>
      <c r="S123" s="396"/>
      <c r="T123" s="396"/>
      <c r="U123" s="396"/>
      <c r="V123" s="396"/>
      <c r="W123" s="396"/>
      <c r="X123" s="396"/>
    </row>
    <row r="124" spans="1:24">
      <c r="A124" s="396"/>
      <c r="B124" s="404"/>
      <c r="C124" s="404"/>
      <c r="D124" s="404"/>
      <c r="E124" s="404"/>
      <c r="F124" s="404"/>
      <c r="G124" s="404"/>
      <c r="H124" s="404"/>
      <c r="I124" s="404"/>
      <c r="J124" s="404"/>
      <c r="K124" s="404"/>
      <c r="L124" s="396"/>
      <c r="M124" s="396"/>
      <c r="N124" s="396"/>
      <c r="O124" s="396"/>
      <c r="P124" s="396"/>
      <c r="Q124" s="396"/>
      <c r="R124" s="396"/>
      <c r="S124" s="396"/>
      <c r="T124" s="396"/>
      <c r="U124" s="396"/>
      <c r="V124" s="396"/>
      <c r="W124" s="396"/>
      <c r="X124" s="396"/>
    </row>
    <row r="125" spans="1:24">
      <c r="A125" s="396"/>
      <c r="B125" s="404"/>
      <c r="C125" s="404"/>
      <c r="D125" s="404"/>
      <c r="E125" s="404"/>
      <c r="F125" s="404"/>
      <c r="G125" s="404"/>
      <c r="H125" s="404"/>
      <c r="I125" s="404"/>
      <c r="J125" s="404"/>
      <c r="K125" s="404"/>
      <c r="L125" s="396"/>
      <c r="M125" s="396"/>
      <c r="N125" s="396"/>
      <c r="O125" s="396"/>
      <c r="P125" s="396"/>
      <c r="Q125" s="396"/>
      <c r="R125" s="396"/>
      <c r="S125" s="396"/>
      <c r="T125" s="396"/>
      <c r="U125" s="396"/>
      <c r="V125" s="396"/>
      <c r="W125" s="396"/>
      <c r="X125" s="396"/>
    </row>
    <row r="126" spans="1:24">
      <c r="A126" s="396"/>
      <c r="B126" s="404"/>
      <c r="C126" s="404"/>
      <c r="D126" s="404"/>
      <c r="E126" s="404"/>
      <c r="F126" s="404"/>
      <c r="G126" s="404"/>
      <c r="H126" s="404"/>
      <c r="I126" s="404"/>
      <c r="J126" s="404"/>
      <c r="K126" s="404"/>
      <c r="L126" s="396"/>
      <c r="M126" s="396"/>
      <c r="N126" s="396"/>
      <c r="O126" s="396"/>
      <c r="P126" s="396"/>
      <c r="Q126" s="396"/>
      <c r="R126" s="396"/>
      <c r="S126" s="396"/>
      <c r="T126" s="396"/>
      <c r="U126" s="396"/>
      <c r="V126" s="396"/>
      <c r="W126" s="396"/>
      <c r="X126" s="396"/>
    </row>
    <row r="127" spans="1:24">
      <c r="A127" s="396"/>
      <c r="B127" s="404"/>
      <c r="C127" s="404"/>
      <c r="D127" s="404"/>
      <c r="E127" s="404"/>
      <c r="F127" s="404"/>
      <c r="G127" s="404"/>
      <c r="H127" s="404"/>
      <c r="I127" s="404"/>
      <c r="J127" s="404"/>
      <c r="K127" s="404"/>
      <c r="L127" s="396"/>
      <c r="M127" s="396"/>
      <c r="N127" s="396"/>
      <c r="O127" s="396"/>
      <c r="P127" s="396"/>
      <c r="Q127" s="396"/>
      <c r="R127" s="396"/>
      <c r="S127" s="396"/>
      <c r="T127" s="396"/>
      <c r="U127" s="396"/>
      <c r="V127" s="396"/>
      <c r="W127" s="396"/>
      <c r="X127" s="396"/>
    </row>
    <row r="128" spans="1:24">
      <c r="A128" s="396"/>
      <c r="B128" s="404"/>
      <c r="C128" s="404"/>
      <c r="D128" s="404"/>
      <c r="E128" s="404"/>
      <c r="F128" s="404"/>
      <c r="G128" s="404"/>
      <c r="H128" s="404"/>
      <c r="I128" s="404"/>
      <c r="J128" s="404"/>
      <c r="K128" s="404"/>
      <c r="L128" s="396"/>
      <c r="M128" s="396"/>
      <c r="N128" s="396"/>
      <c r="O128" s="396"/>
      <c r="P128" s="396"/>
      <c r="Q128" s="396"/>
      <c r="R128" s="396"/>
      <c r="S128" s="396"/>
      <c r="T128" s="396"/>
      <c r="U128" s="396"/>
      <c r="V128" s="396"/>
      <c r="W128" s="396"/>
      <c r="X128" s="396"/>
    </row>
    <row r="129" spans="1:24">
      <c r="A129" s="396"/>
      <c r="B129" s="404"/>
      <c r="C129" s="404"/>
      <c r="D129" s="404"/>
      <c r="E129" s="404"/>
      <c r="F129" s="404"/>
      <c r="G129" s="404"/>
      <c r="H129" s="404"/>
      <c r="I129" s="404"/>
      <c r="J129" s="404"/>
      <c r="K129" s="404"/>
      <c r="L129" s="396"/>
      <c r="M129" s="396"/>
      <c r="N129" s="396"/>
      <c r="O129" s="396"/>
      <c r="P129" s="396"/>
      <c r="Q129" s="396"/>
      <c r="R129" s="396"/>
      <c r="S129" s="396"/>
      <c r="T129" s="396"/>
      <c r="U129" s="396"/>
      <c r="V129" s="396"/>
      <c r="W129" s="396"/>
      <c r="X129" s="396"/>
    </row>
    <row r="130" spans="1:24">
      <c r="A130" s="396"/>
      <c r="B130" s="404"/>
      <c r="C130" s="404"/>
      <c r="D130" s="404"/>
      <c r="E130" s="404"/>
      <c r="F130" s="404"/>
      <c r="G130" s="404"/>
      <c r="H130" s="404"/>
      <c r="I130" s="404"/>
      <c r="J130" s="404"/>
      <c r="K130" s="404"/>
      <c r="L130" s="396"/>
      <c r="M130" s="396"/>
      <c r="N130" s="396"/>
      <c r="O130" s="396"/>
      <c r="P130" s="396"/>
      <c r="Q130" s="396"/>
      <c r="R130" s="396"/>
      <c r="S130" s="396"/>
      <c r="T130" s="396"/>
      <c r="U130" s="396"/>
      <c r="V130" s="396"/>
      <c r="W130" s="396"/>
      <c r="X130" s="396"/>
    </row>
    <row r="131" spans="1:24">
      <c r="A131" s="396"/>
      <c r="B131" s="404"/>
      <c r="C131" s="404"/>
      <c r="D131" s="404"/>
      <c r="E131" s="404"/>
      <c r="F131" s="404"/>
      <c r="G131" s="404"/>
      <c r="H131" s="404"/>
      <c r="I131" s="404"/>
      <c r="J131" s="404"/>
      <c r="K131" s="404"/>
      <c r="L131" s="396"/>
      <c r="M131" s="396"/>
      <c r="N131" s="396"/>
      <c r="O131" s="396"/>
      <c r="P131" s="396"/>
      <c r="Q131" s="396"/>
      <c r="R131" s="396"/>
      <c r="S131" s="396"/>
      <c r="T131" s="396"/>
      <c r="U131" s="396"/>
      <c r="V131" s="396"/>
      <c r="W131" s="396"/>
      <c r="X131" s="396"/>
    </row>
    <row r="132" spans="1:24">
      <c r="A132" s="396"/>
      <c r="B132" s="404"/>
      <c r="C132" s="404"/>
      <c r="D132" s="404"/>
      <c r="E132" s="404"/>
      <c r="F132" s="404"/>
      <c r="G132" s="404"/>
      <c r="H132" s="404"/>
      <c r="I132" s="404"/>
      <c r="J132" s="404"/>
      <c r="K132" s="404"/>
      <c r="L132" s="396"/>
      <c r="M132" s="396"/>
      <c r="N132" s="396"/>
      <c r="O132" s="396"/>
      <c r="P132" s="396"/>
      <c r="Q132" s="396"/>
      <c r="R132" s="396"/>
      <c r="S132" s="396"/>
      <c r="T132" s="396"/>
      <c r="U132" s="396"/>
      <c r="V132" s="396"/>
      <c r="W132" s="396"/>
      <c r="X132" s="396"/>
    </row>
    <row r="133" spans="1:24">
      <c r="A133" s="396"/>
      <c r="B133" s="404"/>
      <c r="C133" s="404"/>
      <c r="D133" s="404"/>
      <c r="E133" s="404"/>
      <c r="F133" s="404"/>
      <c r="G133" s="404"/>
      <c r="H133" s="404"/>
      <c r="I133" s="404"/>
      <c r="J133" s="404"/>
      <c r="K133" s="404"/>
      <c r="L133" s="396"/>
      <c r="M133" s="396"/>
      <c r="N133" s="396"/>
      <c r="O133" s="396"/>
      <c r="P133" s="396"/>
      <c r="Q133" s="396"/>
      <c r="R133" s="396"/>
      <c r="S133" s="396"/>
      <c r="T133" s="396"/>
      <c r="U133" s="396"/>
      <c r="V133" s="396"/>
      <c r="W133" s="396"/>
      <c r="X133" s="396"/>
    </row>
    <row r="134" spans="1:24" ht="18.75" customHeight="1">
      <c r="A134" s="396"/>
      <c r="B134" s="404"/>
      <c r="C134" s="404"/>
      <c r="D134" s="404"/>
      <c r="E134" s="404"/>
      <c r="F134" s="404"/>
      <c r="G134" s="404"/>
      <c r="H134" s="404"/>
      <c r="I134" s="404"/>
      <c r="J134" s="396"/>
      <c r="K134" s="396"/>
      <c r="L134" s="396"/>
      <c r="M134" s="396"/>
      <c r="N134" s="396"/>
      <c r="O134" s="396"/>
      <c r="P134" s="396"/>
      <c r="Q134" s="396"/>
      <c r="R134" s="396"/>
      <c r="S134" s="396"/>
      <c r="T134" s="396"/>
      <c r="U134" s="396"/>
      <c r="V134" s="396"/>
      <c r="W134" s="396"/>
      <c r="X134" s="396"/>
    </row>
    <row r="135" spans="1:24">
      <c r="A135" s="396"/>
      <c r="B135" s="404"/>
      <c r="C135" s="404"/>
      <c r="D135" s="404"/>
      <c r="E135" s="404"/>
      <c r="F135" s="404"/>
      <c r="G135" s="404"/>
      <c r="H135" s="404"/>
      <c r="I135" s="404"/>
      <c r="J135" s="396"/>
      <c r="K135" s="396"/>
      <c r="L135" s="396"/>
      <c r="M135" s="396"/>
      <c r="N135" s="396"/>
      <c r="O135" s="396"/>
      <c r="P135" s="396"/>
      <c r="Q135" s="396"/>
      <c r="R135" s="396"/>
      <c r="S135" s="396"/>
      <c r="T135" s="396"/>
      <c r="U135" s="396"/>
      <c r="V135" s="396"/>
      <c r="W135" s="396"/>
      <c r="X135" s="396"/>
    </row>
    <row r="136" spans="1:24">
      <c r="A136" s="396"/>
      <c r="B136" s="404"/>
      <c r="C136" s="404"/>
      <c r="D136" s="404"/>
      <c r="E136" s="404"/>
      <c r="F136" s="404"/>
      <c r="G136" s="404"/>
      <c r="H136" s="404"/>
      <c r="I136" s="404"/>
      <c r="J136" s="396"/>
      <c r="K136" s="396"/>
      <c r="L136" s="396"/>
      <c r="M136" s="396"/>
      <c r="N136" s="396"/>
      <c r="O136" s="396"/>
      <c r="P136" s="396"/>
      <c r="Q136" s="396"/>
      <c r="R136" s="396"/>
      <c r="S136" s="396"/>
      <c r="T136" s="396"/>
      <c r="U136" s="396"/>
      <c r="V136" s="396"/>
      <c r="W136" s="396"/>
      <c r="X136" s="396"/>
    </row>
    <row r="137" spans="1:24">
      <c r="A137" s="396"/>
      <c r="B137" s="404"/>
      <c r="C137" s="404"/>
      <c r="D137" s="404"/>
      <c r="E137" s="404"/>
      <c r="F137" s="404"/>
      <c r="G137" s="404"/>
      <c r="H137" s="404"/>
      <c r="I137" s="404"/>
      <c r="J137" s="396"/>
      <c r="K137" s="396"/>
      <c r="L137" s="396"/>
      <c r="M137" s="396"/>
      <c r="N137" s="396"/>
      <c r="O137" s="396"/>
      <c r="P137" s="396"/>
      <c r="Q137" s="396"/>
      <c r="R137" s="396"/>
      <c r="S137" s="396"/>
      <c r="T137" s="396"/>
      <c r="U137" s="396"/>
      <c r="V137" s="396"/>
      <c r="W137" s="396"/>
      <c r="X137" s="396"/>
    </row>
    <row r="138" spans="1:24">
      <c r="A138" s="396"/>
      <c r="B138" s="404"/>
      <c r="C138" s="404"/>
      <c r="D138" s="404"/>
      <c r="E138" s="404"/>
      <c r="F138" s="404"/>
      <c r="G138" s="404"/>
      <c r="H138" s="404"/>
      <c r="I138" s="404"/>
      <c r="J138" s="396"/>
      <c r="K138" s="396"/>
      <c r="L138" s="396"/>
      <c r="M138" s="396"/>
      <c r="N138" s="396"/>
      <c r="O138" s="396"/>
      <c r="P138" s="396"/>
      <c r="Q138" s="396"/>
      <c r="R138" s="396"/>
      <c r="S138" s="396"/>
      <c r="T138" s="396"/>
      <c r="U138" s="396"/>
      <c r="V138" s="396"/>
      <c r="W138" s="396"/>
      <c r="X138" s="396"/>
    </row>
    <row r="139" spans="1:24">
      <c r="A139" s="396"/>
      <c r="B139" s="404"/>
      <c r="C139" s="404"/>
      <c r="D139" s="404"/>
      <c r="E139" s="404"/>
      <c r="F139" s="404"/>
      <c r="G139" s="404"/>
      <c r="H139" s="404"/>
      <c r="I139" s="404"/>
      <c r="J139" s="396"/>
      <c r="K139" s="396"/>
      <c r="L139" s="396"/>
      <c r="M139" s="396"/>
      <c r="N139" s="396"/>
      <c r="O139" s="396"/>
      <c r="P139" s="396"/>
      <c r="Q139" s="396"/>
      <c r="R139" s="396"/>
      <c r="S139" s="396"/>
      <c r="T139" s="396"/>
      <c r="U139" s="396"/>
      <c r="V139" s="396"/>
      <c r="W139" s="396"/>
      <c r="X139" s="396"/>
    </row>
    <row r="140" spans="1:24">
      <c r="A140" s="396"/>
      <c r="B140" s="404"/>
      <c r="C140" s="404"/>
      <c r="D140" s="404"/>
      <c r="E140" s="404"/>
      <c r="F140" s="404"/>
      <c r="G140" s="404"/>
      <c r="H140" s="404"/>
      <c r="I140" s="404"/>
      <c r="J140" s="396"/>
      <c r="K140" s="396"/>
      <c r="L140" s="396"/>
      <c r="M140" s="396"/>
      <c r="N140" s="396"/>
      <c r="O140" s="396"/>
      <c r="P140" s="396"/>
      <c r="Q140" s="396"/>
      <c r="R140" s="396"/>
      <c r="S140" s="396"/>
      <c r="T140" s="396"/>
      <c r="U140" s="396"/>
      <c r="V140" s="396"/>
      <c r="W140" s="396"/>
      <c r="X140" s="396"/>
    </row>
    <row r="141" spans="1:24">
      <c r="A141" s="396"/>
      <c r="B141" s="404"/>
      <c r="C141" s="404"/>
      <c r="D141" s="404"/>
      <c r="E141" s="404"/>
      <c r="F141" s="404"/>
      <c r="G141" s="404"/>
      <c r="H141" s="404"/>
      <c r="I141" s="404"/>
      <c r="J141" s="396"/>
      <c r="K141" s="396"/>
      <c r="L141" s="396"/>
      <c r="M141" s="396"/>
      <c r="N141" s="396"/>
      <c r="O141" s="396"/>
      <c r="P141" s="396"/>
      <c r="Q141" s="396"/>
      <c r="R141" s="396"/>
      <c r="S141" s="396"/>
      <c r="T141" s="396"/>
      <c r="U141" s="396"/>
      <c r="V141" s="396"/>
      <c r="W141" s="396"/>
      <c r="X141" s="396"/>
    </row>
    <row r="142" spans="1:24" ht="25.5">
      <c r="A142" s="405"/>
      <c r="B142" s="405"/>
      <c r="C142" s="406"/>
      <c r="D142" s="406"/>
      <c r="E142" s="405"/>
      <c r="F142" s="396"/>
      <c r="G142" s="396"/>
      <c r="H142" s="396"/>
      <c r="I142" s="396"/>
      <c r="J142" s="396"/>
      <c r="K142" s="396"/>
      <c r="L142" s="396"/>
      <c r="M142" s="396"/>
      <c r="N142" s="396"/>
      <c r="O142" s="396"/>
      <c r="P142" s="396"/>
      <c r="Q142" s="396"/>
      <c r="R142" s="396"/>
      <c r="S142" s="396"/>
      <c r="T142" s="396"/>
      <c r="U142" s="396"/>
      <c r="V142" s="396"/>
      <c r="W142" s="396"/>
      <c r="X142" s="396"/>
    </row>
    <row r="143" spans="1:24">
      <c r="A143" s="396"/>
      <c r="B143" s="396"/>
      <c r="C143" s="396"/>
      <c r="D143" s="396"/>
      <c r="E143" s="396"/>
      <c r="F143" s="396"/>
      <c r="G143" s="396"/>
      <c r="H143" s="396"/>
      <c r="I143" s="396"/>
      <c r="J143" s="396"/>
      <c r="K143" s="396"/>
      <c r="L143" s="396"/>
      <c r="M143" s="396"/>
      <c r="N143" s="396"/>
      <c r="O143" s="396"/>
      <c r="P143" s="396"/>
      <c r="Q143" s="396"/>
      <c r="R143" s="396"/>
      <c r="S143" s="396"/>
      <c r="T143" s="396"/>
      <c r="U143" s="396"/>
      <c r="V143" s="396"/>
      <c r="W143" s="396"/>
      <c r="X143" s="396"/>
    </row>
  </sheetData>
  <sheetProtection algorithmName="SHA-512" hashValue="2wvG6G+xuRuya4j3bqnTxQFSTpB7XRkV2gE54mSN08Qy5pMX+JdGF+geiXJG38424hdp2RRPmU/O/ayLJoNWyA==" saltValue="LXMLXuAclsuiPO8ajVQwVA==" spinCount="100000" sheet="1" objects="1" scenarios="1"/>
  <mergeCells count="155">
    <mergeCell ref="B7:F7"/>
    <mergeCell ref="G7:O7"/>
    <mergeCell ref="C116:D116"/>
    <mergeCell ref="A70:R70"/>
    <mergeCell ref="A71:R71"/>
    <mergeCell ref="B73:D76"/>
    <mergeCell ref="B77:D79"/>
    <mergeCell ref="C114:D114"/>
    <mergeCell ref="C85:D85"/>
    <mergeCell ref="B102:D105"/>
    <mergeCell ref="B106:D108"/>
    <mergeCell ref="A90:R90"/>
    <mergeCell ref="A101:R101"/>
    <mergeCell ref="C87:D87"/>
    <mergeCell ref="E56:O58"/>
    <mergeCell ref="L35:P38"/>
    <mergeCell ref="J35:K35"/>
    <mergeCell ref="J36:K36"/>
    <mergeCell ref="C66:D66"/>
    <mergeCell ref="A41:R41"/>
    <mergeCell ref="B42:D43"/>
    <mergeCell ref="E42:I43"/>
    <mergeCell ref="L16:O18"/>
    <mergeCell ref="A23:R23"/>
    <mergeCell ref="B24:D27"/>
    <mergeCell ref="A21:R21"/>
    <mergeCell ref="E28:O30"/>
    <mergeCell ref="L33:P34"/>
    <mergeCell ref="J33:K34"/>
    <mergeCell ref="B31:P32"/>
    <mergeCell ref="J42:L43"/>
    <mergeCell ref="M42:O43"/>
    <mergeCell ref="A40:R40"/>
    <mergeCell ref="G33:I34"/>
    <mergeCell ref="G35:I35"/>
    <mergeCell ref="G36:I36"/>
    <mergeCell ref="G37:I37"/>
    <mergeCell ref="G38:I38"/>
    <mergeCell ref="B33:F34"/>
    <mergeCell ref="C35:F35"/>
    <mergeCell ref="C37:F37"/>
    <mergeCell ref="E36:F36"/>
    <mergeCell ref="E38:F38"/>
    <mergeCell ref="C36:D36"/>
    <mergeCell ref="C38:D38"/>
    <mergeCell ref="E106:O108"/>
    <mergeCell ref="A91:R91"/>
    <mergeCell ref="B93:D95"/>
    <mergeCell ref="E93:I95"/>
    <mergeCell ref="B96:D98"/>
    <mergeCell ref="E96:I98"/>
    <mergeCell ref="E99:I99"/>
    <mergeCell ref="K2:K3"/>
    <mergeCell ref="L2:N3"/>
    <mergeCell ref="A6:R6"/>
    <mergeCell ref="B11:D11"/>
    <mergeCell ref="B12:D15"/>
    <mergeCell ref="H12:K15"/>
    <mergeCell ref="L12:O15"/>
    <mergeCell ref="B8:D8"/>
    <mergeCell ref="E8:O8"/>
    <mergeCell ref="B9:D9"/>
    <mergeCell ref="E9:O9"/>
    <mergeCell ref="B10:D10"/>
    <mergeCell ref="E10:O10"/>
    <mergeCell ref="E11:O11"/>
    <mergeCell ref="B28:D30"/>
    <mergeCell ref="B16:D18"/>
    <mergeCell ref="H16:K18"/>
    <mergeCell ref="C63:F63"/>
    <mergeCell ref="C65:F65"/>
    <mergeCell ref="E64:F64"/>
    <mergeCell ref="E66:F66"/>
    <mergeCell ref="I65:I66"/>
    <mergeCell ref="J65:J66"/>
    <mergeCell ref="K65:K66"/>
    <mergeCell ref="J37:K37"/>
    <mergeCell ref="J38:K38"/>
    <mergeCell ref="C64:D64"/>
    <mergeCell ref="B56:D58"/>
    <mergeCell ref="A51:R51"/>
    <mergeCell ref="B52:D55"/>
    <mergeCell ref="J44:L49"/>
    <mergeCell ref="M44:O49"/>
    <mergeCell ref="B46:D47"/>
    <mergeCell ref="B48:D49"/>
    <mergeCell ref="B44:D45"/>
    <mergeCell ref="E44:I49"/>
    <mergeCell ref="E50:I50"/>
    <mergeCell ref="J50:L50"/>
    <mergeCell ref="M50:O50"/>
    <mergeCell ref="I63:I64"/>
    <mergeCell ref="J63:J64"/>
    <mergeCell ref="K63:K64"/>
    <mergeCell ref="L63:L64"/>
    <mergeCell ref="M63:M64"/>
    <mergeCell ref="N63:N64"/>
    <mergeCell ref="L82:P83"/>
    <mergeCell ref="L84:P87"/>
    <mergeCell ref="J82:K83"/>
    <mergeCell ref="J84:K84"/>
    <mergeCell ref="J85:K85"/>
    <mergeCell ref="J86:K86"/>
    <mergeCell ref="J87:K87"/>
    <mergeCell ref="L65:L66"/>
    <mergeCell ref="M65:M66"/>
    <mergeCell ref="N65:N66"/>
    <mergeCell ref="G82:I83"/>
    <mergeCell ref="G84:I84"/>
    <mergeCell ref="G85:I85"/>
    <mergeCell ref="G86:I86"/>
    <mergeCell ref="G87:I87"/>
    <mergeCell ref="E77:O79"/>
    <mergeCell ref="C113:F113"/>
    <mergeCell ref="E114:F114"/>
    <mergeCell ref="E116:F116"/>
    <mergeCell ref="C115:F115"/>
    <mergeCell ref="G113:H113"/>
    <mergeCell ref="I113:I114"/>
    <mergeCell ref="J113:J114"/>
    <mergeCell ref="K113:K114"/>
    <mergeCell ref="L113:L114"/>
    <mergeCell ref="N113:N114"/>
    <mergeCell ref="O113:R116"/>
    <mergeCell ref="G114:H114"/>
    <mergeCell ref="G115:H115"/>
    <mergeCell ref="I115:I116"/>
    <mergeCell ref="J115:J116"/>
    <mergeCell ref="K115:K116"/>
    <mergeCell ref="L115:L116"/>
    <mergeCell ref="M115:M116"/>
    <mergeCell ref="N115:N116"/>
    <mergeCell ref="G116:H116"/>
    <mergeCell ref="M113:M114"/>
    <mergeCell ref="O61:R62"/>
    <mergeCell ref="O63:R66"/>
    <mergeCell ref="B59:R60"/>
    <mergeCell ref="G111:H112"/>
    <mergeCell ref="I111:N112"/>
    <mergeCell ref="O111:R112"/>
    <mergeCell ref="B109:R110"/>
    <mergeCell ref="B111:F112"/>
    <mergeCell ref="B82:F83"/>
    <mergeCell ref="C84:F84"/>
    <mergeCell ref="C86:F86"/>
    <mergeCell ref="E85:F85"/>
    <mergeCell ref="E87:F87"/>
    <mergeCell ref="B80:P81"/>
    <mergeCell ref="B61:F62"/>
    <mergeCell ref="G61:H62"/>
    <mergeCell ref="G63:H63"/>
    <mergeCell ref="G64:H64"/>
    <mergeCell ref="G65:H65"/>
    <mergeCell ref="G66:H66"/>
    <mergeCell ref="I61:N62"/>
  </mergeCells>
  <phoneticPr fontId="2"/>
  <conditionalFormatting sqref="B35:B38">
    <cfRule type="expression" dxfId="118" priority="117">
      <formula>$B$28&lt;&gt;0</formula>
    </cfRule>
  </conditionalFormatting>
  <conditionalFormatting sqref="J35 G35">
    <cfRule type="expression" dxfId="117" priority="116">
      <formula>$B$35&lt;&gt;""</formula>
    </cfRule>
  </conditionalFormatting>
  <conditionalFormatting sqref="J36 G36">
    <cfRule type="expression" dxfId="116" priority="115">
      <formula>$B$36&lt;&gt;""</formula>
    </cfRule>
  </conditionalFormatting>
  <conditionalFormatting sqref="J37 G37">
    <cfRule type="expression" dxfId="115" priority="114">
      <formula>$B$37&lt;&gt;""</formula>
    </cfRule>
  </conditionalFormatting>
  <conditionalFormatting sqref="J38 G38">
    <cfRule type="expression" dxfId="114" priority="113">
      <formula>$B$38&lt;&gt;""</formula>
    </cfRule>
  </conditionalFormatting>
  <conditionalFormatting sqref="L35">
    <cfRule type="expression" dxfId="113" priority="112">
      <formula>$B$28&lt;&gt;0</formula>
    </cfRule>
  </conditionalFormatting>
  <conditionalFormatting sqref="O63">
    <cfRule type="expression" dxfId="112" priority="107">
      <formula>$B$56&lt;&gt;""</formula>
    </cfRule>
  </conditionalFormatting>
  <conditionalFormatting sqref="B63:B66">
    <cfRule type="expression" dxfId="111" priority="45">
      <formula>$B$56&lt;&gt;""</formula>
    </cfRule>
  </conditionalFormatting>
  <conditionalFormatting sqref="B84:B87">
    <cfRule type="expression" dxfId="110" priority="31">
      <formula>$B$77&lt;&gt;""</formula>
    </cfRule>
  </conditionalFormatting>
  <conditionalFormatting sqref="J84 G84">
    <cfRule type="expression" dxfId="109" priority="30">
      <formula>$B$84&lt;&gt;""</formula>
    </cfRule>
  </conditionalFormatting>
  <conditionalFormatting sqref="J85 G85">
    <cfRule type="expression" dxfId="108" priority="29">
      <formula>$B$85&lt;&gt;""</formula>
    </cfRule>
  </conditionalFormatting>
  <conditionalFormatting sqref="J86 G86">
    <cfRule type="expression" dxfId="107" priority="28">
      <formula>$B$86&lt;&gt;""</formula>
    </cfRule>
  </conditionalFormatting>
  <conditionalFormatting sqref="J87 G87">
    <cfRule type="expression" dxfId="106" priority="27">
      <formula>$B$87&lt;&gt;""</formula>
    </cfRule>
  </conditionalFormatting>
  <conditionalFormatting sqref="L84">
    <cfRule type="expression" dxfId="105" priority="26">
      <formula>$B$77&lt;&gt;""</formula>
    </cfRule>
  </conditionalFormatting>
  <conditionalFormatting sqref="B113:B116">
    <cfRule type="expression" dxfId="104" priority="25">
      <formula>$B$106&lt;&gt;""</formula>
    </cfRule>
  </conditionalFormatting>
  <conditionalFormatting sqref="E99:I99">
    <cfRule type="expression" dxfId="103" priority="19">
      <formula>$E$99&lt;&gt;""</formula>
    </cfRule>
  </conditionalFormatting>
  <conditionalFormatting sqref="E36:F36">
    <cfRule type="expression" dxfId="102" priority="18">
      <formula>$B$36&lt;&gt;""</formula>
    </cfRule>
  </conditionalFormatting>
  <conditionalFormatting sqref="E38:F38">
    <cfRule type="expression" dxfId="101" priority="17">
      <formula>$B$38&lt;&gt;""</formula>
    </cfRule>
  </conditionalFormatting>
  <conditionalFormatting sqref="E64:F64">
    <cfRule type="expression" dxfId="100" priority="16">
      <formula>$B$64&lt;&gt;""</formula>
    </cfRule>
  </conditionalFormatting>
  <conditionalFormatting sqref="E66:F66">
    <cfRule type="expression" dxfId="99" priority="15">
      <formula>$B$66&lt;&gt;""</formula>
    </cfRule>
  </conditionalFormatting>
  <conditionalFormatting sqref="E85:F85">
    <cfRule type="expression" dxfId="98" priority="14">
      <formula>$B$85&lt;&gt;""</formula>
    </cfRule>
  </conditionalFormatting>
  <conditionalFormatting sqref="E87:F87">
    <cfRule type="expression" dxfId="97" priority="13">
      <formula>$B$87&lt;&gt;""</formula>
    </cfRule>
  </conditionalFormatting>
  <conditionalFormatting sqref="E114:F114">
    <cfRule type="expression" dxfId="96" priority="12">
      <formula>$B$114&lt;&gt;""</formula>
    </cfRule>
  </conditionalFormatting>
  <conditionalFormatting sqref="E116:F116">
    <cfRule type="expression" dxfId="95" priority="11">
      <formula>$B$116&lt;&gt;""</formula>
    </cfRule>
  </conditionalFormatting>
  <conditionalFormatting sqref="G63:H63 J63:J64 L63:L64 K65:K66 M65:M66 O63:R66">
    <cfRule type="expression" dxfId="94" priority="10">
      <formula>$B$63&lt;&gt;""</formula>
    </cfRule>
  </conditionalFormatting>
  <conditionalFormatting sqref="G64:H64 J63:J64 L63:L64 K65:K66 M65:M66">
    <cfRule type="expression" dxfId="93" priority="9">
      <formula>$B$64&lt;&gt;""</formula>
    </cfRule>
  </conditionalFormatting>
  <conditionalFormatting sqref="G65:H65 J63:J64 L63:L64 K65:K66 M65:M66">
    <cfRule type="expression" dxfId="92" priority="8">
      <formula>$B$65&lt;&gt;""</formula>
    </cfRule>
  </conditionalFormatting>
  <conditionalFormatting sqref="G66:H66 J63:J64 L63:L64 K65:K66 M65:M66">
    <cfRule type="expression" dxfId="91" priority="7">
      <formula>$B$66&lt;&gt;""</formula>
    </cfRule>
  </conditionalFormatting>
  <conditionalFormatting sqref="O113">
    <cfRule type="expression" dxfId="90" priority="6">
      <formula>$B$56&lt;&gt;""</formula>
    </cfRule>
  </conditionalFormatting>
  <conditionalFormatting sqref="G113:H113 J113:J114 L113:L114 K115:K116 M115:M116 O113:R116">
    <cfRule type="expression" dxfId="89" priority="5">
      <formula>$B$63&lt;&gt;""</formula>
    </cfRule>
  </conditionalFormatting>
  <conditionalFormatting sqref="G114:H114 J113:J114 L113:L114 K115:K116 M115:M116">
    <cfRule type="expression" dxfId="88" priority="4">
      <formula>$B$114&lt;&gt;""</formula>
    </cfRule>
  </conditionalFormatting>
  <conditionalFormatting sqref="G115:H115 J113:J114 L113:L114 K115:K116 M115:M116">
    <cfRule type="expression" dxfId="87" priority="3">
      <formula>$B$65&lt;&gt;""</formula>
    </cfRule>
  </conditionalFormatting>
  <conditionalFormatting sqref="G116:H116 J113:J114 L113:L114 K115:K116 M115:M116">
    <cfRule type="expression" dxfId="86" priority="2">
      <formula>$B$66&lt;&gt;""</formula>
    </cfRule>
  </conditionalFormatting>
  <conditionalFormatting sqref="B44:D45 E44:I49 B48:D49">
    <cfRule type="containsBlanks" priority="1">
      <formula>LEN(TRIM(B44))=0</formula>
    </cfRule>
  </conditionalFormatting>
  <dataValidations count="3">
    <dataValidation type="list" allowBlank="1" showInputMessage="1" showErrorMessage="1" sqref="B35:B38 B63:B66 B84:B87 B113:B116">
      <formula1>$Z$9:$Z$10</formula1>
    </dataValidation>
    <dataValidation type="list" allowBlank="1" showInputMessage="1" showErrorMessage="1" sqref="B16:D18">
      <formula1>$AB$1:$AB$3</formula1>
    </dataValidation>
    <dataValidation type="list" allowBlank="1" showInputMessage="1" showErrorMessage="1" sqref="J35:K38 J84:K87">
      <formula1>$AA$1:$AA$19</formula1>
    </dataValidation>
  </dataValidations>
  <pageMargins left="0.7" right="0.7" top="0.75" bottom="0.75" header="0.3" footer="0.3"/>
  <pageSetup paperSize="9" scale="47" fitToHeight="0" orientation="portrait" r:id="rId1"/>
  <rowBreaks count="1" manualBreakCount="1">
    <brk id="67"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48"/>
  <sheetViews>
    <sheetView view="pageBreakPreview" zoomScaleNormal="100" zoomScaleSheetLayoutView="100" workbookViewId="0">
      <selection activeCell="S16" sqref="S16:Y17"/>
    </sheetView>
  </sheetViews>
  <sheetFormatPr defaultRowHeight="13.5"/>
  <cols>
    <col min="1" max="47" width="2.25" style="368" customWidth="1"/>
    <col min="48" max="16384" width="9" style="368"/>
  </cols>
  <sheetData>
    <row r="1" spans="1:39">
      <c r="A1" s="368" t="s">
        <v>171</v>
      </c>
      <c r="AL1" s="644"/>
      <c r="AM1" s="644"/>
    </row>
    <row r="2" spans="1:39">
      <c r="A2" s="824" t="s">
        <v>170</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row>
    <row r="3" spans="1:39">
      <c r="A3" s="824"/>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824"/>
      <c r="AL3" s="824"/>
      <c r="AM3" s="824"/>
    </row>
    <row r="4" spans="1:39" ht="13.5" customHeight="1">
      <c r="A4" s="371"/>
      <c r="B4" s="371"/>
      <c r="C4" s="371"/>
      <c r="D4" s="371"/>
      <c r="E4" s="371"/>
      <c r="F4" s="371"/>
      <c r="G4" s="371"/>
      <c r="H4" s="371"/>
      <c r="I4" s="371"/>
      <c r="J4" s="371"/>
      <c r="K4" s="371"/>
      <c r="L4" s="371"/>
      <c r="M4" s="371"/>
      <c r="N4" s="371"/>
      <c r="O4" s="371"/>
      <c r="P4" s="371"/>
      <c r="Q4" s="371"/>
      <c r="R4" s="371"/>
      <c r="AC4" s="633">
        <f ca="1">TODAY()</f>
        <v>44117</v>
      </c>
      <c r="AD4" s="633"/>
      <c r="AE4" s="633"/>
      <c r="AF4" s="633"/>
      <c r="AG4" s="633"/>
      <c r="AH4" s="633"/>
      <c r="AI4" s="633"/>
      <c r="AJ4" s="633"/>
      <c r="AK4" s="633"/>
      <c r="AL4" s="633"/>
      <c r="AM4" s="633"/>
    </row>
    <row r="5" spans="1:39" ht="13.5" customHeight="1" thickBot="1">
      <c r="A5" s="368" t="s">
        <v>169</v>
      </c>
      <c r="B5" s="371"/>
      <c r="C5" s="371"/>
      <c r="D5" s="371"/>
      <c r="E5" s="371"/>
      <c r="F5" s="371"/>
      <c r="G5" s="371"/>
      <c r="H5" s="371"/>
      <c r="I5" s="371"/>
      <c r="J5" s="371"/>
      <c r="K5" s="371"/>
      <c r="L5" s="371"/>
      <c r="M5" s="371"/>
      <c r="N5" s="371"/>
      <c r="O5" s="371"/>
      <c r="P5" s="371"/>
      <c r="Q5" s="371"/>
      <c r="R5" s="371"/>
    </row>
    <row r="6" spans="1:39">
      <c r="S6" s="827" t="s">
        <v>13</v>
      </c>
      <c r="T6" s="828"/>
      <c r="U6" s="828"/>
      <c r="V6" s="828"/>
      <c r="W6" s="828"/>
      <c r="X6" s="828"/>
      <c r="Y6" s="829"/>
      <c r="Z6" s="831" t="s">
        <v>168</v>
      </c>
      <c r="AA6" s="825"/>
      <c r="AB6" s="825"/>
      <c r="AC6" s="825"/>
      <c r="AD6" s="841">
        <f>⑤⑧処遇Ⅰ入力シート!I7</f>
        <v>0</v>
      </c>
      <c r="AE6" s="841"/>
      <c r="AF6" s="841"/>
      <c r="AG6" s="841"/>
      <c r="AH6" s="841"/>
      <c r="AI6" s="841"/>
      <c r="AJ6" s="841"/>
      <c r="AK6" s="841"/>
      <c r="AL6" s="825" t="s">
        <v>31</v>
      </c>
      <c r="AM6" s="826"/>
    </row>
    <row r="7" spans="1:39">
      <c r="S7" s="830" t="s">
        <v>14</v>
      </c>
      <c r="T7" s="612"/>
      <c r="U7" s="612"/>
      <c r="V7" s="612"/>
      <c r="W7" s="612"/>
      <c r="X7" s="612"/>
      <c r="Y7" s="641"/>
      <c r="Z7" s="832" t="str">
        <f>⑤⑧処遇Ⅰ入力シート!E8</f>
        <v>認定こども園</v>
      </c>
      <c r="AA7" s="833"/>
      <c r="AB7" s="833"/>
      <c r="AC7" s="833"/>
      <c r="AD7" s="833"/>
      <c r="AE7" s="833"/>
      <c r="AF7" s="833"/>
      <c r="AG7" s="833"/>
      <c r="AH7" s="833"/>
      <c r="AI7" s="833"/>
      <c r="AJ7" s="833"/>
      <c r="AK7" s="833"/>
      <c r="AL7" s="833"/>
      <c r="AM7" s="834"/>
    </row>
    <row r="8" spans="1:39">
      <c r="S8" s="830" t="s">
        <v>15</v>
      </c>
      <c r="T8" s="612"/>
      <c r="U8" s="612"/>
      <c r="V8" s="612"/>
      <c r="W8" s="612"/>
      <c r="X8" s="612"/>
      <c r="Y8" s="641"/>
      <c r="Z8" s="835">
        <f>⑤⑧処遇Ⅰ入力シート!E9</f>
        <v>0</v>
      </c>
      <c r="AA8" s="836"/>
      <c r="AB8" s="836"/>
      <c r="AC8" s="836"/>
      <c r="AD8" s="836"/>
      <c r="AE8" s="836"/>
      <c r="AF8" s="836"/>
      <c r="AG8" s="836"/>
      <c r="AH8" s="836"/>
      <c r="AI8" s="836"/>
      <c r="AJ8" s="836"/>
      <c r="AK8" s="836"/>
      <c r="AL8" s="836"/>
      <c r="AM8" s="837"/>
    </row>
    <row r="9" spans="1:39" ht="27" customHeight="1">
      <c r="S9" s="830" t="s">
        <v>16</v>
      </c>
      <c r="T9" s="612"/>
      <c r="U9" s="612"/>
      <c r="V9" s="612"/>
      <c r="W9" s="612"/>
      <c r="X9" s="612"/>
      <c r="Y9" s="641"/>
      <c r="Z9" s="838">
        <f>⑤⑧処遇Ⅰ入力シート!E10</f>
        <v>0</v>
      </c>
      <c r="AA9" s="839"/>
      <c r="AB9" s="839"/>
      <c r="AC9" s="839"/>
      <c r="AD9" s="839"/>
      <c r="AE9" s="839"/>
      <c r="AF9" s="839"/>
      <c r="AG9" s="839"/>
      <c r="AH9" s="839"/>
      <c r="AI9" s="839"/>
      <c r="AJ9" s="839"/>
      <c r="AK9" s="839"/>
      <c r="AL9" s="839"/>
      <c r="AM9" s="840"/>
    </row>
    <row r="10" spans="1:39" ht="18" thickBot="1">
      <c r="S10" s="808" t="s">
        <v>32</v>
      </c>
      <c r="T10" s="607"/>
      <c r="U10" s="607"/>
      <c r="V10" s="607"/>
      <c r="W10" s="607"/>
      <c r="X10" s="607"/>
      <c r="Y10" s="643"/>
      <c r="Z10" s="809">
        <f>⑤⑧処遇Ⅰ入力シート!E11</f>
        <v>0</v>
      </c>
      <c r="AA10" s="810"/>
      <c r="AB10" s="810"/>
      <c r="AC10" s="810"/>
      <c r="AD10" s="810"/>
      <c r="AE10" s="810"/>
      <c r="AF10" s="810"/>
      <c r="AG10" s="810"/>
      <c r="AH10" s="810"/>
      <c r="AI10" s="810"/>
      <c r="AJ10" s="810"/>
      <c r="AK10" s="810"/>
      <c r="AL10" s="806" t="s">
        <v>167</v>
      </c>
      <c r="AM10" s="807"/>
    </row>
    <row r="12" spans="1:39">
      <c r="A12" s="783" t="s">
        <v>119</v>
      </c>
      <c r="B12" s="784"/>
      <c r="C12" s="783" t="s">
        <v>166</v>
      </c>
      <c r="D12" s="784"/>
      <c r="E12" s="784"/>
      <c r="F12" s="784"/>
      <c r="G12" s="783" t="s">
        <v>165</v>
      </c>
      <c r="H12" s="784"/>
      <c r="I12" s="784"/>
      <c r="J12" s="784"/>
      <c r="K12" s="783" t="s">
        <v>164</v>
      </c>
      <c r="L12" s="784"/>
      <c r="M12" s="784"/>
      <c r="N12" s="784"/>
      <c r="O12" s="784"/>
      <c r="P12" s="784"/>
      <c r="Q12" s="784"/>
      <c r="R12" s="804"/>
      <c r="S12" s="812" t="s">
        <v>163</v>
      </c>
      <c r="T12" s="812"/>
      <c r="U12" s="812"/>
      <c r="V12" s="812"/>
      <c r="W12" s="812"/>
      <c r="X12" s="812"/>
      <c r="Y12" s="813"/>
      <c r="Z12" s="816" t="s">
        <v>162</v>
      </c>
      <c r="AA12" s="816"/>
      <c r="AB12" s="816"/>
      <c r="AC12" s="816"/>
      <c r="AD12" s="816"/>
      <c r="AE12" s="816"/>
      <c r="AF12" s="817"/>
      <c r="AG12" s="820" t="s">
        <v>161</v>
      </c>
      <c r="AH12" s="784"/>
      <c r="AI12" s="784"/>
      <c r="AJ12" s="784"/>
      <c r="AK12" s="784"/>
      <c r="AL12" s="784"/>
      <c r="AM12" s="804"/>
    </row>
    <row r="13" spans="1:39">
      <c r="A13" s="802"/>
      <c r="B13" s="803"/>
      <c r="C13" s="802"/>
      <c r="D13" s="803"/>
      <c r="E13" s="803"/>
      <c r="F13" s="803"/>
      <c r="G13" s="802"/>
      <c r="H13" s="803"/>
      <c r="I13" s="803"/>
      <c r="J13" s="803"/>
      <c r="K13" s="802"/>
      <c r="L13" s="803"/>
      <c r="M13" s="803"/>
      <c r="N13" s="803"/>
      <c r="O13" s="803"/>
      <c r="P13" s="803"/>
      <c r="Q13" s="803"/>
      <c r="R13" s="811"/>
      <c r="S13" s="814"/>
      <c r="T13" s="814"/>
      <c r="U13" s="814"/>
      <c r="V13" s="814"/>
      <c r="W13" s="814"/>
      <c r="X13" s="814"/>
      <c r="Y13" s="815"/>
      <c r="Z13" s="818"/>
      <c r="AA13" s="818"/>
      <c r="AB13" s="818"/>
      <c r="AC13" s="818"/>
      <c r="AD13" s="818"/>
      <c r="AE13" s="818"/>
      <c r="AF13" s="819"/>
      <c r="AG13" s="803"/>
      <c r="AH13" s="803"/>
      <c r="AI13" s="803"/>
      <c r="AJ13" s="803"/>
      <c r="AK13" s="803"/>
      <c r="AL13" s="803"/>
      <c r="AM13" s="811"/>
    </row>
    <row r="14" spans="1:39">
      <c r="A14" s="802"/>
      <c r="B14" s="803"/>
      <c r="C14" s="802"/>
      <c r="D14" s="803"/>
      <c r="E14" s="803"/>
      <c r="F14" s="803"/>
      <c r="G14" s="802"/>
      <c r="H14" s="803"/>
      <c r="I14" s="803"/>
      <c r="J14" s="803"/>
      <c r="K14" s="802"/>
      <c r="L14" s="803"/>
      <c r="M14" s="803"/>
      <c r="N14" s="803"/>
      <c r="O14" s="803"/>
      <c r="P14" s="803"/>
      <c r="Q14" s="803"/>
      <c r="R14" s="811"/>
      <c r="S14" s="814"/>
      <c r="T14" s="814"/>
      <c r="U14" s="814"/>
      <c r="V14" s="814"/>
      <c r="W14" s="814"/>
      <c r="X14" s="814"/>
      <c r="Y14" s="815"/>
      <c r="Z14" s="818"/>
      <c r="AA14" s="818"/>
      <c r="AB14" s="818"/>
      <c r="AC14" s="818"/>
      <c r="AD14" s="818"/>
      <c r="AE14" s="818"/>
      <c r="AF14" s="819"/>
      <c r="AG14" s="803"/>
      <c r="AH14" s="803"/>
      <c r="AI14" s="803"/>
      <c r="AJ14" s="803"/>
      <c r="AK14" s="803"/>
      <c r="AL14" s="803"/>
      <c r="AM14" s="811"/>
    </row>
    <row r="15" spans="1:39">
      <c r="A15" s="785"/>
      <c r="B15" s="786"/>
      <c r="C15" s="785"/>
      <c r="D15" s="786"/>
      <c r="E15" s="786"/>
      <c r="F15" s="786"/>
      <c r="G15" s="785"/>
      <c r="H15" s="786"/>
      <c r="I15" s="786"/>
      <c r="J15" s="786"/>
      <c r="K15" s="785"/>
      <c r="L15" s="786"/>
      <c r="M15" s="786"/>
      <c r="N15" s="786"/>
      <c r="O15" s="786"/>
      <c r="P15" s="786"/>
      <c r="Q15" s="786"/>
      <c r="R15" s="805"/>
      <c r="S15" s="821" t="s">
        <v>160</v>
      </c>
      <c r="T15" s="822"/>
      <c r="U15" s="822"/>
      <c r="V15" s="822"/>
      <c r="W15" s="822"/>
      <c r="X15" s="822"/>
      <c r="Y15" s="823"/>
      <c r="Z15" s="822" t="s">
        <v>159</v>
      </c>
      <c r="AA15" s="822"/>
      <c r="AB15" s="822"/>
      <c r="AC15" s="822"/>
      <c r="AD15" s="822"/>
      <c r="AE15" s="822"/>
      <c r="AF15" s="823"/>
      <c r="AG15" s="786"/>
      <c r="AH15" s="786"/>
      <c r="AI15" s="786"/>
      <c r="AJ15" s="786"/>
      <c r="AK15" s="786"/>
      <c r="AL15" s="786"/>
      <c r="AM15" s="805"/>
    </row>
    <row r="16" spans="1:39">
      <c r="A16" s="774">
        <v>1</v>
      </c>
      <c r="B16" s="775"/>
      <c r="C16" s="774" t="s">
        <v>398</v>
      </c>
      <c r="D16" s="775"/>
      <c r="E16" s="775"/>
      <c r="F16" s="775"/>
      <c r="G16" s="783" t="s">
        <v>399</v>
      </c>
      <c r="H16" s="784"/>
      <c r="I16" s="784"/>
      <c r="J16" s="784"/>
      <c r="K16" s="783" t="str">
        <f>IF(⑤⑧処遇Ⅰ入力シート!E10=0,"",⑤⑧処遇Ⅰ入力シート!E10)</f>
        <v/>
      </c>
      <c r="L16" s="784"/>
      <c r="M16" s="784"/>
      <c r="N16" s="784"/>
      <c r="O16" s="784"/>
      <c r="P16" s="784"/>
      <c r="Q16" s="784"/>
      <c r="R16" s="804"/>
      <c r="S16" s="766"/>
      <c r="T16" s="766"/>
      <c r="U16" s="766"/>
      <c r="V16" s="766"/>
      <c r="W16" s="766"/>
      <c r="X16" s="766"/>
      <c r="Y16" s="767"/>
      <c r="Z16" s="766"/>
      <c r="AA16" s="766"/>
      <c r="AB16" s="766"/>
      <c r="AC16" s="766"/>
      <c r="AD16" s="766"/>
      <c r="AE16" s="766"/>
      <c r="AF16" s="767"/>
      <c r="AG16" s="770">
        <f>S16-Z16</f>
        <v>0</v>
      </c>
      <c r="AH16" s="770"/>
      <c r="AI16" s="770"/>
      <c r="AJ16" s="770"/>
      <c r="AK16" s="770"/>
      <c r="AL16" s="770"/>
      <c r="AM16" s="771"/>
    </row>
    <row r="17" spans="1:39">
      <c r="A17" s="776"/>
      <c r="B17" s="777"/>
      <c r="C17" s="776"/>
      <c r="D17" s="777"/>
      <c r="E17" s="777"/>
      <c r="F17" s="777"/>
      <c r="G17" s="802"/>
      <c r="H17" s="803"/>
      <c r="I17" s="803"/>
      <c r="J17" s="803"/>
      <c r="K17" s="785"/>
      <c r="L17" s="786"/>
      <c r="M17" s="786"/>
      <c r="N17" s="786"/>
      <c r="O17" s="786"/>
      <c r="P17" s="786"/>
      <c r="Q17" s="786"/>
      <c r="R17" s="805"/>
      <c r="S17" s="796"/>
      <c r="T17" s="796"/>
      <c r="U17" s="796"/>
      <c r="V17" s="796"/>
      <c r="W17" s="796"/>
      <c r="X17" s="796"/>
      <c r="Y17" s="797"/>
      <c r="Z17" s="796"/>
      <c r="AA17" s="796"/>
      <c r="AB17" s="796"/>
      <c r="AC17" s="796"/>
      <c r="AD17" s="796"/>
      <c r="AE17" s="796"/>
      <c r="AF17" s="797"/>
      <c r="AG17" s="772"/>
      <c r="AH17" s="772"/>
      <c r="AI17" s="772"/>
      <c r="AJ17" s="772"/>
      <c r="AK17" s="772"/>
      <c r="AL17" s="772"/>
      <c r="AM17" s="773"/>
    </row>
    <row r="18" spans="1:39">
      <c r="A18" s="774">
        <v>2</v>
      </c>
      <c r="B18" s="775"/>
      <c r="C18" s="789"/>
      <c r="D18" s="790"/>
      <c r="E18" s="790"/>
      <c r="F18" s="801"/>
      <c r="G18" s="763"/>
      <c r="H18" s="764"/>
      <c r="I18" s="764"/>
      <c r="J18" s="764"/>
      <c r="K18" s="763"/>
      <c r="L18" s="764"/>
      <c r="M18" s="764"/>
      <c r="N18" s="764"/>
      <c r="O18" s="764"/>
      <c r="P18" s="764"/>
      <c r="Q18" s="764"/>
      <c r="R18" s="765"/>
      <c r="S18" s="766"/>
      <c r="T18" s="766"/>
      <c r="U18" s="766"/>
      <c r="V18" s="766"/>
      <c r="W18" s="766"/>
      <c r="X18" s="766"/>
      <c r="Y18" s="767"/>
      <c r="Z18" s="766"/>
      <c r="AA18" s="766"/>
      <c r="AB18" s="766"/>
      <c r="AC18" s="766"/>
      <c r="AD18" s="766"/>
      <c r="AE18" s="766"/>
      <c r="AF18" s="767"/>
      <c r="AG18" s="770">
        <f>S18-Z18</f>
        <v>0</v>
      </c>
      <c r="AH18" s="770"/>
      <c r="AI18" s="770"/>
      <c r="AJ18" s="770"/>
      <c r="AK18" s="770"/>
      <c r="AL18" s="770"/>
      <c r="AM18" s="771"/>
    </row>
    <row r="19" spans="1:39">
      <c r="A19" s="776"/>
      <c r="B19" s="777"/>
      <c r="C19" s="610"/>
      <c r="D19" s="800"/>
      <c r="E19" s="800"/>
      <c r="F19" s="611"/>
      <c r="G19" s="793"/>
      <c r="H19" s="794"/>
      <c r="I19" s="794"/>
      <c r="J19" s="794"/>
      <c r="K19" s="793"/>
      <c r="L19" s="794"/>
      <c r="M19" s="794"/>
      <c r="N19" s="794"/>
      <c r="O19" s="794"/>
      <c r="P19" s="794"/>
      <c r="Q19" s="794"/>
      <c r="R19" s="795"/>
      <c r="S19" s="796"/>
      <c r="T19" s="796"/>
      <c r="U19" s="796"/>
      <c r="V19" s="796"/>
      <c r="W19" s="796"/>
      <c r="X19" s="796"/>
      <c r="Y19" s="797"/>
      <c r="Z19" s="796"/>
      <c r="AA19" s="796"/>
      <c r="AB19" s="796"/>
      <c r="AC19" s="796"/>
      <c r="AD19" s="796"/>
      <c r="AE19" s="796"/>
      <c r="AF19" s="797"/>
      <c r="AG19" s="772"/>
      <c r="AH19" s="772"/>
      <c r="AI19" s="772"/>
      <c r="AJ19" s="772"/>
      <c r="AK19" s="772"/>
      <c r="AL19" s="772"/>
      <c r="AM19" s="773"/>
    </row>
    <row r="20" spans="1:39">
      <c r="A20" s="774">
        <v>3</v>
      </c>
      <c r="B20" s="775"/>
      <c r="C20" s="789"/>
      <c r="D20" s="790"/>
      <c r="E20" s="790"/>
      <c r="F20" s="801"/>
      <c r="G20" s="763"/>
      <c r="H20" s="764"/>
      <c r="I20" s="764"/>
      <c r="J20" s="764"/>
      <c r="K20" s="763"/>
      <c r="L20" s="764"/>
      <c r="M20" s="764"/>
      <c r="N20" s="764"/>
      <c r="O20" s="764"/>
      <c r="P20" s="764"/>
      <c r="Q20" s="764"/>
      <c r="R20" s="765"/>
      <c r="S20" s="766"/>
      <c r="T20" s="766"/>
      <c r="U20" s="766"/>
      <c r="V20" s="766"/>
      <c r="W20" s="766"/>
      <c r="X20" s="766"/>
      <c r="Y20" s="767"/>
      <c r="Z20" s="766"/>
      <c r="AA20" s="766"/>
      <c r="AB20" s="766"/>
      <c r="AC20" s="766"/>
      <c r="AD20" s="766"/>
      <c r="AE20" s="766"/>
      <c r="AF20" s="767"/>
      <c r="AG20" s="770">
        <f>S20-Z20</f>
        <v>0</v>
      </c>
      <c r="AH20" s="770"/>
      <c r="AI20" s="770"/>
      <c r="AJ20" s="770"/>
      <c r="AK20" s="770"/>
      <c r="AL20" s="770"/>
      <c r="AM20" s="771"/>
    </row>
    <row r="21" spans="1:39">
      <c r="A21" s="776"/>
      <c r="B21" s="777"/>
      <c r="C21" s="610"/>
      <c r="D21" s="800"/>
      <c r="E21" s="800"/>
      <c r="F21" s="611"/>
      <c r="G21" s="793"/>
      <c r="H21" s="794"/>
      <c r="I21" s="794"/>
      <c r="J21" s="794"/>
      <c r="K21" s="793"/>
      <c r="L21" s="794"/>
      <c r="M21" s="794"/>
      <c r="N21" s="794"/>
      <c r="O21" s="794"/>
      <c r="P21" s="794"/>
      <c r="Q21" s="794"/>
      <c r="R21" s="795"/>
      <c r="S21" s="796"/>
      <c r="T21" s="796"/>
      <c r="U21" s="796"/>
      <c r="V21" s="796"/>
      <c r="W21" s="796"/>
      <c r="X21" s="796"/>
      <c r="Y21" s="797"/>
      <c r="Z21" s="796"/>
      <c r="AA21" s="796"/>
      <c r="AB21" s="796"/>
      <c r="AC21" s="796"/>
      <c r="AD21" s="796"/>
      <c r="AE21" s="796"/>
      <c r="AF21" s="797"/>
      <c r="AG21" s="772"/>
      <c r="AH21" s="772"/>
      <c r="AI21" s="772"/>
      <c r="AJ21" s="772"/>
      <c r="AK21" s="772"/>
      <c r="AL21" s="772"/>
      <c r="AM21" s="773"/>
    </row>
    <row r="22" spans="1:39">
      <c r="A22" s="774">
        <v>4</v>
      </c>
      <c r="B22" s="775"/>
      <c r="C22" s="789"/>
      <c r="D22" s="790"/>
      <c r="E22" s="790"/>
      <c r="F22" s="801"/>
      <c r="G22" s="763"/>
      <c r="H22" s="764"/>
      <c r="I22" s="764"/>
      <c r="J22" s="764"/>
      <c r="K22" s="763"/>
      <c r="L22" s="764"/>
      <c r="M22" s="764"/>
      <c r="N22" s="764"/>
      <c r="O22" s="764"/>
      <c r="P22" s="764"/>
      <c r="Q22" s="764"/>
      <c r="R22" s="765"/>
      <c r="S22" s="766"/>
      <c r="T22" s="766"/>
      <c r="U22" s="766"/>
      <c r="V22" s="766"/>
      <c r="W22" s="766"/>
      <c r="X22" s="766"/>
      <c r="Y22" s="767"/>
      <c r="Z22" s="766"/>
      <c r="AA22" s="766"/>
      <c r="AB22" s="766"/>
      <c r="AC22" s="766"/>
      <c r="AD22" s="766"/>
      <c r="AE22" s="766"/>
      <c r="AF22" s="767"/>
      <c r="AG22" s="770">
        <f>S22-Z22</f>
        <v>0</v>
      </c>
      <c r="AH22" s="770"/>
      <c r="AI22" s="770"/>
      <c r="AJ22" s="770"/>
      <c r="AK22" s="770"/>
      <c r="AL22" s="770"/>
      <c r="AM22" s="771"/>
    </row>
    <row r="23" spans="1:39">
      <c r="A23" s="776"/>
      <c r="B23" s="777"/>
      <c r="C23" s="610"/>
      <c r="D23" s="800"/>
      <c r="E23" s="800"/>
      <c r="F23" s="611"/>
      <c r="G23" s="793"/>
      <c r="H23" s="794"/>
      <c r="I23" s="794"/>
      <c r="J23" s="794"/>
      <c r="K23" s="793"/>
      <c r="L23" s="794"/>
      <c r="M23" s="794"/>
      <c r="N23" s="794"/>
      <c r="O23" s="794"/>
      <c r="P23" s="794"/>
      <c r="Q23" s="794"/>
      <c r="R23" s="795"/>
      <c r="S23" s="796"/>
      <c r="T23" s="796"/>
      <c r="U23" s="796"/>
      <c r="V23" s="796"/>
      <c r="W23" s="796"/>
      <c r="X23" s="796"/>
      <c r="Y23" s="797"/>
      <c r="Z23" s="796"/>
      <c r="AA23" s="796"/>
      <c r="AB23" s="796"/>
      <c r="AC23" s="796"/>
      <c r="AD23" s="796"/>
      <c r="AE23" s="796"/>
      <c r="AF23" s="797"/>
      <c r="AG23" s="772"/>
      <c r="AH23" s="772"/>
      <c r="AI23" s="772"/>
      <c r="AJ23" s="772"/>
      <c r="AK23" s="772"/>
      <c r="AL23" s="772"/>
      <c r="AM23" s="773"/>
    </row>
    <row r="24" spans="1:39">
      <c r="A24" s="774">
        <v>5</v>
      </c>
      <c r="B24" s="775"/>
      <c r="C24" s="789"/>
      <c r="D24" s="790"/>
      <c r="E24" s="790"/>
      <c r="F24" s="801"/>
      <c r="G24" s="763"/>
      <c r="H24" s="764"/>
      <c r="I24" s="764"/>
      <c r="J24" s="764"/>
      <c r="K24" s="763"/>
      <c r="L24" s="764"/>
      <c r="M24" s="764"/>
      <c r="N24" s="764"/>
      <c r="O24" s="764"/>
      <c r="P24" s="764"/>
      <c r="Q24" s="764"/>
      <c r="R24" s="765"/>
      <c r="S24" s="766"/>
      <c r="T24" s="766"/>
      <c r="U24" s="766"/>
      <c r="V24" s="766"/>
      <c r="W24" s="766"/>
      <c r="X24" s="766"/>
      <c r="Y24" s="767"/>
      <c r="Z24" s="766"/>
      <c r="AA24" s="766"/>
      <c r="AB24" s="766"/>
      <c r="AC24" s="766"/>
      <c r="AD24" s="766"/>
      <c r="AE24" s="766"/>
      <c r="AF24" s="767"/>
      <c r="AG24" s="770">
        <f>S24-Z24</f>
        <v>0</v>
      </c>
      <c r="AH24" s="770"/>
      <c r="AI24" s="770"/>
      <c r="AJ24" s="770"/>
      <c r="AK24" s="770"/>
      <c r="AL24" s="770"/>
      <c r="AM24" s="771"/>
    </row>
    <row r="25" spans="1:39">
      <c r="A25" s="776"/>
      <c r="B25" s="777"/>
      <c r="C25" s="610"/>
      <c r="D25" s="800"/>
      <c r="E25" s="800"/>
      <c r="F25" s="611"/>
      <c r="G25" s="793"/>
      <c r="H25" s="794"/>
      <c r="I25" s="794"/>
      <c r="J25" s="794"/>
      <c r="K25" s="793"/>
      <c r="L25" s="794"/>
      <c r="M25" s="794"/>
      <c r="N25" s="794"/>
      <c r="O25" s="794"/>
      <c r="P25" s="794"/>
      <c r="Q25" s="794"/>
      <c r="R25" s="795"/>
      <c r="S25" s="796"/>
      <c r="T25" s="796"/>
      <c r="U25" s="796"/>
      <c r="V25" s="796"/>
      <c r="W25" s="796"/>
      <c r="X25" s="796"/>
      <c r="Y25" s="797"/>
      <c r="Z25" s="796"/>
      <c r="AA25" s="796"/>
      <c r="AB25" s="796"/>
      <c r="AC25" s="796"/>
      <c r="AD25" s="796"/>
      <c r="AE25" s="796"/>
      <c r="AF25" s="797"/>
      <c r="AG25" s="772"/>
      <c r="AH25" s="772"/>
      <c r="AI25" s="772"/>
      <c r="AJ25" s="772"/>
      <c r="AK25" s="772"/>
      <c r="AL25" s="772"/>
      <c r="AM25" s="773"/>
    </row>
    <row r="26" spans="1:39">
      <c r="A26" s="774">
        <v>6</v>
      </c>
      <c r="B26" s="775"/>
      <c r="C26" s="789"/>
      <c r="D26" s="790"/>
      <c r="E26" s="790"/>
      <c r="F26" s="801"/>
      <c r="G26" s="763"/>
      <c r="H26" s="764"/>
      <c r="I26" s="764"/>
      <c r="J26" s="764"/>
      <c r="K26" s="763"/>
      <c r="L26" s="764"/>
      <c r="M26" s="764"/>
      <c r="N26" s="764"/>
      <c r="O26" s="764"/>
      <c r="P26" s="764"/>
      <c r="Q26" s="764"/>
      <c r="R26" s="765"/>
      <c r="S26" s="766"/>
      <c r="T26" s="766"/>
      <c r="U26" s="766"/>
      <c r="V26" s="766"/>
      <c r="W26" s="766"/>
      <c r="X26" s="766"/>
      <c r="Y26" s="767"/>
      <c r="Z26" s="766"/>
      <c r="AA26" s="766"/>
      <c r="AB26" s="766"/>
      <c r="AC26" s="766"/>
      <c r="AD26" s="766"/>
      <c r="AE26" s="766"/>
      <c r="AF26" s="767"/>
      <c r="AG26" s="770">
        <f>S26-Z26</f>
        <v>0</v>
      </c>
      <c r="AH26" s="770"/>
      <c r="AI26" s="770"/>
      <c r="AJ26" s="770"/>
      <c r="AK26" s="770"/>
      <c r="AL26" s="770"/>
      <c r="AM26" s="771"/>
    </row>
    <row r="27" spans="1:39">
      <c r="A27" s="776"/>
      <c r="B27" s="777"/>
      <c r="C27" s="610"/>
      <c r="D27" s="800"/>
      <c r="E27" s="800"/>
      <c r="F27" s="611"/>
      <c r="G27" s="793"/>
      <c r="H27" s="794"/>
      <c r="I27" s="794"/>
      <c r="J27" s="794"/>
      <c r="K27" s="793"/>
      <c r="L27" s="794"/>
      <c r="M27" s="794"/>
      <c r="N27" s="794"/>
      <c r="O27" s="794"/>
      <c r="P27" s="794"/>
      <c r="Q27" s="794"/>
      <c r="R27" s="795"/>
      <c r="S27" s="796"/>
      <c r="T27" s="796"/>
      <c r="U27" s="796"/>
      <c r="V27" s="796"/>
      <c r="W27" s="796"/>
      <c r="X27" s="796"/>
      <c r="Y27" s="797"/>
      <c r="Z27" s="796"/>
      <c r="AA27" s="796"/>
      <c r="AB27" s="796"/>
      <c r="AC27" s="796"/>
      <c r="AD27" s="796"/>
      <c r="AE27" s="796"/>
      <c r="AF27" s="797"/>
      <c r="AG27" s="772"/>
      <c r="AH27" s="772"/>
      <c r="AI27" s="772"/>
      <c r="AJ27" s="772"/>
      <c r="AK27" s="772"/>
      <c r="AL27" s="772"/>
      <c r="AM27" s="773"/>
    </row>
    <row r="28" spans="1:39">
      <c r="A28" s="774">
        <v>7</v>
      </c>
      <c r="B28" s="775"/>
      <c r="C28" s="789"/>
      <c r="D28" s="790"/>
      <c r="E28" s="790"/>
      <c r="F28" s="790"/>
      <c r="G28" s="763"/>
      <c r="H28" s="764"/>
      <c r="I28" s="764"/>
      <c r="J28" s="764"/>
      <c r="K28" s="763"/>
      <c r="L28" s="764"/>
      <c r="M28" s="764"/>
      <c r="N28" s="764"/>
      <c r="O28" s="764"/>
      <c r="P28" s="764"/>
      <c r="Q28" s="764"/>
      <c r="R28" s="765"/>
      <c r="S28" s="766"/>
      <c r="T28" s="766"/>
      <c r="U28" s="766"/>
      <c r="V28" s="766"/>
      <c r="W28" s="766"/>
      <c r="X28" s="766"/>
      <c r="Y28" s="767"/>
      <c r="Z28" s="766"/>
      <c r="AA28" s="766"/>
      <c r="AB28" s="766"/>
      <c r="AC28" s="766"/>
      <c r="AD28" s="766"/>
      <c r="AE28" s="766"/>
      <c r="AF28" s="767"/>
      <c r="AG28" s="770">
        <f>S28-Z28</f>
        <v>0</v>
      </c>
      <c r="AH28" s="770"/>
      <c r="AI28" s="770"/>
      <c r="AJ28" s="770"/>
      <c r="AK28" s="770"/>
      <c r="AL28" s="770"/>
      <c r="AM28" s="771"/>
    </row>
    <row r="29" spans="1:39">
      <c r="A29" s="776"/>
      <c r="B29" s="777"/>
      <c r="C29" s="610"/>
      <c r="D29" s="800"/>
      <c r="E29" s="800"/>
      <c r="F29" s="800"/>
      <c r="G29" s="793"/>
      <c r="H29" s="794"/>
      <c r="I29" s="794"/>
      <c r="J29" s="794"/>
      <c r="K29" s="635"/>
      <c r="L29" s="619"/>
      <c r="M29" s="619"/>
      <c r="N29" s="619"/>
      <c r="O29" s="619"/>
      <c r="P29" s="619"/>
      <c r="Q29" s="619"/>
      <c r="R29" s="636"/>
      <c r="S29" s="768"/>
      <c r="T29" s="768"/>
      <c r="U29" s="768"/>
      <c r="V29" s="768"/>
      <c r="W29" s="768"/>
      <c r="X29" s="768"/>
      <c r="Y29" s="769"/>
      <c r="Z29" s="768"/>
      <c r="AA29" s="768"/>
      <c r="AB29" s="768"/>
      <c r="AC29" s="768"/>
      <c r="AD29" s="768"/>
      <c r="AE29" s="768"/>
      <c r="AF29" s="769"/>
      <c r="AG29" s="772"/>
      <c r="AH29" s="772"/>
      <c r="AI29" s="772"/>
      <c r="AJ29" s="772"/>
      <c r="AK29" s="772"/>
      <c r="AL29" s="772"/>
      <c r="AM29" s="773"/>
    </row>
    <row r="30" spans="1:39">
      <c r="A30" s="774">
        <v>8</v>
      </c>
      <c r="B30" s="775"/>
      <c r="C30" s="789"/>
      <c r="D30" s="790"/>
      <c r="E30" s="790"/>
      <c r="F30" s="790"/>
      <c r="G30" s="763"/>
      <c r="H30" s="764"/>
      <c r="I30" s="764"/>
      <c r="J30" s="764"/>
      <c r="K30" s="763"/>
      <c r="L30" s="764"/>
      <c r="M30" s="764"/>
      <c r="N30" s="764"/>
      <c r="O30" s="764"/>
      <c r="P30" s="764"/>
      <c r="Q30" s="764"/>
      <c r="R30" s="765"/>
      <c r="S30" s="766"/>
      <c r="T30" s="766"/>
      <c r="U30" s="766"/>
      <c r="V30" s="766"/>
      <c r="W30" s="766"/>
      <c r="X30" s="766"/>
      <c r="Y30" s="767"/>
      <c r="Z30" s="766"/>
      <c r="AA30" s="766"/>
      <c r="AB30" s="766"/>
      <c r="AC30" s="766"/>
      <c r="AD30" s="766"/>
      <c r="AE30" s="766"/>
      <c r="AF30" s="767"/>
      <c r="AG30" s="770">
        <f>S30-Z30</f>
        <v>0</v>
      </c>
      <c r="AH30" s="770"/>
      <c r="AI30" s="770"/>
      <c r="AJ30" s="770"/>
      <c r="AK30" s="770"/>
      <c r="AL30" s="770"/>
      <c r="AM30" s="771"/>
    </row>
    <row r="31" spans="1:39">
      <c r="A31" s="776"/>
      <c r="B31" s="777"/>
      <c r="C31" s="791"/>
      <c r="D31" s="792"/>
      <c r="E31" s="792"/>
      <c r="F31" s="792"/>
      <c r="G31" s="793"/>
      <c r="H31" s="794"/>
      <c r="I31" s="794"/>
      <c r="J31" s="794"/>
      <c r="K31" s="793"/>
      <c r="L31" s="794"/>
      <c r="M31" s="794"/>
      <c r="N31" s="794"/>
      <c r="O31" s="794"/>
      <c r="P31" s="794"/>
      <c r="Q31" s="794"/>
      <c r="R31" s="795"/>
      <c r="S31" s="796"/>
      <c r="T31" s="796"/>
      <c r="U31" s="796"/>
      <c r="V31" s="796"/>
      <c r="W31" s="796"/>
      <c r="X31" s="796"/>
      <c r="Y31" s="797"/>
      <c r="Z31" s="796"/>
      <c r="AA31" s="796"/>
      <c r="AB31" s="796"/>
      <c r="AC31" s="796"/>
      <c r="AD31" s="796"/>
      <c r="AE31" s="796"/>
      <c r="AF31" s="797"/>
      <c r="AG31" s="772"/>
      <c r="AH31" s="772"/>
      <c r="AI31" s="772"/>
      <c r="AJ31" s="772"/>
      <c r="AK31" s="772"/>
      <c r="AL31" s="772"/>
      <c r="AM31" s="773"/>
    </row>
    <row r="32" spans="1:39">
      <c r="A32" s="774">
        <v>9</v>
      </c>
      <c r="B32" s="775"/>
      <c r="C32" s="789"/>
      <c r="D32" s="790"/>
      <c r="E32" s="790"/>
      <c r="F32" s="790"/>
      <c r="G32" s="763"/>
      <c r="H32" s="764"/>
      <c r="I32" s="764"/>
      <c r="J32" s="764"/>
      <c r="K32" s="763"/>
      <c r="L32" s="764"/>
      <c r="M32" s="764"/>
      <c r="N32" s="764"/>
      <c r="O32" s="764"/>
      <c r="P32" s="764"/>
      <c r="Q32" s="764"/>
      <c r="R32" s="765"/>
      <c r="S32" s="766"/>
      <c r="T32" s="766"/>
      <c r="U32" s="766"/>
      <c r="V32" s="766"/>
      <c r="W32" s="766"/>
      <c r="X32" s="766"/>
      <c r="Y32" s="767"/>
      <c r="Z32" s="766"/>
      <c r="AA32" s="766"/>
      <c r="AB32" s="766"/>
      <c r="AC32" s="766"/>
      <c r="AD32" s="766"/>
      <c r="AE32" s="766"/>
      <c r="AF32" s="767"/>
      <c r="AG32" s="770">
        <f>S32-Z32</f>
        <v>0</v>
      </c>
      <c r="AH32" s="770"/>
      <c r="AI32" s="770"/>
      <c r="AJ32" s="770"/>
      <c r="AK32" s="770"/>
      <c r="AL32" s="770"/>
      <c r="AM32" s="771"/>
    </row>
    <row r="33" spans="1:39">
      <c r="A33" s="776"/>
      <c r="B33" s="777"/>
      <c r="C33" s="791"/>
      <c r="D33" s="792"/>
      <c r="E33" s="792"/>
      <c r="F33" s="792"/>
      <c r="G33" s="793"/>
      <c r="H33" s="794"/>
      <c r="I33" s="794"/>
      <c r="J33" s="794"/>
      <c r="K33" s="793"/>
      <c r="L33" s="794"/>
      <c r="M33" s="794"/>
      <c r="N33" s="794"/>
      <c r="O33" s="794"/>
      <c r="P33" s="794"/>
      <c r="Q33" s="794"/>
      <c r="R33" s="795"/>
      <c r="S33" s="796"/>
      <c r="T33" s="796"/>
      <c r="U33" s="796"/>
      <c r="V33" s="796"/>
      <c r="W33" s="796"/>
      <c r="X33" s="796"/>
      <c r="Y33" s="797"/>
      <c r="Z33" s="796"/>
      <c r="AA33" s="796"/>
      <c r="AB33" s="796"/>
      <c r="AC33" s="796"/>
      <c r="AD33" s="796"/>
      <c r="AE33" s="796"/>
      <c r="AF33" s="797"/>
      <c r="AG33" s="772"/>
      <c r="AH33" s="772"/>
      <c r="AI33" s="772"/>
      <c r="AJ33" s="772"/>
      <c r="AK33" s="772"/>
      <c r="AL33" s="772"/>
      <c r="AM33" s="773"/>
    </row>
    <row r="34" spans="1:39">
      <c r="A34" s="774">
        <v>10</v>
      </c>
      <c r="B34" s="775"/>
      <c r="C34" s="789"/>
      <c r="D34" s="790"/>
      <c r="E34" s="790"/>
      <c r="F34" s="790"/>
      <c r="G34" s="763"/>
      <c r="H34" s="764"/>
      <c r="I34" s="764"/>
      <c r="J34" s="764"/>
      <c r="K34" s="763"/>
      <c r="L34" s="764"/>
      <c r="M34" s="764"/>
      <c r="N34" s="764"/>
      <c r="O34" s="764"/>
      <c r="P34" s="764"/>
      <c r="Q34" s="764"/>
      <c r="R34" s="765"/>
      <c r="S34" s="766"/>
      <c r="T34" s="766"/>
      <c r="U34" s="766"/>
      <c r="V34" s="766"/>
      <c r="W34" s="766"/>
      <c r="X34" s="766"/>
      <c r="Y34" s="767"/>
      <c r="Z34" s="766"/>
      <c r="AA34" s="766"/>
      <c r="AB34" s="766"/>
      <c r="AC34" s="766"/>
      <c r="AD34" s="766"/>
      <c r="AE34" s="766"/>
      <c r="AF34" s="767"/>
      <c r="AG34" s="770">
        <f>S34-Z34</f>
        <v>0</v>
      </c>
      <c r="AH34" s="770"/>
      <c r="AI34" s="770"/>
      <c r="AJ34" s="770"/>
      <c r="AK34" s="770"/>
      <c r="AL34" s="770"/>
      <c r="AM34" s="771"/>
    </row>
    <row r="35" spans="1:39">
      <c r="A35" s="776"/>
      <c r="B35" s="777"/>
      <c r="C35" s="791"/>
      <c r="D35" s="792"/>
      <c r="E35" s="792"/>
      <c r="F35" s="792"/>
      <c r="G35" s="793"/>
      <c r="H35" s="794"/>
      <c r="I35" s="794"/>
      <c r="J35" s="794"/>
      <c r="K35" s="793"/>
      <c r="L35" s="794"/>
      <c r="M35" s="794"/>
      <c r="N35" s="794"/>
      <c r="O35" s="794"/>
      <c r="P35" s="794"/>
      <c r="Q35" s="794"/>
      <c r="R35" s="795"/>
      <c r="S35" s="796"/>
      <c r="T35" s="796"/>
      <c r="U35" s="796"/>
      <c r="V35" s="796"/>
      <c r="W35" s="796"/>
      <c r="X35" s="796"/>
      <c r="Y35" s="797"/>
      <c r="Z35" s="796"/>
      <c r="AA35" s="796"/>
      <c r="AB35" s="796"/>
      <c r="AC35" s="796"/>
      <c r="AD35" s="796"/>
      <c r="AE35" s="796"/>
      <c r="AF35" s="797"/>
      <c r="AG35" s="772"/>
      <c r="AH35" s="772"/>
      <c r="AI35" s="772"/>
      <c r="AJ35" s="772"/>
      <c r="AK35" s="772"/>
      <c r="AL35" s="772"/>
      <c r="AM35" s="773"/>
    </row>
    <row r="36" spans="1:39">
      <c r="A36" s="774">
        <v>11</v>
      </c>
      <c r="B36" s="775"/>
      <c r="C36" s="789"/>
      <c r="D36" s="790"/>
      <c r="E36" s="790"/>
      <c r="F36" s="790"/>
      <c r="G36" s="763"/>
      <c r="H36" s="764"/>
      <c r="I36" s="764"/>
      <c r="J36" s="764"/>
      <c r="K36" s="763"/>
      <c r="L36" s="764"/>
      <c r="M36" s="764"/>
      <c r="N36" s="764"/>
      <c r="O36" s="764"/>
      <c r="P36" s="764"/>
      <c r="Q36" s="764"/>
      <c r="R36" s="765"/>
      <c r="S36" s="766"/>
      <c r="T36" s="766"/>
      <c r="U36" s="766"/>
      <c r="V36" s="766"/>
      <c r="W36" s="766"/>
      <c r="X36" s="766"/>
      <c r="Y36" s="767"/>
      <c r="Z36" s="766"/>
      <c r="AA36" s="766"/>
      <c r="AB36" s="766"/>
      <c r="AC36" s="766"/>
      <c r="AD36" s="766"/>
      <c r="AE36" s="766"/>
      <c r="AF36" s="767"/>
      <c r="AG36" s="770">
        <f>S36-Z36</f>
        <v>0</v>
      </c>
      <c r="AH36" s="770"/>
      <c r="AI36" s="770"/>
      <c r="AJ36" s="770"/>
      <c r="AK36" s="770"/>
      <c r="AL36" s="770"/>
      <c r="AM36" s="771"/>
    </row>
    <row r="37" spans="1:39">
      <c r="A37" s="776"/>
      <c r="B37" s="777"/>
      <c r="C37" s="791"/>
      <c r="D37" s="792"/>
      <c r="E37" s="792"/>
      <c r="F37" s="792"/>
      <c r="G37" s="793"/>
      <c r="H37" s="794"/>
      <c r="I37" s="794"/>
      <c r="J37" s="794"/>
      <c r="K37" s="793"/>
      <c r="L37" s="794"/>
      <c r="M37" s="794"/>
      <c r="N37" s="794"/>
      <c r="O37" s="794"/>
      <c r="P37" s="794"/>
      <c r="Q37" s="794"/>
      <c r="R37" s="795"/>
      <c r="S37" s="796"/>
      <c r="T37" s="796"/>
      <c r="U37" s="796"/>
      <c r="V37" s="796"/>
      <c r="W37" s="796"/>
      <c r="X37" s="796"/>
      <c r="Y37" s="797"/>
      <c r="Z37" s="796"/>
      <c r="AA37" s="796"/>
      <c r="AB37" s="796"/>
      <c r="AC37" s="796"/>
      <c r="AD37" s="796"/>
      <c r="AE37" s="796"/>
      <c r="AF37" s="797"/>
      <c r="AG37" s="772"/>
      <c r="AH37" s="772"/>
      <c r="AI37" s="772"/>
      <c r="AJ37" s="772"/>
      <c r="AK37" s="772"/>
      <c r="AL37" s="772"/>
      <c r="AM37" s="773"/>
    </row>
    <row r="38" spans="1:39">
      <c r="A38" s="774">
        <v>12</v>
      </c>
      <c r="B38" s="775"/>
      <c r="C38" s="789"/>
      <c r="D38" s="790"/>
      <c r="E38" s="790"/>
      <c r="F38" s="790"/>
      <c r="G38" s="763"/>
      <c r="H38" s="764"/>
      <c r="I38" s="764"/>
      <c r="J38" s="765"/>
      <c r="K38" s="763"/>
      <c r="L38" s="764"/>
      <c r="M38" s="764"/>
      <c r="N38" s="764"/>
      <c r="O38" s="764"/>
      <c r="P38" s="764"/>
      <c r="Q38" s="764"/>
      <c r="R38" s="765"/>
      <c r="S38" s="766"/>
      <c r="T38" s="766"/>
      <c r="U38" s="766"/>
      <c r="V38" s="766"/>
      <c r="W38" s="766"/>
      <c r="X38" s="766"/>
      <c r="Y38" s="767"/>
      <c r="Z38" s="766"/>
      <c r="AA38" s="766"/>
      <c r="AB38" s="766"/>
      <c r="AC38" s="766"/>
      <c r="AD38" s="766"/>
      <c r="AE38" s="766"/>
      <c r="AF38" s="767"/>
      <c r="AG38" s="770">
        <f>S38-Z38</f>
        <v>0</v>
      </c>
      <c r="AH38" s="770"/>
      <c r="AI38" s="770"/>
      <c r="AJ38" s="770"/>
      <c r="AK38" s="770"/>
      <c r="AL38" s="770"/>
      <c r="AM38" s="771"/>
    </row>
    <row r="39" spans="1:39">
      <c r="A39" s="780"/>
      <c r="B39" s="781"/>
      <c r="C39" s="610"/>
      <c r="D39" s="800"/>
      <c r="E39" s="800"/>
      <c r="F39" s="800"/>
      <c r="G39" s="635"/>
      <c r="H39" s="619"/>
      <c r="I39" s="619"/>
      <c r="J39" s="636"/>
      <c r="K39" s="635"/>
      <c r="L39" s="619"/>
      <c r="M39" s="619"/>
      <c r="N39" s="619"/>
      <c r="O39" s="619"/>
      <c r="P39" s="619"/>
      <c r="Q39" s="619"/>
      <c r="R39" s="636"/>
      <c r="S39" s="768"/>
      <c r="T39" s="768"/>
      <c r="U39" s="768"/>
      <c r="V39" s="768"/>
      <c r="W39" s="768"/>
      <c r="X39" s="768"/>
      <c r="Y39" s="769"/>
      <c r="Z39" s="768"/>
      <c r="AA39" s="768"/>
      <c r="AB39" s="768"/>
      <c r="AC39" s="768"/>
      <c r="AD39" s="768"/>
      <c r="AE39" s="768"/>
      <c r="AF39" s="769"/>
      <c r="AG39" s="772"/>
      <c r="AH39" s="772"/>
      <c r="AI39" s="772"/>
      <c r="AJ39" s="772"/>
      <c r="AK39" s="772"/>
      <c r="AL39" s="772"/>
      <c r="AM39" s="773"/>
    </row>
    <row r="40" spans="1:39">
      <c r="K40" s="774" t="s">
        <v>158</v>
      </c>
      <c r="L40" s="775"/>
      <c r="M40" s="775"/>
      <c r="N40" s="775"/>
      <c r="O40" s="775"/>
      <c r="P40" s="775"/>
      <c r="Q40" s="775"/>
      <c r="R40" s="779"/>
      <c r="S40" s="783" t="s">
        <v>157</v>
      </c>
      <c r="T40" s="784"/>
      <c r="U40" s="770">
        <f>SUM(S16:Y39)</f>
        <v>0</v>
      </c>
      <c r="V40" s="770"/>
      <c r="W40" s="770"/>
      <c r="X40" s="770"/>
      <c r="Y40" s="771"/>
      <c r="Z40" s="783" t="s">
        <v>157</v>
      </c>
      <c r="AA40" s="784"/>
      <c r="AB40" s="770">
        <f>SUM(Z16:AF39)</f>
        <v>0</v>
      </c>
      <c r="AC40" s="770"/>
      <c r="AD40" s="770"/>
      <c r="AE40" s="770"/>
      <c r="AF40" s="771"/>
      <c r="AG40" s="798" t="str">
        <f>IF(SUM(AG16:AM39)=0,"0円",SUM(AG16:AM39))</f>
        <v>0円</v>
      </c>
      <c r="AH40" s="770"/>
      <c r="AI40" s="770"/>
      <c r="AJ40" s="770"/>
      <c r="AK40" s="770"/>
      <c r="AL40" s="770"/>
      <c r="AM40" s="771"/>
    </row>
    <row r="41" spans="1:39">
      <c r="K41" s="780"/>
      <c r="L41" s="781"/>
      <c r="M41" s="781"/>
      <c r="N41" s="781"/>
      <c r="O41" s="781"/>
      <c r="P41" s="781"/>
      <c r="Q41" s="781"/>
      <c r="R41" s="782"/>
      <c r="S41" s="785"/>
      <c r="T41" s="786"/>
      <c r="U41" s="787"/>
      <c r="V41" s="787"/>
      <c r="W41" s="787"/>
      <c r="X41" s="787"/>
      <c r="Y41" s="788"/>
      <c r="Z41" s="785"/>
      <c r="AA41" s="786"/>
      <c r="AB41" s="787"/>
      <c r="AC41" s="787"/>
      <c r="AD41" s="787"/>
      <c r="AE41" s="787"/>
      <c r="AF41" s="788"/>
      <c r="AG41" s="799"/>
      <c r="AH41" s="787"/>
      <c r="AI41" s="787"/>
      <c r="AJ41" s="787"/>
      <c r="AK41" s="787"/>
      <c r="AL41" s="787"/>
      <c r="AM41" s="788"/>
    </row>
    <row r="43" spans="1:39">
      <c r="A43" s="368" t="s">
        <v>156</v>
      </c>
      <c r="C43" s="368" t="s">
        <v>155</v>
      </c>
    </row>
    <row r="44" spans="1:39">
      <c r="A44" s="368" t="s">
        <v>154</v>
      </c>
      <c r="C44" s="368" t="s">
        <v>153</v>
      </c>
    </row>
    <row r="45" spans="1:39">
      <c r="A45" s="368" t="s">
        <v>152</v>
      </c>
      <c r="C45" s="368" t="s">
        <v>151</v>
      </c>
    </row>
    <row r="46" spans="1:39">
      <c r="A46" s="368" t="s">
        <v>150</v>
      </c>
      <c r="C46" s="778" t="s">
        <v>149</v>
      </c>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row>
    <row r="47" spans="1:39">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778"/>
      <c r="AA47" s="778"/>
      <c r="AB47" s="778"/>
      <c r="AC47" s="778"/>
      <c r="AD47" s="778"/>
      <c r="AE47" s="778"/>
      <c r="AF47" s="778"/>
      <c r="AG47" s="778"/>
      <c r="AH47" s="778"/>
      <c r="AI47" s="778"/>
      <c r="AJ47" s="778"/>
      <c r="AK47" s="778"/>
      <c r="AL47" s="778"/>
      <c r="AM47" s="778"/>
    </row>
    <row r="48" spans="1:39">
      <c r="A48" s="368" t="s">
        <v>148</v>
      </c>
      <c r="C48" s="368" t="s">
        <v>147</v>
      </c>
    </row>
  </sheetData>
  <sheetProtection algorithmName="SHA-512" hashValue="a6TbE1nv8V1IlcT6hkNPc7Xd6w4Tl2AFCyHbEiFl82mlQnX/0C2skSImHd6CPYbd9jG0ltbNfy04z+ESBpCnLw==" saltValue="W5FdtlxrjmMgFULIf7z3gQ==" spinCount="100000" sheet="1" formatCells="0"/>
  <mergeCells count="116">
    <mergeCell ref="AL1:AM1"/>
    <mergeCell ref="A2:AM3"/>
    <mergeCell ref="AC4:AM4"/>
    <mergeCell ref="AL6:AM6"/>
    <mergeCell ref="S6:Y6"/>
    <mergeCell ref="S7:Y7"/>
    <mergeCell ref="S8:Y8"/>
    <mergeCell ref="S9:Y9"/>
    <mergeCell ref="Z6:AC6"/>
    <mergeCell ref="Z7:AM7"/>
    <mergeCell ref="Z8:AM8"/>
    <mergeCell ref="Z9:AM9"/>
    <mergeCell ref="AD6:AK6"/>
    <mergeCell ref="AL10:AM10"/>
    <mergeCell ref="S10:Y10"/>
    <mergeCell ref="Z10:AK10"/>
    <mergeCell ref="K12:R15"/>
    <mergeCell ref="S12:Y14"/>
    <mergeCell ref="Z12:AF14"/>
    <mergeCell ref="AG12:AM15"/>
    <mergeCell ref="S15:Y15"/>
    <mergeCell ref="AG20:AM21"/>
    <mergeCell ref="Z15:AF15"/>
    <mergeCell ref="AG16:AM17"/>
    <mergeCell ref="A16:B17"/>
    <mergeCell ref="C16:F17"/>
    <mergeCell ref="G16:J17"/>
    <mergeCell ref="K16:R17"/>
    <mergeCell ref="S16:Y17"/>
    <mergeCell ref="Z16:AF17"/>
    <mergeCell ref="A12:B15"/>
    <mergeCell ref="C12:F15"/>
    <mergeCell ref="G12:J15"/>
    <mergeCell ref="A18:B19"/>
    <mergeCell ref="C18:F19"/>
    <mergeCell ref="G18:J19"/>
    <mergeCell ref="K18:R19"/>
    <mergeCell ref="S18:Y19"/>
    <mergeCell ref="Z18:AF19"/>
    <mergeCell ref="AG18:AM19"/>
    <mergeCell ref="Z26:AF27"/>
    <mergeCell ref="AG26:AM27"/>
    <mergeCell ref="A24:B25"/>
    <mergeCell ref="C24:F25"/>
    <mergeCell ref="AG22:AM23"/>
    <mergeCell ref="A20:B21"/>
    <mergeCell ref="C20:F21"/>
    <mergeCell ref="G20:J21"/>
    <mergeCell ref="K20:R21"/>
    <mergeCell ref="S20:Y21"/>
    <mergeCell ref="Z20:AF21"/>
    <mergeCell ref="A22:B23"/>
    <mergeCell ref="C22:F23"/>
    <mergeCell ref="G22:J23"/>
    <mergeCell ref="K22:R23"/>
    <mergeCell ref="S22:Y23"/>
    <mergeCell ref="Z22:AF23"/>
    <mergeCell ref="Z30:AF31"/>
    <mergeCell ref="AG30:AM31"/>
    <mergeCell ref="A28:B29"/>
    <mergeCell ref="C28:F29"/>
    <mergeCell ref="G28:J29"/>
    <mergeCell ref="K28:R29"/>
    <mergeCell ref="S28:Y29"/>
    <mergeCell ref="Z28:AF29"/>
    <mergeCell ref="G24:J25"/>
    <mergeCell ref="K24:R25"/>
    <mergeCell ref="S24:Y25"/>
    <mergeCell ref="Z24:AF25"/>
    <mergeCell ref="AG28:AM29"/>
    <mergeCell ref="A30:B31"/>
    <mergeCell ref="C30:F31"/>
    <mergeCell ref="G30:J31"/>
    <mergeCell ref="K30:R31"/>
    <mergeCell ref="S30:Y31"/>
    <mergeCell ref="AG24:AM25"/>
    <mergeCell ref="A26:B27"/>
    <mergeCell ref="C26:F27"/>
    <mergeCell ref="G26:J27"/>
    <mergeCell ref="K26:R27"/>
    <mergeCell ref="S26:Y27"/>
    <mergeCell ref="AG32:AM33"/>
    <mergeCell ref="C36:F37"/>
    <mergeCell ref="G36:J37"/>
    <mergeCell ref="K36:R37"/>
    <mergeCell ref="S36:Y37"/>
    <mergeCell ref="Z36:AF37"/>
    <mergeCell ref="AG40:AM41"/>
    <mergeCell ref="AG36:AM37"/>
    <mergeCell ref="A34:B35"/>
    <mergeCell ref="C34:F35"/>
    <mergeCell ref="G34:J35"/>
    <mergeCell ref="K34:R35"/>
    <mergeCell ref="S34:Y35"/>
    <mergeCell ref="Z34:AF35"/>
    <mergeCell ref="AG34:AM35"/>
    <mergeCell ref="A32:B33"/>
    <mergeCell ref="C32:F33"/>
    <mergeCell ref="G32:J33"/>
    <mergeCell ref="K32:R33"/>
    <mergeCell ref="S32:Y33"/>
    <mergeCell ref="Z32:AF33"/>
    <mergeCell ref="A38:B39"/>
    <mergeCell ref="C38:F39"/>
    <mergeCell ref="G38:J39"/>
    <mergeCell ref="K38:R39"/>
    <mergeCell ref="S38:Y39"/>
    <mergeCell ref="Z38:AF39"/>
    <mergeCell ref="AG38:AM39"/>
    <mergeCell ref="A36:B37"/>
    <mergeCell ref="C46:AM47"/>
    <mergeCell ref="K40:R41"/>
    <mergeCell ref="S40:T41"/>
    <mergeCell ref="U40:Y41"/>
    <mergeCell ref="Z40:AA41"/>
    <mergeCell ref="AB40:AF41"/>
  </mergeCells>
  <phoneticPr fontId="2"/>
  <conditionalFormatting sqref="C18:AF39 S16:AF17">
    <cfRule type="containsBlanks" dxfId="85" priority="1">
      <formula>LEN(TRIM(C16))=0</formula>
    </cfRule>
  </conditionalFormatting>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155"/>
  <sheetViews>
    <sheetView view="pageBreakPreview" zoomScale="55" zoomScaleNormal="64" zoomScaleSheetLayoutView="55" workbookViewId="0">
      <selection activeCell="I7" sqref="I7:M7"/>
    </sheetView>
  </sheetViews>
  <sheetFormatPr defaultRowHeight="18.75"/>
  <cols>
    <col min="1" max="23" width="9" style="410"/>
    <col min="24" max="24" width="9" style="410" customWidth="1"/>
    <col min="25" max="25" width="10.25" style="410" hidden="1" customWidth="1"/>
    <col min="26" max="26" width="9" style="410" hidden="1" customWidth="1"/>
    <col min="27" max="27" width="12.625" style="410" hidden="1" customWidth="1"/>
    <col min="28" max="37" width="9" style="410" hidden="1" customWidth="1"/>
    <col min="38" max="16384" width="9" style="410"/>
  </cols>
  <sheetData>
    <row r="1" spans="1:36" ht="30">
      <c r="A1" s="407" t="s">
        <v>109</v>
      </c>
      <c r="B1" s="408"/>
      <c r="C1" s="409"/>
      <c r="D1" s="409"/>
      <c r="E1" s="409"/>
      <c r="F1" s="409"/>
      <c r="G1" s="409"/>
      <c r="H1" s="409"/>
      <c r="I1" s="409"/>
      <c r="J1" s="409"/>
      <c r="K1" s="409"/>
      <c r="L1" s="409"/>
      <c r="M1" s="409"/>
      <c r="N1" s="409"/>
      <c r="O1" s="409"/>
      <c r="P1" s="409"/>
      <c r="Q1" s="409"/>
      <c r="R1" s="409"/>
      <c r="Y1" s="411" t="s">
        <v>375</v>
      </c>
      <c r="AA1" s="412" t="s">
        <v>386</v>
      </c>
      <c r="AB1" s="410" t="s">
        <v>323</v>
      </c>
    </row>
    <row r="2" spans="1:36" ht="30">
      <c r="A2" s="407"/>
      <c r="B2" s="408"/>
      <c r="C2" s="409"/>
      <c r="D2" s="409"/>
      <c r="E2" s="409"/>
      <c r="F2" s="409"/>
      <c r="G2" s="409"/>
      <c r="H2" s="413"/>
      <c r="I2" s="413"/>
      <c r="J2" s="413"/>
      <c r="K2" s="954" t="s">
        <v>66</v>
      </c>
      <c r="L2" s="954" t="s">
        <v>67</v>
      </c>
      <c r="M2" s="954"/>
      <c r="N2" s="954"/>
      <c r="O2" s="409"/>
      <c r="P2" s="409"/>
      <c r="Q2" s="409"/>
      <c r="R2" s="409"/>
      <c r="Y2" s="411" t="s">
        <v>376</v>
      </c>
      <c r="AA2" s="412" t="s">
        <v>387</v>
      </c>
      <c r="AB2" s="410" t="s">
        <v>434</v>
      </c>
    </row>
    <row r="3" spans="1:36" ht="30">
      <c r="A3" s="407"/>
      <c r="B3" s="408"/>
      <c r="C3" s="409"/>
      <c r="D3" s="409"/>
      <c r="E3" s="409"/>
      <c r="F3" s="409"/>
      <c r="G3" s="409"/>
      <c r="H3" s="413"/>
      <c r="I3" s="413"/>
      <c r="J3" s="413"/>
      <c r="K3" s="954"/>
      <c r="L3" s="954"/>
      <c r="M3" s="954"/>
      <c r="N3" s="954"/>
      <c r="O3" s="409"/>
      <c r="P3" s="409"/>
      <c r="Q3" s="409"/>
      <c r="R3" s="409"/>
      <c r="Y3" s="411" t="s">
        <v>377</v>
      </c>
      <c r="AA3" s="412" t="s">
        <v>388</v>
      </c>
      <c r="AB3" s="410" t="s">
        <v>324</v>
      </c>
    </row>
    <row r="4" spans="1:36">
      <c r="A4" s="409"/>
      <c r="B4" s="409"/>
      <c r="C4" s="409"/>
      <c r="D4" s="409"/>
      <c r="E4" s="409"/>
      <c r="F4" s="409"/>
      <c r="G4" s="409"/>
      <c r="H4" s="409"/>
      <c r="I4" s="409"/>
      <c r="J4" s="409"/>
      <c r="K4" s="409"/>
      <c r="L4" s="409"/>
      <c r="M4" s="409"/>
      <c r="N4" s="409"/>
      <c r="O4" s="409"/>
      <c r="P4" s="409"/>
      <c r="Q4" s="409"/>
      <c r="R4" s="409"/>
      <c r="Y4" s="411" t="s">
        <v>378</v>
      </c>
      <c r="AA4" s="412" t="s">
        <v>389</v>
      </c>
      <c r="AB4" s="410" t="s">
        <v>325</v>
      </c>
    </row>
    <row r="5" spans="1:36">
      <c r="A5" s="409"/>
      <c r="B5" s="409"/>
      <c r="C5" s="409"/>
      <c r="D5" s="409"/>
      <c r="E5" s="409"/>
      <c r="F5" s="409"/>
      <c r="G5" s="409"/>
      <c r="H5" s="409"/>
      <c r="I5" s="409"/>
      <c r="J5" s="409"/>
      <c r="K5" s="409"/>
      <c r="L5" s="409"/>
      <c r="M5" s="409"/>
      <c r="N5" s="409"/>
      <c r="O5" s="409"/>
      <c r="P5" s="409"/>
      <c r="Q5" s="409"/>
      <c r="R5" s="409"/>
      <c r="Y5" s="411" t="s">
        <v>379</v>
      </c>
      <c r="AA5" s="412" t="s">
        <v>390</v>
      </c>
      <c r="AB5" s="410" t="s">
        <v>326</v>
      </c>
    </row>
    <row r="6" spans="1:36" ht="33">
      <c r="A6" s="892" t="s">
        <v>29</v>
      </c>
      <c r="B6" s="892"/>
      <c r="C6" s="892"/>
      <c r="D6" s="892"/>
      <c r="E6" s="892"/>
      <c r="F6" s="892"/>
      <c r="G6" s="892"/>
      <c r="H6" s="892"/>
      <c r="I6" s="892"/>
      <c r="J6" s="892"/>
      <c r="K6" s="892"/>
      <c r="L6" s="892"/>
      <c r="M6" s="892"/>
      <c r="N6" s="892"/>
      <c r="O6" s="892"/>
      <c r="P6" s="892"/>
      <c r="Q6" s="892"/>
      <c r="R6" s="892"/>
      <c r="Y6" s="411" t="s">
        <v>380</v>
      </c>
      <c r="AA6" s="412" t="s">
        <v>391</v>
      </c>
      <c r="AB6" s="410" t="s">
        <v>327</v>
      </c>
    </row>
    <row r="7" spans="1:36" ht="25.5">
      <c r="A7" s="409"/>
      <c r="B7" s="895" t="s">
        <v>13</v>
      </c>
      <c r="C7" s="895"/>
      <c r="D7" s="895"/>
      <c r="E7" s="860" t="s">
        <v>30</v>
      </c>
      <c r="F7" s="926"/>
      <c r="G7" s="926"/>
      <c r="H7" s="926"/>
      <c r="I7" s="927"/>
      <c r="J7" s="928"/>
      <c r="K7" s="928"/>
      <c r="L7" s="928"/>
      <c r="M7" s="928"/>
      <c r="N7" s="863" t="s">
        <v>31</v>
      </c>
      <c r="O7" s="929"/>
      <c r="P7" s="409"/>
      <c r="Q7" s="409"/>
      <c r="R7" s="409"/>
      <c r="Y7" s="411" t="s">
        <v>382</v>
      </c>
      <c r="AA7" s="412" t="s">
        <v>392</v>
      </c>
    </row>
    <row r="8" spans="1:36" ht="25.5">
      <c r="A8" s="409"/>
      <c r="B8" s="895" t="s">
        <v>14</v>
      </c>
      <c r="C8" s="895"/>
      <c r="D8" s="895"/>
      <c r="E8" s="921" t="s">
        <v>941</v>
      </c>
      <c r="F8" s="921"/>
      <c r="G8" s="921"/>
      <c r="H8" s="921"/>
      <c r="I8" s="921"/>
      <c r="J8" s="921"/>
      <c r="K8" s="921"/>
      <c r="L8" s="921"/>
      <c r="M8" s="921"/>
      <c r="N8" s="921"/>
      <c r="O8" s="921"/>
      <c r="P8" s="409"/>
      <c r="Q8" s="409"/>
      <c r="R8" s="409"/>
      <c r="Y8" s="411" t="s">
        <v>383</v>
      </c>
      <c r="AA8" s="412" t="s">
        <v>393</v>
      </c>
    </row>
    <row r="9" spans="1:36" ht="25.5">
      <c r="A9" s="409"/>
      <c r="B9" s="895" t="s">
        <v>15</v>
      </c>
      <c r="C9" s="895"/>
      <c r="D9" s="895"/>
      <c r="E9" s="930"/>
      <c r="F9" s="930"/>
      <c r="G9" s="930"/>
      <c r="H9" s="930"/>
      <c r="I9" s="930"/>
      <c r="J9" s="930"/>
      <c r="K9" s="930"/>
      <c r="L9" s="930"/>
      <c r="M9" s="930"/>
      <c r="N9" s="930"/>
      <c r="O9" s="930"/>
      <c r="P9" s="409"/>
      <c r="Q9" s="409"/>
      <c r="R9" s="409"/>
      <c r="Y9" s="411" t="s">
        <v>384</v>
      </c>
      <c r="Z9" s="414" t="s">
        <v>337</v>
      </c>
      <c r="AA9" s="412" t="s">
        <v>394</v>
      </c>
    </row>
    <row r="10" spans="1:36" ht="25.5">
      <c r="A10" s="409"/>
      <c r="B10" s="895" t="s">
        <v>16</v>
      </c>
      <c r="C10" s="895"/>
      <c r="D10" s="895"/>
      <c r="E10" s="931"/>
      <c r="F10" s="931"/>
      <c r="G10" s="931"/>
      <c r="H10" s="931"/>
      <c r="I10" s="931"/>
      <c r="J10" s="931"/>
      <c r="K10" s="931"/>
      <c r="L10" s="931"/>
      <c r="M10" s="931"/>
      <c r="N10" s="931"/>
      <c r="O10" s="931"/>
      <c r="P10" s="409"/>
      <c r="Q10" s="409"/>
      <c r="R10" s="409"/>
      <c r="Y10" s="411" t="s">
        <v>373</v>
      </c>
      <c r="AA10" s="411" t="s">
        <v>395</v>
      </c>
    </row>
    <row r="11" spans="1:36" ht="25.5">
      <c r="A11" s="409"/>
      <c r="B11" s="895" t="s">
        <v>32</v>
      </c>
      <c r="C11" s="895"/>
      <c r="D11" s="895"/>
      <c r="E11" s="923"/>
      <c r="F11" s="924"/>
      <c r="G11" s="924"/>
      <c r="H11" s="924"/>
      <c r="I11" s="924"/>
      <c r="J11" s="924"/>
      <c r="K11" s="924"/>
      <c r="L11" s="924"/>
      <c r="M11" s="924"/>
      <c r="N11" s="924"/>
      <c r="O11" s="925"/>
      <c r="P11" s="409"/>
      <c r="Q11" s="409"/>
      <c r="R11" s="409"/>
      <c r="Y11" s="411" t="s">
        <v>374</v>
      </c>
      <c r="AA11" s="411" t="s">
        <v>396</v>
      </c>
    </row>
    <row r="12" spans="1:36">
      <c r="A12" s="409"/>
      <c r="B12" s="409"/>
      <c r="C12" s="409"/>
      <c r="D12" s="409"/>
      <c r="E12" s="409"/>
      <c r="F12" s="409"/>
      <c r="G12" s="409"/>
      <c r="H12" s="409"/>
      <c r="I12" s="409"/>
      <c r="J12" s="409"/>
      <c r="K12" s="409"/>
      <c r="L12" s="409"/>
      <c r="M12" s="409"/>
      <c r="N12" s="409"/>
      <c r="O12" s="409"/>
      <c r="P12" s="409"/>
      <c r="Q12" s="409"/>
      <c r="R12" s="409"/>
      <c r="Y12" s="411" t="s">
        <v>385</v>
      </c>
      <c r="AA12" s="411" t="s">
        <v>397</v>
      </c>
    </row>
    <row r="13" spans="1:36" ht="18.75" customHeight="1">
      <c r="A13" s="409"/>
      <c r="B13" s="882" t="s">
        <v>331</v>
      </c>
      <c r="C13" s="883"/>
      <c r="D13" s="884"/>
      <c r="E13" s="896" t="s">
        <v>46</v>
      </c>
      <c r="F13" s="897"/>
      <c r="G13" s="898"/>
      <c r="H13" s="905" t="s">
        <v>404</v>
      </c>
      <c r="I13" s="906"/>
      <c r="J13" s="906"/>
      <c r="K13" s="907"/>
      <c r="L13" s="905" t="s">
        <v>405</v>
      </c>
      <c r="M13" s="906"/>
      <c r="N13" s="906"/>
      <c r="O13" s="907"/>
      <c r="P13" s="409"/>
      <c r="Q13" s="409"/>
      <c r="R13" s="409"/>
      <c r="AA13" s="411" t="s">
        <v>375</v>
      </c>
      <c r="AC13" s="905" t="s">
        <v>400</v>
      </c>
      <c r="AD13" s="906"/>
      <c r="AE13" s="906"/>
      <c r="AF13" s="907"/>
      <c r="AG13" s="905" t="s">
        <v>401</v>
      </c>
      <c r="AH13" s="906"/>
      <c r="AI13" s="906"/>
      <c r="AJ13" s="907"/>
    </row>
    <row r="14" spans="1:36">
      <c r="A14" s="409"/>
      <c r="B14" s="885"/>
      <c r="C14" s="886"/>
      <c r="D14" s="887"/>
      <c r="E14" s="899"/>
      <c r="F14" s="900"/>
      <c r="G14" s="901"/>
      <c r="H14" s="908"/>
      <c r="I14" s="909"/>
      <c r="J14" s="909"/>
      <c r="K14" s="910"/>
      <c r="L14" s="908"/>
      <c r="M14" s="909"/>
      <c r="N14" s="909"/>
      <c r="O14" s="910"/>
      <c r="P14" s="409"/>
      <c r="Q14" s="409"/>
      <c r="R14" s="409"/>
      <c r="AA14" s="411" t="s">
        <v>376</v>
      </c>
      <c r="AC14" s="908"/>
      <c r="AD14" s="909"/>
      <c r="AE14" s="909"/>
      <c r="AF14" s="910"/>
      <c r="AG14" s="908"/>
      <c r="AH14" s="909"/>
      <c r="AI14" s="909"/>
      <c r="AJ14" s="910"/>
    </row>
    <row r="15" spans="1:36">
      <c r="A15" s="409"/>
      <c r="B15" s="885"/>
      <c r="C15" s="886"/>
      <c r="D15" s="887"/>
      <c r="E15" s="899"/>
      <c r="F15" s="900"/>
      <c r="G15" s="901"/>
      <c r="H15" s="908"/>
      <c r="I15" s="909"/>
      <c r="J15" s="909"/>
      <c r="K15" s="910"/>
      <c r="L15" s="908"/>
      <c r="M15" s="909"/>
      <c r="N15" s="909"/>
      <c r="O15" s="910"/>
      <c r="P15" s="409"/>
      <c r="Q15" s="409"/>
      <c r="R15" s="409"/>
      <c r="AA15" s="411" t="s">
        <v>377</v>
      </c>
      <c r="AC15" s="908"/>
      <c r="AD15" s="909"/>
      <c r="AE15" s="909"/>
      <c r="AF15" s="910"/>
      <c r="AG15" s="908"/>
      <c r="AH15" s="909"/>
      <c r="AI15" s="909"/>
      <c r="AJ15" s="910"/>
    </row>
    <row r="16" spans="1:36" ht="45" customHeight="1">
      <c r="A16" s="409"/>
      <c r="B16" s="888"/>
      <c r="C16" s="889"/>
      <c r="D16" s="890"/>
      <c r="E16" s="902"/>
      <c r="F16" s="903"/>
      <c r="G16" s="904"/>
      <c r="H16" s="911"/>
      <c r="I16" s="912"/>
      <c r="J16" s="912"/>
      <c r="K16" s="913"/>
      <c r="L16" s="911"/>
      <c r="M16" s="912"/>
      <c r="N16" s="912"/>
      <c r="O16" s="913"/>
      <c r="P16" s="409"/>
      <c r="Q16" s="409"/>
      <c r="R16" s="409"/>
      <c r="AA16" s="411" t="s">
        <v>378</v>
      </c>
      <c r="AC16" s="911"/>
      <c r="AD16" s="912"/>
      <c r="AE16" s="912"/>
      <c r="AF16" s="913"/>
      <c r="AG16" s="911"/>
      <c r="AH16" s="912"/>
      <c r="AI16" s="912"/>
      <c r="AJ16" s="913"/>
    </row>
    <row r="17" spans="1:36" ht="18.75" customHeight="1">
      <c r="A17" s="409"/>
      <c r="B17" s="893"/>
      <c r="C17" s="893"/>
      <c r="D17" s="893"/>
      <c r="E17" s="893"/>
      <c r="F17" s="893"/>
      <c r="G17" s="893"/>
      <c r="H17" s="932"/>
      <c r="I17" s="933"/>
      <c r="J17" s="933"/>
      <c r="K17" s="933"/>
      <c r="L17" s="932"/>
      <c r="M17" s="933"/>
      <c r="N17" s="933"/>
      <c r="O17" s="940"/>
      <c r="P17" s="409"/>
      <c r="Q17" s="409"/>
      <c r="R17" s="409"/>
      <c r="AA17" s="411" t="s">
        <v>379</v>
      </c>
      <c r="AC17" s="922">
        <f>IF(H19&lt;&gt;"",H19,H17)</f>
        <v>0</v>
      </c>
      <c r="AD17" s="922"/>
      <c r="AE17" s="922"/>
      <c r="AF17" s="922"/>
      <c r="AG17" s="922">
        <f>IF(L19&lt;&gt;"",L19,L17)</f>
        <v>0</v>
      </c>
      <c r="AH17" s="922"/>
      <c r="AI17" s="922"/>
      <c r="AJ17" s="922"/>
    </row>
    <row r="18" spans="1:36" ht="18.75" customHeight="1">
      <c r="A18" s="409"/>
      <c r="B18" s="893"/>
      <c r="C18" s="893"/>
      <c r="D18" s="893"/>
      <c r="E18" s="893"/>
      <c r="F18" s="893"/>
      <c r="G18" s="893"/>
      <c r="H18" s="934"/>
      <c r="I18" s="935"/>
      <c r="J18" s="935"/>
      <c r="K18" s="935"/>
      <c r="L18" s="934"/>
      <c r="M18" s="935"/>
      <c r="N18" s="935"/>
      <c r="O18" s="941"/>
      <c r="P18" s="409"/>
      <c r="Q18" s="409"/>
      <c r="R18" s="409"/>
      <c r="AA18" s="411" t="s">
        <v>380</v>
      </c>
      <c r="AC18" s="922"/>
      <c r="AD18" s="922"/>
      <c r="AE18" s="922"/>
      <c r="AF18" s="922"/>
      <c r="AG18" s="922"/>
      <c r="AH18" s="922"/>
      <c r="AI18" s="922"/>
      <c r="AJ18" s="922"/>
    </row>
    <row r="19" spans="1:36" ht="18.75" customHeight="1">
      <c r="A19" s="409"/>
      <c r="B19" s="893"/>
      <c r="C19" s="893"/>
      <c r="D19" s="893"/>
      <c r="E19" s="893"/>
      <c r="F19" s="893"/>
      <c r="G19" s="893"/>
      <c r="H19" s="936" t="str">
        <f>IF('③処遇Ⅱ及び職員処遇入力シート '!H16&gt;0,'③処遇Ⅱ及び職員処遇入力シート '!H16,"")</f>
        <v/>
      </c>
      <c r="I19" s="937"/>
      <c r="J19" s="937"/>
      <c r="K19" s="937"/>
      <c r="L19" s="936" t="str">
        <f>IF('③処遇Ⅱ及び職員処遇入力シート '!L16&gt;0,'③処遇Ⅱ及び職員処遇入力シート '!L16,"")</f>
        <v/>
      </c>
      <c r="M19" s="937"/>
      <c r="N19" s="937"/>
      <c r="O19" s="942"/>
      <c r="P19" s="409"/>
      <c r="Q19" s="409"/>
      <c r="R19" s="409"/>
      <c r="AA19" s="411" t="s">
        <v>382</v>
      </c>
      <c r="AC19" s="922"/>
      <c r="AD19" s="922"/>
      <c r="AE19" s="922"/>
      <c r="AF19" s="922"/>
      <c r="AG19" s="922"/>
      <c r="AH19" s="922"/>
      <c r="AI19" s="922"/>
      <c r="AJ19" s="922"/>
    </row>
    <row r="20" spans="1:36" ht="25.5">
      <c r="A20" s="409"/>
      <c r="B20" s="893"/>
      <c r="C20" s="893"/>
      <c r="D20" s="893"/>
      <c r="E20" s="893"/>
      <c r="F20" s="893"/>
      <c r="G20" s="893"/>
      <c r="H20" s="938"/>
      <c r="I20" s="939"/>
      <c r="J20" s="939"/>
      <c r="K20" s="939"/>
      <c r="L20" s="938"/>
      <c r="M20" s="939"/>
      <c r="N20" s="939"/>
      <c r="O20" s="943"/>
      <c r="P20" s="409"/>
      <c r="Q20" s="409"/>
      <c r="R20" s="409"/>
      <c r="AA20" s="411"/>
      <c r="AC20" s="415"/>
      <c r="AD20" s="415"/>
      <c r="AE20" s="415"/>
      <c r="AF20" s="415"/>
      <c r="AG20" s="415"/>
      <c r="AH20" s="415"/>
      <c r="AI20" s="415"/>
      <c r="AJ20" s="415"/>
    </row>
    <row r="21" spans="1:36" ht="48" customHeight="1">
      <c r="A21" s="409"/>
      <c r="B21" s="915" t="str">
        <f>IF(OR(B17="",ISNUMBER(B17)),"","↑ＮＧ！数字以外の文字が入力されています。")</f>
        <v/>
      </c>
      <c r="C21" s="915"/>
      <c r="D21" s="915"/>
      <c r="E21" s="416"/>
      <c r="F21" s="416"/>
      <c r="G21" s="416"/>
      <c r="H21" s="916" t="str">
        <f>IF(OR(H17="",ISNUMBER(H17)),"","　↑ＮＧ！数字以外の文字が入力されています。")</f>
        <v/>
      </c>
      <c r="I21" s="916"/>
      <c r="J21" s="916"/>
      <c r="K21" s="916"/>
      <c r="L21" s="916" t="str">
        <f>IF(OR(L17="",ISNUMBER(L17)),"","↑ＮＧ！数字以外の文字が入力されています。")</f>
        <v/>
      </c>
      <c r="M21" s="916"/>
      <c r="N21" s="916"/>
      <c r="O21" s="916"/>
      <c r="P21" s="409"/>
      <c r="Q21" s="409"/>
      <c r="R21" s="409"/>
    </row>
    <row r="22" spans="1:36" ht="39.75" customHeight="1">
      <c r="A22" s="409"/>
      <c r="B22" s="409"/>
      <c r="C22" s="409"/>
      <c r="D22" s="409"/>
      <c r="E22" s="409"/>
      <c r="F22" s="409"/>
      <c r="G22" s="409"/>
      <c r="H22" s="409"/>
      <c r="I22" s="409"/>
      <c r="J22" s="409"/>
      <c r="K22" s="409"/>
      <c r="L22" s="409"/>
      <c r="M22" s="409"/>
      <c r="N22" s="409"/>
      <c r="O22" s="409"/>
      <c r="P22" s="409"/>
      <c r="Q22" s="409"/>
      <c r="R22" s="409"/>
    </row>
    <row r="23" spans="1:36" ht="33">
      <c r="A23" s="920" t="s">
        <v>47</v>
      </c>
      <c r="B23" s="920"/>
      <c r="C23" s="920"/>
      <c r="D23" s="920"/>
      <c r="E23" s="920"/>
      <c r="F23" s="920"/>
      <c r="G23" s="920"/>
      <c r="H23" s="920"/>
      <c r="I23" s="920"/>
      <c r="J23" s="920"/>
      <c r="K23" s="920"/>
      <c r="L23" s="920"/>
      <c r="M23" s="920"/>
      <c r="N23" s="920"/>
      <c r="O23" s="920"/>
      <c r="P23" s="920"/>
      <c r="Q23" s="920"/>
      <c r="R23" s="920"/>
    </row>
    <row r="24" spans="1:36">
      <c r="A24" s="409"/>
      <c r="B24" s="409"/>
      <c r="C24" s="409"/>
      <c r="D24" s="409"/>
      <c r="E24" s="409"/>
      <c r="F24" s="409"/>
      <c r="G24" s="409"/>
      <c r="H24" s="409"/>
      <c r="I24" s="409"/>
      <c r="J24" s="409"/>
      <c r="K24" s="409"/>
      <c r="L24" s="409"/>
      <c r="M24" s="409"/>
      <c r="N24" s="409"/>
      <c r="O24" s="409"/>
      <c r="P24" s="409"/>
      <c r="Q24" s="409"/>
      <c r="R24" s="409"/>
    </row>
    <row r="25" spans="1:36">
      <c r="A25" s="409"/>
      <c r="B25" s="882" t="s">
        <v>48</v>
      </c>
      <c r="C25" s="883"/>
      <c r="D25" s="884"/>
      <c r="E25" s="409"/>
      <c r="F25" s="409"/>
      <c r="G25" s="409"/>
      <c r="H25" s="409"/>
      <c r="I25" s="409"/>
      <c r="J25" s="409"/>
      <c r="K25" s="409"/>
      <c r="L25" s="409"/>
      <c r="M25" s="409"/>
      <c r="N25" s="409"/>
      <c r="O25" s="409"/>
      <c r="P25" s="409"/>
      <c r="Q25" s="409"/>
      <c r="R25" s="409"/>
    </row>
    <row r="26" spans="1:36">
      <c r="A26" s="409"/>
      <c r="B26" s="885"/>
      <c r="C26" s="886"/>
      <c r="D26" s="887"/>
      <c r="E26" s="409"/>
      <c r="F26" s="409"/>
      <c r="G26" s="409"/>
      <c r="H26" s="409"/>
      <c r="I26" s="409"/>
      <c r="J26" s="409"/>
      <c r="K26" s="409"/>
      <c r="L26" s="409"/>
      <c r="M26" s="409"/>
      <c r="N26" s="409"/>
      <c r="O26" s="409"/>
      <c r="P26" s="409"/>
      <c r="Q26" s="409"/>
      <c r="R26" s="409"/>
    </row>
    <row r="27" spans="1:36">
      <c r="A27" s="409"/>
      <c r="B27" s="885"/>
      <c r="C27" s="886"/>
      <c r="D27" s="887"/>
      <c r="E27" s="409"/>
      <c r="F27" s="409"/>
      <c r="G27" s="409"/>
      <c r="H27" s="409"/>
      <c r="I27" s="409"/>
      <c r="J27" s="409"/>
      <c r="K27" s="409"/>
      <c r="L27" s="409"/>
      <c r="M27" s="409"/>
      <c r="N27" s="409"/>
      <c r="O27" s="409"/>
      <c r="P27" s="409"/>
      <c r="Q27" s="409"/>
      <c r="R27" s="409"/>
    </row>
    <row r="28" spans="1:36">
      <c r="A28" s="409"/>
      <c r="B28" s="888"/>
      <c r="C28" s="889"/>
      <c r="D28" s="890"/>
      <c r="E28" s="409"/>
      <c r="F28" s="409"/>
      <c r="G28" s="409"/>
      <c r="H28" s="409"/>
      <c r="I28" s="409"/>
      <c r="J28" s="409"/>
      <c r="K28" s="409"/>
      <c r="L28" s="409"/>
      <c r="M28" s="409"/>
      <c r="N28" s="409"/>
      <c r="O28" s="409"/>
      <c r="P28" s="409"/>
      <c r="Q28" s="409"/>
      <c r="R28" s="409"/>
    </row>
    <row r="29" spans="1:36">
      <c r="A29" s="409"/>
      <c r="B29" s="881"/>
      <c r="C29" s="881"/>
      <c r="D29" s="881"/>
      <c r="E29" s="917" t="str">
        <f>IF(OR(B29="",ISNUMBER(B29)),"","←NG！数字以外の文字が入力されています。")</f>
        <v/>
      </c>
      <c r="F29" s="918"/>
      <c r="G29" s="918"/>
      <c r="H29" s="918"/>
      <c r="I29" s="918"/>
      <c r="J29" s="918"/>
      <c r="K29" s="918"/>
      <c r="L29" s="918"/>
      <c r="M29" s="918"/>
      <c r="N29" s="918"/>
      <c r="O29" s="918"/>
      <c r="P29" s="409"/>
      <c r="Q29" s="409"/>
      <c r="R29" s="409"/>
    </row>
    <row r="30" spans="1:36">
      <c r="A30" s="409"/>
      <c r="B30" s="881"/>
      <c r="C30" s="881"/>
      <c r="D30" s="881"/>
      <c r="E30" s="917"/>
      <c r="F30" s="918"/>
      <c r="G30" s="918"/>
      <c r="H30" s="918"/>
      <c r="I30" s="918"/>
      <c r="J30" s="918"/>
      <c r="K30" s="918"/>
      <c r="L30" s="918"/>
      <c r="M30" s="918"/>
      <c r="N30" s="918"/>
      <c r="O30" s="918"/>
      <c r="P30" s="409"/>
      <c r="Q30" s="409"/>
      <c r="R30" s="409"/>
    </row>
    <row r="31" spans="1:36">
      <c r="A31" s="409"/>
      <c r="B31" s="891"/>
      <c r="C31" s="891"/>
      <c r="D31" s="891"/>
      <c r="E31" s="917"/>
      <c r="F31" s="919"/>
      <c r="G31" s="919"/>
      <c r="H31" s="919"/>
      <c r="I31" s="919"/>
      <c r="J31" s="919"/>
      <c r="K31" s="919"/>
      <c r="L31" s="919"/>
      <c r="M31" s="919"/>
      <c r="N31" s="919"/>
      <c r="O31" s="919"/>
      <c r="P31" s="409"/>
      <c r="Q31" s="409"/>
      <c r="R31" s="409"/>
    </row>
    <row r="32" spans="1:36" ht="18.75" customHeight="1">
      <c r="A32" s="409"/>
      <c r="B32" s="873" t="s">
        <v>49</v>
      </c>
      <c r="C32" s="873"/>
      <c r="D32" s="873"/>
      <c r="E32" s="873"/>
      <c r="F32" s="873"/>
      <c r="G32" s="873"/>
      <c r="H32" s="873"/>
      <c r="I32" s="873"/>
      <c r="J32" s="873"/>
      <c r="K32" s="873"/>
      <c r="L32" s="873"/>
      <c r="M32" s="873"/>
      <c r="N32" s="873"/>
      <c r="O32" s="873"/>
      <c r="P32" s="873"/>
      <c r="Q32" s="409"/>
      <c r="R32" s="409"/>
    </row>
    <row r="33" spans="1:18" ht="18.75" customHeight="1">
      <c r="A33" s="409"/>
      <c r="B33" s="873"/>
      <c r="C33" s="873"/>
      <c r="D33" s="873"/>
      <c r="E33" s="873"/>
      <c r="F33" s="873"/>
      <c r="G33" s="873"/>
      <c r="H33" s="873"/>
      <c r="I33" s="873"/>
      <c r="J33" s="873"/>
      <c r="K33" s="873"/>
      <c r="L33" s="873"/>
      <c r="M33" s="873"/>
      <c r="N33" s="873"/>
      <c r="O33" s="873"/>
      <c r="P33" s="873"/>
      <c r="Q33" s="409"/>
      <c r="R33" s="409"/>
    </row>
    <row r="34" spans="1:18" ht="18.75" customHeight="1">
      <c r="A34" s="409"/>
      <c r="B34" s="869" t="s">
        <v>18</v>
      </c>
      <c r="C34" s="869"/>
      <c r="D34" s="869"/>
      <c r="E34" s="869"/>
      <c r="F34" s="869"/>
      <c r="G34" s="869" t="s">
        <v>22</v>
      </c>
      <c r="H34" s="869"/>
      <c r="I34" s="869"/>
      <c r="J34" s="869" t="s">
        <v>19</v>
      </c>
      <c r="K34" s="869"/>
      <c r="L34" s="869" t="s">
        <v>23</v>
      </c>
      <c r="M34" s="869"/>
      <c r="N34" s="869"/>
      <c r="O34" s="869"/>
      <c r="P34" s="869"/>
      <c r="Q34" s="409"/>
      <c r="R34" s="409"/>
    </row>
    <row r="35" spans="1:18" ht="18.75" customHeight="1">
      <c r="A35" s="409"/>
      <c r="B35" s="869"/>
      <c r="C35" s="869"/>
      <c r="D35" s="869"/>
      <c r="E35" s="869"/>
      <c r="F35" s="869"/>
      <c r="G35" s="869"/>
      <c r="H35" s="869"/>
      <c r="I35" s="869"/>
      <c r="J35" s="869"/>
      <c r="K35" s="869"/>
      <c r="L35" s="869"/>
      <c r="M35" s="869"/>
      <c r="N35" s="869"/>
      <c r="O35" s="869"/>
      <c r="P35" s="869"/>
      <c r="Q35" s="409"/>
      <c r="R35" s="409"/>
    </row>
    <row r="36" spans="1:18" ht="25.5">
      <c r="A36" s="409"/>
      <c r="B36" s="417"/>
      <c r="C36" s="869" t="s">
        <v>20</v>
      </c>
      <c r="D36" s="869"/>
      <c r="E36" s="869"/>
      <c r="F36" s="869"/>
      <c r="G36" s="893"/>
      <c r="H36" s="893"/>
      <c r="I36" s="893"/>
      <c r="J36" s="880"/>
      <c r="K36" s="880"/>
      <c r="L36" s="874"/>
      <c r="M36" s="874"/>
      <c r="N36" s="874"/>
      <c r="O36" s="874"/>
      <c r="P36" s="874"/>
      <c r="Q36" s="409"/>
      <c r="R36" s="409"/>
    </row>
    <row r="37" spans="1:18" ht="25.5">
      <c r="A37" s="409"/>
      <c r="B37" s="417"/>
      <c r="C37" s="876" t="s">
        <v>338</v>
      </c>
      <c r="D37" s="877"/>
      <c r="E37" s="871"/>
      <c r="F37" s="872"/>
      <c r="G37" s="893"/>
      <c r="H37" s="893"/>
      <c r="I37" s="893"/>
      <c r="J37" s="880"/>
      <c r="K37" s="880"/>
      <c r="L37" s="874"/>
      <c r="M37" s="874"/>
      <c r="N37" s="874"/>
      <c r="O37" s="874"/>
      <c r="P37" s="874"/>
      <c r="Q37" s="409"/>
      <c r="R37" s="409"/>
    </row>
    <row r="38" spans="1:18" ht="25.5">
      <c r="A38" s="409"/>
      <c r="B38" s="417"/>
      <c r="C38" s="870" t="s">
        <v>50</v>
      </c>
      <c r="D38" s="870"/>
      <c r="E38" s="870"/>
      <c r="F38" s="870"/>
      <c r="G38" s="893"/>
      <c r="H38" s="893"/>
      <c r="I38" s="893"/>
      <c r="J38" s="880"/>
      <c r="K38" s="880"/>
      <c r="L38" s="874"/>
      <c r="M38" s="874"/>
      <c r="N38" s="874"/>
      <c r="O38" s="874"/>
      <c r="P38" s="874"/>
      <c r="Q38" s="409"/>
      <c r="R38" s="409"/>
    </row>
    <row r="39" spans="1:18" ht="25.5">
      <c r="A39" s="409"/>
      <c r="B39" s="417"/>
      <c r="C39" s="876" t="s">
        <v>339</v>
      </c>
      <c r="D39" s="877"/>
      <c r="E39" s="871"/>
      <c r="F39" s="872"/>
      <c r="G39" s="893"/>
      <c r="H39" s="893"/>
      <c r="I39" s="893"/>
      <c r="J39" s="880"/>
      <c r="K39" s="880"/>
      <c r="L39" s="874"/>
      <c r="M39" s="874"/>
      <c r="N39" s="874"/>
      <c r="O39" s="874"/>
      <c r="P39" s="874"/>
      <c r="Q39" s="409"/>
      <c r="R39" s="409"/>
    </row>
    <row r="40" spans="1:18">
      <c r="A40" s="409"/>
      <c r="B40" s="409"/>
      <c r="C40" s="409"/>
      <c r="D40" s="409"/>
      <c r="E40" s="409"/>
      <c r="F40" s="409"/>
      <c r="G40" s="409"/>
      <c r="H40" s="409"/>
      <c r="I40" s="409"/>
      <c r="J40" s="409"/>
      <c r="K40" s="409"/>
      <c r="L40" s="409"/>
      <c r="M40" s="409"/>
      <c r="N40" s="409"/>
      <c r="O40" s="409"/>
      <c r="P40" s="409"/>
      <c r="Q40" s="409"/>
      <c r="R40" s="409"/>
    </row>
    <row r="41" spans="1:18">
      <c r="A41" s="409"/>
      <c r="B41" s="409"/>
      <c r="C41" s="409"/>
      <c r="D41" s="409"/>
      <c r="E41" s="409"/>
      <c r="F41" s="409"/>
      <c r="G41" s="409"/>
      <c r="H41" s="409"/>
      <c r="I41" s="409"/>
      <c r="J41" s="409"/>
      <c r="K41" s="409"/>
      <c r="L41" s="409"/>
      <c r="M41" s="409"/>
      <c r="N41" s="409"/>
      <c r="O41" s="409"/>
      <c r="P41" s="409"/>
      <c r="Q41" s="409"/>
      <c r="R41" s="409"/>
    </row>
    <row r="42" spans="1:18" ht="33">
      <c r="A42" s="892" t="s">
        <v>70</v>
      </c>
      <c r="B42" s="892"/>
      <c r="C42" s="892"/>
      <c r="D42" s="892"/>
      <c r="E42" s="892"/>
      <c r="F42" s="892"/>
      <c r="G42" s="892"/>
      <c r="H42" s="892"/>
      <c r="I42" s="892"/>
      <c r="J42" s="892"/>
      <c r="K42" s="892"/>
      <c r="L42" s="892"/>
      <c r="M42" s="892"/>
      <c r="N42" s="892"/>
      <c r="O42" s="892"/>
      <c r="P42" s="892"/>
      <c r="Q42" s="892"/>
      <c r="R42" s="892"/>
    </row>
    <row r="43" spans="1:18" ht="30">
      <c r="A43" s="914" t="s">
        <v>328</v>
      </c>
      <c r="B43" s="914"/>
      <c r="C43" s="914"/>
      <c r="D43" s="914"/>
      <c r="E43" s="914"/>
      <c r="F43" s="914"/>
      <c r="G43" s="914"/>
      <c r="H43" s="914"/>
      <c r="I43" s="914"/>
      <c r="J43" s="914"/>
      <c r="K43" s="914"/>
      <c r="L43" s="914"/>
      <c r="M43" s="914"/>
      <c r="N43" s="914"/>
      <c r="O43" s="914"/>
      <c r="P43" s="914"/>
      <c r="Q43" s="914"/>
      <c r="R43" s="914"/>
    </row>
    <row r="44" spans="1:18" ht="18.75" customHeight="1">
      <c r="A44" s="409"/>
      <c r="B44" s="894" t="s">
        <v>334</v>
      </c>
      <c r="C44" s="894"/>
      <c r="D44" s="894"/>
      <c r="E44" s="894"/>
      <c r="F44" s="894" t="s">
        <v>335</v>
      </c>
      <c r="G44" s="894"/>
      <c r="H44" s="894"/>
      <c r="I44" s="894"/>
      <c r="J44" s="894" t="s">
        <v>333</v>
      </c>
      <c r="K44" s="894"/>
      <c r="L44" s="894"/>
      <c r="M44" s="894"/>
      <c r="N44" s="409"/>
      <c r="O44" s="409"/>
      <c r="P44" s="409"/>
      <c r="Q44" s="409"/>
      <c r="R44" s="409"/>
    </row>
    <row r="45" spans="1:18" ht="18.75" customHeight="1">
      <c r="A45" s="409"/>
      <c r="B45" s="894"/>
      <c r="C45" s="894"/>
      <c r="D45" s="894"/>
      <c r="E45" s="894"/>
      <c r="F45" s="894"/>
      <c r="G45" s="894"/>
      <c r="H45" s="894"/>
      <c r="I45" s="894"/>
      <c r="J45" s="894"/>
      <c r="K45" s="894"/>
      <c r="L45" s="894"/>
      <c r="M45" s="894"/>
      <c r="N45" s="409"/>
      <c r="O45" s="409"/>
      <c r="P45" s="409"/>
      <c r="Q45" s="409"/>
      <c r="R45" s="409"/>
    </row>
    <row r="46" spans="1:18" ht="18.75" customHeight="1">
      <c r="A46" s="409"/>
      <c r="B46" s="894"/>
      <c r="C46" s="894"/>
      <c r="D46" s="894"/>
      <c r="E46" s="894"/>
      <c r="F46" s="894"/>
      <c r="G46" s="894"/>
      <c r="H46" s="894"/>
      <c r="I46" s="894"/>
      <c r="J46" s="894"/>
      <c r="K46" s="894"/>
      <c r="L46" s="894"/>
      <c r="M46" s="894"/>
      <c r="N46" s="409"/>
      <c r="O46" s="409"/>
      <c r="P46" s="409"/>
      <c r="Q46" s="409"/>
      <c r="R46" s="409"/>
    </row>
    <row r="47" spans="1:18" ht="18.75" customHeight="1">
      <c r="A47" s="409"/>
      <c r="B47" s="894"/>
      <c r="C47" s="894"/>
      <c r="D47" s="894"/>
      <c r="E47" s="894"/>
      <c r="F47" s="894"/>
      <c r="G47" s="894"/>
      <c r="H47" s="894"/>
      <c r="I47" s="894"/>
      <c r="J47" s="894"/>
      <c r="K47" s="894"/>
      <c r="L47" s="894"/>
      <c r="M47" s="894"/>
      <c r="N47" s="409"/>
      <c r="O47" s="409"/>
      <c r="P47" s="409"/>
      <c r="Q47" s="409"/>
      <c r="R47" s="409"/>
    </row>
    <row r="48" spans="1:18">
      <c r="A48" s="409"/>
      <c r="B48" s="879"/>
      <c r="C48" s="879"/>
      <c r="D48" s="879"/>
      <c r="E48" s="879"/>
      <c r="F48" s="879"/>
      <c r="G48" s="879"/>
      <c r="H48" s="879"/>
      <c r="I48" s="879"/>
      <c r="J48" s="878">
        <f>ROUNDDOWN(B48,-3)+ROUNDDOWN(F48,-3)</f>
        <v>0</v>
      </c>
      <c r="K48" s="878"/>
      <c r="L48" s="878"/>
      <c r="M48" s="878"/>
      <c r="N48" s="409"/>
      <c r="O48" s="409"/>
      <c r="P48" s="409"/>
      <c r="Q48" s="409"/>
      <c r="R48" s="409"/>
    </row>
    <row r="49" spans="1:18">
      <c r="A49" s="409"/>
      <c r="B49" s="879"/>
      <c r="C49" s="879"/>
      <c r="D49" s="879"/>
      <c r="E49" s="879"/>
      <c r="F49" s="879"/>
      <c r="G49" s="879"/>
      <c r="H49" s="879"/>
      <c r="I49" s="879"/>
      <c r="J49" s="878"/>
      <c r="K49" s="878"/>
      <c r="L49" s="878"/>
      <c r="M49" s="878"/>
      <c r="N49" s="409"/>
      <c r="O49" s="409"/>
      <c r="P49" s="409"/>
      <c r="Q49" s="409"/>
      <c r="R49" s="409"/>
    </row>
    <row r="50" spans="1:18">
      <c r="A50" s="409"/>
      <c r="B50" s="879"/>
      <c r="C50" s="879"/>
      <c r="D50" s="879"/>
      <c r="E50" s="879"/>
      <c r="F50" s="879"/>
      <c r="G50" s="879"/>
      <c r="H50" s="879"/>
      <c r="I50" s="879"/>
      <c r="J50" s="878"/>
      <c r="K50" s="878"/>
      <c r="L50" s="878"/>
      <c r="M50" s="878"/>
      <c r="N50" s="409"/>
      <c r="O50" s="409"/>
      <c r="P50" s="409"/>
      <c r="Q50" s="409"/>
      <c r="R50" s="409"/>
    </row>
    <row r="51" spans="1:18" ht="36.75" customHeight="1">
      <c r="A51" s="418"/>
      <c r="B51" s="916" t="str">
        <f>IF(OR(B48="",ISNUMBER(B48)),"","↑NG！数字以外の文字が入力されています。")</f>
        <v/>
      </c>
      <c r="C51" s="916"/>
      <c r="D51" s="916"/>
      <c r="E51" s="916"/>
      <c r="F51" s="916" t="str">
        <f>IF(OR(F48="",ISNUMBER(F48)),"","↑NG！数字以外の文字が入力されています。")</f>
        <v/>
      </c>
      <c r="G51" s="916"/>
      <c r="H51" s="916"/>
      <c r="I51" s="916"/>
      <c r="J51" s="916"/>
      <c r="K51" s="916"/>
      <c r="L51" s="916"/>
      <c r="M51" s="916"/>
      <c r="N51" s="409"/>
      <c r="O51" s="409"/>
      <c r="P51" s="409"/>
      <c r="Q51" s="409"/>
      <c r="R51" s="409"/>
    </row>
    <row r="52" spans="1:18" ht="30">
      <c r="A52" s="914" t="s">
        <v>329</v>
      </c>
      <c r="B52" s="914"/>
      <c r="C52" s="914"/>
      <c r="D52" s="914"/>
      <c r="E52" s="914"/>
      <c r="F52" s="914"/>
      <c r="G52" s="914"/>
      <c r="H52" s="914"/>
      <c r="I52" s="914"/>
      <c r="J52" s="914"/>
      <c r="K52" s="914"/>
      <c r="L52" s="914"/>
      <c r="M52" s="914"/>
      <c r="N52" s="914"/>
      <c r="O52" s="914"/>
      <c r="P52" s="914"/>
      <c r="Q52" s="914"/>
      <c r="R52" s="914"/>
    </row>
    <row r="53" spans="1:18" ht="18.75" customHeight="1">
      <c r="A53" s="409"/>
      <c r="B53" s="882" t="s">
        <v>68</v>
      </c>
      <c r="C53" s="883"/>
      <c r="D53" s="884"/>
      <c r="E53" s="409"/>
      <c r="F53" s="409"/>
      <c r="G53" s="409"/>
      <c r="H53" s="409"/>
      <c r="I53" s="409"/>
      <c r="J53" s="409"/>
      <c r="K53" s="409"/>
      <c r="L53" s="409"/>
      <c r="M53" s="409"/>
      <c r="N53" s="409"/>
      <c r="O53" s="409"/>
      <c r="P53" s="409"/>
      <c r="Q53" s="409"/>
      <c r="R53" s="409"/>
    </row>
    <row r="54" spans="1:18" ht="18.75" customHeight="1">
      <c r="A54" s="409"/>
      <c r="B54" s="885"/>
      <c r="C54" s="886"/>
      <c r="D54" s="887"/>
      <c r="E54" s="409"/>
      <c r="F54" s="409"/>
      <c r="G54" s="409"/>
      <c r="H54" s="409"/>
      <c r="I54" s="409"/>
      <c r="J54" s="409"/>
      <c r="K54" s="409"/>
      <c r="L54" s="409"/>
      <c r="M54" s="409"/>
      <c r="N54" s="409"/>
      <c r="O54" s="409"/>
      <c r="P54" s="409"/>
      <c r="Q54" s="409"/>
      <c r="R54" s="409"/>
    </row>
    <row r="55" spans="1:18" ht="18.75" customHeight="1">
      <c r="A55" s="409"/>
      <c r="B55" s="885"/>
      <c r="C55" s="886"/>
      <c r="D55" s="887"/>
      <c r="E55" s="409"/>
      <c r="F55" s="409"/>
      <c r="G55" s="409"/>
      <c r="H55" s="409"/>
      <c r="I55" s="409"/>
      <c r="J55" s="409"/>
      <c r="K55" s="409"/>
      <c r="L55" s="409"/>
      <c r="M55" s="409"/>
      <c r="N55" s="409"/>
      <c r="O55" s="409"/>
      <c r="P55" s="409"/>
      <c r="Q55" s="409"/>
      <c r="R55" s="409"/>
    </row>
    <row r="56" spans="1:18" ht="18.75" customHeight="1">
      <c r="A56" s="409"/>
      <c r="B56" s="888"/>
      <c r="C56" s="889"/>
      <c r="D56" s="890"/>
      <c r="E56" s="409"/>
      <c r="F56" s="409"/>
      <c r="G56" s="409"/>
      <c r="H56" s="409"/>
      <c r="I56" s="409"/>
      <c r="J56" s="409"/>
      <c r="K56" s="409"/>
      <c r="L56" s="409"/>
      <c r="M56" s="409"/>
      <c r="N56" s="409"/>
      <c r="O56" s="409"/>
      <c r="P56" s="409"/>
      <c r="Q56" s="409"/>
      <c r="R56" s="409"/>
    </row>
    <row r="57" spans="1:18">
      <c r="A57" s="409"/>
      <c r="B57" s="950" t="e">
        <f>IF((J48-'⑦明細書（参考様式）'!AL64)&gt;0,(J48-'⑦明細書（参考様式）'!AL64),"")</f>
        <v>#DIV/0!</v>
      </c>
      <c r="C57" s="950"/>
      <c r="D57" s="950"/>
      <c r="E57" s="917"/>
      <c r="F57" s="918"/>
      <c r="G57" s="918"/>
      <c r="H57" s="918"/>
      <c r="I57" s="918"/>
      <c r="J57" s="918"/>
      <c r="K57" s="918"/>
      <c r="L57" s="918"/>
      <c r="M57" s="918"/>
      <c r="N57" s="918"/>
      <c r="O57" s="918"/>
      <c r="P57" s="918"/>
      <c r="Q57" s="409"/>
      <c r="R57" s="409"/>
    </row>
    <row r="58" spans="1:18">
      <c r="A58" s="409"/>
      <c r="B58" s="950"/>
      <c r="C58" s="950"/>
      <c r="D58" s="950"/>
      <c r="E58" s="917"/>
      <c r="F58" s="918"/>
      <c r="G58" s="918"/>
      <c r="H58" s="918"/>
      <c r="I58" s="918"/>
      <c r="J58" s="918"/>
      <c r="K58" s="918"/>
      <c r="L58" s="918"/>
      <c r="M58" s="918"/>
      <c r="N58" s="918"/>
      <c r="O58" s="918"/>
      <c r="P58" s="918"/>
      <c r="Q58" s="409"/>
      <c r="R58" s="409"/>
    </row>
    <row r="59" spans="1:18">
      <c r="A59" s="409"/>
      <c r="B59" s="951"/>
      <c r="C59" s="951"/>
      <c r="D59" s="951"/>
      <c r="E59" s="917"/>
      <c r="F59" s="918"/>
      <c r="G59" s="918"/>
      <c r="H59" s="918"/>
      <c r="I59" s="918"/>
      <c r="J59" s="918"/>
      <c r="K59" s="918"/>
      <c r="L59" s="918"/>
      <c r="M59" s="918"/>
      <c r="N59" s="918"/>
      <c r="O59" s="918"/>
      <c r="P59" s="918"/>
      <c r="Q59" s="409"/>
      <c r="R59" s="409"/>
    </row>
    <row r="60" spans="1:18" ht="25.5">
      <c r="A60" s="409"/>
      <c r="B60" s="419"/>
      <c r="C60" s="419"/>
      <c r="D60" s="419"/>
      <c r="E60" s="409"/>
      <c r="F60" s="409"/>
      <c r="G60" s="409"/>
      <c r="H60" s="409"/>
      <c r="I60" s="409"/>
      <c r="J60" s="409"/>
      <c r="K60" s="409"/>
      <c r="L60" s="409"/>
      <c r="M60" s="409"/>
      <c r="N60" s="409"/>
      <c r="O60" s="409"/>
      <c r="P60" s="409"/>
      <c r="Q60" s="409"/>
      <c r="R60" s="409"/>
    </row>
    <row r="61" spans="1:18" ht="18.75" customHeight="1">
      <c r="A61" s="409"/>
      <c r="B61" s="873" t="s">
        <v>69</v>
      </c>
      <c r="C61" s="873"/>
      <c r="D61" s="873"/>
      <c r="E61" s="873"/>
      <c r="F61" s="873"/>
      <c r="G61" s="873"/>
      <c r="H61" s="873"/>
      <c r="I61" s="873"/>
      <c r="J61" s="873"/>
      <c r="K61" s="873"/>
      <c r="L61" s="873"/>
      <c r="M61" s="873"/>
      <c r="N61" s="873"/>
      <c r="O61" s="873"/>
      <c r="P61" s="873"/>
      <c r="Q61" s="409"/>
      <c r="R61" s="409"/>
    </row>
    <row r="62" spans="1:18" ht="18.75" customHeight="1">
      <c r="A62" s="409"/>
      <c r="B62" s="873"/>
      <c r="C62" s="873"/>
      <c r="D62" s="873"/>
      <c r="E62" s="873"/>
      <c r="F62" s="873"/>
      <c r="G62" s="873"/>
      <c r="H62" s="873"/>
      <c r="I62" s="873"/>
      <c r="J62" s="873"/>
      <c r="K62" s="873"/>
      <c r="L62" s="873"/>
      <c r="M62" s="873"/>
      <c r="N62" s="873"/>
      <c r="O62" s="873"/>
      <c r="P62" s="873"/>
      <c r="Q62" s="409"/>
      <c r="R62" s="409"/>
    </row>
    <row r="63" spans="1:18" ht="18.75" customHeight="1">
      <c r="A63" s="409"/>
      <c r="B63" s="869" t="s">
        <v>52</v>
      </c>
      <c r="C63" s="869"/>
      <c r="D63" s="869"/>
      <c r="E63" s="869"/>
      <c r="F63" s="869"/>
      <c r="G63" s="873" t="s">
        <v>81</v>
      </c>
      <c r="H63" s="869"/>
      <c r="I63" s="869"/>
      <c r="J63" s="873" t="s">
        <v>340</v>
      </c>
      <c r="K63" s="869"/>
      <c r="L63" s="869" t="s">
        <v>51</v>
      </c>
      <c r="M63" s="869"/>
      <c r="N63" s="869"/>
      <c r="O63" s="869"/>
      <c r="P63" s="869"/>
      <c r="Q63" s="409"/>
      <c r="R63" s="409"/>
    </row>
    <row r="64" spans="1:18" ht="74.25" customHeight="1">
      <c r="A64" s="409"/>
      <c r="B64" s="869"/>
      <c r="C64" s="869"/>
      <c r="D64" s="869"/>
      <c r="E64" s="869"/>
      <c r="F64" s="869"/>
      <c r="G64" s="869"/>
      <c r="H64" s="869"/>
      <c r="I64" s="869"/>
      <c r="J64" s="869"/>
      <c r="K64" s="869"/>
      <c r="L64" s="869"/>
      <c r="M64" s="869"/>
      <c r="N64" s="869"/>
      <c r="O64" s="869"/>
      <c r="P64" s="869"/>
      <c r="Q64" s="409"/>
      <c r="R64" s="409"/>
    </row>
    <row r="65" spans="1:18" ht="25.5">
      <c r="A65" s="409"/>
      <c r="B65" s="417"/>
      <c r="C65" s="869" t="s">
        <v>20</v>
      </c>
      <c r="D65" s="869"/>
      <c r="E65" s="869"/>
      <c r="F65" s="869"/>
      <c r="G65" s="881"/>
      <c r="H65" s="881"/>
      <c r="I65" s="881"/>
      <c r="J65" s="880"/>
      <c r="K65" s="880"/>
      <c r="L65" s="952"/>
      <c r="M65" s="952"/>
      <c r="N65" s="952"/>
      <c r="O65" s="952"/>
      <c r="P65" s="952"/>
      <c r="Q65" s="409"/>
      <c r="R65" s="409"/>
    </row>
    <row r="66" spans="1:18" ht="25.5">
      <c r="A66" s="409"/>
      <c r="B66" s="417"/>
      <c r="C66" s="876" t="s">
        <v>338</v>
      </c>
      <c r="D66" s="877"/>
      <c r="E66" s="871"/>
      <c r="F66" s="872"/>
      <c r="G66" s="881"/>
      <c r="H66" s="881"/>
      <c r="I66" s="881"/>
      <c r="J66" s="880"/>
      <c r="K66" s="880"/>
      <c r="L66" s="952"/>
      <c r="M66" s="952"/>
      <c r="N66" s="952"/>
      <c r="O66" s="952"/>
      <c r="P66" s="952"/>
      <c r="Q66" s="409"/>
      <c r="R66" s="409"/>
    </row>
    <row r="67" spans="1:18" ht="25.5">
      <c r="A67" s="409"/>
      <c r="B67" s="417"/>
      <c r="C67" s="870" t="s">
        <v>50</v>
      </c>
      <c r="D67" s="870"/>
      <c r="E67" s="870"/>
      <c r="F67" s="870"/>
      <c r="G67" s="881"/>
      <c r="H67" s="881"/>
      <c r="I67" s="881"/>
      <c r="J67" s="880"/>
      <c r="K67" s="880"/>
      <c r="L67" s="952"/>
      <c r="M67" s="952"/>
      <c r="N67" s="952"/>
      <c r="O67" s="952"/>
      <c r="P67" s="952"/>
      <c r="Q67" s="409"/>
      <c r="R67" s="409"/>
    </row>
    <row r="68" spans="1:18" ht="25.5">
      <c r="A68" s="409"/>
      <c r="B68" s="417"/>
      <c r="C68" s="876" t="s">
        <v>339</v>
      </c>
      <c r="D68" s="877"/>
      <c r="E68" s="871"/>
      <c r="F68" s="872"/>
      <c r="G68" s="881"/>
      <c r="H68" s="881"/>
      <c r="I68" s="881"/>
      <c r="J68" s="880"/>
      <c r="K68" s="880"/>
      <c r="L68" s="952"/>
      <c r="M68" s="952"/>
      <c r="N68" s="952"/>
      <c r="O68" s="952"/>
      <c r="P68" s="952"/>
      <c r="Q68" s="409"/>
      <c r="R68" s="409"/>
    </row>
    <row r="69" spans="1:18" ht="25.5" customHeight="1">
      <c r="A69" s="409"/>
      <c r="B69" s="409"/>
      <c r="C69" s="409"/>
      <c r="D69" s="409"/>
      <c r="E69" s="409"/>
      <c r="F69" s="409"/>
      <c r="G69" s="409"/>
      <c r="H69" s="409"/>
      <c r="I69" s="409"/>
      <c r="J69" s="409"/>
      <c r="K69" s="409"/>
      <c r="L69" s="409"/>
      <c r="M69" s="409"/>
      <c r="N69" s="409"/>
      <c r="O69" s="409"/>
      <c r="P69" s="409"/>
      <c r="Q69" s="409"/>
      <c r="R69" s="409"/>
    </row>
    <row r="70" spans="1:18" ht="30">
      <c r="A70" s="914" t="s">
        <v>330</v>
      </c>
      <c r="B70" s="914"/>
      <c r="C70" s="914"/>
      <c r="D70" s="914"/>
      <c r="E70" s="914"/>
      <c r="F70" s="914"/>
      <c r="G70" s="914"/>
      <c r="H70" s="914"/>
      <c r="I70" s="914"/>
      <c r="J70" s="914"/>
      <c r="K70" s="914"/>
      <c r="L70" s="914"/>
      <c r="M70" s="914"/>
      <c r="N70" s="914"/>
      <c r="O70" s="914"/>
      <c r="P70" s="914"/>
      <c r="Q70" s="914"/>
      <c r="R70" s="914"/>
    </row>
    <row r="71" spans="1:18" ht="53.25" customHeight="1">
      <c r="A71" s="949" t="s">
        <v>54</v>
      </c>
      <c r="B71" s="949"/>
      <c r="C71" s="949"/>
      <c r="D71" s="949"/>
      <c r="E71" s="949"/>
      <c r="F71" s="949"/>
      <c r="G71" s="949"/>
      <c r="H71" s="949"/>
      <c r="I71" s="949"/>
      <c r="J71" s="949"/>
      <c r="K71" s="949"/>
      <c r="L71" s="949"/>
      <c r="M71" s="949"/>
      <c r="N71" s="949"/>
      <c r="O71" s="949"/>
      <c r="P71" s="949"/>
      <c r="Q71" s="949"/>
      <c r="R71" s="949"/>
    </row>
    <row r="72" spans="1:18" ht="26.25" customHeight="1">
      <c r="A72" s="949" t="s">
        <v>63</v>
      </c>
      <c r="B72" s="949"/>
      <c r="C72" s="949"/>
      <c r="D72" s="949"/>
      <c r="E72" s="949"/>
      <c r="F72" s="949"/>
      <c r="G72" s="949"/>
      <c r="H72" s="949"/>
      <c r="I72" s="949"/>
      <c r="J72" s="949"/>
      <c r="K72" s="949"/>
      <c r="L72" s="949"/>
      <c r="M72" s="949"/>
      <c r="N72" s="949"/>
      <c r="O72" s="949"/>
      <c r="P72" s="949"/>
      <c r="Q72" s="949"/>
      <c r="R72" s="949"/>
    </row>
    <row r="73" spans="1:18" ht="18.75" customHeight="1">
      <c r="A73" s="409"/>
      <c r="B73" s="848" t="s">
        <v>53</v>
      </c>
      <c r="C73" s="849"/>
      <c r="D73" s="850"/>
      <c r="E73" s="409"/>
      <c r="F73" s="409"/>
      <c r="G73" s="409"/>
      <c r="H73" s="409"/>
      <c r="I73" s="409"/>
      <c r="J73" s="409"/>
      <c r="K73" s="409"/>
      <c r="L73" s="409"/>
      <c r="M73" s="409"/>
      <c r="N73" s="409"/>
      <c r="O73" s="409"/>
      <c r="P73" s="409"/>
      <c r="Q73" s="409"/>
      <c r="R73" s="409"/>
    </row>
    <row r="74" spans="1:18" ht="18.75" customHeight="1">
      <c r="A74" s="409"/>
      <c r="B74" s="946"/>
      <c r="C74" s="947"/>
      <c r="D74" s="948"/>
      <c r="E74" s="409"/>
      <c r="F74" s="409"/>
      <c r="G74" s="409"/>
      <c r="H74" s="409"/>
      <c r="I74" s="409"/>
      <c r="J74" s="409"/>
      <c r="K74" s="409"/>
      <c r="L74" s="409"/>
      <c r="M74" s="409"/>
      <c r="N74" s="409"/>
      <c r="O74" s="409"/>
      <c r="P74" s="409"/>
      <c r="Q74" s="409"/>
      <c r="R74" s="409"/>
    </row>
    <row r="75" spans="1:18" ht="18.75" customHeight="1">
      <c r="A75" s="409"/>
      <c r="B75" s="851"/>
      <c r="C75" s="852"/>
      <c r="D75" s="853"/>
      <c r="E75" s="409"/>
      <c r="F75" s="409"/>
      <c r="G75" s="409"/>
      <c r="H75" s="409"/>
      <c r="I75" s="409"/>
      <c r="J75" s="409"/>
      <c r="K75" s="409"/>
      <c r="L75" s="409"/>
      <c r="M75" s="409"/>
      <c r="N75" s="409"/>
      <c r="O75" s="409"/>
      <c r="P75" s="409"/>
      <c r="Q75" s="409"/>
      <c r="R75" s="409"/>
    </row>
    <row r="76" spans="1:18">
      <c r="A76" s="409"/>
      <c r="B76" s="944" t="str">
        <f>IF(⑨第４号様式の１!U43=0,"",⑨第４号様式の１!U43)</f>
        <v/>
      </c>
      <c r="C76" s="944"/>
      <c r="D76" s="944"/>
      <c r="E76" s="409"/>
      <c r="F76" s="409"/>
      <c r="G76" s="409"/>
      <c r="H76" s="409"/>
      <c r="I76" s="409"/>
      <c r="J76" s="409"/>
      <c r="K76" s="409"/>
      <c r="L76" s="409"/>
      <c r="M76" s="409"/>
      <c r="N76" s="409"/>
      <c r="O76" s="409"/>
      <c r="P76" s="409"/>
      <c r="Q76" s="409"/>
      <c r="R76" s="409"/>
    </row>
    <row r="77" spans="1:18">
      <c r="A77" s="409"/>
      <c r="B77" s="944"/>
      <c r="C77" s="944"/>
      <c r="D77" s="944"/>
      <c r="E77" s="409"/>
      <c r="F77" s="409"/>
      <c r="G77" s="409"/>
      <c r="H77" s="409"/>
      <c r="I77" s="409"/>
      <c r="J77" s="409"/>
      <c r="K77" s="409"/>
      <c r="L77" s="409"/>
      <c r="M77" s="409"/>
      <c r="N77" s="409"/>
      <c r="O77" s="409"/>
      <c r="P77" s="409"/>
      <c r="Q77" s="409"/>
      <c r="R77" s="409"/>
    </row>
    <row r="78" spans="1:18">
      <c r="A78" s="409"/>
      <c r="B78" s="945"/>
      <c r="C78" s="945"/>
      <c r="D78" s="945"/>
      <c r="E78" s="409"/>
      <c r="F78" s="409"/>
      <c r="G78" s="409"/>
      <c r="H78" s="409"/>
      <c r="I78" s="409"/>
      <c r="J78" s="409"/>
      <c r="K78" s="409"/>
      <c r="L78" s="409"/>
      <c r="M78" s="409"/>
      <c r="N78" s="409"/>
      <c r="O78" s="409"/>
      <c r="P78" s="409"/>
      <c r="Q78" s="409"/>
      <c r="R78" s="409"/>
    </row>
    <row r="79" spans="1:18" ht="18.75" customHeight="1">
      <c r="A79" s="409"/>
      <c r="B79" s="873" t="s">
        <v>71</v>
      </c>
      <c r="C79" s="873"/>
      <c r="D79" s="873"/>
      <c r="E79" s="873"/>
      <c r="F79" s="873"/>
      <c r="G79" s="873"/>
      <c r="H79" s="873"/>
      <c r="I79" s="873"/>
      <c r="J79" s="873"/>
      <c r="K79" s="873"/>
      <c r="L79" s="873"/>
      <c r="M79" s="873"/>
      <c r="N79" s="873"/>
      <c r="O79" s="873"/>
      <c r="P79" s="873"/>
      <c r="Q79" s="873"/>
      <c r="R79" s="409"/>
    </row>
    <row r="80" spans="1:18" ht="18.75" customHeight="1">
      <c r="A80" s="409"/>
      <c r="B80" s="873"/>
      <c r="C80" s="873"/>
      <c r="D80" s="873"/>
      <c r="E80" s="873"/>
      <c r="F80" s="873"/>
      <c r="G80" s="873"/>
      <c r="H80" s="873"/>
      <c r="I80" s="873"/>
      <c r="J80" s="873"/>
      <c r="K80" s="873"/>
      <c r="L80" s="873"/>
      <c r="M80" s="873"/>
      <c r="N80" s="873"/>
      <c r="O80" s="873"/>
      <c r="P80" s="873"/>
      <c r="Q80" s="873"/>
      <c r="R80" s="409"/>
    </row>
    <row r="81" spans="1:18" ht="50.1" customHeight="1">
      <c r="A81" s="409"/>
      <c r="B81" s="869" t="s">
        <v>55</v>
      </c>
      <c r="C81" s="869"/>
      <c r="D81" s="869"/>
      <c r="E81" s="869"/>
      <c r="F81" s="869"/>
      <c r="G81" s="869" t="s">
        <v>56</v>
      </c>
      <c r="H81" s="869"/>
      <c r="I81" s="869"/>
      <c r="J81" s="869"/>
      <c r="K81" s="869"/>
      <c r="L81" s="869"/>
      <c r="M81" s="873" t="s">
        <v>62</v>
      </c>
      <c r="N81" s="873"/>
      <c r="O81" s="873"/>
      <c r="P81" s="873"/>
      <c r="Q81" s="873"/>
      <c r="R81" s="409"/>
    </row>
    <row r="82" spans="1:18" ht="50.1" customHeight="1">
      <c r="A82" s="409"/>
      <c r="B82" s="869"/>
      <c r="C82" s="869"/>
      <c r="D82" s="869"/>
      <c r="E82" s="869"/>
      <c r="F82" s="869"/>
      <c r="G82" s="869"/>
      <c r="H82" s="869"/>
      <c r="I82" s="869"/>
      <c r="J82" s="869"/>
      <c r="K82" s="869"/>
      <c r="L82" s="869"/>
      <c r="M82" s="873"/>
      <c r="N82" s="873"/>
      <c r="O82" s="873"/>
      <c r="P82" s="873"/>
      <c r="Q82" s="873"/>
      <c r="R82" s="409"/>
    </row>
    <row r="83" spans="1:18">
      <c r="A83" s="409"/>
      <c r="B83" s="875"/>
      <c r="C83" s="869" t="s">
        <v>20</v>
      </c>
      <c r="D83" s="869"/>
      <c r="E83" s="869"/>
      <c r="F83" s="869"/>
      <c r="G83" s="860" t="s">
        <v>57</v>
      </c>
      <c r="H83" s="861"/>
      <c r="I83" s="863" t="s">
        <v>17</v>
      </c>
      <c r="J83" s="861"/>
      <c r="K83" s="863" t="s">
        <v>59</v>
      </c>
      <c r="L83" s="864"/>
      <c r="M83" s="874"/>
      <c r="N83" s="874"/>
      <c r="O83" s="874"/>
      <c r="P83" s="874"/>
      <c r="Q83" s="874"/>
      <c r="R83" s="409"/>
    </row>
    <row r="84" spans="1:18">
      <c r="A84" s="409"/>
      <c r="B84" s="875"/>
      <c r="C84" s="869"/>
      <c r="D84" s="869"/>
      <c r="E84" s="869"/>
      <c r="F84" s="869"/>
      <c r="G84" s="854"/>
      <c r="H84" s="862"/>
      <c r="I84" s="855"/>
      <c r="J84" s="862"/>
      <c r="K84" s="855"/>
      <c r="L84" s="856"/>
      <c r="M84" s="874"/>
      <c r="N84" s="874"/>
      <c r="O84" s="874"/>
      <c r="P84" s="874"/>
      <c r="Q84" s="874"/>
      <c r="R84" s="409"/>
    </row>
    <row r="85" spans="1:18">
      <c r="A85" s="409"/>
      <c r="B85" s="875"/>
      <c r="C85" s="876" t="s">
        <v>338</v>
      </c>
      <c r="D85" s="877"/>
      <c r="E85" s="871"/>
      <c r="F85" s="872"/>
      <c r="G85" s="854"/>
      <c r="H85" s="862"/>
      <c r="I85" s="855"/>
      <c r="J85" s="862"/>
      <c r="K85" s="855"/>
      <c r="L85" s="856"/>
      <c r="M85" s="874"/>
      <c r="N85" s="874"/>
      <c r="O85" s="874"/>
      <c r="P85" s="874"/>
      <c r="Q85" s="874"/>
      <c r="R85" s="409"/>
    </row>
    <row r="86" spans="1:18">
      <c r="A86" s="409"/>
      <c r="B86" s="875"/>
      <c r="C86" s="876"/>
      <c r="D86" s="877"/>
      <c r="E86" s="871"/>
      <c r="F86" s="872"/>
      <c r="G86" s="854"/>
      <c r="H86" s="862"/>
      <c r="I86" s="855"/>
      <c r="J86" s="862"/>
      <c r="K86" s="855"/>
      <c r="L86" s="856"/>
      <c r="M86" s="874"/>
      <c r="N86" s="874"/>
      <c r="O86" s="874"/>
      <c r="P86" s="874"/>
      <c r="Q86" s="874"/>
      <c r="R86" s="409"/>
    </row>
    <row r="87" spans="1:18">
      <c r="A87" s="409"/>
      <c r="B87" s="875"/>
      <c r="C87" s="870" t="s">
        <v>50</v>
      </c>
      <c r="D87" s="870"/>
      <c r="E87" s="870"/>
      <c r="F87" s="870"/>
      <c r="G87" s="865" t="s">
        <v>60</v>
      </c>
      <c r="H87" s="855" t="s">
        <v>57</v>
      </c>
      <c r="I87" s="862"/>
      <c r="J87" s="855" t="s">
        <v>58</v>
      </c>
      <c r="K87" s="862"/>
      <c r="L87" s="856" t="s">
        <v>61</v>
      </c>
      <c r="M87" s="874"/>
      <c r="N87" s="874"/>
      <c r="O87" s="874"/>
      <c r="P87" s="874"/>
      <c r="Q87" s="874"/>
      <c r="R87" s="409"/>
    </row>
    <row r="88" spans="1:18">
      <c r="A88" s="409"/>
      <c r="B88" s="875"/>
      <c r="C88" s="870"/>
      <c r="D88" s="870"/>
      <c r="E88" s="870"/>
      <c r="F88" s="870"/>
      <c r="G88" s="866"/>
      <c r="H88" s="855"/>
      <c r="I88" s="862"/>
      <c r="J88" s="855"/>
      <c r="K88" s="862"/>
      <c r="L88" s="856"/>
      <c r="M88" s="874"/>
      <c r="N88" s="874"/>
      <c r="O88" s="874"/>
      <c r="P88" s="874"/>
      <c r="Q88" s="874"/>
      <c r="R88" s="409"/>
    </row>
    <row r="89" spans="1:18">
      <c r="A89" s="409"/>
      <c r="B89" s="875"/>
      <c r="C89" s="876" t="s">
        <v>339</v>
      </c>
      <c r="D89" s="877"/>
      <c r="E89" s="871"/>
      <c r="F89" s="872"/>
      <c r="G89" s="866"/>
      <c r="H89" s="855"/>
      <c r="I89" s="862"/>
      <c r="J89" s="855"/>
      <c r="K89" s="862"/>
      <c r="L89" s="856"/>
      <c r="M89" s="874"/>
      <c r="N89" s="874"/>
      <c r="O89" s="874"/>
      <c r="P89" s="874"/>
      <c r="Q89" s="874"/>
      <c r="R89" s="409"/>
    </row>
    <row r="90" spans="1:18">
      <c r="A90" s="409"/>
      <c r="B90" s="875"/>
      <c r="C90" s="876"/>
      <c r="D90" s="877"/>
      <c r="E90" s="871"/>
      <c r="F90" s="872"/>
      <c r="G90" s="867"/>
      <c r="H90" s="858"/>
      <c r="I90" s="868"/>
      <c r="J90" s="858"/>
      <c r="K90" s="868"/>
      <c r="L90" s="859"/>
      <c r="M90" s="874"/>
      <c r="N90" s="874"/>
      <c r="O90" s="874"/>
      <c r="P90" s="874"/>
      <c r="Q90" s="874"/>
      <c r="R90" s="409"/>
    </row>
    <row r="91" spans="1:18">
      <c r="A91" s="409"/>
      <c r="B91" s="409"/>
      <c r="C91" s="409"/>
      <c r="D91" s="409"/>
      <c r="E91" s="409"/>
      <c r="F91" s="409"/>
      <c r="G91" s="409"/>
      <c r="H91" s="409"/>
      <c r="I91" s="409"/>
      <c r="J91" s="409"/>
      <c r="K91" s="409"/>
      <c r="L91" s="409"/>
      <c r="M91" s="409"/>
      <c r="N91" s="409"/>
      <c r="O91" s="409"/>
      <c r="P91" s="409"/>
      <c r="Q91" s="409"/>
      <c r="R91" s="409"/>
    </row>
    <row r="92" spans="1:18" ht="49.5" customHeight="1">
      <c r="A92" s="949" t="s">
        <v>54</v>
      </c>
      <c r="B92" s="949"/>
      <c r="C92" s="949"/>
      <c r="D92" s="949"/>
      <c r="E92" s="949"/>
      <c r="F92" s="949"/>
      <c r="G92" s="949"/>
      <c r="H92" s="949"/>
      <c r="I92" s="949"/>
      <c r="J92" s="949"/>
      <c r="K92" s="949"/>
      <c r="L92" s="949"/>
      <c r="M92" s="949"/>
      <c r="N92" s="949"/>
      <c r="O92" s="949"/>
      <c r="P92" s="949"/>
      <c r="Q92" s="949"/>
      <c r="R92" s="949"/>
    </row>
    <row r="93" spans="1:18" ht="25.5">
      <c r="A93" s="949" t="s">
        <v>64</v>
      </c>
      <c r="B93" s="949"/>
      <c r="C93" s="949"/>
      <c r="D93" s="949"/>
      <c r="E93" s="949"/>
      <c r="F93" s="949"/>
      <c r="G93" s="949"/>
      <c r="H93" s="949"/>
      <c r="I93" s="949"/>
      <c r="J93" s="949"/>
      <c r="K93" s="949"/>
      <c r="L93" s="949"/>
      <c r="M93" s="949"/>
      <c r="N93" s="949"/>
      <c r="O93" s="949"/>
      <c r="P93" s="949"/>
      <c r="Q93" s="949"/>
      <c r="R93" s="949"/>
    </row>
    <row r="94" spans="1:18">
      <c r="A94" s="409"/>
      <c r="B94" s="848" t="s">
        <v>53</v>
      </c>
      <c r="C94" s="849"/>
      <c r="D94" s="850"/>
      <c r="E94" s="409"/>
      <c r="F94" s="409"/>
      <c r="G94" s="409"/>
      <c r="H94" s="409"/>
      <c r="I94" s="409"/>
      <c r="J94" s="409"/>
      <c r="K94" s="409"/>
      <c r="L94" s="409"/>
      <c r="M94" s="409"/>
      <c r="N94" s="409"/>
      <c r="O94" s="409"/>
      <c r="P94" s="409"/>
      <c r="Q94" s="409"/>
      <c r="R94" s="409"/>
    </row>
    <row r="95" spans="1:18">
      <c r="A95" s="409"/>
      <c r="B95" s="946"/>
      <c r="C95" s="947"/>
      <c r="D95" s="948"/>
      <c r="E95" s="409"/>
      <c r="F95" s="409"/>
      <c r="G95" s="409"/>
      <c r="H95" s="409"/>
      <c r="I95" s="409"/>
      <c r="J95" s="409"/>
      <c r="K95" s="409"/>
      <c r="L95" s="409"/>
      <c r="M95" s="409"/>
      <c r="N95" s="409"/>
      <c r="O95" s="409"/>
      <c r="P95" s="409"/>
      <c r="Q95" s="409"/>
      <c r="R95" s="409"/>
    </row>
    <row r="96" spans="1:18">
      <c r="A96" s="409"/>
      <c r="B96" s="851"/>
      <c r="C96" s="852"/>
      <c r="D96" s="853"/>
      <c r="E96" s="409"/>
      <c r="F96" s="409"/>
      <c r="G96" s="409"/>
      <c r="H96" s="409"/>
      <c r="I96" s="409"/>
      <c r="J96" s="409"/>
      <c r="K96" s="409"/>
      <c r="L96" s="409"/>
      <c r="M96" s="409"/>
      <c r="N96" s="409"/>
      <c r="O96" s="409"/>
      <c r="P96" s="409"/>
      <c r="Q96" s="409"/>
      <c r="R96" s="409"/>
    </row>
    <row r="97" spans="1:18">
      <c r="A97" s="409"/>
      <c r="B97" s="869" t="str">
        <f>IF(⑨第４号様式の１!U79=0,"",⑨第４号様式の１!U79)</f>
        <v/>
      </c>
      <c r="C97" s="869"/>
      <c r="D97" s="869"/>
      <c r="E97" s="409"/>
      <c r="F97" s="409"/>
      <c r="G97" s="409"/>
      <c r="H97" s="409"/>
      <c r="I97" s="409"/>
      <c r="J97" s="409"/>
      <c r="K97" s="409"/>
      <c r="L97" s="409"/>
      <c r="M97" s="409"/>
      <c r="N97" s="409"/>
      <c r="O97" s="409"/>
      <c r="P97" s="409"/>
      <c r="Q97" s="409"/>
      <c r="R97" s="409"/>
    </row>
    <row r="98" spans="1:18">
      <c r="A98" s="409"/>
      <c r="B98" s="869"/>
      <c r="C98" s="869"/>
      <c r="D98" s="869"/>
      <c r="E98" s="409"/>
      <c r="F98" s="409"/>
      <c r="G98" s="409"/>
      <c r="H98" s="409"/>
      <c r="I98" s="409"/>
      <c r="J98" s="409"/>
      <c r="K98" s="409"/>
      <c r="L98" s="409"/>
      <c r="M98" s="409"/>
      <c r="N98" s="409"/>
      <c r="O98" s="409"/>
      <c r="P98" s="409"/>
      <c r="Q98" s="409"/>
      <c r="R98" s="409"/>
    </row>
    <row r="99" spans="1:18">
      <c r="A99" s="409"/>
      <c r="B99" s="953"/>
      <c r="C99" s="953"/>
      <c r="D99" s="953"/>
      <c r="E99" s="409"/>
      <c r="F99" s="409"/>
      <c r="G99" s="409"/>
      <c r="H99" s="409"/>
      <c r="I99" s="409"/>
      <c r="J99" s="409"/>
      <c r="K99" s="409"/>
      <c r="L99" s="409"/>
      <c r="M99" s="409"/>
      <c r="N99" s="409"/>
      <c r="O99" s="409"/>
      <c r="P99" s="409"/>
      <c r="Q99" s="409"/>
      <c r="R99" s="409"/>
    </row>
    <row r="100" spans="1:18" ht="18.75" customHeight="1">
      <c r="A100" s="409"/>
      <c r="B100" s="873" t="s">
        <v>71</v>
      </c>
      <c r="C100" s="873"/>
      <c r="D100" s="873"/>
      <c r="E100" s="873"/>
      <c r="F100" s="873"/>
      <c r="G100" s="873"/>
      <c r="H100" s="873"/>
      <c r="I100" s="873"/>
      <c r="J100" s="873"/>
      <c r="K100" s="873"/>
      <c r="L100" s="873"/>
      <c r="M100" s="873"/>
      <c r="N100" s="873"/>
      <c r="O100" s="873"/>
      <c r="P100" s="873"/>
      <c r="Q100" s="873"/>
      <c r="R100" s="409"/>
    </row>
    <row r="101" spans="1:18" ht="18.75" customHeight="1">
      <c r="A101" s="409"/>
      <c r="B101" s="873"/>
      <c r="C101" s="873"/>
      <c r="D101" s="873"/>
      <c r="E101" s="873"/>
      <c r="F101" s="873"/>
      <c r="G101" s="873"/>
      <c r="H101" s="873"/>
      <c r="I101" s="873"/>
      <c r="J101" s="873"/>
      <c r="K101" s="873"/>
      <c r="L101" s="873"/>
      <c r="M101" s="873"/>
      <c r="N101" s="873"/>
      <c r="O101" s="873"/>
      <c r="P101" s="873"/>
      <c r="Q101" s="873"/>
      <c r="R101" s="409"/>
    </row>
    <row r="102" spans="1:18" ht="50.1" customHeight="1">
      <c r="A102" s="409"/>
      <c r="B102" s="869" t="s">
        <v>55</v>
      </c>
      <c r="C102" s="869"/>
      <c r="D102" s="869"/>
      <c r="E102" s="869"/>
      <c r="F102" s="869"/>
      <c r="G102" s="869" t="s">
        <v>56</v>
      </c>
      <c r="H102" s="869"/>
      <c r="I102" s="869"/>
      <c r="J102" s="869"/>
      <c r="K102" s="869"/>
      <c r="L102" s="869"/>
      <c r="M102" s="873" t="s">
        <v>62</v>
      </c>
      <c r="N102" s="873"/>
      <c r="O102" s="873"/>
      <c r="P102" s="873"/>
      <c r="Q102" s="873"/>
      <c r="R102" s="409"/>
    </row>
    <row r="103" spans="1:18" ht="50.1" customHeight="1">
      <c r="A103" s="409"/>
      <c r="B103" s="869"/>
      <c r="C103" s="869"/>
      <c r="D103" s="869"/>
      <c r="E103" s="869"/>
      <c r="F103" s="869"/>
      <c r="G103" s="869"/>
      <c r="H103" s="869"/>
      <c r="I103" s="869"/>
      <c r="J103" s="869"/>
      <c r="K103" s="869"/>
      <c r="L103" s="869"/>
      <c r="M103" s="873"/>
      <c r="N103" s="873"/>
      <c r="O103" s="873"/>
      <c r="P103" s="873"/>
      <c r="Q103" s="873"/>
      <c r="R103" s="409"/>
    </row>
    <row r="104" spans="1:18">
      <c r="A104" s="409"/>
      <c r="B104" s="875"/>
      <c r="C104" s="869" t="s">
        <v>20</v>
      </c>
      <c r="D104" s="869"/>
      <c r="E104" s="869"/>
      <c r="F104" s="869"/>
      <c r="G104" s="860" t="s">
        <v>57</v>
      </c>
      <c r="H104" s="861"/>
      <c r="I104" s="863" t="s">
        <v>17</v>
      </c>
      <c r="J104" s="861"/>
      <c r="K104" s="863" t="s">
        <v>59</v>
      </c>
      <c r="L104" s="864"/>
      <c r="M104" s="874"/>
      <c r="N104" s="874"/>
      <c r="O104" s="874"/>
      <c r="P104" s="874"/>
      <c r="Q104" s="874"/>
      <c r="R104" s="409"/>
    </row>
    <row r="105" spans="1:18">
      <c r="A105" s="409"/>
      <c r="B105" s="875"/>
      <c r="C105" s="869"/>
      <c r="D105" s="869"/>
      <c r="E105" s="869"/>
      <c r="F105" s="869"/>
      <c r="G105" s="854"/>
      <c r="H105" s="862"/>
      <c r="I105" s="855"/>
      <c r="J105" s="862"/>
      <c r="K105" s="855"/>
      <c r="L105" s="856"/>
      <c r="M105" s="874"/>
      <c r="N105" s="874"/>
      <c r="O105" s="874"/>
      <c r="P105" s="874"/>
      <c r="Q105" s="874"/>
      <c r="R105" s="409"/>
    </row>
    <row r="106" spans="1:18">
      <c r="A106" s="409"/>
      <c r="B106" s="875"/>
      <c r="C106" s="876" t="s">
        <v>338</v>
      </c>
      <c r="D106" s="877"/>
      <c r="E106" s="871"/>
      <c r="F106" s="872"/>
      <c r="G106" s="854"/>
      <c r="H106" s="862"/>
      <c r="I106" s="855"/>
      <c r="J106" s="862"/>
      <c r="K106" s="855"/>
      <c r="L106" s="856"/>
      <c r="M106" s="874"/>
      <c r="N106" s="874"/>
      <c r="O106" s="874"/>
      <c r="P106" s="874"/>
      <c r="Q106" s="874"/>
      <c r="R106" s="409"/>
    </row>
    <row r="107" spans="1:18">
      <c r="A107" s="409"/>
      <c r="B107" s="875"/>
      <c r="C107" s="876"/>
      <c r="D107" s="877"/>
      <c r="E107" s="871"/>
      <c r="F107" s="872"/>
      <c r="G107" s="854"/>
      <c r="H107" s="862"/>
      <c r="I107" s="855"/>
      <c r="J107" s="862"/>
      <c r="K107" s="855"/>
      <c r="L107" s="856"/>
      <c r="M107" s="874"/>
      <c r="N107" s="874"/>
      <c r="O107" s="874"/>
      <c r="P107" s="874"/>
      <c r="Q107" s="874"/>
      <c r="R107" s="409"/>
    </row>
    <row r="108" spans="1:18">
      <c r="A108" s="409"/>
      <c r="B108" s="875"/>
      <c r="C108" s="870" t="s">
        <v>50</v>
      </c>
      <c r="D108" s="870"/>
      <c r="E108" s="870"/>
      <c r="F108" s="870"/>
      <c r="G108" s="865" t="s">
        <v>60</v>
      </c>
      <c r="H108" s="855" t="s">
        <v>57</v>
      </c>
      <c r="I108" s="862"/>
      <c r="J108" s="855" t="s">
        <v>17</v>
      </c>
      <c r="K108" s="862"/>
      <c r="L108" s="856" t="s">
        <v>61</v>
      </c>
      <c r="M108" s="874"/>
      <c r="N108" s="874"/>
      <c r="O108" s="874"/>
      <c r="P108" s="874"/>
      <c r="Q108" s="874"/>
      <c r="R108" s="409"/>
    </row>
    <row r="109" spans="1:18">
      <c r="A109" s="409"/>
      <c r="B109" s="875"/>
      <c r="C109" s="870"/>
      <c r="D109" s="870"/>
      <c r="E109" s="870"/>
      <c r="F109" s="870"/>
      <c r="G109" s="866"/>
      <c r="H109" s="855"/>
      <c r="I109" s="862"/>
      <c r="J109" s="855"/>
      <c r="K109" s="862"/>
      <c r="L109" s="856"/>
      <c r="M109" s="874"/>
      <c r="N109" s="874"/>
      <c r="O109" s="874"/>
      <c r="P109" s="874"/>
      <c r="Q109" s="874"/>
      <c r="R109" s="409"/>
    </row>
    <row r="110" spans="1:18">
      <c r="A110" s="409"/>
      <c r="B110" s="875"/>
      <c r="C110" s="876" t="s">
        <v>339</v>
      </c>
      <c r="D110" s="877"/>
      <c r="E110" s="871"/>
      <c r="F110" s="872"/>
      <c r="G110" s="866"/>
      <c r="H110" s="855"/>
      <c r="I110" s="862"/>
      <c r="J110" s="855"/>
      <c r="K110" s="862"/>
      <c r="L110" s="856"/>
      <c r="M110" s="874"/>
      <c r="N110" s="874"/>
      <c r="O110" s="874"/>
      <c r="P110" s="874"/>
      <c r="Q110" s="874"/>
      <c r="R110" s="409"/>
    </row>
    <row r="111" spans="1:18">
      <c r="A111" s="409"/>
      <c r="B111" s="875"/>
      <c r="C111" s="876"/>
      <c r="D111" s="877"/>
      <c r="E111" s="871"/>
      <c r="F111" s="872"/>
      <c r="G111" s="867"/>
      <c r="H111" s="858"/>
      <c r="I111" s="868"/>
      <c r="J111" s="858"/>
      <c r="K111" s="868"/>
      <c r="L111" s="859"/>
      <c r="M111" s="874"/>
      <c r="N111" s="874"/>
      <c r="O111" s="874"/>
      <c r="P111" s="874"/>
      <c r="Q111" s="874"/>
      <c r="R111" s="409"/>
    </row>
    <row r="112" spans="1:18">
      <c r="A112" s="409"/>
      <c r="B112" s="409"/>
      <c r="C112" s="409"/>
      <c r="D112" s="409"/>
      <c r="E112" s="409"/>
      <c r="F112" s="409"/>
      <c r="G112" s="409"/>
      <c r="H112" s="409"/>
      <c r="I112" s="409"/>
      <c r="J112" s="409"/>
      <c r="K112" s="409"/>
      <c r="L112" s="409"/>
      <c r="M112" s="409"/>
      <c r="N112" s="409"/>
      <c r="O112" s="409"/>
      <c r="P112" s="409"/>
      <c r="Q112" s="409"/>
      <c r="R112" s="409"/>
    </row>
    <row r="113" spans="1:18" ht="25.5">
      <c r="A113" s="949" t="s">
        <v>65</v>
      </c>
      <c r="B113" s="949"/>
      <c r="C113" s="949"/>
      <c r="D113" s="949"/>
      <c r="E113" s="949"/>
      <c r="F113" s="949"/>
      <c r="G113" s="949"/>
      <c r="H113" s="949"/>
      <c r="I113" s="949"/>
      <c r="J113" s="949"/>
      <c r="K113" s="949"/>
      <c r="L113" s="949"/>
      <c r="M113" s="949"/>
      <c r="N113" s="949"/>
      <c r="O113" s="949"/>
      <c r="P113" s="949"/>
      <c r="Q113" s="949"/>
      <c r="R113" s="949"/>
    </row>
    <row r="114" spans="1:18" ht="25.5">
      <c r="A114" s="949" t="s">
        <v>63</v>
      </c>
      <c r="B114" s="949"/>
      <c r="C114" s="949"/>
      <c r="D114" s="949"/>
      <c r="E114" s="949"/>
      <c r="F114" s="949"/>
      <c r="G114" s="949"/>
      <c r="H114" s="949"/>
      <c r="I114" s="949"/>
      <c r="J114" s="949"/>
      <c r="K114" s="949"/>
      <c r="L114" s="949"/>
      <c r="M114" s="949"/>
      <c r="N114" s="949"/>
      <c r="O114" s="949"/>
      <c r="P114" s="949"/>
      <c r="Q114" s="949"/>
      <c r="R114" s="949"/>
    </row>
    <row r="115" spans="1:18">
      <c r="A115" s="409"/>
      <c r="B115" s="848" t="s">
        <v>53</v>
      </c>
      <c r="C115" s="849"/>
      <c r="D115" s="850"/>
      <c r="E115" s="409"/>
      <c r="F115" s="409"/>
      <c r="G115" s="409"/>
      <c r="H115" s="409"/>
      <c r="I115" s="409"/>
      <c r="J115" s="409"/>
      <c r="K115" s="409"/>
      <c r="L115" s="409"/>
      <c r="M115" s="409"/>
      <c r="N115" s="409"/>
      <c r="O115" s="409"/>
      <c r="P115" s="409"/>
      <c r="Q115" s="409"/>
      <c r="R115" s="409"/>
    </row>
    <row r="116" spans="1:18">
      <c r="A116" s="409"/>
      <c r="B116" s="946"/>
      <c r="C116" s="947"/>
      <c r="D116" s="948"/>
      <c r="E116" s="409"/>
      <c r="F116" s="409"/>
      <c r="G116" s="409"/>
      <c r="H116" s="409"/>
      <c r="I116" s="409"/>
      <c r="J116" s="409"/>
      <c r="K116" s="409"/>
      <c r="L116" s="409"/>
      <c r="M116" s="409"/>
      <c r="N116" s="409"/>
      <c r="O116" s="409"/>
      <c r="P116" s="409"/>
      <c r="Q116" s="409"/>
      <c r="R116" s="409"/>
    </row>
    <row r="117" spans="1:18">
      <c r="A117" s="409"/>
      <c r="B117" s="851"/>
      <c r="C117" s="852"/>
      <c r="D117" s="853"/>
      <c r="E117" s="409"/>
      <c r="F117" s="409"/>
      <c r="G117" s="409"/>
      <c r="H117" s="409"/>
      <c r="I117" s="409"/>
      <c r="J117" s="409"/>
      <c r="K117" s="409"/>
      <c r="L117" s="409"/>
      <c r="M117" s="409"/>
      <c r="N117" s="409"/>
      <c r="O117" s="409"/>
      <c r="P117" s="409"/>
      <c r="Q117" s="409"/>
      <c r="R117" s="409"/>
    </row>
    <row r="118" spans="1:18">
      <c r="A118" s="409"/>
      <c r="B118" s="869" t="str">
        <f>IF(⑨第４号様式の１!U123=0,"",⑨第４号様式の１!U123)</f>
        <v/>
      </c>
      <c r="C118" s="869"/>
      <c r="D118" s="869"/>
      <c r="E118" s="409"/>
      <c r="F118" s="409"/>
      <c r="G118" s="409"/>
      <c r="H118" s="409"/>
      <c r="I118" s="409"/>
      <c r="J118" s="409"/>
      <c r="K118" s="409"/>
      <c r="L118" s="409"/>
      <c r="M118" s="409"/>
      <c r="N118" s="409"/>
      <c r="O118" s="409"/>
      <c r="P118" s="409"/>
      <c r="Q118" s="409"/>
      <c r="R118" s="409"/>
    </row>
    <row r="119" spans="1:18">
      <c r="A119" s="409"/>
      <c r="B119" s="869"/>
      <c r="C119" s="869"/>
      <c r="D119" s="869"/>
      <c r="E119" s="409"/>
      <c r="F119" s="409"/>
      <c r="G119" s="409"/>
      <c r="H119" s="409"/>
      <c r="I119" s="409"/>
      <c r="J119" s="409"/>
      <c r="K119" s="409"/>
      <c r="L119" s="409"/>
      <c r="M119" s="409"/>
      <c r="N119" s="409"/>
      <c r="O119" s="409"/>
      <c r="P119" s="409"/>
      <c r="Q119" s="409"/>
      <c r="R119" s="409"/>
    </row>
    <row r="120" spans="1:18">
      <c r="A120" s="409"/>
      <c r="B120" s="953"/>
      <c r="C120" s="953"/>
      <c r="D120" s="953"/>
      <c r="E120" s="409"/>
      <c r="F120" s="409"/>
      <c r="G120" s="409"/>
      <c r="H120" s="409"/>
      <c r="I120" s="409"/>
      <c r="J120" s="409"/>
      <c r="K120" s="409"/>
      <c r="L120" s="409"/>
      <c r="M120" s="409"/>
      <c r="N120" s="409"/>
      <c r="O120" s="409"/>
      <c r="P120" s="409"/>
      <c r="Q120" s="409"/>
      <c r="R120" s="409"/>
    </row>
    <row r="121" spans="1:18" ht="18.75" customHeight="1">
      <c r="A121" s="409"/>
      <c r="B121" s="873" t="s">
        <v>71</v>
      </c>
      <c r="C121" s="873"/>
      <c r="D121" s="873"/>
      <c r="E121" s="873"/>
      <c r="F121" s="873"/>
      <c r="G121" s="873"/>
      <c r="H121" s="873"/>
      <c r="I121" s="873"/>
      <c r="J121" s="873"/>
      <c r="K121" s="873"/>
      <c r="L121" s="873"/>
      <c r="M121" s="873"/>
      <c r="N121" s="873"/>
      <c r="O121" s="873"/>
      <c r="P121" s="873"/>
      <c r="Q121" s="873"/>
      <c r="R121" s="409"/>
    </row>
    <row r="122" spans="1:18" ht="18.75" customHeight="1">
      <c r="A122" s="409"/>
      <c r="B122" s="873"/>
      <c r="C122" s="873"/>
      <c r="D122" s="873"/>
      <c r="E122" s="873"/>
      <c r="F122" s="873"/>
      <c r="G122" s="873"/>
      <c r="H122" s="873"/>
      <c r="I122" s="873"/>
      <c r="J122" s="873"/>
      <c r="K122" s="873"/>
      <c r="L122" s="873"/>
      <c r="M122" s="873"/>
      <c r="N122" s="873"/>
      <c r="O122" s="873"/>
      <c r="P122" s="873"/>
      <c r="Q122" s="873"/>
      <c r="R122" s="409"/>
    </row>
    <row r="123" spans="1:18" ht="50.1" customHeight="1">
      <c r="A123" s="409"/>
      <c r="B123" s="869" t="s">
        <v>55</v>
      </c>
      <c r="C123" s="869"/>
      <c r="D123" s="869"/>
      <c r="E123" s="869"/>
      <c r="F123" s="869"/>
      <c r="G123" s="869" t="s">
        <v>56</v>
      </c>
      <c r="H123" s="869"/>
      <c r="I123" s="869"/>
      <c r="J123" s="869"/>
      <c r="K123" s="869"/>
      <c r="L123" s="869"/>
      <c r="M123" s="873" t="s">
        <v>62</v>
      </c>
      <c r="N123" s="873"/>
      <c r="O123" s="873"/>
      <c r="P123" s="873"/>
      <c r="Q123" s="873"/>
      <c r="R123" s="409"/>
    </row>
    <row r="124" spans="1:18" ht="50.1" customHeight="1">
      <c r="A124" s="409"/>
      <c r="B124" s="869"/>
      <c r="C124" s="869"/>
      <c r="D124" s="869"/>
      <c r="E124" s="869"/>
      <c r="F124" s="869"/>
      <c r="G124" s="869"/>
      <c r="H124" s="869"/>
      <c r="I124" s="869"/>
      <c r="J124" s="869"/>
      <c r="K124" s="869"/>
      <c r="L124" s="869"/>
      <c r="M124" s="873"/>
      <c r="N124" s="873"/>
      <c r="O124" s="873"/>
      <c r="P124" s="873"/>
      <c r="Q124" s="873"/>
      <c r="R124" s="409"/>
    </row>
    <row r="125" spans="1:18">
      <c r="A125" s="409"/>
      <c r="B125" s="875"/>
      <c r="C125" s="869" t="s">
        <v>20</v>
      </c>
      <c r="D125" s="869"/>
      <c r="E125" s="869"/>
      <c r="F125" s="869"/>
      <c r="G125" s="860" t="s">
        <v>57</v>
      </c>
      <c r="H125" s="861"/>
      <c r="I125" s="863" t="s">
        <v>17</v>
      </c>
      <c r="J125" s="861"/>
      <c r="K125" s="863" t="s">
        <v>59</v>
      </c>
      <c r="L125" s="864"/>
      <c r="M125" s="874"/>
      <c r="N125" s="874"/>
      <c r="O125" s="874"/>
      <c r="P125" s="874"/>
      <c r="Q125" s="874"/>
      <c r="R125" s="409"/>
    </row>
    <row r="126" spans="1:18">
      <c r="A126" s="409"/>
      <c r="B126" s="875"/>
      <c r="C126" s="869"/>
      <c r="D126" s="869"/>
      <c r="E126" s="869"/>
      <c r="F126" s="869"/>
      <c r="G126" s="854"/>
      <c r="H126" s="862"/>
      <c r="I126" s="855"/>
      <c r="J126" s="862"/>
      <c r="K126" s="855"/>
      <c r="L126" s="856"/>
      <c r="M126" s="874"/>
      <c r="N126" s="874"/>
      <c r="O126" s="874"/>
      <c r="P126" s="874"/>
      <c r="Q126" s="874"/>
      <c r="R126" s="409"/>
    </row>
    <row r="127" spans="1:18">
      <c r="A127" s="409"/>
      <c r="B127" s="875"/>
      <c r="C127" s="876" t="s">
        <v>338</v>
      </c>
      <c r="D127" s="877"/>
      <c r="E127" s="871"/>
      <c r="F127" s="872"/>
      <c r="G127" s="854"/>
      <c r="H127" s="862"/>
      <c r="I127" s="855"/>
      <c r="J127" s="862"/>
      <c r="K127" s="855"/>
      <c r="L127" s="856"/>
      <c r="M127" s="874"/>
      <c r="N127" s="874"/>
      <c r="O127" s="874"/>
      <c r="P127" s="874"/>
      <c r="Q127" s="874"/>
      <c r="R127" s="409"/>
    </row>
    <row r="128" spans="1:18">
      <c r="A128" s="409"/>
      <c r="B128" s="875"/>
      <c r="C128" s="876"/>
      <c r="D128" s="877"/>
      <c r="E128" s="871"/>
      <c r="F128" s="872"/>
      <c r="G128" s="854"/>
      <c r="H128" s="862"/>
      <c r="I128" s="855"/>
      <c r="J128" s="862"/>
      <c r="K128" s="855"/>
      <c r="L128" s="856"/>
      <c r="M128" s="874"/>
      <c r="N128" s="874"/>
      <c r="O128" s="874"/>
      <c r="P128" s="874"/>
      <c r="Q128" s="874"/>
      <c r="R128" s="409"/>
    </row>
    <row r="129" spans="1:18">
      <c r="A129" s="409"/>
      <c r="B129" s="875"/>
      <c r="C129" s="870" t="s">
        <v>50</v>
      </c>
      <c r="D129" s="870"/>
      <c r="E129" s="870"/>
      <c r="F129" s="870"/>
      <c r="G129" s="865" t="s">
        <v>60</v>
      </c>
      <c r="H129" s="855" t="s">
        <v>57</v>
      </c>
      <c r="I129" s="862"/>
      <c r="J129" s="855" t="s">
        <v>17</v>
      </c>
      <c r="K129" s="862"/>
      <c r="L129" s="856" t="s">
        <v>61</v>
      </c>
      <c r="M129" s="874"/>
      <c r="N129" s="874"/>
      <c r="O129" s="874"/>
      <c r="P129" s="874"/>
      <c r="Q129" s="874"/>
      <c r="R129" s="409"/>
    </row>
    <row r="130" spans="1:18">
      <c r="A130" s="409"/>
      <c r="B130" s="875"/>
      <c r="C130" s="870"/>
      <c r="D130" s="870"/>
      <c r="E130" s="870"/>
      <c r="F130" s="870"/>
      <c r="G130" s="866"/>
      <c r="H130" s="855"/>
      <c r="I130" s="862"/>
      <c r="J130" s="855"/>
      <c r="K130" s="862"/>
      <c r="L130" s="856"/>
      <c r="M130" s="874"/>
      <c r="N130" s="874"/>
      <c r="O130" s="874"/>
      <c r="P130" s="874"/>
      <c r="Q130" s="874"/>
      <c r="R130" s="409"/>
    </row>
    <row r="131" spans="1:18">
      <c r="A131" s="409"/>
      <c r="B131" s="875"/>
      <c r="C131" s="876" t="s">
        <v>339</v>
      </c>
      <c r="D131" s="877"/>
      <c r="E131" s="871"/>
      <c r="F131" s="872"/>
      <c r="G131" s="866"/>
      <c r="H131" s="855"/>
      <c r="I131" s="862"/>
      <c r="J131" s="855"/>
      <c r="K131" s="862"/>
      <c r="L131" s="856"/>
      <c r="M131" s="874"/>
      <c r="N131" s="874"/>
      <c r="O131" s="874"/>
      <c r="P131" s="874"/>
      <c r="Q131" s="874"/>
      <c r="R131" s="409"/>
    </row>
    <row r="132" spans="1:18">
      <c r="A132" s="409"/>
      <c r="B132" s="875"/>
      <c r="C132" s="876"/>
      <c r="D132" s="877"/>
      <c r="E132" s="871"/>
      <c r="F132" s="872"/>
      <c r="G132" s="867"/>
      <c r="H132" s="858"/>
      <c r="I132" s="868"/>
      <c r="J132" s="858"/>
      <c r="K132" s="868"/>
      <c r="L132" s="859"/>
      <c r="M132" s="874"/>
      <c r="N132" s="874"/>
      <c r="O132" s="874"/>
      <c r="P132" s="874"/>
      <c r="Q132" s="874"/>
      <c r="R132" s="409"/>
    </row>
    <row r="133" spans="1:18">
      <c r="A133" s="409"/>
      <c r="B133" s="409"/>
      <c r="C133" s="409"/>
      <c r="D133" s="409"/>
      <c r="E133" s="409"/>
      <c r="F133" s="409"/>
      <c r="G133" s="409"/>
      <c r="H133" s="409"/>
      <c r="I133" s="409"/>
      <c r="J133" s="409"/>
      <c r="K133" s="409"/>
      <c r="L133" s="409"/>
      <c r="M133" s="409"/>
      <c r="N133" s="409"/>
      <c r="O133" s="409"/>
      <c r="P133" s="409"/>
      <c r="Q133" s="409"/>
      <c r="R133" s="409"/>
    </row>
    <row r="134" spans="1:18" ht="25.5">
      <c r="A134" s="949" t="s">
        <v>65</v>
      </c>
      <c r="B134" s="949"/>
      <c r="C134" s="949"/>
      <c r="D134" s="949"/>
      <c r="E134" s="949"/>
      <c r="F134" s="949"/>
      <c r="G134" s="949"/>
      <c r="H134" s="949"/>
      <c r="I134" s="949"/>
      <c r="J134" s="949"/>
      <c r="K134" s="949"/>
      <c r="L134" s="949"/>
      <c r="M134" s="949"/>
      <c r="N134" s="949"/>
      <c r="O134" s="949"/>
      <c r="P134" s="949"/>
      <c r="Q134" s="949"/>
      <c r="R134" s="949"/>
    </row>
    <row r="135" spans="1:18" ht="25.5">
      <c r="A135" s="949" t="s">
        <v>64</v>
      </c>
      <c r="B135" s="949"/>
      <c r="C135" s="949"/>
      <c r="D135" s="949"/>
      <c r="E135" s="949"/>
      <c r="F135" s="949"/>
      <c r="G135" s="949"/>
      <c r="H135" s="949"/>
      <c r="I135" s="949"/>
      <c r="J135" s="949"/>
      <c r="K135" s="949"/>
      <c r="L135" s="949"/>
      <c r="M135" s="949"/>
      <c r="N135" s="949"/>
      <c r="O135" s="949"/>
      <c r="P135" s="949"/>
      <c r="Q135" s="949"/>
      <c r="R135" s="949"/>
    </row>
    <row r="136" spans="1:18">
      <c r="A136" s="409"/>
      <c r="B136" s="848" t="s">
        <v>53</v>
      </c>
      <c r="C136" s="849"/>
      <c r="D136" s="850"/>
      <c r="E136" s="409"/>
      <c r="F136" s="409"/>
      <c r="G136" s="409"/>
      <c r="H136" s="409"/>
      <c r="I136" s="409"/>
      <c r="J136" s="409"/>
      <c r="K136" s="409"/>
      <c r="L136" s="409"/>
      <c r="M136" s="409"/>
      <c r="N136" s="409"/>
      <c r="O136" s="409"/>
      <c r="P136" s="409"/>
      <c r="Q136" s="409"/>
      <c r="R136" s="409"/>
    </row>
    <row r="137" spans="1:18">
      <c r="A137" s="409"/>
      <c r="B137" s="946"/>
      <c r="C137" s="947"/>
      <c r="D137" s="948"/>
      <c r="E137" s="409"/>
      <c r="F137" s="409"/>
      <c r="G137" s="409"/>
      <c r="H137" s="409"/>
      <c r="I137" s="409"/>
      <c r="J137" s="409"/>
      <c r="K137" s="409"/>
      <c r="L137" s="409"/>
      <c r="M137" s="409"/>
      <c r="N137" s="409"/>
      <c r="O137" s="409"/>
      <c r="P137" s="409"/>
      <c r="Q137" s="409"/>
      <c r="R137" s="409"/>
    </row>
    <row r="138" spans="1:18">
      <c r="A138" s="409"/>
      <c r="B138" s="851"/>
      <c r="C138" s="852"/>
      <c r="D138" s="853"/>
      <c r="E138" s="409"/>
      <c r="F138" s="409"/>
      <c r="G138" s="409"/>
      <c r="H138" s="409"/>
      <c r="I138" s="409"/>
      <c r="J138" s="409"/>
      <c r="K138" s="409"/>
      <c r="L138" s="409"/>
      <c r="M138" s="409"/>
      <c r="N138" s="409"/>
      <c r="O138" s="409"/>
      <c r="P138" s="409"/>
      <c r="Q138" s="409"/>
      <c r="R138" s="409"/>
    </row>
    <row r="139" spans="1:18">
      <c r="A139" s="409"/>
      <c r="B139" s="869" t="str">
        <f>IF(⑨第４号様式の１!U173=0,"",⑨第４号様式の１!U173)</f>
        <v/>
      </c>
      <c r="C139" s="869"/>
      <c r="D139" s="869"/>
      <c r="E139" s="409"/>
      <c r="F139" s="409"/>
      <c r="G139" s="409"/>
      <c r="H139" s="409"/>
      <c r="I139" s="409"/>
      <c r="J139" s="409"/>
      <c r="K139" s="409"/>
      <c r="L139" s="409"/>
      <c r="M139" s="409"/>
      <c r="N139" s="409"/>
      <c r="O139" s="409"/>
      <c r="P139" s="409"/>
      <c r="Q139" s="409"/>
      <c r="R139" s="409"/>
    </row>
    <row r="140" spans="1:18">
      <c r="A140" s="409"/>
      <c r="B140" s="869"/>
      <c r="C140" s="869"/>
      <c r="D140" s="869"/>
      <c r="E140" s="409"/>
      <c r="F140" s="409"/>
      <c r="G140" s="409"/>
      <c r="H140" s="409"/>
      <c r="I140" s="409"/>
      <c r="J140" s="409"/>
      <c r="K140" s="409"/>
      <c r="L140" s="409"/>
      <c r="M140" s="409"/>
      <c r="N140" s="409"/>
      <c r="O140" s="409"/>
      <c r="P140" s="409"/>
      <c r="Q140" s="409"/>
      <c r="R140" s="409"/>
    </row>
    <row r="141" spans="1:18">
      <c r="A141" s="409"/>
      <c r="B141" s="953"/>
      <c r="C141" s="953"/>
      <c r="D141" s="953"/>
      <c r="E141" s="409"/>
      <c r="F141" s="409"/>
      <c r="G141" s="409"/>
      <c r="H141" s="409"/>
      <c r="I141" s="409"/>
      <c r="J141" s="409"/>
      <c r="K141" s="409"/>
      <c r="L141" s="409"/>
      <c r="M141" s="409"/>
      <c r="N141" s="409"/>
      <c r="O141" s="409"/>
      <c r="P141" s="409"/>
      <c r="Q141" s="409"/>
      <c r="R141" s="409"/>
    </row>
    <row r="142" spans="1:18" ht="18.75" customHeight="1">
      <c r="A142" s="409"/>
      <c r="B142" s="848" t="s">
        <v>71</v>
      </c>
      <c r="C142" s="849"/>
      <c r="D142" s="849"/>
      <c r="E142" s="849"/>
      <c r="F142" s="849"/>
      <c r="G142" s="849"/>
      <c r="H142" s="849"/>
      <c r="I142" s="849"/>
      <c r="J142" s="849"/>
      <c r="K142" s="849"/>
      <c r="L142" s="849"/>
      <c r="M142" s="849"/>
      <c r="N142" s="849"/>
      <c r="O142" s="849"/>
      <c r="P142" s="849"/>
      <c r="Q142" s="850"/>
      <c r="R142" s="409"/>
    </row>
    <row r="143" spans="1:18" ht="18.75" customHeight="1">
      <c r="A143" s="409"/>
      <c r="B143" s="851"/>
      <c r="C143" s="852"/>
      <c r="D143" s="852"/>
      <c r="E143" s="852"/>
      <c r="F143" s="852"/>
      <c r="G143" s="852"/>
      <c r="H143" s="852"/>
      <c r="I143" s="852"/>
      <c r="J143" s="852"/>
      <c r="K143" s="852"/>
      <c r="L143" s="852"/>
      <c r="M143" s="852"/>
      <c r="N143" s="852"/>
      <c r="O143" s="852"/>
      <c r="P143" s="852"/>
      <c r="Q143" s="853"/>
      <c r="R143" s="409"/>
    </row>
    <row r="144" spans="1:18" ht="50.1" customHeight="1">
      <c r="A144" s="409"/>
      <c r="B144" s="854" t="s">
        <v>55</v>
      </c>
      <c r="C144" s="855"/>
      <c r="D144" s="855"/>
      <c r="E144" s="855"/>
      <c r="F144" s="856"/>
      <c r="G144" s="854" t="s">
        <v>56</v>
      </c>
      <c r="H144" s="855"/>
      <c r="I144" s="855"/>
      <c r="J144" s="855"/>
      <c r="K144" s="855"/>
      <c r="L144" s="856"/>
      <c r="M144" s="842" t="s">
        <v>62</v>
      </c>
      <c r="N144" s="843"/>
      <c r="O144" s="843"/>
      <c r="P144" s="843"/>
      <c r="Q144" s="844"/>
      <c r="R144" s="409"/>
    </row>
    <row r="145" spans="1:18" ht="50.1" customHeight="1">
      <c r="A145" s="409"/>
      <c r="B145" s="857"/>
      <c r="C145" s="858"/>
      <c r="D145" s="858"/>
      <c r="E145" s="858"/>
      <c r="F145" s="859"/>
      <c r="G145" s="854"/>
      <c r="H145" s="855"/>
      <c r="I145" s="855"/>
      <c r="J145" s="855"/>
      <c r="K145" s="855"/>
      <c r="L145" s="856"/>
      <c r="M145" s="842"/>
      <c r="N145" s="843"/>
      <c r="O145" s="843"/>
      <c r="P145" s="843"/>
      <c r="Q145" s="844"/>
      <c r="R145" s="409"/>
    </row>
    <row r="146" spans="1:18">
      <c r="A146" s="409"/>
      <c r="B146" s="955"/>
      <c r="C146" s="869" t="s">
        <v>20</v>
      </c>
      <c r="D146" s="869"/>
      <c r="E146" s="869"/>
      <c r="F146" s="869"/>
      <c r="G146" s="860" t="s">
        <v>57</v>
      </c>
      <c r="H146" s="861"/>
      <c r="I146" s="863" t="s">
        <v>17</v>
      </c>
      <c r="J146" s="861"/>
      <c r="K146" s="863" t="s">
        <v>59</v>
      </c>
      <c r="L146" s="864"/>
      <c r="M146" s="845"/>
      <c r="N146" s="846"/>
      <c r="O146" s="846"/>
      <c r="P146" s="846"/>
      <c r="Q146" s="847"/>
      <c r="R146" s="409"/>
    </row>
    <row r="147" spans="1:18">
      <c r="A147" s="409"/>
      <c r="B147" s="956"/>
      <c r="C147" s="869"/>
      <c r="D147" s="869"/>
      <c r="E147" s="869"/>
      <c r="F147" s="869"/>
      <c r="G147" s="854"/>
      <c r="H147" s="862"/>
      <c r="I147" s="855"/>
      <c r="J147" s="862"/>
      <c r="K147" s="855"/>
      <c r="L147" s="856"/>
      <c r="M147" s="845"/>
      <c r="N147" s="846"/>
      <c r="O147" s="846"/>
      <c r="P147" s="846"/>
      <c r="Q147" s="847"/>
      <c r="R147" s="409"/>
    </row>
    <row r="148" spans="1:18">
      <c r="A148" s="409"/>
      <c r="B148" s="955"/>
      <c r="C148" s="876" t="s">
        <v>338</v>
      </c>
      <c r="D148" s="877"/>
      <c r="E148" s="871"/>
      <c r="F148" s="872"/>
      <c r="G148" s="854"/>
      <c r="H148" s="862"/>
      <c r="I148" s="855"/>
      <c r="J148" s="862"/>
      <c r="K148" s="855"/>
      <c r="L148" s="856"/>
      <c r="M148" s="845"/>
      <c r="N148" s="846"/>
      <c r="O148" s="846"/>
      <c r="P148" s="846"/>
      <c r="Q148" s="847"/>
      <c r="R148" s="409"/>
    </row>
    <row r="149" spans="1:18">
      <c r="A149" s="409"/>
      <c r="B149" s="956"/>
      <c r="C149" s="876"/>
      <c r="D149" s="877"/>
      <c r="E149" s="871"/>
      <c r="F149" s="872"/>
      <c r="G149" s="854"/>
      <c r="H149" s="862"/>
      <c r="I149" s="855"/>
      <c r="J149" s="862"/>
      <c r="K149" s="855"/>
      <c r="L149" s="856"/>
      <c r="M149" s="845"/>
      <c r="N149" s="846"/>
      <c r="O149" s="846"/>
      <c r="P149" s="846"/>
      <c r="Q149" s="847"/>
      <c r="R149" s="409"/>
    </row>
    <row r="150" spans="1:18">
      <c r="A150" s="409"/>
      <c r="B150" s="955"/>
      <c r="C150" s="870" t="s">
        <v>50</v>
      </c>
      <c r="D150" s="870"/>
      <c r="E150" s="870"/>
      <c r="F150" s="870"/>
      <c r="G150" s="865" t="s">
        <v>60</v>
      </c>
      <c r="H150" s="855" t="s">
        <v>57</v>
      </c>
      <c r="I150" s="862"/>
      <c r="J150" s="855" t="s">
        <v>17</v>
      </c>
      <c r="K150" s="862"/>
      <c r="L150" s="856" t="s">
        <v>61</v>
      </c>
      <c r="M150" s="845"/>
      <c r="N150" s="846"/>
      <c r="O150" s="846"/>
      <c r="P150" s="846"/>
      <c r="Q150" s="847"/>
      <c r="R150" s="409"/>
    </row>
    <row r="151" spans="1:18">
      <c r="A151" s="409"/>
      <c r="B151" s="956"/>
      <c r="C151" s="870"/>
      <c r="D151" s="870"/>
      <c r="E151" s="870"/>
      <c r="F151" s="870"/>
      <c r="G151" s="866"/>
      <c r="H151" s="855"/>
      <c r="I151" s="862"/>
      <c r="J151" s="855"/>
      <c r="K151" s="862"/>
      <c r="L151" s="856"/>
      <c r="M151" s="845"/>
      <c r="N151" s="846"/>
      <c r="O151" s="846"/>
      <c r="P151" s="846"/>
      <c r="Q151" s="847"/>
      <c r="R151" s="409"/>
    </row>
    <row r="152" spans="1:18">
      <c r="A152" s="409"/>
      <c r="B152" s="955"/>
      <c r="C152" s="876" t="s">
        <v>339</v>
      </c>
      <c r="D152" s="877"/>
      <c r="E152" s="871"/>
      <c r="F152" s="872"/>
      <c r="G152" s="866"/>
      <c r="H152" s="855"/>
      <c r="I152" s="862"/>
      <c r="J152" s="855"/>
      <c r="K152" s="862"/>
      <c r="L152" s="856"/>
      <c r="M152" s="845"/>
      <c r="N152" s="846"/>
      <c r="O152" s="846"/>
      <c r="P152" s="846"/>
      <c r="Q152" s="847"/>
      <c r="R152" s="409"/>
    </row>
    <row r="153" spans="1:18">
      <c r="A153" s="409"/>
      <c r="B153" s="956"/>
      <c r="C153" s="876"/>
      <c r="D153" s="877"/>
      <c r="E153" s="871"/>
      <c r="F153" s="872"/>
      <c r="G153" s="867"/>
      <c r="H153" s="858"/>
      <c r="I153" s="868"/>
      <c r="J153" s="858"/>
      <c r="K153" s="868"/>
      <c r="L153" s="859"/>
      <c r="M153" s="845"/>
      <c r="N153" s="846"/>
      <c r="O153" s="846"/>
      <c r="P153" s="846"/>
      <c r="Q153" s="847"/>
      <c r="R153" s="409"/>
    </row>
    <row r="154" spans="1:18">
      <c r="A154" s="409"/>
      <c r="B154" s="409"/>
      <c r="C154" s="409"/>
      <c r="D154" s="409"/>
      <c r="E154" s="409"/>
      <c r="F154" s="409"/>
      <c r="G154" s="409"/>
      <c r="H154" s="409"/>
      <c r="I154" s="409"/>
      <c r="J154" s="409"/>
      <c r="K154" s="409"/>
      <c r="L154" s="409"/>
      <c r="M154" s="409"/>
      <c r="N154" s="409"/>
      <c r="O154" s="409"/>
      <c r="P154" s="409"/>
      <c r="Q154" s="409"/>
      <c r="R154" s="409"/>
    </row>
    <row r="155" spans="1:18">
      <c r="A155" s="409"/>
      <c r="B155" s="409"/>
      <c r="C155" s="409"/>
      <c r="D155" s="409"/>
      <c r="E155" s="409"/>
      <c r="F155" s="409"/>
      <c r="G155" s="409"/>
      <c r="H155" s="409"/>
      <c r="I155" s="409"/>
      <c r="J155" s="409"/>
      <c r="K155" s="409"/>
      <c r="L155" s="409"/>
      <c r="M155" s="409"/>
      <c r="N155" s="409"/>
      <c r="O155" s="409"/>
      <c r="P155" s="409"/>
      <c r="Q155" s="409"/>
      <c r="R155" s="409"/>
    </row>
  </sheetData>
  <sheetProtection password="9207" sheet="1" objects="1" scenarios="1"/>
  <mergeCells count="216">
    <mergeCell ref="K2:K3"/>
    <mergeCell ref="L2:N3"/>
    <mergeCell ref="B146:B147"/>
    <mergeCell ref="B148:B149"/>
    <mergeCell ref="C148:D149"/>
    <mergeCell ref="B150:B151"/>
    <mergeCell ref="B152:B153"/>
    <mergeCell ref="C152:D153"/>
    <mergeCell ref="A134:R134"/>
    <mergeCell ref="A135:R135"/>
    <mergeCell ref="B136:D138"/>
    <mergeCell ref="B139:D141"/>
    <mergeCell ref="B125:B126"/>
    <mergeCell ref="B108:B109"/>
    <mergeCell ref="B110:B111"/>
    <mergeCell ref="C110:D111"/>
    <mergeCell ref="B127:B128"/>
    <mergeCell ref="C127:D128"/>
    <mergeCell ref="B129:B130"/>
    <mergeCell ref="B131:B132"/>
    <mergeCell ref="C131:D132"/>
    <mergeCell ref="A113:R113"/>
    <mergeCell ref="A114:R114"/>
    <mergeCell ref="B115:D117"/>
    <mergeCell ref="B118:D120"/>
    <mergeCell ref="G123:L124"/>
    <mergeCell ref="M123:Q124"/>
    <mergeCell ref="M125:Q132"/>
    <mergeCell ref="B123:F124"/>
    <mergeCell ref="C125:F126"/>
    <mergeCell ref="E127:F128"/>
    <mergeCell ref="C129:F130"/>
    <mergeCell ref="E131:F132"/>
    <mergeCell ref="B121:Q122"/>
    <mergeCell ref="G125:G128"/>
    <mergeCell ref="H125:H128"/>
    <mergeCell ref="I125:I128"/>
    <mergeCell ref="J125:J128"/>
    <mergeCell ref="K125:K128"/>
    <mergeCell ref="L125:L128"/>
    <mergeCell ref="G129:G132"/>
    <mergeCell ref="H129:H132"/>
    <mergeCell ref="I129:I132"/>
    <mergeCell ref="J129:J132"/>
    <mergeCell ref="K129:K132"/>
    <mergeCell ref="L129:L132"/>
    <mergeCell ref="A92:R92"/>
    <mergeCell ref="A93:R93"/>
    <mergeCell ref="B94:D96"/>
    <mergeCell ref="B97:D99"/>
    <mergeCell ref="B83:B84"/>
    <mergeCell ref="B85:B86"/>
    <mergeCell ref="B87:B88"/>
    <mergeCell ref="B89:B90"/>
    <mergeCell ref="C85:D86"/>
    <mergeCell ref="C89:D90"/>
    <mergeCell ref="B76:D78"/>
    <mergeCell ref="B73:D75"/>
    <mergeCell ref="A71:R71"/>
    <mergeCell ref="A72:R72"/>
    <mergeCell ref="A70:R70"/>
    <mergeCell ref="B57:D59"/>
    <mergeCell ref="C66:D66"/>
    <mergeCell ref="E57:P59"/>
    <mergeCell ref="B51:E51"/>
    <mergeCell ref="F51:I51"/>
    <mergeCell ref="J51:M51"/>
    <mergeCell ref="L63:P64"/>
    <mergeCell ref="L65:P68"/>
    <mergeCell ref="B63:F64"/>
    <mergeCell ref="C65:F65"/>
    <mergeCell ref="E66:F66"/>
    <mergeCell ref="C67:F67"/>
    <mergeCell ref="E68:F68"/>
    <mergeCell ref="C68:D68"/>
    <mergeCell ref="A52:R52"/>
    <mergeCell ref="B8:D8"/>
    <mergeCell ref="E8:O8"/>
    <mergeCell ref="AG17:AJ19"/>
    <mergeCell ref="AC17:AF19"/>
    <mergeCell ref="E11:O11"/>
    <mergeCell ref="A6:R6"/>
    <mergeCell ref="B7:D7"/>
    <mergeCell ref="E7:H7"/>
    <mergeCell ref="I7:M7"/>
    <mergeCell ref="N7:O7"/>
    <mergeCell ref="B9:D9"/>
    <mergeCell ref="E9:O9"/>
    <mergeCell ref="B10:D10"/>
    <mergeCell ref="E10:O10"/>
    <mergeCell ref="AC13:AF16"/>
    <mergeCell ref="AG13:AJ16"/>
    <mergeCell ref="B17:D20"/>
    <mergeCell ref="E17:G20"/>
    <mergeCell ref="H17:K18"/>
    <mergeCell ref="H19:K20"/>
    <mergeCell ref="L17:O18"/>
    <mergeCell ref="L19:O20"/>
    <mergeCell ref="J44:M47"/>
    <mergeCell ref="B11:D11"/>
    <mergeCell ref="B13:D16"/>
    <mergeCell ref="E13:G16"/>
    <mergeCell ref="H13:K16"/>
    <mergeCell ref="L13:O16"/>
    <mergeCell ref="A43:R43"/>
    <mergeCell ref="B21:D21"/>
    <mergeCell ref="H21:K21"/>
    <mergeCell ref="L21:O21"/>
    <mergeCell ref="E29:O31"/>
    <mergeCell ref="J34:K35"/>
    <mergeCell ref="J36:K36"/>
    <mergeCell ref="J37:K37"/>
    <mergeCell ref="J38:K38"/>
    <mergeCell ref="J39:K39"/>
    <mergeCell ref="G34:I35"/>
    <mergeCell ref="G36:I36"/>
    <mergeCell ref="G37:I37"/>
    <mergeCell ref="G38:I38"/>
    <mergeCell ref="F44:I47"/>
    <mergeCell ref="B44:E47"/>
    <mergeCell ref="A23:R23"/>
    <mergeCell ref="B25:D28"/>
    <mergeCell ref="B29:D31"/>
    <mergeCell ref="L34:P35"/>
    <mergeCell ref="L36:P39"/>
    <mergeCell ref="B32:P33"/>
    <mergeCell ref="E37:F37"/>
    <mergeCell ref="E39:F39"/>
    <mergeCell ref="A42:R42"/>
    <mergeCell ref="C39:D39"/>
    <mergeCell ref="C37:D37"/>
    <mergeCell ref="G39:I39"/>
    <mergeCell ref="B34:F35"/>
    <mergeCell ref="C36:F36"/>
    <mergeCell ref="C38:F38"/>
    <mergeCell ref="J48:M50"/>
    <mergeCell ref="F48:I50"/>
    <mergeCell ref="B48:E50"/>
    <mergeCell ref="J65:K65"/>
    <mergeCell ref="J66:K66"/>
    <mergeCell ref="J67:K67"/>
    <mergeCell ref="J68:K68"/>
    <mergeCell ref="G63:I64"/>
    <mergeCell ref="G65:I65"/>
    <mergeCell ref="G66:I66"/>
    <mergeCell ref="G67:I67"/>
    <mergeCell ref="G68:I68"/>
    <mergeCell ref="B53:D56"/>
    <mergeCell ref="B61:P62"/>
    <mergeCell ref="J63:K64"/>
    <mergeCell ref="M81:Q82"/>
    <mergeCell ref="M83:Q90"/>
    <mergeCell ref="G81:L82"/>
    <mergeCell ref="B81:F82"/>
    <mergeCell ref="C83:F84"/>
    <mergeCell ref="E85:F86"/>
    <mergeCell ref="C87:F88"/>
    <mergeCell ref="E89:F90"/>
    <mergeCell ref="B79:Q80"/>
    <mergeCell ref="G83:G86"/>
    <mergeCell ref="H83:H86"/>
    <mergeCell ref="I83:I86"/>
    <mergeCell ref="J83:J86"/>
    <mergeCell ref="K83:K86"/>
    <mergeCell ref="G87:G90"/>
    <mergeCell ref="H87:H90"/>
    <mergeCell ref="I87:I90"/>
    <mergeCell ref="J87:J90"/>
    <mergeCell ref="K87:K90"/>
    <mergeCell ref="L87:L90"/>
    <mergeCell ref="L83:L86"/>
    <mergeCell ref="M102:Q103"/>
    <mergeCell ref="M104:Q111"/>
    <mergeCell ref="G102:L103"/>
    <mergeCell ref="B102:F103"/>
    <mergeCell ref="C104:F105"/>
    <mergeCell ref="E106:F107"/>
    <mergeCell ref="C108:F109"/>
    <mergeCell ref="E110:F111"/>
    <mergeCell ref="B100:Q101"/>
    <mergeCell ref="G104:G107"/>
    <mergeCell ref="H104:H107"/>
    <mergeCell ref="I104:I107"/>
    <mergeCell ref="J104:J107"/>
    <mergeCell ref="K104:K107"/>
    <mergeCell ref="L104:L107"/>
    <mergeCell ref="G108:G111"/>
    <mergeCell ref="H108:H111"/>
    <mergeCell ref="I108:I111"/>
    <mergeCell ref="J108:J111"/>
    <mergeCell ref="K108:K111"/>
    <mergeCell ref="L108:L111"/>
    <mergeCell ref="B104:B105"/>
    <mergeCell ref="B106:B107"/>
    <mergeCell ref="C106:D107"/>
    <mergeCell ref="M144:Q145"/>
    <mergeCell ref="M146:Q153"/>
    <mergeCell ref="B142:Q143"/>
    <mergeCell ref="G144:L145"/>
    <mergeCell ref="B144:F145"/>
    <mergeCell ref="G146:G149"/>
    <mergeCell ref="H146:H149"/>
    <mergeCell ref="I146:I149"/>
    <mergeCell ref="J146:J149"/>
    <mergeCell ref="K146:K149"/>
    <mergeCell ref="L146:L149"/>
    <mergeCell ref="G150:G153"/>
    <mergeCell ref="H150:H153"/>
    <mergeCell ref="I150:I153"/>
    <mergeCell ref="J150:J153"/>
    <mergeCell ref="K150:K153"/>
    <mergeCell ref="L150:L153"/>
    <mergeCell ref="C146:F147"/>
    <mergeCell ref="C150:F151"/>
    <mergeCell ref="E148:F149"/>
    <mergeCell ref="E152:F153"/>
  </mergeCells>
  <phoneticPr fontId="2"/>
  <conditionalFormatting sqref="B36:B39">
    <cfRule type="expression" dxfId="84" priority="193">
      <formula>$B$29&lt;&gt;""</formula>
    </cfRule>
  </conditionalFormatting>
  <conditionalFormatting sqref="J36 G36">
    <cfRule type="expression" dxfId="83" priority="189">
      <formula>$B$36&lt;&gt;""</formula>
    </cfRule>
  </conditionalFormatting>
  <conditionalFormatting sqref="G38:K38">
    <cfRule type="expression" dxfId="82" priority="187">
      <formula>$B$38&lt;&gt;""</formula>
    </cfRule>
  </conditionalFormatting>
  <conditionalFormatting sqref="E39:K39">
    <cfRule type="expression" dxfId="81" priority="186">
      <formula>$B$39&lt;&gt;""</formula>
    </cfRule>
  </conditionalFormatting>
  <conditionalFormatting sqref="L36">
    <cfRule type="expression" dxfId="80" priority="181">
      <formula>$B$29&lt;&gt;0</formula>
    </cfRule>
  </conditionalFormatting>
  <conditionalFormatting sqref="L65">
    <cfRule type="expression" dxfId="79" priority="168">
      <formula>$B$57&lt;&gt;""</formula>
    </cfRule>
  </conditionalFormatting>
  <conditionalFormatting sqref="B65:B68">
    <cfRule type="expression" dxfId="78" priority="166">
      <formula>$B$57&lt;&gt;""</formula>
    </cfRule>
  </conditionalFormatting>
  <conditionalFormatting sqref="B83:B90 M83">
    <cfRule type="expression" dxfId="77" priority="151">
      <formula>$B$76&lt;&gt;""</formula>
    </cfRule>
  </conditionalFormatting>
  <conditionalFormatting sqref="B104:B111 M104">
    <cfRule type="expression" dxfId="76" priority="143">
      <formula>$B$97&lt;&gt;""</formula>
    </cfRule>
  </conditionalFormatting>
  <conditionalFormatting sqref="B125:B132 M125">
    <cfRule type="expression" dxfId="75" priority="107">
      <formula>$B$118&lt;&gt;""</formula>
    </cfRule>
  </conditionalFormatting>
  <conditionalFormatting sqref="B146:B153 M146">
    <cfRule type="expression" dxfId="74" priority="71">
      <formula>$B$139&lt;&gt;""</formula>
    </cfRule>
  </conditionalFormatting>
  <conditionalFormatting sqref="B21">
    <cfRule type="expression" dxfId="73" priority="51">
      <formula>$B$21&lt;&gt;""</formula>
    </cfRule>
  </conditionalFormatting>
  <conditionalFormatting sqref="H21">
    <cfRule type="expression" dxfId="72" priority="50">
      <formula>$H$21&lt;&gt;""</formula>
    </cfRule>
  </conditionalFormatting>
  <conditionalFormatting sqref="L21">
    <cfRule type="expression" dxfId="71" priority="49">
      <formula>$L$21&lt;&gt;""</formula>
    </cfRule>
  </conditionalFormatting>
  <conditionalFormatting sqref="E29:O31">
    <cfRule type="expression" dxfId="70" priority="48">
      <formula>$E$29&lt;&gt;""</formula>
    </cfRule>
  </conditionalFormatting>
  <conditionalFormatting sqref="B51:E51">
    <cfRule type="expression" dxfId="69" priority="46">
      <formula>$B$51&lt;&gt;""</formula>
    </cfRule>
  </conditionalFormatting>
  <conditionalFormatting sqref="F51:I51">
    <cfRule type="expression" dxfId="68" priority="45">
      <formula>$F$51&lt;&gt;""</formula>
    </cfRule>
  </conditionalFormatting>
  <conditionalFormatting sqref="E37:K37">
    <cfRule type="expression" dxfId="67" priority="42">
      <formula>$B$37&lt;&gt;""</formula>
    </cfRule>
  </conditionalFormatting>
  <conditionalFormatting sqref="E39:F39">
    <cfRule type="expression" dxfId="66" priority="41">
      <formula>$B$39&lt;&gt;""</formula>
    </cfRule>
  </conditionalFormatting>
  <conditionalFormatting sqref="E85:F86">
    <cfRule type="expression" dxfId="65" priority="38">
      <formula>$B$85&lt;&gt;""</formula>
    </cfRule>
  </conditionalFormatting>
  <conditionalFormatting sqref="E89:F90">
    <cfRule type="expression" dxfId="64" priority="37">
      <formula>$B$89&lt;&gt;""</formula>
    </cfRule>
  </conditionalFormatting>
  <conditionalFormatting sqref="H83:H86 J83:J86 I87:I90 K87:K90">
    <cfRule type="expression" dxfId="63" priority="35">
      <formula>$B$83&lt;&gt;""</formula>
    </cfRule>
  </conditionalFormatting>
  <conditionalFormatting sqref="J83:J86 H83:H86 I87:I90 K87:K90">
    <cfRule type="expression" dxfId="62" priority="32">
      <formula>$B$89&lt;&gt;""</formula>
    </cfRule>
    <cfRule type="expression" dxfId="61" priority="33">
      <formula>$B$87&lt;&gt;""</formula>
    </cfRule>
    <cfRule type="expression" dxfId="60" priority="34">
      <formula>$B$85&lt;&gt;""</formula>
    </cfRule>
  </conditionalFormatting>
  <conditionalFormatting sqref="H104:H107 J104:J107 I108:I111 K108:K111">
    <cfRule type="expression" dxfId="59" priority="31">
      <formula>$B$110&lt;&gt;""</formula>
    </cfRule>
  </conditionalFormatting>
  <conditionalFormatting sqref="J104:J107 H104:H107 I108:I111 K108:K111">
    <cfRule type="expression" dxfId="58" priority="28">
      <formula>$B$104&lt;&gt;""</formula>
    </cfRule>
    <cfRule type="expression" dxfId="57" priority="29">
      <formula>$B$106&lt;&gt;""</formula>
    </cfRule>
    <cfRule type="expression" dxfId="56" priority="30">
      <formula>$B$108&lt;&gt;""</formula>
    </cfRule>
  </conditionalFormatting>
  <conditionalFormatting sqref="H125:H128 J125:J128 I129:I132 K129:K132">
    <cfRule type="expression" dxfId="55" priority="27">
      <formula>$B$131&lt;&gt;""</formula>
    </cfRule>
  </conditionalFormatting>
  <conditionalFormatting sqref="J125:J128 H125:H128 I129:I132 K129:K132">
    <cfRule type="expression" dxfId="54" priority="24">
      <formula>$B$125&lt;&gt;""</formula>
    </cfRule>
    <cfRule type="expression" dxfId="53" priority="25">
      <formula>$B$127&lt;&gt;""</formula>
    </cfRule>
    <cfRule type="expression" dxfId="52" priority="26">
      <formula>$B$129&lt;&gt;""</formula>
    </cfRule>
  </conditionalFormatting>
  <conditionalFormatting sqref="E127:F128">
    <cfRule type="expression" dxfId="51" priority="23">
      <formula>$B$127&lt;&gt;""</formula>
    </cfRule>
  </conditionalFormatting>
  <conditionalFormatting sqref="E131:F132">
    <cfRule type="expression" dxfId="50" priority="22">
      <formula>$B$131&lt;&gt;""</formula>
    </cfRule>
  </conditionalFormatting>
  <conditionalFormatting sqref="H146:H149 J146:J149 I150:I153 K150:K153">
    <cfRule type="expression" dxfId="49" priority="21">
      <formula>$B$152&lt;&gt;""</formula>
    </cfRule>
  </conditionalFormatting>
  <conditionalFormatting sqref="J146:J149 H146:H149 I150:I153 K150:K153">
    <cfRule type="expression" dxfId="48" priority="18">
      <formula>$B$146&lt;&gt;""</formula>
    </cfRule>
    <cfRule type="expression" dxfId="47" priority="19">
      <formula>$B$148&lt;&gt;""</formula>
    </cfRule>
    <cfRule type="expression" dxfId="46" priority="20">
      <formula>$B$150&lt;&gt;""</formula>
    </cfRule>
  </conditionalFormatting>
  <conditionalFormatting sqref="E148:F149">
    <cfRule type="expression" dxfId="45" priority="17">
      <formula>$B$148&lt;&gt;""</formula>
    </cfRule>
  </conditionalFormatting>
  <conditionalFormatting sqref="E152:F153">
    <cfRule type="expression" dxfId="44" priority="16">
      <formula>$B$152&lt;&gt;""</formula>
    </cfRule>
  </conditionalFormatting>
  <conditionalFormatting sqref="I7:M7 E8:O11 B29:D31 AC17:AJ20 B17 E17">
    <cfRule type="containsBlanks" dxfId="43" priority="15">
      <formula>LEN(TRIM(B7))=0</formula>
    </cfRule>
  </conditionalFormatting>
  <conditionalFormatting sqref="B48:M50">
    <cfRule type="containsBlanks" dxfId="42" priority="14">
      <formula>LEN(TRIM(B48))=0</formula>
    </cfRule>
  </conditionalFormatting>
  <conditionalFormatting sqref="G65:K65">
    <cfRule type="expression" dxfId="41" priority="13">
      <formula>$B$65&lt;&gt;""</formula>
    </cfRule>
  </conditionalFormatting>
  <conditionalFormatting sqref="E66:K66">
    <cfRule type="expression" dxfId="40" priority="12">
      <formula>$B$66&lt;&gt;""</formula>
    </cfRule>
  </conditionalFormatting>
  <conditionalFormatting sqref="G67:K67">
    <cfRule type="expression" dxfId="39" priority="11">
      <formula>$B$67&lt;&gt;""</formula>
    </cfRule>
  </conditionalFormatting>
  <conditionalFormatting sqref="E68:K68">
    <cfRule type="expression" dxfId="38" priority="9">
      <formula>$B$68&lt;&gt;""</formula>
    </cfRule>
  </conditionalFormatting>
  <conditionalFormatting sqref="H17:K18">
    <cfRule type="expression" dxfId="37" priority="4">
      <formula>AND($H$17="",$H$19="")</formula>
    </cfRule>
    <cfRule type="expression" dxfId="36" priority="8">
      <formula>$H$19&lt;&gt;""</formula>
    </cfRule>
  </conditionalFormatting>
  <conditionalFormatting sqref="H19:K20">
    <cfRule type="expression" dxfId="35" priority="7">
      <formula>$H$19=""</formula>
    </cfRule>
  </conditionalFormatting>
  <conditionalFormatting sqref="L17:O18">
    <cfRule type="expression" dxfId="34" priority="3">
      <formula>AND($L$17="",$L$19="")</formula>
    </cfRule>
    <cfRule type="expression" dxfId="33" priority="6">
      <formula>$L$19&lt;&gt;""</formula>
    </cfRule>
  </conditionalFormatting>
  <conditionalFormatting sqref="L19:O20">
    <cfRule type="expression" dxfId="32" priority="5">
      <formula>$L$19=""</formula>
    </cfRule>
  </conditionalFormatting>
  <conditionalFormatting sqref="E106:F107">
    <cfRule type="expression" dxfId="31" priority="2">
      <formula>$B$106&lt;&gt;""</formula>
    </cfRule>
  </conditionalFormatting>
  <conditionalFormatting sqref="E110:F111">
    <cfRule type="expression" dxfId="30" priority="1">
      <formula>$B$110&lt;&gt;""</formula>
    </cfRule>
  </conditionalFormatting>
  <dataValidations count="5">
    <dataValidation type="list" allowBlank="1" showInputMessage="1" showErrorMessage="1" sqref="E8:O8">
      <formula1>"認定こども園"</formula1>
    </dataValidation>
    <dataValidation type="list" allowBlank="1" showInputMessage="1" showErrorMessage="1" sqref="J65:J68">
      <formula1>$Y$1:$Y$12</formula1>
    </dataValidation>
    <dataValidation type="list" allowBlank="1" showInputMessage="1" showErrorMessage="1" sqref="B36:B39 B146:B153 B125:B132 B104:B111 B83:B90 B65:B68">
      <formula1>$Z$9:$Z$10</formula1>
    </dataValidation>
    <dataValidation type="list" allowBlank="1" showInputMessage="1" showErrorMessage="1" sqref="J36:J39">
      <formula1>$AA$1:$AA$19</formula1>
    </dataValidation>
    <dataValidation type="list" allowBlank="1" showInputMessage="1" showErrorMessage="1" sqref="E17">
      <formula1>$AB$1:$AB$6</formula1>
    </dataValidation>
  </dataValidations>
  <pageMargins left="0.7" right="0.7" top="0.75" bottom="0.75" header="0.3" footer="0.3"/>
  <pageSetup paperSize="9" scale="49" fitToHeight="0" orientation="portrait" r:id="rId1"/>
  <rowBreaks count="3" manualBreakCount="3">
    <brk id="40" max="17" man="1"/>
    <brk id="69" max="17" man="1"/>
    <brk id="112"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10"/>
  <sheetViews>
    <sheetView view="pageBreakPreview" zoomScaleNormal="100" zoomScaleSheetLayoutView="100" workbookViewId="0">
      <selection activeCell="G24" sqref="G24:K24"/>
    </sheetView>
  </sheetViews>
  <sheetFormatPr defaultRowHeight="18.75"/>
  <cols>
    <col min="1" max="32" width="2.75" style="424" customWidth="1"/>
    <col min="33" max="33" width="3" style="424" hidden="1" customWidth="1"/>
    <col min="34" max="35" width="0" style="424" hidden="1" customWidth="1"/>
    <col min="36" max="47" width="9" style="424" hidden="1" customWidth="1"/>
    <col min="48" max="49" width="9" style="424" customWidth="1"/>
    <col min="50" max="16384" width="9" style="424"/>
  </cols>
  <sheetData>
    <row r="1" spans="1:47" ht="19.5" thickBot="1">
      <c r="A1" s="420"/>
      <c r="B1" s="420"/>
      <c r="C1" s="420"/>
      <c r="D1" s="420"/>
      <c r="E1" s="420"/>
      <c r="F1" s="420"/>
      <c r="G1" s="420"/>
      <c r="H1" s="420"/>
      <c r="I1" s="420"/>
      <c r="J1" s="420"/>
      <c r="K1" s="420"/>
      <c r="L1" s="420"/>
      <c r="M1" s="420"/>
      <c r="N1" s="420"/>
      <c r="O1" s="420"/>
      <c r="P1" s="420"/>
      <c r="Q1" s="420"/>
      <c r="R1" s="421"/>
      <c r="S1" s="422"/>
      <c r="T1" s="422"/>
      <c r="U1" s="1233">
        <f ca="1">TODAY()</f>
        <v>44117</v>
      </c>
      <c r="V1" s="1233"/>
      <c r="W1" s="1233"/>
      <c r="X1" s="1233"/>
      <c r="Y1" s="1233"/>
      <c r="Z1" s="1233"/>
      <c r="AA1" s="1233"/>
      <c r="AB1" s="421"/>
      <c r="AC1" s="1234"/>
      <c r="AD1" s="1234"/>
      <c r="AE1" s="1234"/>
      <c r="AF1" s="423"/>
      <c r="AL1" s="425"/>
      <c r="AM1" s="426"/>
      <c r="AN1" s="426"/>
      <c r="AO1" s="425" t="s">
        <v>428</v>
      </c>
      <c r="AP1" s="425"/>
    </row>
    <row r="2" spans="1:47" ht="14.25" customHeight="1">
      <c r="A2" s="420"/>
      <c r="B2" s="1235" t="s">
        <v>429</v>
      </c>
      <c r="C2" s="1236"/>
      <c r="D2" s="1236"/>
      <c r="E2" s="1236"/>
      <c r="F2" s="1236"/>
      <c r="G2" s="1236"/>
      <c r="H2" s="1236"/>
      <c r="I2" s="1236"/>
      <c r="J2" s="1236"/>
      <c r="K2" s="1236"/>
      <c r="L2" s="1236"/>
      <c r="M2" s="1237"/>
      <c r="N2" s="420"/>
      <c r="O2" s="420"/>
      <c r="P2" s="420"/>
      <c r="Q2" s="420"/>
      <c r="R2" s="1244" t="s">
        <v>933</v>
      </c>
      <c r="S2" s="1245"/>
      <c r="T2" s="1245"/>
      <c r="U2" s="1246"/>
      <c r="V2" s="968" t="s">
        <v>30</v>
      </c>
      <c r="W2" s="969"/>
      <c r="X2" s="969"/>
      <c r="Y2" s="969">
        <f>⑤⑧処遇Ⅰ入力シート!I7</f>
        <v>0</v>
      </c>
      <c r="Z2" s="969"/>
      <c r="AA2" s="969"/>
      <c r="AB2" s="969"/>
      <c r="AC2" s="969"/>
      <c r="AD2" s="969" t="s">
        <v>31</v>
      </c>
      <c r="AE2" s="969"/>
      <c r="AF2" s="970"/>
      <c r="AJ2" s="424" t="s">
        <v>431</v>
      </c>
      <c r="AK2" s="425"/>
      <c r="AL2" s="425"/>
      <c r="AM2" s="424">
        <v>12</v>
      </c>
      <c r="AN2" s="426"/>
      <c r="AO2" s="425">
        <v>1</v>
      </c>
      <c r="AP2" s="425">
        <v>15</v>
      </c>
    </row>
    <row r="3" spans="1:47" ht="14.25" customHeight="1">
      <c r="A3" s="420"/>
      <c r="B3" s="1238"/>
      <c r="C3" s="1239"/>
      <c r="D3" s="1239"/>
      <c r="E3" s="1239"/>
      <c r="F3" s="1239"/>
      <c r="G3" s="1239"/>
      <c r="H3" s="1239"/>
      <c r="I3" s="1239"/>
      <c r="J3" s="1239"/>
      <c r="K3" s="1239"/>
      <c r="L3" s="1239"/>
      <c r="M3" s="1240"/>
      <c r="N3" s="420"/>
      <c r="O3" s="420"/>
      <c r="P3" s="420"/>
      <c r="Q3" s="420"/>
      <c r="R3" s="959" t="s">
        <v>430</v>
      </c>
      <c r="S3" s="960"/>
      <c r="T3" s="960"/>
      <c r="U3" s="961"/>
      <c r="V3" s="1247" t="s">
        <v>936</v>
      </c>
      <c r="W3" s="1248"/>
      <c r="X3" s="1248"/>
      <c r="Y3" s="1248"/>
      <c r="Z3" s="1248"/>
      <c r="AA3" s="1248"/>
      <c r="AB3" s="1248"/>
      <c r="AC3" s="1248"/>
      <c r="AD3" s="1248"/>
      <c r="AE3" s="1248"/>
      <c r="AF3" s="1249"/>
      <c r="AJ3" s="398"/>
      <c r="AK3" s="398"/>
      <c r="AL3" s="425"/>
      <c r="AM3" s="426">
        <v>11</v>
      </c>
      <c r="AN3" s="426"/>
      <c r="AO3" s="427">
        <v>16</v>
      </c>
      <c r="AP3" s="427">
        <v>25</v>
      </c>
    </row>
    <row r="4" spans="1:47" ht="14.25" customHeight="1">
      <c r="A4" s="420"/>
      <c r="B4" s="1238"/>
      <c r="C4" s="1239"/>
      <c r="D4" s="1239"/>
      <c r="E4" s="1239"/>
      <c r="F4" s="1239"/>
      <c r="G4" s="1239"/>
      <c r="H4" s="1239"/>
      <c r="I4" s="1239"/>
      <c r="J4" s="1239"/>
      <c r="K4" s="1239"/>
      <c r="L4" s="1239"/>
      <c r="M4" s="1240"/>
      <c r="N4" s="420"/>
      <c r="O4" s="420"/>
      <c r="P4" s="420"/>
      <c r="Q4" s="420"/>
      <c r="R4" s="959" t="s">
        <v>432</v>
      </c>
      <c r="S4" s="960"/>
      <c r="T4" s="960"/>
      <c r="U4" s="961"/>
      <c r="V4" s="971">
        <f>⑤⑧処遇Ⅰ入力シート!E9</f>
        <v>0</v>
      </c>
      <c r="W4" s="972"/>
      <c r="X4" s="972"/>
      <c r="Y4" s="972"/>
      <c r="Z4" s="972"/>
      <c r="AA4" s="972"/>
      <c r="AB4" s="972"/>
      <c r="AC4" s="972"/>
      <c r="AD4" s="972"/>
      <c r="AE4" s="972"/>
      <c r="AF4" s="973"/>
      <c r="AJ4" s="398" t="s">
        <v>323</v>
      </c>
      <c r="AK4" s="425">
        <v>8.1</v>
      </c>
      <c r="AL4" s="425"/>
      <c r="AM4" s="426">
        <v>10</v>
      </c>
      <c r="AO4" s="427">
        <v>26</v>
      </c>
      <c r="AP4" s="427">
        <v>35</v>
      </c>
      <c r="AT4" s="428" t="s">
        <v>433</v>
      </c>
      <c r="AU4" s="426" t="e">
        <f>$AA$16&amp;AT4</f>
        <v>#N/A</v>
      </c>
    </row>
    <row r="5" spans="1:47" ht="14.25" customHeight="1">
      <c r="A5" s="420"/>
      <c r="B5" s="1238"/>
      <c r="C5" s="1239"/>
      <c r="D5" s="1239"/>
      <c r="E5" s="1239"/>
      <c r="F5" s="1239"/>
      <c r="G5" s="1239"/>
      <c r="H5" s="1239"/>
      <c r="I5" s="1239"/>
      <c r="J5" s="1239"/>
      <c r="K5" s="1239"/>
      <c r="L5" s="1239"/>
      <c r="M5" s="1240"/>
      <c r="N5" s="420"/>
      <c r="O5" s="420"/>
      <c r="P5" s="420"/>
      <c r="Q5" s="420"/>
      <c r="R5" s="962" t="s">
        <v>934</v>
      </c>
      <c r="S5" s="963"/>
      <c r="T5" s="963"/>
      <c r="U5" s="964"/>
      <c r="V5" s="974">
        <f>⑤⑧処遇Ⅰ入力シート!E10</f>
        <v>0</v>
      </c>
      <c r="W5" s="975"/>
      <c r="X5" s="975"/>
      <c r="Y5" s="975"/>
      <c r="Z5" s="975"/>
      <c r="AA5" s="975"/>
      <c r="AB5" s="975"/>
      <c r="AC5" s="975"/>
      <c r="AD5" s="975"/>
      <c r="AE5" s="975"/>
      <c r="AF5" s="976"/>
      <c r="AJ5" s="398" t="s">
        <v>434</v>
      </c>
      <c r="AK5" s="425">
        <v>6.1</v>
      </c>
      <c r="AL5" s="425"/>
      <c r="AM5" s="426">
        <v>9</v>
      </c>
      <c r="AO5" s="427"/>
      <c r="AP5" s="427"/>
      <c r="AT5" s="428"/>
      <c r="AU5" s="426"/>
    </row>
    <row r="6" spans="1:47" ht="14.25" customHeight="1">
      <c r="A6" s="420"/>
      <c r="B6" s="1238"/>
      <c r="C6" s="1239"/>
      <c r="D6" s="1239"/>
      <c r="E6" s="1239"/>
      <c r="F6" s="1239"/>
      <c r="G6" s="1239"/>
      <c r="H6" s="1239"/>
      <c r="I6" s="1239"/>
      <c r="J6" s="1239"/>
      <c r="K6" s="1239"/>
      <c r="L6" s="1239"/>
      <c r="M6" s="1240"/>
      <c r="N6" s="420"/>
      <c r="O6" s="420"/>
      <c r="P6" s="420"/>
      <c r="Q6" s="420"/>
      <c r="R6" s="965"/>
      <c r="S6" s="966"/>
      <c r="T6" s="966"/>
      <c r="U6" s="967"/>
      <c r="V6" s="977"/>
      <c r="W6" s="978"/>
      <c r="X6" s="978"/>
      <c r="Y6" s="978"/>
      <c r="Z6" s="978"/>
      <c r="AA6" s="978"/>
      <c r="AB6" s="978"/>
      <c r="AC6" s="978"/>
      <c r="AD6" s="978"/>
      <c r="AE6" s="978"/>
      <c r="AF6" s="979"/>
      <c r="AJ6" s="398" t="s">
        <v>324</v>
      </c>
      <c r="AK6" s="398">
        <v>4.2</v>
      </c>
      <c r="AL6" s="425"/>
      <c r="AM6" s="426">
        <v>8</v>
      </c>
      <c r="AO6" s="427">
        <v>36</v>
      </c>
      <c r="AP6" s="427">
        <v>45</v>
      </c>
      <c r="AT6" s="429" t="s">
        <v>435</v>
      </c>
      <c r="AU6" s="426" t="e">
        <f>$AA$16&amp;AT6</f>
        <v>#N/A</v>
      </c>
    </row>
    <row r="7" spans="1:47" ht="15" customHeight="1" thickBot="1">
      <c r="A7" s="420"/>
      <c r="B7" s="1241"/>
      <c r="C7" s="1242"/>
      <c r="D7" s="1242"/>
      <c r="E7" s="1242"/>
      <c r="F7" s="1242"/>
      <c r="G7" s="1242"/>
      <c r="H7" s="1242"/>
      <c r="I7" s="1242"/>
      <c r="J7" s="1242"/>
      <c r="K7" s="1242"/>
      <c r="L7" s="1242"/>
      <c r="M7" s="1243"/>
      <c r="N7" s="420"/>
      <c r="O7" s="420"/>
      <c r="P7" s="420"/>
      <c r="Q7" s="420"/>
      <c r="R7" s="1225" t="s">
        <v>935</v>
      </c>
      <c r="S7" s="1226"/>
      <c r="T7" s="1226"/>
      <c r="U7" s="1227"/>
      <c r="V7" s="1228">
        <f>⑤⑧処遇Ⅰ入力シート!E11</f>
        <v>0</v>
      </c>
      <c r="W7" s="1229"/>
      <c r="X7" s="1229"/>
      <c r="Y7" s="1229"/>
      <c r="Z7" s="1229"/>
      <c r="AA7" s="1229"/>
      <c r="AB7" s="1229"/>
      <c r="AC7" s="1229"/>
      <c r="AD7" s="1229"/>
      <c r="AE7" s="1229"/>
      <c r="AF7" s="1230"/>
      <c r="AJ7" s="398" t="s">
        <v>325</v>
      </c>
      <c r="AK7" s="425">
        <v>2.9</v>
      </c>
      <c r="AL7" s="425"/>
      <c r="AM7" s="426">
        <v>7</v>
      </c>
      <c r="AO7" s="427">
        <v>46</v>
      </c>
      <c r="AP7" s="427">
        <v>60</v>
      </c>
      <c r="AT7" s="429" t="s">
        <v>436</v>
      </c>
      <c r="AU7" s="426" t="e">
        <f>$AA$16&amp;"１，２歳児"</f>
        <v>#N/A</v>
      </c>
    </row>
    <row r="8" spans="1:47" ht="3" customHeight="1">
      <c r="A8" s="420"/>
      <c r="B8" s="420"/>
      <c r="C8" s="420"/>
      <c r="D8" s="420"/>
      <c r="E8" s="420"/>
      <c r="F8" s="420"/>
      <c r="G8" s="420"/>
      <c r="H8" s="420"/>
      <c r="I8" s="420"/>
      <c r="J8" s="420"/>
      <c r="K8" s="420"/>
      <c r="L8" s="420"/>
      <c r="M8" s="420"/>
      <c r="N8" s="420"/>
      <c r="O8" s="420"/>
      <c r="P8" s="420"/>
      <c r="Q8" s="420"/>
      <c r="R8" s="963"/>
      <c r="S8" s="963"/>
      <c r="T8" s="963"/>
      <c r="U8" s="963"/>
      <c r="V8" s="1231"/>
      <c r="W8" s="1231"/>
      <c r="X8" s="1231"/>
      <c r="Y8" s="1231"/>
      <c r="Z8" s="1231"/>
      <c r="AA8" s="1231"/>
      <c r="AB8" s="1231"/>
      <c r="AC8" s="1231"/>
      <c r="AD8" s="1231"/>
      <c r="AE8" s="1231"/>
      <c r="AF8" s="1231"/>
      <c r="AJ8" s="398" t="s">
        <v>326</v>
      </c>
      <c r="AK8" s="425">
        <v>1.8</v>
      </c>
      <c r="AL8" s="425"/>
      <c r="AM8" s="426">
        <v>6</v>
      </c>
      <c r="AO8" s="427">
        <v>61</v>
      </c>
      <c r="AP8" s="427">
        <v>75</v>
      </c>
      <c r="AT8" s="429" t="s">
        <v>437</v>
      </c>
      <c r="AU8" s="426" t="e">
        <f>$AA$16&amp;"１，２歳児"</f>
        <v>#N/A</v>
      </c>
    </row>
    <row r="9" spans="1:47" ht="6.75" customHeight="1">
      <c r="A9" s="420"/>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J9" s="398" t="s">
        <v>327</v>
      </c>
      <c r="AK9" s="425">
        <v>1</v>
      </c>
      <c r="AL9" s="425"/>
      <c r="AM9" s="426">
        <v>5</v>
      </c>
      <c r="AO9" s="427">
        <v>76</v>
      </c>
      <c r="AP9" s="427">
        <v>90</v>
      </c>
      <c r="AT9" s="429" t="s">
        <v>438</v>
      </c>
      <c r="AU9" s="426" t="e">
        <f>$AA$16&amp;AT9</f>
        <v>#N/A</v>
      </c>
    </row>
    <row r="10" spans="1:47" ht="21">
      <c r="A10" s="1232" t="s">
        <v>439</v>
      </c>
      <c r="B10" s="1232"/>
      <c r="C10" s="1232"/>
      <c r="D10" s="1232"/>
      <c r="E10" s="1232"/>
      <c r="F10" s="1232"/>
      <c r="G10" s="1232"/>
      <c r="H10" s="1232"/>
      <c r="I10" s="1232"/>
      <c r="J10" s="1232"/>
      <c r="K10" s="1232"/>
      <c r="L10" s="1232"/>
      <c r="M10" s="1232"/>
      <c r="N10" s="1232"/>
      <c r="O10" s="1232"/>
      <c r="P10" s="1232"/>
      <c r="Q10" s="1232"/>
      <c r="R10" s="1232"/>
      <c r="S10" s="1232"/>
      <c r="T10" s="1232"/>
      <c r="U10" s="1232"/>
      <c r="V10" s="1232"/>
      <c r="W10" s="1232"/>
      <c r="X10" s="1232"/>
      <c r="Y10" s="1232"/>
      <c r="Z10" s="1232"/>
      <c r="AA10" s="1232"/>
      <c r="AB10" s="1232"/>
      <c r="AC10" s="1232"/>
      <c r="AD10" s="1232"/>
      <c r="AE10" s="1232"/>
      <c r="AF10" s="1232"/>
      <c r="AL10" s="425"/>
      <c r="AM10" s="426">
        <v>4</v>
      </c>
      <c r="AN10" s="426"/>
      <c r="AO10" s="427">
        <v>91</v>
      </c>
      <c r="AP10" s="427">
        <v>105</v>
      </c>
    </row>
    <row r="11" spans="1:47" ht="6" customHeight="1">
      <c r="A11" s="420"/>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L11" s="425"/>
      <c r="AM11" s="426">
        <v>3</v>
      </c>
      <c r="AN11" s="426"/>
      <c r="AO11" s="427">
        <v>106</v>
      </c>
      <c r="AP11" s="427">
        <v>120</v>
      </c>
    </row>
    <row r="12" spans="1:47" ht="16.5" hidden="1" customHeight="1">
      <c r="A12" s="1202" t="s">
        <v>440</v>
      </c>
      <c r="B12" s="1203"/>
      <c r="C12" s="1203"/>
      <c r="D12" s="1203"/>
      <c r="E12" s="1203"/>
      <c r="F12" s="1203"/>
      <c r="G12" s="1203"/>
      <c r="H12" s="1203"/>
      <c r="I12" s="1203"/>
      <c r="J12" s="1203"/>
      <c r="K12" s="1203"/>
      <c r="L12" s="1203"/>
      <c r="M12" s="1203"/>
      <c r="N12" s="1203"/>
      <c r="O12" s="1203"/>
      <c r="P12" s="1203"/>
      <c r="Q12" s="1203"/>
      <c r="R12" s="1203"/>
      <c r="S12" s="1203"/>
      <c r="T12" s="1203"/>
      <c r="U12" s="1203"/>
      <c r="V12" s="1203"/>
      <c r="W12" s="1203"/>
      <c r="X12" s="1203"/>
      <c r="Y12" s="1203"/>
      <c r="Z12" s="1203"/>
      <c r="AA12" s="1203"/>
      <c r="AB12" s="1203"/>
      <c r="AC12" s="1203"/>
      <c r="AD12" s="1203"/>
      <c r="AE12" s="1203"/>
      <c r="AF12" s="1204"/>
      <c r="AL12" s="425"/>
      <c r="AM12" s="426">
        <v>2</v>
      </c>
      <c r="AN12" s="426"/>
      <c r="AO12" s="427">
        <v>121</v>
      </c>
      <c r="AP12" s="427">
        <v>135</v>
      </c>
    </row>
    <row r="13" spans="1:47" ht="27.75" hidden="1" customHeight="1">
      <c r="A13" s="1205" t="s">
        <v>441</v>
      </c>
      <c r="B13" s="1206"/>
      <c r="C13" s="1206"/>
      <c r="D13" s="1206"/>
      <c r="E13" s="1206"/>
      <c r="F13" s="1206"/>
      <c r="G13" s="1206"/>
      <c r="H13" s="1206"/>
      <c r="I13" s="1206"/>
      <c r="J13" s="1206"/>
      <c r="K13" s="1206"/>
      <c r="L13" s="1206"/>
      <c r="M13" s="1206"/>
      <c r="N13" s="1206"/>
      <c r="O13" s="1206"/>
      <c r="P13" s="1206"/>
      <c r="Q13" s="1206"/>
      <c r="R13" s="1206"/>
      <c r="S13" s="1206"/>
      <c r="T13" s="1206"/>
      <c r="U13" s="1206"/>
      <c r="V13" s="1206"/>
      <c r="W13" s="1206"/>
      <c r="X13" s="1206"/>
      <c r="Y13" s="1206"/>
      <c r="Z13" s="1206"/>
      <c r="AA13" s="1206"/>
      <c r="AB13" s="1206"/>
      <c r="AC13" s="1206"/>
      <c r="AD13" s="1206"/>
      <c r="AE13" s="1206"/>
      <c r="AF13" s="1207"/>
      <c r="AL13" s="425"/>
      <c r="AM13" s="426">
        <v>1</v>
      </c>
      <c r="AN13" s="426"/>
      <c r="AO13" s="427">
        <v>136</v>
      </c>
      <c r="AP13" s="427">
        <v>150</v>
      </c>
    </row>
    <row r="14" spans="1:47" ht="17.25" hidden="1" customHeight="1">
      <c r="A14" s="1208" t="s">
        <v>442</v>
      </c>
      <c r="B14" s="1209"/>
      <c r="C14" s="1209"/>
      <c r="D14" s="1209"/>
      <c r="E14" s="1209"/>
      <c r="F14" s="1209"/>
      <c r="G14" s="1209"/>
      <c r="H14" s="1209"/>
      <c r="I14" s="1209"/>
      <c r="J14" s="1209"/>
      <c r="K14" s="1209"/>
      <c r="L14" s="1209"/>
      <c r="M14" s="1209"/>
      <c r="N14" s="1209"/>
      <c r="O14" s="1209"/>
      <c r="P14" s="1209"/>
      <c r="Q14" s="1209"/>
      <c r="R14" s="1209"/>
      <c r="S14" s="1209"/>
      <c r="T14" s="1209"/>
      <c r="U14" s="1209"/>
      <c r="V14" s="1209"/>
      <c r="W14" s="1209"/>
      <c r="X14" s="1209"/>
      <c r="Y14" s="1209"/>
      <c r="Z14" s="1209"/>
      <c r="AA14" s="1209"/>
      <c r="AB14" s="1209"/>
      <c r="AC14" s="1209"/>
      <c r="AD14" s="1209"/>
      <c r="AE14" s="1209"/>
      <c r="AF14" s="1210"/>
      <c r="AL14" s="425"/>
      <c r="AM14" s="426"/>
      <c r="AN14" s="426"/>
      <c r="AO14" s="427">
        <v>151</v>
      </c>
      <c r="AP14" s="427">
        <v>180</v>
      </c>
    </row>
    <row r="15" spans="1:47" ht="8.25" customHeight="1" thickBot="1">
      <c r="A15" s="420"/>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L15" s="425"/>
      <c r="AM15" s="426"/>
      <c r="AN15" s="426"/>
      <c r="AO15" s="427">
        <v>181</v>
      </c>
      <c r="AP15" s="427">
        <v>210</v>
      </c>
    </row>
    <row r="16" spans="1:47" ht="27.75" customHeight="1" thickBot="1">
      <c r="A16" s="420"/>
      <c r="B16" s="1211" t="s">
        <v>443</v>
      </c>
      <c r="C16" s="1212"/>
      <c r="D16" s="1212"/>
      <c r="E16" s="1212"/>
      <c r="F16" s="1213"/>
      <c r="G16" s="1214"/>
      <c r="H16" s="1215"/>
      <c r="I16" s="1215"/>
      <c r="J16" s="1215"/>
      <c r="K16" s="1216"/>
      <c r="L16" s="1217" t="s">
        <v>444</v>
      </c>
      <c r="M16" s="1212"/>
      <c r="N16" s="1212"/>
      <c r="O16" s="1212"/>
      <c r="P16" s="1213"/>
      <c r="Q16" s="1218"/>
      <c r="R16" s="1219"/>
      <c r="S16" s="1219"/>
      <c r="T16" s="1219"/>
      <c r="U16" s="1220"/>
      <c r="V16" s="1217" t="s">
        <v>445</v>
      </c>
      <c r="W16" s="1212"/>
      <c r="X16" s="1212"/>
      <c r="Y16" s="1212"/>
      <c r="Z16" s="1221"/>
      <c r="AA16" s="1222" t="e">
        <f>VLOOKUP(Q16,教育定員,2,1)</f>
        <v>#N/A</v>
      </c>
      <c r="AB16" s="1223"/>
      <c r="AC16" s="1223"/>
      <c r="AD16" s="1223"/>
      <c r="AE16" s="1224"/>
      <c r="AF16" s="420"/>
      <c r="AL16" s="425"/>
      <c r="AM16" s="425"/>
      <c r="AN16" s="425"/>
      <c r="AO16" s="427">
        <v>211</v>
      </c>
      <c r="AP16" s="427">
        <v>240</v>
      </c>
    </row>
    <row r="17" spans="1:42" ht="9" customHeight="1">
      <c r="A17" s="420"/>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L17" s="425"/>
      <c r="AM17" s="425"/>
      <c r="AN17" s="425"/>
      <c r="AO17" s="427">
        <v>241</v>
      </c>
      <c r="AP17" s="427">
        <v>270</v>
      </c>
    </row>
    <row r="18" spans="1:42" ht="6" customHeight="1">
      <c r="A18" s="420"/>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L18" s="425"/>
      <c r="AM18" s="426"/>
      <c r="AN18" s="426"/>
      <c r="AO18" s="427">
        <v>271</v>
      </c>
      <c r="AP18" s="427">
        <v>300</v>
      </c>
    </row>
    <row r="19" spans="1:42" ht="7.5" hidden="1" customHeight="1">
      <c r="A19" s="430"/>
      <c r="B19" s="430"/>
      <c r="C19" s="430"/>
      <c r="D19" s="430"/>
      <c r="E19" s="430"/>
      <c r="F19" s="430"/>
      <c r="G19" s="1179" t="s">
        <v>446</v>
      </c>
      <c r="H19" s="1179"/>
      <c r="I19" s="1179"/>
      <c r="J19" s="1179"/>
      <c r="K19" s="1179"/>
      <c r="L19" s="1181" t="s">
        <v>447</v>
      </c>
      <c r="M19" s="1181"/>
      <c r="N19" s="1181"/>
      <c r="O19" s="1181"/>
      <c r="P19" s="1181"/>
      <c r="Q19" s="1182" t="s">
        <v>448</v>
      </c>
      <c r="R19" s="1183"/>
      <c r="S19" s="1183"/>
      <c r="T19" s="1183"/>
      <c r="U19" s="1183"/>
      <c r="V19" s="431"/>
      <c r="W19" s="431"/>
      <c r="X19" s="432"/>
      <c r="Y19" s="433"/>
      <c r="Z19" s="434"/>
      <c r="AA19" s="430"/>
      <c r="AB19" s="430"/>
      <c r="AC19" s="430"/>
      <c r="AD19" s="430"/>
      <c r="AE19" s="430"/>
      <c r="AF19" s="430"/>
      <c r="AL19" s="427"/>
      <c r="AM19" s="425"/>
      <c r="AN19" s="425"/>
      <c r="AO19" s="427">
        <v>301</v>
      </c>
      <c r="AP19" s="427">
        <v>330</v>
      </c>
    </row>
    <row r="20" spans="1:42" ht="21" hidden="1" customHeight="1" thickBot="1">
      <c r="A20" s="430"/>
      <c r="B20" s="430"/>
      <c r="C20" s="430"/>
      <c r="D20" s="430"/>
      <c r="E20" s="430"/>
      <c r="F20" s="430"/>
      <c r="G20" s="1180"/>
      <c r="H20" s="1180"/>
      <c r="I20" s="1180"/>
      <c r="J20" s="1180"/>
      <c r="K20" s="1180"/>
      <c r="L20" s="1181"/>
      <c r="M20" s="1181"/>
      <c r="N20" s="1181"/>
      <c r="O20" s="1181"/>
      <c r="P20" s="1181"/>
      <c r="Q20" s="1184"/>
      <c r="R20" s="1185"/>
      <c r="S20" s="1185"/>
      <c r="T20" s="1185"/>
      <c r="U20" s="1185"/>
      <c r="V20" s="1186" t="s">
        <v>449</v>
      </c>
      <c r="W20" s="1186"/>
      <c r="X20" s="1186"/>
      <c r="Y20" s="1186"/>
      <c r="Z20" s="1186"/>
      <c r="AA20" s="430"/>
      <c r="AB20" s="430"/>
      <c r="AC20" s="430"/>
      <c r="AD20" s="430"/>
      <c r="AE20" s="430"/>
      <c r="AF20" s="430"/>
    </row>
    <row r="21" spans="1:42" ht="30.75" hidden="1" customHeight="1" thickBot="1">
      <c r="A21" s="430"/>
      <c r="B21" s="430"/>
      <c r="C21" s="430"/>
      <c r="D21" s="430"/>
      <c r="E21" s="430"/>
      <c r="F21" s="430"/>
      <c r="G21" s="1187"/>
      <c r="H21" s="1188"/>
      <c r="I21" s="1188"/>
      <c r="J21" s="1188"/>
      <c r="K21" s="1189"/>
      <c r="L21" s="1190">
        <f>VLOOKUP(G16,平均勤続年数,3)</f>
        <v>2</v>
      </c>
      <c r="M21" s="1191"/>
      <c r="N21" s="1191"/>
      <c r="O21" s="1191"/>
      <c r="P21" s="1191"/>
      <c r="Q21" s="1190">
        <f>IF(V21="○",VLOOKUP($G$16,平均勤続年数,4),VLOOKUP($G$16,平均勤続年数,4)-2)</f>
        <v>4</v>
      </c>
      <c r="R21" s="1191"/>
      <c r="S21" s="1191"/>
      <c r="T21" s="1191"/>
      <c r="U21" s="1191"/>
      <c r="V21" s="1192"/>
      <c r="W21" s="1193"/>
      <c r="X21" s="1193"/>
      <c r="Y21" s="1193"/>
      <c r="Z21" s="1194"/>
      <c r="AA21" s="430"/>
      <c r="AB21" s="430"/>
      <c r="AC21" s="430"/>
      <c r="AD21" s="430"/>
      <c r="AE21" s="430"/>
      <c r="AF21" s="430"/>
    </row>
    <row r="22" spans="1:42" ht="14.25" customHeight="1">
      <c r="A22" s="420"/>
      <c r="B22" s="420"/>
      <c r="C22" s="420"/>
      <c r="D22" s="420"/>
      <c r="E22" s="420"/>
      <c r="F22" s="420"/>
      <c r="G22" s="435"/>
      <c r="H22" s="435"/>
      <c r="I22" s="435"/>
      <c r="J22" s="435"/>
      <c r="K22" s="435"/>
      <c r="L22" s="436"/>
      <c r="M22" s="436"/>
      <c r="N22" s="436"/>
      <c r="O22" s="436"/>
      <c r="P22" s="436"/>
      <c r="Q22" s="436"/>
      <c r="R22" s="436"/>
      <c r="S22" s="436"/>
      <c r="T22" s="436"/>
      <c r="U22" s="436"/>
      <c r="V22" s="437"/>
      <c r="W22" s="437"/>
      <c r="X22" s="437"/>
      <c r="Y22" s="437"/>
      <c r="Z22" s="437"/>
      <c r="AA22" s="420"/>
      <c r="AB22" s="420"/>
      <c r="AC22" s="420"/>
      <c r="AD22" s="420"/>
      <c r="AE22" s="420"/>
      <c r="AF22" s="420"/>
    </row>
    <row r="23" spans="1:42" ht="30.75" customHeight="1" thickBot="1">
      <c r="A23" s="420"/>
      <c r="B23" s="420"/>
      <c r="C23" s="420"/>
      <c r="D23" s="420"/>
      <c r="E23" s="420"/>
      <c r="F23" s="420"/>
      <c r="G23" s="1166" t="s">
        <v>450</v>
      </c>
      <c r="H23" s="1166"/>
      <c r="I23" s="1166"/>
      <c r="J23" s="1166"/>
      <c r="K23" s="1166"/>
      <c r="L23" s="1167" t="s">
        <v>451</v>
      </c>
      <c r="M23" s="1167"/>
      <c r="N23" s="1167"/>
      <c r="O23" s="1167"/>
      <c r="P23" s="1167"/>
      <c r="Q23" s="1168" t="s">
        <v>452</v>
      </c>
      <c r="R23" s="1169"/>
      <c r="S23" s="1169"/>
      <c r="T23" s="1169"/>
      <c r="U23" s="1169"/>
      <c r="V23" s="437"/>
      <c r="W23" s="437"/>
      <c r="X23" s="437"/>
      <c r="Y23" s="437"/>
      <c r="Z23" s="437"/>
      <c r="AA23" s="420"/>
      <c r="AB23" s="420"/>
      <c r="AC23" s="420"/>
      <c r="AD23" s="420"/>
      <c r="AE23" s="420"/>
      <c r="AF23" s="420"/>
    </row>
    <row r="24" spans="1:42" ht="30.75" customHeight="1" thickBot="1">
      <c r="A24" s="420"/>
      <c r="B24" s="420"/>
      <c r="C24" s="420"/>
      <c r="D24" s="420"/>
      <c r="E24" s="420"/>
      <c r="F24" s="420"/>
      <c r="G24" s="1170">
        <f>⑤⑧処遇Ⅰ入力シート!E17</f>
        <v>0</v>
      </c>
      <c r="H24" s="1171"/>
      <c r="I24" s="1171"/>
      <c r="J24" s="1171"/>
      <c r="K24" s="1172"/>
      <c r="L24" s="1173" t="e">
        <f>VLOOKUP(G24,$AJ$4:$AK$9,2,FALSE)</f>
        <v>#N/A</v>
      </c>
      <c r="M24" s="1174"/>
      <c r="N24" s="1174"/>
      <c r="O24" s="1174"/>
      <c r="P24" s="1175"/>
      <c r="Q24" s="1176">
        <v>12</v>
      </c>
      <c r="R24" s="1177"/>
      <c r="S24" s="1177"/>
      <c r="T24" s="1177"/>
      <c r="U24" s="1178"/>
      <c r="V24" s="437"/>
      <c r="W24" s="437"/>
      <c r="X24" s="437"/>
      <c r="Y24" s="437"/>
      <c r="Z24" s="437"/>
      <c r="AA24" s="420"/>
      <c r="AB24" s="420"/>
      <c r="AC24" s="420"/>
      <c r="AD24" s="420"/>
      <c r="AE24" s="420"/>
      <c r="AF24" s="420"/>
    </row>
    <row r="25" spans="1:42" ht="15.75" customHeight="1">
      <c r="A25" s="420"/>
      <c r="B25" s="420"/>
      <c r="C25" s="420"/>
      <c r="D25" s="420"/>
      <c r="E25" s="420"/>
      <c r="F25" s="420"/>
      <c r="G25" s="435"/>
      <c r="H25" s="435"/>
      <c r="I25" s="435"/>
      <c r="J25" s="435"/>
      <c r="K25" s="435"/>
      <c r="L25" s="436"/>
      <c r="M25" s="436"/>
      <c r="N25" s="436"/>
      <c r="O25" s="436"/>
      <c r="P25" s="436"/>
      <c r="Q25" s="436"/>
      <c r="R25" s="436"/>
      <c r="S25" s="436"/>
      <c r="T25" s="436"/>
      <c r="U25" s="436"/>
      <c r="V25" s="437"/>
      <c r="W25" s="437"/>
      <c r="X25" s="437"/>
      <c r="Y25" s="437"/>
      <c r="Z25" s="437"/>
      <c r="AA25" s="420"/>
      <c r="AB25" s="420"/>
      <c r="AC25" s="420"/>
      <c r="AD25" s="420"/>
      <c r="AE25" s="420"/>
      <c r="AF25" s="420"/>
    </row>
    <row r="26" spans="1:42" ht="15" customHeight="1" thickBot="1">
      <c r="A26" s="1195" t="s">
        <v>453</v>
      </c>
      <c r="B26" s="1195"/>
      <c r="C26" s="1195"/>
      <c r="D26" s="1195"/>
      <c r="E26" s="1195"/>
      <c r="F26" s="1195"/>
      <c r="G26" s="1195"/>
      <c r="H26" s="1195"/>
      <c r="I26" s="1195"/>
      <c r="J26" s="1195"/>
      <c r="K26" s="1195"/>
      <c r="L26" s="1195"/>
      <c r="M26" s="1195"/>
      <c r="N26" s="1195"/>
      <c r="O26" s="1195"/>
      <c r="P26" s="1195"/>
      <c r="Q26" s="1195"/>
      <c r="R26" s="1195"/>
      <c r="S26" s="1195"/>
      <c r="T26" s="1195"/>
      <c r="U26" s="1195"/>
      <c r="V26" s="1195"/>
      <c r="W26" s="1195"/>
      <c r="X26" s="1195"/>
      <c r="Y26" s="1195"/>
      <c r="Z26" s="1195"/>
      <c r="AA26" s="1195"/>
      <c r="AB26" s="1195"/>
      <c r="AC26" s="1195"/>
      <c r="AD26" s="1195"/>
      <c r="AE26" s="1195"/>
      <c r="AF26" s="1195"/>
    </row>
    <row r="27" spans="1:42" ht="46.5" customHeight="1" thickTop="1" thickBot="1">
      <c r="A27" s="1196" t="s">
        <v>454</v>
      </c>
      <c r="B27" s="1197"/>
      <c r="C27" s="1197"/>
      <c r="D27" s="1197"/>
      <c r="E27" s="1197"/>
      <c r="F27" s="1197"/>
      <c r="G27" s="1197"/>
      <c r="H27" s="1197"/>
      <c r="I27" s="1197"/>
      <c r="J27" s="1197"/>
      <c r="K27" s="1197"/>
      <c r="L27" s="1197"/>
      <c r="M27" s="1198">
        <f>IFERROR(ROUNDDOWN(SUM(M74,M109),0),0)</f>
        <v>0</v>
      </c>
      <c r="N27" s="1199"/>
      <c r="O27" s="1199"/>
      <c r="P27" s="1199"/>
      <c r="Q27" s="1199"/>
      <c r="R27" s="1199"/>
      <c r="S27" s="1199"/>
      <c r="T27" s="1199"/>
      <c r="U27" s="1199"/>
      <c r="V27" s="1199"/>
      <c r="W27" s="1199"/>
      <c r="X27" s="1199"/>
      <c r="Y27" s="1199"/>
      <c r="Z27" s="1199"/>
      <c r="AA27" s="1199"/>
      <c r="AB27" s="1199"/>
      <c r="AC27" s="1199"/>
      <c r="AD27" s="1199"/>
      <c r="AE27" s="1199"/>
      <c r="AF27" s="438"/>
    </row>
    <row r="28" spans="1:42" ht="16.5" customHeight="1">
      <c r="A28" s="420"/>
      <c r="B28" s="420"/>
      <c r="C28" s="420"/>
      <c r="D28" s="420"/>
      <c r="E28" s="420"/>
      <c r="F28" s="420"/>
      <c r="G28" s="435"/>
      <c r="H28" s="435"/>
      <c r="I28" s="435"/>
      <c r="J28" s="435"/>
      <c r="K28" s="435"/>
      <c r="L28" s="436"/>
      <c r="M28" s="436"/>
      <c r="N28" s="436"/>
      <c r="O28" s="436"/>
      <c r="P28" s="436"/>
      <c r="Q28" s="436"/>
      <c r="R28" s="436"/>
      <c r="S28" s="436"/>
      <c r="T28" s="436"/>
      <c r="U28" s="436"/>
      <c r="V28" s="437"/>
      <c r="W28" s="437"/>
      <c r="X28" s="437"/>
      <c r="Y28" s="437"/>
      <c r="Z28" s="437"/>
      <c r="AA28" s="420"/>
      <c r="AB28" s="420"/>
      <c r="AC28" s="420"/>
      <c r="AD28" s="420"/>
      <c r="AE28" s="420"/>
      <c r="AF28" s="420"/>
    </row>
    <row r="29" spans="1:42" ht="16.5" customHeight="1">
      <c r="A29" s="1200" t="s">
        <v>938</v>
      </c>
      <c r="B29" s="1200"/>
      <c r="C29" s="1200"/>
      <c r="D29" s="1200"/>
      <c r="E29" s="1200"/>
      <c r="F29" s="1200"/>
      <c r="G29" s="1200"/>
      <c r="H29" s="1200"/>
      <c r="I29" s="1200"/>
      <c r="J29" s="1200"/>
      <c r="K29" s="1200"/>
      <c r="L29" s="1200"/>
      <c r="M29" s="1200"/>
      <c r="N29" s="1200"/>
      <c r="O29" s="1200"/>
      <c r="P29" s="1200"/>
      <c r="Q29" s="1200"/>
      <c r="R29" s="1200"/>
      <c r="S29" s="1200"/>
      <c r="T29" s="1200"/>
      <c r="U29" s="1200"/>
      <c r="V29" s="1200"/>
      <c r="W29" s="1200"/>
      <c r="X29" s="1200"/>
      <c r="Y29" s="1200"/>
      <c r="Z29" s="1200"/>
      <c r="AA29" s="1200"/>
      <c r="AB29" s="1200"/>
      <c r="AC29" s="1200"/>
      <c r="AD29" s="1200"/>
      <c r="AE29" s="1200"/>
      <c r="AF29" s="1200"/>
    </row>
    <row r="30" spans="1:42" ht="30.75" customHeight="1">
      <c r="A30" s="1201" t="s">
        <v>455</v>
      </c>
      <c r="B30" s="1201"/>
      <c r="C30" s="1201"/>
      <c r="D30" s="1201"/>
      <c r="E30" s="1201"/>
      <c r="F30" s="1164" t="s">
        <v>456</v>
      </c>
      <c r="G30" s="1164"/>
      <c r="H30" s="1164" t="s">
        <v>457</v>
      </c>
      <c r="I30" s="1164"/>
      <c r="J30" s="1164" t="s">
        <v>458</v>
      </c>
      <c r="K30" s="1164"/>
      <c r="L30" s="1164" t="s">
        <v>459</v>
      </c>
      <c r="M30" s="1164"/>
      <c r="N30" s="1164" t="s">
        <v>460</v>
      </c>
      <c r="O30" s="1164"/>
      <c r="P30" s="1164" t="s">
        <v>461</v>
      </c>
      <c r="Q30" s="1164"/>
      <c r="R30" s="1164" t="s">
        <v>462</v>
      </c>
      <c r="S30" s="1164"/>
      <c r="T30" s="1164" t="s">
        <v>463</v>
      </c>
      <c r="U30" s="1164"/>
      <c r="V30" s="1164" t="s">
        <v>464</v>
      </c>
      <c r="W30" s="1164"/>
      <c r="X30" s="1164" t="s">
        <v>465</v>
      </c>
      <c r="Y30" s="1164"/>
      <c r="Z30" s="1164" t="s">
        <v>466</v>
      </c>
      <c r="AA30" s="1164"/>
      <c r="AB30" s="1164" t="s">
        <v>467</v>
      </c>
      <c r="AC30" s="1164"/>
      <c r="AD30" s="1164" t="s">
        <v>468</v>
      </c>
      <c r="AE30" s="1164"/>
      <c r="AF30" s="1164"/>
    </row>
    <row r="31" spans="1:42" ht="30.75" customHeight="1" thickBot="1">
      <c r="A31" s="1201"/>
      <c r="B31" s="1201"/>
      <c r="C31" s="1201"/>
      <c r="D31" s="1201"/>
      <c r="E31" s="1201"/>
      <c r="F31" s="1165" t="s">
        <v>469</v>
      </c>
      <c r="G31" s="1165"/>
      <c r="H31" s="1165"/>
      <c r="I31" s="1165"/>
      <c r="J31" s="1165"/>
      <c r="K31" s="1165"/>
      <c r="L31" s="1165"/>
      <c r="M31" s="1165"/>
      <c r="N31" s="1165"/>
      <c r="O31" s="1165"/>
      <c r="P31" s="1165"/>
      <c r="Q31" s="1165"/>
      <c r="R31" s="1165"/>
      <c r="S31" s="1165"/>
      <c r="T31" s="1165"/>
      <c r="U31" s="1165"/>
      <c r="V31" s="1165"/>
      <c r="W31" s="1165"/>
      <c r="X31" s="1165"/>
      <c r="Y31" s="1165"/>
      <c r="Z31" s="1165"/>
      <c r="AA31" s="1165"/>
      <c r="AB31" s="1165"/>
      <c r="AC31" s="1165"/>
      <c r="AD31" s="1164"/>
      <c r="AE31" s="1164"/>
      <c r="AF31" s="1164"/>
    </row>
    <row r="32" spans="1:42" ht="15" customHeight="1" thickTop="1">
      <c r="A32" s="1142" t="s">
        <v>470</v>
      </c>
      <c r="B32" s="1143"/>
      <c r="C32" s="1143"/>
      <c r="D32" s="1143"/>
      <c r="E32" s="1144"/>
      <c r="F32" s="1148"/>
      <c r="G32" s="1149"/>
      <c r="H32" s="1149"/>
      <c r="I32" s="1149"/>
      <c r="J32" s="1149"/>
      <c r="K32" s="1149"/>
      <c r="L32" s="1149"/>
      <c r="M32" s="1149"/>
      <c r="N32" s="1149"/>
      <c r="O32" s="1149"/>
      <c r="P32" s="1149"/>
      <c r="Q32" s="1149"/>
      <c r="R32" s="1149"/>
      <c r="S32" s="1149"/>
      <c r="T32" s="1149"/>
      <c r="U32" s="1149"/>
      <c r="V32" s="1149"/>
      <c r="W32" s="1149"/>
      <c r="X32" s="1149"/>
      <c r="Y32" s="1149"/>
      <c r="Z32" s="1149"/>
      <c r="AA32" s="1149"/>
      <c r="AB32" s="1149"/>
      <c r="AC32" s="1163"/>
      <c r="AD32" s="1136">
        <f>IFERROR(ROUND(AVERAGE(F32:AC32),0),0)</f>
        <v>0</v>
      </c>
      <c r="AE32" s="1137"/>
      <c r="AF32" s="1138"/>
    </row>
    <row r="33" spans="1:33" ht="15" customHeight="1">
      <c r="A33" s="1145"/>
      <c r="B33" s="1146"/>
      <c r="C33" s="1146"/>
      <c r="D33" s="1146"/>
      <c r="E33" s="1147"/>
      <c r="F33" s="1150"/>
      <c r="G33" s="1151"/>
      <c r="H33" s="1151"/>
      <c r="I33" s="1151"/>
      <c r="J33" s="1151"/>
      <c r="K33" s="1151"/>
      <c r="L33" s="1151"/>
      <c r="M33" s="1151"/>
      <c r="N33" s="1151"/>
      <c r="O33" s="1151"/>
      <c r="P33" s="1151"/>
      <c r="Q33" s="1151"/>
      <c r="R33" s="1151"/>
      <c r="S33" s="1151"/>
      <c r="T33" s="1151"/>
      <c r="U33" s="1151"/>
      <c r="V33" s="1151"/>
      <c r="W33" s="1151"/>
      <c r="X33" s="1151"/>
      <c r="Y33" s="1151"/>
      <c r="Z33" s="1151"/>
      <c r="AA33" s="1151"/>
      <c r="AB33" s="1151"/>
      <c r="AC33" s="1160"/>
      <c r="AD33" s="1139"/>
      <c r="AE33" s="1140"/>
      <c r="AF33" s="1141"/>
    </row>
    <row r="34" spans="1:33" ht="15" customHeight="1">
      <c r="A34" s="1142" t="s">
        <v>471</v>
      </c>
      <c r="B34" s="1143"/>
      <c r="C34" s="1143"/>
      <c r="D34" s="1143"/>
      <c r="E34" s="1144"/>
      <c r="F34" s="1150"/>
      <c r="G34" s="1151"/>
      <c r="H34" s="1151"/>
      <c r="I34" s="1151"/>
      <c r="J34" s="1151"/>
      <c r="K34" s="1151"/>
      <c r="L34" s="1151"/>
      <c r="M34" s="1151"/>
      <c r="N34" s="1151"/>
      <c r="O34" s="1151"/>
      <c r="P34" s="1151"/>
      <c r="Q34" s="1151"/>
      <c r="R34" s="1151"/>
      <c r="S34" s="1151"/>
      <c r="T34" s="1151"/>
      <c r="U34" s="1151"/>
      <c r="V34" s="1151"/>
      <c r="W34" s="1151"/>
      <c r="X34" s="1151"/>
      <c r="Y34" s="1151"/>
      <c r="Z34" s="1151"/>
      <c r="AA34" s="1151"/>
      <c r="AB34" s="1151"/>
      <c r="AC34" s="1160"/>
      <c r="AD34" s="1136">
        <f>IFERROR(ROUND(AVERAGE(F34:AC34),0),0)</f>
        <v>0</v>
      </c>
      <c r="AE34" s="1137"/>
      <c r="AF34" s="1138"/>
    </row>
    <row r="35" spans="1:33" ht="15" customHeight="1">
      <c r="A35" s="1145"/>
      <c r="B35" s="1146"/>
      <c r="C35" s="1146"/>
      <c r="D35" s="1146"/>
      <c r="E35" s="1147"/>
      <c r="F35" s="1150"/>
      <c r="G35" s="1151"/>
      <c r="H35" s="1151"/>
      <c r="I35" s="1151"/>
      <c r="J35" s="1151"/>
      <c r="K35" s="1151"/>
      <c r="L35" s="1151"/>
      <c r="M35" s="1151"/>
      <c r="N35" s="1151"/>
      <c r="O35" s="1151"/>
      <c r="P35" s="1151"/>
      <c r="Q35" s="1151"/>
      <c r="R35" s="1151"/>
      <c r="S35" s="1151"/>
      <c r="T35" s="1151"/>
      <c r="U35" s="1151"/>
      <c r="V35" s="1151"/>
      <c r="W35" s="1151"/>
      <c r="X35" s="1151"/>
      <c r="Y35" s="1151"/>
      <c r="Z35" s="1151"/>
      <c r="AA35" s="1151"/>
      <c r="AB35" s="1151"/>
      <c r="AC35" s="1160"/>
      <c r="AD35" s="1139"/>
      <c r="AE35" s="1140"/>
      <c r="AF35" s="1141"/>
    </row>
    <row r="36" spans="1:33" ht="15" customHeight="1">
      <c r="A36" s="1142" t="s">
        <v>472</v>
      </c>
      <c r="B36" s="1143"/>
      <c r="C36" s="1143"/>
      <c r="D36" s="1143"/>
      <c r="E36" s="1144"/>
      <c r="F36" s="1150"/>
      <c r="G36" s="1151"/>
      <c r="H36" s="1151"/>
      <c r="I36" s="1151"/>
      <c r="J36" s="1151"/>
      <c r="K36" s="1151"/>
      <c r="L36" s="1151"/>
      <c r="M36" s="1151"/>
      <c r="N36" s="1151"/>
      <c r="O36" s="1151"/>
      <c r="P36" s="1151"/>
      <c r="Q36" s="1151"/>
      <c r="R36" s="1151"/>
      <c r="S36" s="1151"/>
      <c r="T36" s="1151"/>
      <c r="U36" s="1151"/>
      <c r="V36" s="1151"/>
      <c r="W36" s="1151"/>
      <c r="X36" s="1151"/>
      <c r="Y36" s="1151"/>
      <c r="Z36" s="1151"/>
      <c r="AA36" s="1151"/>
      <c r="AB36" s="1151"/>
      <c r="AC36" s="1160"/>
      <c r="AD36" s="1136">
        <f>IFERROR(ROUND(AVERAGE(F36:AC36),0),0)</f>
        <v>0</v>
      </c>
      <c r="AE36" s="1137"/>
      <c r="AF36" s="1138"/>
    </row>
    <row r="37" spans="1:33" ht="15" customHeight="1" thickBot="1">
      <c r="A37" s="1145"/>
      <c r="B37" s="1146"/>
      <c r="C37" s="1146"/>
      <c r="D37" s="1146"/>
      <c r="E37" s="1147"/>
      <c r="F37" s="1159"/>
      <c r="G37" s="1158"/>
      <c r="H37" s="1158"/>
      <c r="I37" s="1158"/>
      <c r="J37" s="1158"/>
      <c r="K37" s="1158"/>
      <c r="L37" s="1158"/>
      <c r="M37" s="1158"/>
      <c r="N37" s="1158"/>
      <c r="O37" s="1158"/>
      <c r="P37" s="1158"/>
      <c r="Q37" s="1158"/>
      <c r="R37" s="1158"/>
      <c r="S37" s="1158"/>
      <c r="T37" s="1158"/>
      <c r="U37" s="1158"/>
      <c r="V37" s="1158"/>
      <c r="W37" s="1158"/>
      <c r="X37" s="1158"/>
      <c r="Y37" s="1158"/>
      <c r="Z37" s="1158"/>
      <c r="AA37" s="1158"/>
      <c r="AB37" s="1158"/>
      <c r="AC37" s="1161"/>
      <c r="AD37" s="1139"/>
      <c r="AE37" s="1140"/>
      <c r="AF37" s="1141"/>
    </row>
    <row r="38" spans="1:33" ht="14.25" customHeight="1" thickTop="1">
      <c r="A38" s="420"/>
      <c r="B38" s="1162" t="s">
        <v>473</v>
      </c>
      <c r="C38" s="1162"/>
      <c r="D38" s="1162"/>
      <c r="E38" s="1162"/>
      <c r="F38" s="1162"/>
      <c r="G38" s="1162"/>
      <c r="H38" s="1162"/>
      <c r="I38" s="1162"/>
      <c r="J38" s="1162"/>
      <c r="K38" s="1162"/>
      <c r="L38" s="1162"/>
      <c r="M38" s="1162"/>
      <c r="N38" s="1162"/>
      <c r="O38" s="1162"/>
      <c r="P38" s="1162"/>
      <c r="Q38" s="1162"/>
      <c r="R38" s="1162"/>
      <c r="S38" s="1162"/>
      <c r="T38" s="1162"/>
      <c r="U38" s="1162"/>
      <c r="V38" s="1162"/>
      <c r="W38" s="1162"/>
      <c r="X38" s="1162"/>
      <c r="Y38" s="1162"/>
      <c r="Z38" s="1162"/>
      <c r="AA38" s="1162"/>
      <c r="AB38" s="1162"/>
      <c r="AC38" s="1162"/>
      <c r="AD38" s="1162"/>
      <c r="AE38" s="1162"/>
      <c r="AF38" s="1162"/>
    </row>
    <row r="39" spans="1:33" ht="14.25" customHeight="1">
      <c r="A39" s="420"/>
      <c r="B39" s="420"/>
      <c r="C39" s="420"/>
      <c r="D39" s="420"/>
      <c r="E39" s="420"/>
      <c r="F39" s="420"/>
      <c r="G39" s="435"/>
      <c r="H39" s="435"/>
      <c r="I39" s="435"/>
      <c r="J39" s="435"/>
      <c r="K39" s="435"/>
      <c r="L39" s="436"/>
      <c r="M39" s="436"/>
      <c r="N39" s="436"/>
      <c r="O39" s="436"/>
      <c r="P39" s="436"/>
      <c r="Q39" s="436"/>
      <c r="R39" s="436"/>
      <c r="S39" s="436"/>
      <c r="T39" s="436"/>
      <c r="U39" s="436"/>
      <c r="V39" s="437"/>
      <c r="W39" s="437"/>
      <c r="X39" s="437"/>
      <c r="Y39" s="437"/>
      <c r="Z39" s="437"/>
      <c r="AA39" s="420"/>
      <c r="AB39" s="420"/>
      <c r="AC39" s="420"/>
      <c r="AD39" s="420"/>
      <c r="AE39" s="420"/>
      <c r="AF39" s="420"/>
    </row>
    <row r="40" spans="1:33" s="426" customFormat="1" ht="18" customHeight="1">
      <c r="A40" s="1110" t="s">
        <v>943</v>
      </c>
      <c r="B40" s="1110"/>
      <c r="C40" s="1110"/>
      <c r="D40" s="1110"/>
      <c r="E40" s="1110"/>
      <c r="F40" s="1110"/>
      <c r="G40" s="1110"/>
      <c r="H40" s="1110"/>
      <c r="I40" s="1110"/>
      <c r="J40" s="1110"/>
      <c r="K40" s="1110"/>
      <c r="L40" s="1110"/>
      <c r="M40" s="1110"/>
      <c r="N40" s="1110"/>
      <c r="O40" s="1110"/>
      <c r="P40" s="1110"/>
      <c r="Q40" s="1110"/>
      <c r="R40" s="1110"/>
      <c r="S40" s="1110"/>
      <c r="T40" s="1110"/>
      <c r="U40" s="1110"/>
      <c r="V40" s="1110"/>
      <c r="W40" s="1110"/>
      <c r="X40" s="1110"/>
      <c r="Y40" s="1110"/>
      <c r="Z40" s="1110"/>
      <c r="AA40" s="1110"/>
      <c r="AB40" s="1110"/>
      <c r="AC40" s="1110"/>
      <c r="AD40" s="1110"/>
      <c r="AE40" s="1110"/>
      <c r="AF40" s="1110"/>
      <c r="AG40" s="439"/>
    </row>
    <row r="41" spans="1:33" s="426" customFormat="1" ht="32.25" hidden="1" customHeight="1">
      <c r="A41" s="1152" t="s">
        <v>474</v>
      </c>
      <c r="B41" s="1153"/>
      <c r="C41" s="1153"/>
      <c r="D41" s="1153"/>
      <c r="E41" s="1153"/>
      <c r="F41" s="1153"/>
      <c r="G41" s="1153"/>
      <c r="H41" s="1153"/>
      <c r="I41" s="1153"/>
      <c r="J41" s="1153"/>
      <c r="K41" s="1153"/>
      <c r="L41" s="1154"/>
      <c r="M41" s="1155" t="e">
        <f>ROUNDDOWN(M74,-3)</f>
        <v>#N/A</v>
      </c>
      <c r="N41" s="1156"/>
      <c r="O41" s="1156"/>
      <c r="P41" s="1156"/>
      <c r="Q41" s="1156"/>
      <c r="R41" s="1156"/>
      <c r="S41" s="1156"/>
      <c r="T41" s="1156"/>
      <c r="U41" s="1156"/>
      <c r="V41" s="1156"/>
      <c r="W41" s="1156"/>
      <c r="X41" s="1156"/>
      <c r="Y41" s="1156"/>
      <c r="Z41" s="1156"/>
      <c r="AA41" s="1156"/>
      <c r="AB41" s="1156"/>
      <c r="AC41" s="1156"/>
      <c r="AD41" s="1156"/>
      <c r="AE41" s="1156"/>
      <c r="AF41" s="1157"/>
      <c r="AG41" s="439"/>
    </row>
    <row r="42" spans="1:33">
      <c r="A42" s="420"/>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row>
    <row r="43" spans="1:33" ht="13.5" customHeight="1">
      <c r="A43" s="1100" t="s">
        <v>475</v>
      </c>
      <c r="B43" s="1101"/>
      <c r="C43" s="1101"/>
      <c r="D43" s="1101"/>
      <c r="E43" s="1101"/>
      <c r="F43" s="1101"/>
      <c r="G43" s="1101"/>
      <c r="H43" s="1101"/>
      <c r="I43" s="1101"/>
      <c r="J43" s="1111"/>
      <c r="K43" s="1118" t="s">
        <v>476</v>
      </c>
      <c r="L43" s="1119"/>
      <c r="M43" s="1100" t="s">
        <v>477</v>
      </c>
      <c r="N43" s="1101"/>
      <c r="O43" s="1101"/>
      <c r="P43" s="1101"/>
      <c r="Q43" s="1101"/>
      <c r="R43" s="1101"/>
      <c r="S43" s="1101"/>
      <c r="T43" s="1101"/>
      <c r="U43" s="1101"/>
      <c r="V43" s="1101"/>
      <c r="W43" s="1101"/>
      <c r="X43" s="1101"/>
      <c r="Y43" s="1101"/>
      <c r="Z43" s="1101"/>
      <c r="AA43" s="1101"/>
      <c r="AB43" s="1101"/>
      <c r="AC43" s="1101"/>
      <c r="AD43" s="1101"/>
      <c r="AE43" s="1101"/>
      <c r="AF43" s="1111"/>
    </row>
    <row r="44" spans="1:33">
      <c r="A44" s="1112"/>
      <c r="B44" s="1113"/>
      <c r="C44" s="1113"/>
      <c r="D44" s="1113"/>
      <c r="E44" s="1113"/>
      <c r="F44" s="1113"/>
      <c r="G44" s="1113"/>
      <c r="H44" s="1113"/>
      <c r="I44" s="1113"/>
      <c r="J44" s="1114"/>
      <c r="K44" s="1120"/>
      <c r="L44" s="1121"/>
      <c r="M44" s="1115"/>
      <c r="N44" s="1116"/>
      <c r="O44" s="1116"/>
      <c r="P44" s="1116"/>
      <c r="Q44" s="1116"/>
      <c r="R44" s="1116"/>
      <c r="S44" s="1116"/>
      <c r="T44" s="1116"/>
      <c r="U44" s="1116"/>
      <c r="V44" s="1116"/>
      <c r="W44" s="1116"/>
      <c r="X44" s="1116"/>
      <c r="Y44" s="1116"/>
      <c r="Z44" s="1116"/>
      <c r="AA44" s="1116"/>
      <c r="AB44" s="1116"/>
      <c r="AC44" s="1116"/>
      <c r="AD44" s="1116"/>
      <c r="AE44" s="1116"/>
      <c r="AF44" s="1117"/>
    </row>
    <row r="45" spans="1:33" ht="19.5" thickBot="1">
      <c r="A45" s="1115"/>
      <c r="B45" s="1116"/>
      <c r="C45" s="1116"/>
      <c r="D45" s="1116"/>
      <c r="E45" s="1116"/>
      <c r="F45" s="1116"/>
      <c r="G45" s="1116"/>
      <c r="H45" s="1116"/>
      <c r="I45" s="1116"/>
      <c r="J45" s="1117"/>
      <c r="K45" s="1122"/>
      <c r="L45" s="1123"/>
      <c r="M45" s="1097" t="s">
        <v>438</v>
      </c>
      <c r="N45" s="1098"/>
      <c r="O45" s="1098"/>
      <c r="P45" s="1099"/>
      <c r="Q45" s="1097" t="s">
        <v>437</v>
      </c>
      <c r="R45" s="1098"/>
      <c r="S45" s="1098"/>
      <c r="T45" s="1099"/>
      <c r="U45" s="1097" t="s">
        <v>478</v>
      </c>
      <c r="V45" s="1098"/>
      <c r="W45" s="1098"/>
      <c r="X45" s="1099"/>
      <c r="Y45" s="1097" t="s">
        <v>479</v>
      </c>
      <c r="Z45" s="1098"/>
      <c r="AA45" s="1098"/>
      <c r="AB45" s="1099"/>
      <c r="AC45" s="1097" t="s">
        <v>480</v>
      </c>
      <c r="AD45" s="1098"/>
      <c r="AE45" s="1098"/>
      <c r="AF45" s="1099"/>
    </row>
    <row r="46" spans="1:33" ht="20.25" customHeight="1" thickBot="1">
      <c r="A46" s="1100" t="s">
        <v>481</v>
      </c>
      <c r="B46" s="1101"/>
      <c r="C46" s="1101"/>
      <c r="D46" s="1101"/>
      <c r="E46" s="1101"/>
      <c r="F46" s="1101"/>
      <c r="G46" s="1101"/>
      <c r="H46" s="1101"/>
      <c r="I46" s="1101"/>
      <c r="J46" s="1101"/>
      <c r="K46" s="1101"/>
      <c r="L46" s="1102"/>
      <c r="M46" s="1103"/>
      <c r="N46" s="1104"/>
      <c r="O46" s="1104"/>
      <c r="P46" s="1105"/>
      <c r="Q46" s="1106"/>
      <c r="R46" s="1104"/>
      <c r="S46" s="1104"/>
      <c r="T46" s="1105"/>
      <c r="U46" s="1107">
        <f>$AD$36</f>
        <v>0</v>
      </c>
      <c r="V46" s="1108"/>
      <c r="W46" s="1108"/>
      <c r="X46" s="1109"/>
      <c r="Y46" s="1107">
        <f>$AD$34</f>
        <v>0</v>
      </c>
      <c r="Z46" s="1108"/>
      <c r="AA46" s="1108"/>
      <c r="AB46" s="1109"/>
      <c r="AC46" s="1107">
        <f>$AD$32</f>
        <v>0</v>
      </c>
      <c r="AD46" s="1108"/>
      <c r="AE46" s="1108"/>
      <c r="AF46" s="1109"/>
    </row>
    <row r="47" spans="1:33" ht="13.5" customHeight="1">
      <c r="A47" s="1031" t="s">
        <v>482</v>
      </c>
      <c r="B47" s="1034" t="s">
        <v>483</v>
      </c>
      <c r="C47" s="1015" t="s">
        <v>484</v>
      </c>
      <c r="D47" s="1016"/>
      <c r="E47" s="1016"/>
      <c r="F47" s="1016"/>
      <c r="G47" s="1016"/>
      <c r="H47" s="1016"/>
      <c r="I47" s="1016"/>
      <c r="J47" s="1017"/>
      <c r="K47" s="1132"/>
      <c r="L47" s="1133"/>
      <c r="M47" s="1093"/>
      <c r="N47" s="1094"/>
      <c r="O47" s="1094"/>
      <c r="P47" s="1095"/>
      <c r="Q47" s="1096"/>
      <c r="R47" s="1094"/>
      <c r="S47" s="1094"/>
      <c r="T47" s="1095"/>
      <c r="U47" s="1090">
        <f>IF($K47="○",VLOOKUP($AU$6,教育単価表,10,0),0)</f>
        <v>0</v>
      </c>
      <c r="V47" s="1091"/>
      <c r="W47" s="1091"/>
      <c r="X47" s="1092"/>
      <c r="Y47" s="1090">
        <f>IF($K47="○",VLOOKUP($AU$6,教育単価表,10,0),0)</f>
        <v>0</v>
      </c>
      <c r="Z47" s="1091"/>
      <c r="AA47" s="1091"/>
      <c r="AB47" s="1092"/>
      <c r="AC47" s="1090">
        <f>IF($K47="○",VLOOKUP($AU$4,教育単価表,10,0),0)</f>
        <v>0</v>
      </c>
      <c r="AD47" s="1091"/>
      <c r="AE47" s="1091"/>
      <c r="AF47" s="1092"/>
    </row>
    <row r="48" spans="1:33">
      <c r="A48" s="1032"/>
      <c r="B48" s="1035"/>
      <c r="C48" s="1023" t="s">
        <v>485</v>
      </c>
      <c r="D48" s="1024"/>
      <c r="E48" s="1024"/>
      <c r="F48" s="1024"/>
      <c r="G48" s="1024"/>
      <c r="H48" s="1024"/>
      <c r="I48" s="1024"/>
      <c r="J48" s="1025"/>
      <c r="K48" s="1130"/>
      <c r="L48" s="1131"/>
      <c r="M48" s="1063"/>
      <c r="N48" s="1064"/>
      <c r="O48" s="1064"/>
      <c r="P48" s="1065"/>
      <c r="Q48" s="1066"/>
      <c r="R48" s="1064"/>
      <c r="S48" s="1064"/>
      <c r="T48" s="1065"/>
      <c r="U48" s="1085">
        <f>IF($K48="○",VLOOKUP($AU$4,教育単価表,16,0),0)</f>
        <v>0</v>
      </c>
      <c r="V48" s="1029"/>
      <c r="W48" s="1029"/>
      <c r="X48" s="1030"/>
      <c r="Y48" s="1085">
        <f>IF($K48="○",VLOOKUP($AU$4,教育単価表,16,0),0)</f>
        <v>0</v>
      </c>
      <c r="Z48" s="1029"/>
      <c r="AA48" s="1029"/>
      <c r="AB48" s="1030"/>
      <c r="AC48" s="1085">
        <f>IF($K48="○",VLOOKUP($AU$4,教育単価表,16,0),0)</f>
        <v>0</v>
      </c>
      <c r="AD48" s="1029"/>
      <c r="AE48" s="1029"/>
      <c r="AF48" s="1030"/>
    </row>
    <row r="49" spans="1:42">
      <c r="A49" s="1032"/>
      <c r="B49" s="1035"/>
      <c r="C49" s="1023" t="s">
        <v>486</v>
      </c>
      <c r="D49" s="1024"/>
      <c r="E49" s="1024"/>
      <c r="F49" s="1024"/>
      <c r="G49" s="1024"/>
      <c r="H49" s="1024"/>
      <c r="I49" s="1024"/>
      <c r="J49" s="1025"/>
      <c r="K49" s="1130"/>
      <c r="L49" s="1131"/>
      <c r="M49" s="1063"/>
      <c r="N49" s="1064"/>
      <c r="O49" s="1064"/>
      <c r="P49" s="1065"/>
      <c r="Q49" s="1066"/>
      <c r="R49" s="1064"/>
      <c r="S49" s="1064"/>
      <c r="T49" s="1065"/>
      <c r="U49" s="1085">
        <f>IF($K49="○",VLOOKUP($AU$4,教育単価表,20,0),0)</f>
        <v>0</v>
      </c>
      <c r="V49" s="1029"/>
      <c r="W49" s="1029"/>
      <c r="X49" s="1030"/>
      <c r="Y49" s="1085">
        <f>IF($K49="○",VLOOKUP($AU$4,教育単価表,20,0),0)</f>
        <v>0</v>
      </c>
      <c r="Z49" s="1029"/>
      <c r="AA49" s="1029"/>
      <c r="AB49" s="1030"/>
      <c r="AC49" s="1085">
        <f>IF($K49="○",VLOOKUP($AU$4,教育単価表,20,0),0)</f>
        <v>0</v>
      </c>
      <c r="AD49" s="1029"/>
      <c r="AE49" s="1029"/>
      <c r="AF49" s="1030"/>
    </row>
    <row r="50" spans="1:42" ht="33" customHeight="1">
      <c r="A50" s="1032"/>
      <c r="B50" s="1035"/>
      <c r="C50" s="1023" t="s">
        <v>487</v>
      </c>
      <c r="D50" s="1024"/>
      <c r="E50" s="1024"/>
      <c r="F50" s="1024"/>
      <c r="G50" s="1024"/>
      <c r="H50" s="1024"/>
      <c r="I50" s="1024"/>
      <c r="J50" s="1025"/>
      <c r="K50" s="1130"/>
      <c r="L50" s="1131"/>
      <c r="M50" s="1063"/>
      <c r="N50" s="1064"/>
      <c r="O50" s="1064"/>
      <c r="P50" s="1065"/>
      <c r="Q50" s="1066"/>
      <c r="R50" s="1064"/>
      <c r="S50" s="1064"/>
      <c r="T50" s="1065"/>
      <c r="U50" s="1085">
        <f>IF($K50="○",VLOOKUP($AU$6,教育単価表,23,0),0)</f>
        <v>0</v>
      </c>
      <c r="V50" s="1029"/>
      <c r="W50" s="1029"/>
      <c r="X50" s="1030"/>
      <c r="Y50" s="1085">
        <f>IF($K50="○",VLOOKUP($AU$6,教育単価表,23,0),0)</f>
        <v>0</v>
      </c>
      <c r="Z50" s="1029"/>
      <c r="AA50" s="1029"/>
      <c r="AB50" s="1030"/>
      <c r="AC50" s="1066"/>
      <c r="AD50" s="1064"/>
      <c r="AE50" s="1064"/>
      <c r="AF50" s="1065"/>
    </row>
    <row r="51" spans="1:42" ht="33" customHeight="1">
      <c r="A51" s="1032"/>
      <c r="B51" s="1035"/>
      <c r="C51" s="1087" t="s">
        <v>488</v>
      </c>
      <c r="D51" s="1088"/>
      <c r="E51" s="1088"/>
      <c r="F51" s="1088"/>
      <c r="G51" s="1088"/>
      <c r="H51" s="1088"/>
      <c r="I51" s="1088"/>
      <c r="J51" s="1089"/>
      <c r="K51" s="1130"/>
      <c r="L51" s="1131"/>
      <c r="M51" s="1063"/>
      <c r="N51" s="1064"/>
      <c r="O51" s="1064"/>
      <c r="P51" s="1065"/>
      <c r="Q51" s="1066"/>
      <c r="R51" s="1064"/>
      <c r="S51" s="1064"/>
      <c r="T51" s="1065"/>
      <c r="U51" s="1085">
        <f>IF(AND(K51="○",K52="○"),"NG",IF($K51="○",VLOOKUP($AU$6,教育単価表,27,0),0))</f>
        <v>0</v>
      </c>
      <c r="V51" s="1029"/>
      <c r="W51" s="1029"/>
      <c r="X51" s="1030"/>
      <c r="Y51" s="1066"/>
      <c r="Z51" s="1064"/>
      <c r="AA51" s="1064"/>
      <c r="AB51" s="1065"/>
      <c r="AC51" s="1066"/>
      <c r="AD51" s="1064"/>
      <c r="AE51" s="1064"/>
      <c r="AF51" s="1065"/>
    </row>
    <row r="52" spans="1:42" ht="34.5" customHeight="1">
      <c r="A52" s="1032"/>
      <c r="B52" s="1035"/>
      <c r="C52" s="1087" t="s">
        <v>489</v>
      </c>
      <c r="D52" s="1088"/>
      <c r="E52" s="1088"/>
      <c r="F52" s="1088"/>
      <c r="G52" s="1088"/>
      <c r="H52" s="1088"/>
      <c r="I52" s="1088"/>
      <c r="J52" s="1089"/>
      <c r="K52" s="1130"/>
      <c r="L52" s="1131"/>
      <c r="M52" s="1063"/>
      <c r="N52" s="1064"/>
      <c r="O52" s="1064"/>
      <c r="P52" s="1065"/>
      <c r="Q52" s="1066"/>
      <c r="R52" s="1064"/>
      <c r="S52" s="1064"/>
      <c r="T52" s="1065"/>
      <c r="U52" s="1085">
        <f>IF(AND(K51="○",K52="○"),"NG",IF($K52="○",VLOOKUP($AU$6,教育単価表,31,0),0))</f>
        <v>0</v>
      </c>
      <c r="V52" s="1029"/>
      <c r="W52" s="1029"/>
      <c r="X52" s="1030"/>
      <c r="Y52" s="1066"/>
      <c r="Z52" s="1064"/>
      <c r="AA52" s="1064"/>
      <c r="AB52" s="1065"/>
      <c r="AC52" s="1066"/>
      <c r="AD52" s="1064"/>
      <c r="AE52" s="1064"/>
      <c r="AF52" s="1065"/>
    </row>
    <row r="53" spans="1:42">
      <c r="A53" s="1032"/>
      <c r="B53" s="1035"/>
      <c r="C53" s="1023" t="s">
        <v>490</v>
      </c>
      <c r="D53" s="1024"/>
      <c r="E53" s="1024"/>
      <c r="F53" s="1024"/>
      <c r="G53" s="1024"/>
      <c r="H53" s="1024"/>
      <c r="I53" s="1024"/>
      <c r="J53" s="1025"/>
      <c r="K53" s="1130"/>
      <c r="L53" s="1131"/>
      <c r="M53" s="1063"/>
      <c r="N53" s="1064"/>
      <c r="O53" s="1064"/>
      <c r="P53" s="1065"/>
      <c r="Q53" s="1066"/>
      <c r="R53" s="1064"/>
      <c r="S53" s="1064"/>
      <c r="T53" s="1065"/>
      <c r="U53" s="1085">
        <f>IF($K53="○",VLOOKUP($AU$4,教育単価表,72,0),0)</f>
        <v>0</v>
      </c>
      <c r="V53" s="1029"/>
      <c r="W53" s="1029"/>
      <c r="X53" s="1030"/>
      <c r="Y53" s="1085">
        <f>IF($K53="○",VLOOKUP($AU$4,教育単価表,72,0),0)</f>
        <v>0</v>
      </c>
      <c r="Z53" s="1029"/>
      <c r="AA53" s="1029"/>
      <c r="AB53" s="1030"/>
      <c r="AC53" s="1085">
        <f>IF($K53="○",VLOOKUP($AU$4,教育単価表,72,0),0)</f>
        <v>0</v>
      </c>
      <c r="AD53" s="1029"/>
      <c r="AE53" s="1029"/>
      <c r="AF53" s="1030"/>
    </row>
    <row r="54" spans="1:42">
      <c r="A54" s="1032"/>
      <c r="B54" s="1035"/>
      <c r="C54" s="1023" t="s">
        <v>491</v>
      </c>
      <c r="D54" s="1024"/>
      <c r="E54" s="1024"/>
      <c r="F54" s="1024"/>
      <c r="G54" s="1024"/>
      <c r="H54" s="1024"/>
      <c r="I54" s="1024"/>
      <c r="J54" s="1025"/>
      <c r="K54" s="1130"/>
      <c r="L54" s="1131"/>
      <c r="M54" s="1063"/>
      <c r="N54" s="1064"/>
      <c r="O54" s="1064"/>
      <c r="P54" s="1065"/>
      <c r="Q54" s="1066"/>
      <c r="R54" s="1064"/>
      <c r="S54" s="1064"/>
      <c r="T54" s="1065"/>
      <c r="U54" s="1085">
        <f>IF($K54&gt;0,VLOOKUP($AU$4,教育単価表,35,0)*$K$54,0)</f>
        <v>0</v>
      </c>
      <c r="V54" s="1029"/>
      <c r="W54" s="1029"/>
      <c r="X54" s="1030"/>
      <c r="Y54" s="1085">
        <f>IF($K54&gt;0,VLOOKUP($AU$4,教育単価表,35,0)*$K$54,0)</f>
        <v>0</v>
      </c>
      <c r="Z54" s="1029"/>
      <c r="AA54" s="1029"/>
      <c r="AB54" s="1030"/>
      <c r="AC54" s="1085">
        <f>IF($K54&gt;0,VLOOKUP($AU$4,教育単価表,35,0)*$K$54,0)</f>
        <v>0</v>
      </c>
      <c r="AD54" s="1029"/>
      <c r="AE54" s="1029"/>
      <c r="AF54" s="1030"/>
    </row>
    <row r="55" spans="1:42">
      <c r="A55" s="1032"/>
      <c r="B55" s="1035"/>
      <c r="C55" s="1023" t="s">
        <v>492</v>
      </c>
      <c r="D55" s="1024"/>
      <c r="E55" s="1024"/>
      <c r="F55" s="1024"/>
      <c r="G55" s="1024"/>
      <c r="H55" s="1024"/>
      <c r="I55" s="1024"/>
      <c r="J55" s="1025"/>
      <c r="K55" s="1130"/>
      <c r="L55" s="1131"/>
      <c r="M55" s="1063"/>
      <c r="N55" s="1064"/>
      <c r="O55" s="1064"/>
      <c r="P55" s="1065"/>
      <c r="Q55" s="1066"/>
      <c r="R55" s="1064"/>
      <c r="S55" s="1064"/>
      <c r="T55" s="1065"/>
      <c r="U55" s="1085">
        <f>IF($K55="○",VLOOKUP($AU$4,教育単価表,39,0),0)</f>
        <v>0</v>
      </c>
      <c r="V55" s="1029"/>
      <c r="W55" s="1029"/>
      <c r="X55" s="1030"/>
      <c r="Y55" s="1085">
        <f>IF($K55="○",VLOOKUP($AU$4,教育単価表,39,0),0)</f>
        <v>0</v>
      </c>
      <c r="Z55" s="1029"/>
      <c r="AA55" s="1029"/>
      <c r="AB55" s="1030"/>
      <c r="AC55" s="1085">
        <f>IF($K55="○",VLOOKUP($AU$4,教育単価表,39,0),0)</f>
        <v>0</v>
      </c>
      <c r="AD55" s="1029"/>
      <c r="AE55" s="1029"/>
      <c r="AF55" s="1030"/>
    </row>
    <row r="56" spans="1:42" ht="19.5" thickBot="1">
      <c r="A56" s="1032"/>
      <c r="B56" s="1035"/>
      <c r="C56" s="995" t="s">
        <v>493</v>
      </c>
      <c r="D56" s="996"/>
      <c r="E56" s="996"/>
      <c r="F56" s="996"/>
      <c r="G56" s="996"/>
      <c r="H56" s="996"/>
      <c r="I56" s="996"/>
      <c r="J56" s="997"/>
      <c r="K56" s="1134"/>
      <c r="L56" s="1135"/>
      <c r="M56" s="1051"/>
      <c r="N56" s="1038"/>
      <c r="O56" s="1038"/>
      <c r="P56" s="1039"/>
      <c r="Q56" s="1037"/>
      <c r="R56" s="1038"/>
      <c r="S56" s="1038"/>
      <c r="T56" s="1039"/>
      <c r="U56" s="1086">
        <f>IF($K56&gt;0,VLOOKUP($AU$4,教育単価表,43,0)*$K$56,0)</f>
        <v>0</v>
      </c>
      <c r="V56" s="1053"/>
      <c r="W56" s="1053"/>
      <c r="X56" s="1054"/>
      <c r="Y56" s="1086">
        <f>IF($K56&gt;0,VLOOKUP($AU$4,教育単価表,43,0)*$K$56,0)</f>
        <v>0</v>
      </c>
      <c r="Z56" s="1053"/>
      <c r="AA56" s="1053"/>
      <c r="AB56" s="1054"/>
      <c r="AC56" s="1086">
        <f>IF($K56&gt;0,VLOOKUP($AU$4,教育単価表,43,0)*$K$56,0)</f>
        <v>0</v>
      </c>
      <c r="AD56" s="1053"/>
      <c r="AE56" s="1053"/>
      <c r="AF56" s="1054"/>
    </row>
    <row r="57" spans="1:42" ht="33" customHeight="1" thickTop="1" thickBot="1">
      <c r="A57" s="1032"/>
      <c r="B57" s="1036"/>
      <c r="C57" s="1040" t="s">
        <v>494</v>
      </c>
      <c r="D57" s="1041"/>
      <c r="E57" s="1041"/>
      <c r="F57" s="1041"/>
      <c r="G57" s="1041"/>
      <c r="H57" s="1041"/>
      <c r="I57" s="1041"/>
      <c r="J57" s="1041"/>
      <c r="K57" s="1041"/>
      <c r="L57" s="1083"/>
      <c r="M57" s="1084"/>
      <c r="N57" s="1044"/>
      <c r="O57" s="1044"/>
      <c r="P57" s="1045"/>
      <c r="Q57" s="1043"/>
      <c r="R57" s="1044"/>
      <c r="S57" s="1044"/>
      <c r="T57" s="1045"/>
      <c r="U57" s="1003">
        <f>SUM(U47:X56)</f>
        <v>0</v>
      </c>
      <c r="V57" s="1004"/>
      <c r="W57" s="1004"/>
      <c r="X57" s="1005"/>
      <c r="Y57" s="1003">
        <f>SUM(Y47:AB56)</f>
        <v>0</v>
      </c>
      <c r="Z57" s="1004"/>
      <c r="AA57" s="1004"/>
      <c r="AB57" s="1005"/>
      <c r="AC57" s="1003">
        <f>SUM(AC47:AF56)</f>
        <v>0</v>
      </c>
      <c r="AD57" s="1004"/>
      <c r="AE57" s="1004"/>
      <c r="AF57" s="1005"/>
    </row>
    <row r="58" spans="1:42" ht="43.5" customHeight="1">
      <c r="A58" s="1032"/>
      <c r="B58" s="1071" t="s">
        <v>495</v>
      </c>
      <c r="C58" s="1074" t="s">
        <v>496</v>
      </c>
      <c r="D58" s="1075"/>
      <c r="E58" s="1075"/>
      <c r="F58" s="1075"/>
      <c r="G58" s="1075"/>
      <c r="H58" s="1075"/>
      <c r="I58" s="1075"/>
      <c r="J58" s="1076"/>
      <c r="K58" s="1132"/>
      <c r="L58" s="1133"/>
      <c r="M58" s="1079"/>
      <c r="N58" s="1080"/>
      <c r="O58" s="1080"/>
      <c r="P58" s="1081"/>
      <c r="Q58" s="1082"/>
      <c r="R58" s="1080"/>
      <c r="S58" s="1080"/>
      <c r="T58" s="1081"/>
      <c r="U58" s="1067">
        <f>-IF($K58="○",VLOOKUP($AU$6,教育単価表,58,0),0)</f>
        <v>0</v>
      </c>
      <c r="V58" s="1021"/>
      <c r="W58" s="1021"/>
      <c r="X58" s="1022"/>
      <c r="Y58" s="1067">
        <f>-IF($K58="○",VLOOKUP($AU$6,教育単価表,58,0),0)</f>
        <v>0</v>
      </c>
      <c r="Z58" s="1021"/>
      <c r="AA58" s="1021"/>
      <c r="AB58" s="1022"/>
      <c r="AC58" s="1067">
        <f>-IF($K58="○",VLOOKUP($AU$6,教育単価表,58,0),0)</f>
        <v>0</v>
      </c>
      <c r="AD58" s="1021"/>
      <c r="AE58" s="1021"/>
      <c r="AF58" s="1022"/>
    </row>
    <row r="59" spans="1:42" ht="31.5" customHeight="1">
      <c r="A59" s="1032"/>
      <c r="B59" s="1072"/>
      <c r="C59" s="1068" t="s">
        <v>497</v>
      </c>
      <c r="D59" s="1069"/>
      <c r="E59" s="1069"/>
      <c r="F59" s="1069"/>
      <c r="G59" s="1069"/>
      <c r="H59" s="1069"/>
      <c r="I59" s="1069"/>
      <c r="J59" s="1070"/>
      <c r="K59" s="1130"/>
      <c r="L59" s="1131"/>
      <c r="M59" s="1063"/>
      <c r="N59" s="1064"/>
      <c r="O59" s="1064"/>
      <c r="P59" s="1065"/>
      <c r="Q59" s="1066"/>
      <c r="R59" s="1064"/>
      <c r="S59" s="1064"/>
      <c r="T59" s="1065"/>
      <c r="U59" s="1055">
        <f>-IF($K59&gt;0,VLOOKUP($AU$6,教育単価表,60,0)*$K$59,0)</f>
        <v>0</v>
      </c>
      <c r="V59" s="1056"/>
      <c r="W59" s="1056"/>
      <c r="X59" s="1057"/>
      <c r="Y59" s="1055">
        <f>-IF($K59&gt;0,VLOOKUP($AU$6,教育単価表,60,0)*$K$59,0)</f>
        <v>0</v>
      </c>
      <c r="Z59" s="1056"/>
      <c r="AA59" s="1056"/>
      <c r="AB59" s="1057"/>
      <c r="AC59" s="1055">
        <f>-IF($K59&gt;0,VLOOKUP($AU$6,教育単価表,60,0)*$K$59,0)</f>
        <v>0</v>
      </c>
      <c r="AD59" s="1056"/>
      <c r="AE59" s="1056"/>
      <c r="AF59" s="1057"/>
    </row>
    <row r="60" spans="1:42" ht="30" customHeight="1">
      <c r="A60" s="1032"/>
      <c r="B60" s="1072"/>
      <c r="C60" s="1058" t="s">
        <v>498</v>
      </c>
      <c r="D60" s="1059"/>
      <c r="E60" s="1059"/>
      <c r="F60" s="1059"/>
      <c r="G60" s="1059"/>
      <c r="H60" s="1059"/>
      <c r="I60" s="1059"/>
      <c r="J60" s="1060"/>
      <c r="K60" s="1130"/>
      <c r="L60" s="1131"/>
      <c r="M60" s="1063"/>
      <c r="N60" s="1064"/>
      <c r="O60" s="1064"/>
      <c r="P60" s="1065"/>
      <c r="Q60" s="1066"/>
      <c r="R60" s="1064"/>
      <c r="S60" s="1064"/>
      <c r="T60" s="1065"/>
      <c r="U60" s="1055">
        <f>-IF($K60&gt;0,VLOOKUP($AU$6,教育単価表,62,0)*$K$60,0)</f>
        <v>0</v>
      </c>
      <c r="V60" s="1056"/>
      <c r="W60" s="1056"/>
      <c r="X60" s="1057"/>
      <c r="Y60" s="1055">
        <f>-IF($K60&gt;0,VLOOKUP($AU$6,教育単価表,62,0)*$K$60,0)</f>
        <v>0</v>
      </c>
      <c r="Z60" s="1056"/>
      <c r="AA60" s="1056"/>
      <c r="AB60" s="1057"/>
      <c r="AC60" s="1055">
        <f>-IF($K60&gt;0,VLOOKUP($AU$6,教育単価表,62,0)*$K$60,0)</f>
        <v>0</v>
      </c>
      <c r="AD60" s="1056"/>
      <c r="AE60" s="1056"/>
      <c r="AF60" s="1057"/>
    </row>
    <row r="61" spans="1:42" ht="33" customHeight="1">
      <c r="A61" s="1032"/>
      <c r="B61" s="1072"/>
      <c r="C61" s="1058" t="s">
        <v>499</v>
      </c>
      <c r="D61" s="1059"/>
      <c r="E61" s="1059"/>
      <c r="F61" s="1059"/>
      <c r="G61" s="1059"/>
      <c r="H61" s="1059"/>
      <c r="I61" s="1059"/>
      <c r="J61" s="1060"/>
      <c r="K61" s="1130"/>
      <c r="L61" s="1131"/>
      <c r="M61" s="1063"/>
      <c r="N61" s="1064"/>
      <c r="O61" s="1064"/>
      <c r="P61" s="1065"/>
      <c r="Q61" s="1066"/>
      <c r="R61" s="1064"/>
      <c r="S61" s="1064"/>
      <c r="T61" s="1065"/>
      <c r="U61" s="1055">
        <f>IF($K61="○",VLOOKUP($AU$4,教育単価表,66,0),0)</f>
        <v>0</v>
      </c>
      <c r="V61" s="1056"/>
      <c r="W61" s="1056"/>
      <c r="X61" s="1057"/>
      <c r="Y61" s="1055">
        <f>IF($K61="○",VLOOKUP($AU$4,教育単価表,66,0),0)</f>
        <v>0</v>
      </c>
      <c r="Z61" s="1056"/>
      <c r="AA61" s="1056"/>
      <c r="AB61" s="1057"/>
      <c r="AC61" s="1055">
        <f>IF($K61="○",VLOOKUP($AU$4,教育単価表,66,0),0)</f>
        <v>0</v>
      </c>
      <c r="AD61" s="1056"/>
      <c r="AE61" s="1056"/>
      <c r="AF61" s="1057"/>
    </row>
    <row r="62" spans="1:42" ht="15.75" customHeight="1" thickBot="1">
      <c r="A62" s="1032"/>
      <c r="B62" s="1072"/>
      <c r="C62" s="1046" t="s">
        <v>500</v>
      </c>
      <c r="D62" s="1047"/>
      <c r="E62" s="1047"/>
      <c r="F62" s="1047"/>
      <c r="G62" s="1047"/>
      <c r="H62" s="1047"/>
      <c r="I62" s="1047"/>
      <c r="J62" s="1048"/>
      <c r="K62" s="1049" t="s">
        <v>501</v>
      </c>
      <c r="L62" s="1050"/>
      <c r="M62" s="1051"/>
      <c r="N62" s="1038"/>
      <c r="O62" s="1038"/>
      <c r="P62" s="1039"/>
      <c r="Q62" s="1037"/>
      <c r="R62" s="1038"/>
      <c r="S62" s="1038"/>
      <c r="T62" s="1039"/>
      <c r="U62" s="1037"/>
      <c r="V62" s="1038"/>
      <c r="W62" s="1038"/>
      <c r="X62" s="1039"/>
      <c r="Y62" s="1037"/>
      <c r="Z62" s="1038"/>
      <c r="AA62" s="1038"/>
      <c r="AB62" s="1039"/>
      <c r="AC62" s="1037"/>
      <c r="AD62" s="1038"/>
      <c r="AE62" s="1038"/>
      <c r="AF62" s="1039"/>
    </row>
    <row r="63" spans="1:42" ht="20.25" thickTop="1" thickBot="1">
      <c r="A63" s="1032"/>
      <c r="B63" s="1073"/>
      <c r="C63" s="1040" t="s">
        <v>494</v>
      </c>
      <c r="D63" s="1041"/>
      <c r="E63" s="1041"/>
      <c r="F63" s="1041"/>
      <c r="G63" s="1041"/>
      <c r="H63" s="1041"/>
      <c r="I63" s="1041"/>
      <c r="J63" s="1041"/>
      <c r="K63" s="1041"/>
      <c r="L63" s="1042"/>
      <c r="M63" s="1043"/>
      <c r="N63" s="1044"/>
      <c r="O63" s="1044"/>
      <c r="P63" s="1045"/>
      <c r="Q63" s="1043"/>
      <c r="R63" s="1044"/>
      <c r="S63" s="1044"/>
      <c r="T63" s="1045"/>
      <c r="U63" s="1003">
        <f>SUM(U58:X62)</f>
        <v>0</v>
      </c>
      <c r="V63" s="1004"/>
      <c r="W63" s="1004"/>
      <c r="X63" s="1005"/>
      <c r="Y63" s="1003">
        <f t="shared" ref="Y63" si="0">SUM(Y58:AB62)</f>
        <v>0</v>
      </c>
      <c r="Z63" s="1004"/>
      <c r="AA63" s="1004"/>
      <c r="AB63" s="1005"/>
      <c r="AC63" s="1003">
        <f>SUM(AC58:AF62)</f>
        <v>0</v>
      </c>
      <c r="AD63" s="1004"/>
      <c r="AE63" s="1004"/>
      <c r="AF63" s="1005"/>
    </row>
    <row r="64" spans="1:42">
      <c r="A64" s="1032"/>
      <c r="B64" s="1012" t="s">
        <v>502</v>
      </c>
      <c r="C64" s="1015" t="s">
        <v>503</v>
      </c>
      <c r="D64" s="1016"/>
      <c r="E64" s="1016"/>
      <c r="F64" s="1016"/>
      <c r="G64" s="1016"/>
      <c r="H64" s="1016"/>
      <c r="I64" s="1016"/>
      <c r="J64" s="1017"/>
      <c r="K64" s="1124"/>
      <c r="L64" s="1125"/>
      <c r="M64" s="1020">
        <f>IF($K64="A",IF(AP64/SUM($M$46:$AF$46)&lt;10,INT(AP64/SUM($M$46:$AF$46)),ROUNDDOWN(AP64/SUM($M$46:$AF$46),-1)),IF($K64="B",IF(AP65/SUM($M$46:$AF$46)&lt;10,INT(AP65/SUM($M$46:$AF$46)),ROUNDDOWN(AP65/SUM($M$46:$AF$46),-1)),0))</f>
        <v>0</v>
      </c>
      <c r="N64" s="1021"/>
      <c r="O64" s="1021"/>
      <c r="P64" s="1021"/>
      <c r="Q64" s="1021"/>
      <c r="R64" s="1021"/>
      <c r="S64" s="1021"/>
      <c r="T64" s="1021"/>
      <c r="U64" s="1021"/>
      <c r="V64" s="1021"/>
      <c r="W64" s="1021"/>
      <c r="X64" s="1021"/>
      <c r="Y64" s="1021"/>
      <c r="Z64" s="1021"/>
      <c r="AA64" s="1021"/>
      <c r="AB64" s="1021"/>
      <c r="AC64" s="1021"/>
      <c r="AD64" s="1021"/>
      <c r="AE64" s="1021"/>
      <c r="AF64" s="1022"/>
      <c r="AN64" s="424" t="s">
        <v>503</v>
      </c>
      <c r="AO64" s="424" t="s">
        <v>504</v>
      </c>
      <c r="AP64" s="424">
        <v>180</v>
      </c>
    </row>
    <row r="65" spans="1:42">
      <c r="A65" s="1032"/>
      <c r="B65" s="1013"/>
      <c r="C65" s="1023" t="s">
        <v>505</v>
      </c>
      <c r="D65" s="1024"/>
      <c r="E65" s="1024"/>
      <c r="F65" s="1024"/>
      <c r="G65" s="1024"/>
      <c r="H65" s="1024"/>
      <c r="I65" s="1024"/>
      <c r="J65" s="1025"/>
      <c r="K65" s="1126"/>
      <c r="L65" s="1127"/>
      <c r="M65" s="1028">
        <f>IF($K65="○",IF(AP66/SUM($M$46:$AF$46)&lt;10,INT(AP66/SUM($M$46:$AF$46)),ROUNDDOWN(AP66/SUM($M$46:$AF$46),-1)),0)</f>
        <v>0</v>
      </c>
      <c r="N65" s="1029"/>
      <c r="O65" s="1029"/>
      <c r="P65" s="1029"/>
      <c r="Q65" s="1029"/>
      <c r="R65" s="1029"/>
      <c r="S65" s="1029"/>
      <c r="T65" s="1029"/>
      <c r="U65" s="1029"/>
      <c r="V65" s="1029"/>
      <c r="W65" s="1029"/>
      <c r="X65" s="1029"/>
      <c r="Y65" s="1029"/>
      <c r="Z65" s="1029"/>
      <c r="AA65" s="1029"/>
      <c r="AB65" s="1029"/>
      <c r="AC65" s="1029"/>
      <c r="AD65" s="1029"/>
      <c r="AE65" s="1029"/>
      <c r="AF65" s="1030"/>
      <c r="AO65" s="424" t="s">
        <v>506</v>
      </c>
      <c r="AP65" s="424">
        <v>120</v>
      </c>
    </row>
    <row r="66" spans="1:42">
      <c r="A66" s="1032"/>
      <c r="B66" s="1013"/>
      <c r="C66" s="1023" t="s">
        <v>507</v>
      </c>
      <c r="D66" s="1024"/>
      <c r="E66" s="1024"/>
      <c r="F66" s="1024"/>
      <c r="G66" s="1024"/>
      <c r="H66" s="1024"/>
      <c r="I66" s="1024"/>
      <c r="J66" s="1025"/>
      <c r="K66" s="1126"/>
      <c r="L66" s="1127"/>
      <c r="M66" s="1028">
        <f>IF($K66="○",IF(AP67/SUM($M$46:$AF$46)&lt;10,INT(AP67/SUM($M$46:$AF$46)),ROUNDDOWN(AP67/SUM($M$46:$AF$46),-1)),0)</f>
        <v>0</v>
      </c>
      <c r="N66" s="1029"/>
      <c r="O66" s="1029"/>
      <c r="P66" s="1029"/>
      <c r="Q66" s="1029"/>
      <c r="R66" s="1029"/>
      <c r="S66" s="1029"/>
      <c r="T66" s="1029"/>
      <c r="U66" s="1029"/>
      <c r="V66" s="1029"/>
      <c r="W66" s="1029"/>
      <c r="X66" s="1029"/>
      <c r="Y66" s="1029"/>
      <c r="Z66" s="1029"/>
      <c r="AA66" s="1029"/>
      <c r="AB66" s="1029"/>
      <c r="AC66" s="1029"/>
      <c r="AD66" s="1029"/>
      <c r="AE66" s="1029"/>
      <c r="AF66" s="1030"/>
      <c r="AN66" s="424" t="s">
        <v>505</v>
      </c>
      <c r="AP66" s="424">
        <v>780</v>
      </c>
    </row>
    <row r="67" spans="1:42" ht="19.5" thickBot="1">
      <c r="A67" s="1032"/>
      <c r="B67" s="1013"/>
      <c r="C67" s="995" t="s">
        <v>508</v>
      </c>
      <c r="D67" s="996"/>
      <c r="E67" s="996"/>
      <c r="F67" s="996"/>
      <c r="G67" s="996"/>
      <c r="H67" s="996"/>
      <c r="I67" s="996"/>
      <c r="J67" s="997"/>
      <c r="K67" s="1128"/>
      <c r="L67" s="1129"/>
      <c r="M67" s="1052">
        <f>IF($K67="○",IF(AP68/SUM($M$46:$AF$46)&lt;10,INT(AP68/SUM($M$46:$AF$46)),ROUNDDOWN(AP68/SUM($M$46:$AF$46),-1)),0)</f>
        <v>0</v>
      </c>
      <c r="N67" s="1053"/>
      <c r="O67" s="1053"/>
      <c r="P67" s="1053"/>
      <c r="Q67" s="1053"/>
      <c r="R67" s="1053"/>
      <c r="S67" s="1053"/>
      <c r="T67" s="1053"/>
      <c r="U67" s="1053"/>
      <c r="V67" s="1053"/>
      <c r="W67" s="1053"/>
      <c r="X67" s="1053"/>
      <c r="Y67" s="1053"/>
      <c r="Z67" s="1053"/>
      <c r="AA67" s="1053"/>
      <c r="AB67" s="1053"/>
      <c r="AC67" s="1053"/>
      <c r="AD67" s="1053"/>
      <c r="AE67" s="1053"/>
      <c r="AF67" s="1054"/>
      <c r="AN67" s="424" t="s">
        <v>507</v>
      </c>
      <c r="AP67" s="424">
        <v>820</v>
      </c>
    </row>
    <row r="68" spans="1:42" ht="19.5" thickTop="1">
      <c r="A68" s="1033"/>
      <c r="B68" s="1014"/>
      <c r="C68" s="1000" t="s">
        <v>494</v>
      </c>
      <c r="D68" s="1001"/>
      <c r="E68" s="1001"/>
      <c r="F68" s="1001"/>
      <c r="G68" s="1001"/>
      <c r="H68" s="1001"/>
      <c r="I68" s="1001"/>
      <c r="J68" s="1001"/>
      <c r="K68" s="1001"/>
      <c r="L68" s="1002"/>
      <c r="M68" s="1003">
        <f>SUM(M64:AF67)</f>
        <v>0</v>
      </c>
      <c r="N68" s="1004"/>
      <c r="O68" s="1004"/>
      <c r="P68" s="1004"/>
      <c r="Q68" s="1004"/>
      <c r="R68" s="1004"/>
      <c r="S68" s="1004"/>
      <c r="T68" s="1004"/>
      <c r="U68" s="1004"/>
      <c r="V68" s="1004"/>
      <c r="W68" s="1004"/>
      <c r="X68" s="1004"/>
      <c r="Y68" s="1004"/>
      <c r="Z68" s="1004"/>
      <c r="AA68" s="1004"/>
      <c r="AB68" s="1004"/>
      <c r="AC68" s="1004"/>
      <c r="AD68" s="1004"/>
      <c r="AE68" s="1004"/>
      <c r="AF68" s="1005"/>
      <c r="AN68" s="424" t="s">
        <v>509</v>
      </c>
      <c r="AP68" s="424">
        <v>690</v>
      </c>
    </row>
    <row r="69" spans="1:42">
      <c r="A69" s="1006" t="s">
        <v>510</v>
      </c>
      <c r="B69" s="1007"/>
      <c r="C69" s="1007"/>
      <c r="D69" s="1007"/>
      <c r="E69" s="1007"/>
      <c r="F69" s="1007"/>
      <c r="G69" s="1007"/>
      <c r="H69" s="1007"/>
      <c r="I69" s="1007"/>
      <c r="J69" s="1007"/>
      <c r="K69" s="1007"/>
      <c r="L69" s="1008"/>
      <c r="M69" s="1009"/>
      <c r="N69" s="1010"/>
      <c r="O69" s="1010"/>
      <c r="P69" s="1011"/>
      <c r="Q69" s="1009"/>
      <c r="R69" s="1010"/>
      <c r="S69" s="1010"/>
      <c r="T69" s="1011"/>
      <c r="U69" s="989">
        <f>U57+$M68+U63</f>
        <v>0</v>
      </c>
      <c r="V69" s="990"/>
      <c r="W69" s="990"/>
      <c r="X69" s="991"/>
      <c r="Y69" s="989">
        <f>Y57+$M68+Y63</f>
        <v>0</v>
      </c>
      <c r="Z69" s="990"/>
      <c r="AA69" s="990"/>
      <c r="AB69" s="991"/>
      <c r="AC69" s="989">
        <f>AC57+$M68+AC63</f>
        <v>0</v>
      </c>
      <c r="AD69" s="990"/>
      <c r="AE69" s="990"/>
      <c r="AF69" s="991"/>
    </row>
    <row r="70" spans="1:42" hidden="1">
      <c r="A70" s="986" t="s">
        <v>511</v>
      </c>
      <c r="B70" s="987"/>
      <c r="C70" s="987"/>
      <c r="D70" s="987"/>
      <c r="E70" s="987"/>
      <c r="F70" s="987"/>
      <c r="G70" s="987"/>
      <c r="H70" s="987"/>
      <c r="I70" s="987"/>
      <c r="J70" s="987"/>
      <c r="K70" s="987"/>
      <c r="L70" s="988"/>
      <c r="M70" s="992"/>
      <c r="N70" s="993"/>
      <c r="O70" s="993"/>
      <c r="P70" s="994"/>
      <c r="Q70" s="992"/>
      <c r="R70" s="993"/>
      <c r="S70" s="993"/>
      <c r="T70" s="994"/>
      <c r="U70" s="992">
        <f>U69*U46</f>
        <v>0</v>
      </c>
      <c r="V70" s="993"/>
      <c r="W70" s="993"/>
      <c r="X70" s="994"/>
      <c r="Y70" s="992">
        <f>Y69*Y46</f>
        <v>0</v>
      </c>
      <c r="Z70" s="993"/>
      <c r="AA70" s="993"/>
      <c r="AB70" s="994"/>
      <c r="AC70" s="992">
        <f>AC69*AC46</f>
        <v>0</v>
      </c>
      <c r="AD70" s="993"/>
      <c r="AE70" s="993"/>
      <c r="AF70" s="994"/>
    </row>
    <row r="71" spans="1:42" hidden="1">
      <c r="A71" s="980" t="s">
        <v>512</v>
      </c>
      <c r="B71" s="981"/>
      <c r="C71" s="981"/>
      <c r="D71" s="981"/>
      <c r="E71" s="981"/>
      <c r="F71" s="981"/>
      <c r="G71" s="981"/>
      <c r="H71" s="981"/>
      <c r="I71" s="981"/>
      <c r="J71" s="981"/>
      <c r="K71" s="981"/>
      <c r="L71" s="982"/>
      <c r="M71" s="983">
        <f>M72+M73</f>
        <v>0</v>
      </c>
      <c r="N71" s="984"/>
      <c r="O71" s="984"/>
      <c r="P71" s="984"/>
      <c r="Q71" s="984"/>
      <c r="R71" s="984"/>
      <c r="S71" s="984"/>
      <c r="T71" s="984"/>
      <c r="U71" s="984"/>
      <c r="V71" s="984"/>
      <c r="W71" s="984"/>
      <c r="X71" s="984"/>
      <c r="Y71" s="984"/>
      <c r="Z71" s="984"/>
      <c r="AA71" s="984"/>
      <c r="AB71" s="984"/>
      <c r="AC71" s="984"/>
      <c r="AD71" s="984"/>
      <c r="AE71" s="984"/>
      <c r="AF71" s="985"/>
    </row>
    <row r="72" spans="1:42" ht="18.75" hidden="1" customHeight="1">
      <c r="A72" s="440"/>
      <c r="B72" s="986" t="s">
        <v>939</v>
      </c>
      <c r="C72" s="987"/>
      <c r="D72" s="987"/>
      <c r="E72" s="987"/>
      <c r="F72" s="987"/>
      <c r="G72" s="987"/>
      <c r="H72" s="987"/>
      <c r="I72" s="987"/>
      <c r="J72" s="987"/>
      <c r="K72" s="987"/>
      <c r="L72" s="988"/>
      <c r="M72" s="983">
        <f>SUM(M70:AF70)*$L$21*$G$21</f>
        <v>0</v>
      </c>
      <c r="N72" s="984"/>
      <c r="O72" s="984"/>
      <c r="P72" s="984"/>
      <c r="Q72" s="984"/>
      <c r="R72" s="984"/>
      <c r="S72" s="984"/>
      <c r="T72" s="984"/>
      <c r="U72" s="984"/>
      <c r="V72" s="984"/>
      <c r="W72" s="984"/>
      <c r="X72" s="984"/>
      <c r="Y72" s="984"/>
      <c r="Z72" s="984"/>
      <c r="AA72" s="984"/>
      <c r="AB72" s="984"/>
      <c r="AC72" s="984"/>
      <c r="AD72" s="984"/>
      <c r="AE72" s="984"/>
      <c r="AF72" s="985"/>
    </row>
    <row r="73" spans="1:42" ht="18.75" hidden="1" customHeight="1">
      <c r="A73" s="441"/>
      <c r="B73" s="986" t="s">
        <v>940</v>
      </c>
      <c r="C73" s="987"/>
      <c r="D73" s="987"/>
      <c r="E73" s="987"/>
      <c r="F73" s="987"/>
      <c r="G73" s="987"/>
      <c r="H73" s="987"/>
      <c r="I73" s="987"/>
      <c r="J73" s="987"/>
      <c r="K73" s="987"/>
      <c r="L73" s="988"/>
      <c r="M73" s="983">
        <f>SUM(M70:AF70)*$G$21*$Q$21</f>
        <v>0</v>
      </c>
      <c r="N73" s="984"/>
      <c r="O73" s="984"/>
      <c r="P73" s="984"/>
      <c r="Q73" s="984"/>
      <c r="R73" s="984"/>
      <c r="S73" s="984"/>
      <c r="T73" s="984"/>
      <c r="U73" s="984"/>
      <c r="V73" s="984"/>
      <c r="W73" s="984"/>
      <c r="X73" s="984"/>
      <c r="Y73" s="984"/>
      <c r="Z73" s="984"/>
      <c r="AA73" s="984"/>
      <c r="AB73" s="984"/>
      <c r="AC73" s="984"/>
      <c r="AD73" s="984"/>
      <c r="AE73" s="984"/>
      <c r="AF73" s="985"/>
    </row>
    <row r="74" spans="1:42" ht="18" customHeight="1">
      <c r="A74" s="957" t="s">
        <v>513</v>
      </c>
      <c r="B74" s="957"/>
      <c r="C74" s="957"/>
      <c r="D74" s="957"/>
      <c r="E74" s="957"/>
      <c r="F74" s="957"/>
      <c r="G74" s="957"/>
      <c r="H74" s="957"/>
      <c r="I74" s="957"/>
      <c r="J74" s="957"/>
      <c r="K74" s="957"/>
      <c r="L74" s="957"/>
      <c r="M74" s="958" t="e">
        <f>SUM(M70:AF70)*$L$24*$Q$24/2</f>
        <v>#N/A</v>
      </c>
      <c r="N74" s="958"/>
      <c r="O74" s="958"/>
      <c r="P74" s="958"/>
      <c r="Q74" s="958"/>
      <c r="R74" s="958"/>
      <c r="S74" s="958"/>
      <c r="T74" s="958"/>
      <c r="U74" s="958"/>
      <c r="V74" s="958"/>
      <c r="W74" s="958"/>
      <c r="X74" s="958"/>
      <c r="Y74" s="958"/>
      <c r="Z74" s="958"/>
      <c r="AA74" s="958"/>
      <c r="AB74" s="958"/>
      <c r="AC74" s="958"/>
      <c r="AD74" s="958"/>
      <c r="AE74" s="958"/>
      <c r="AF74" s="958"/>
    </row>
    <row r="75" spans="1:42">
      <c r="A75" s="420"/>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row>
    <row r="76" spans="1:42">
      <c r="A76" s="420"/>
      <c r="B76" s="420"/>
      <c r="C76" s="420"/>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row>
    <row r="77" spans="1:42" s="426" customFormat="1" ht="18" customHeight="1">
      <c r="A77" s="1110" t="s">
        <v>543</v>
      </c>
      <c r="B77" s="1110"/>
      <c r="C77" s="1110"/>
      <c r="D77" s="1110"/>
      <c r="E77" s="1110"/>
      <c r="F77" s="1110"/>
      <c r="G77" s="1110"/>
      <c r="H77" s="1110"/>
      <c r="I77" s="1110"/>
      <c r="J77" s="1110"/>
      <c r="K77" s="1110"/>
      <c r="L77" s="1110"/>
      <c r="M77" s="1110"/>
      <c r="N77" s="1110"/>
      <c r="O77" s="1110"/>
      <c r="P77" s="1110"/>
      <c r="Q77" s="1110"/>
      <c r="R77" s="1110"/>
      <c r="S77" s="1110"/>
      <c r="T77" s="1110"/>
      <c r="U77" s="1110"/>
      <c r="V77" s="1110"/>
      <c r="W77" s="1110"/>
      <c r="X77" s="1110"/>
      <c r="Y77" s="1110"/>
      <c r="Z77" s="1110"/>
      <c r="AA77" s="1110"/>
      <c r="AB77" s="1110"/>
      <c r="AC77" s="1110"/>
      <c r="AD77" s="1110"/>
      <c r="AE77" s="1110"/>
      <c r="AF77" s="1110"/>
      <c r="AG77" s="439"/>
    </row>
    <row r="78" spans="1:42" ht="13.5" customHeight="1">
      <c r="A78" s="1100" t="s">
        <v>475</v>
      </c>
      <c r="B78" s="1101"/>
      <c r="C78" s="1101"/>
      <c r="D78" s="1101"/>
      <c r="E78" s="1101"/>
      <c r="F78" s="1101"/>
      <c r="G78" s="1101"/>
      <c r="H78" s="1101"/>
      <c r="I78" s="1101"/>
      <c r="J78" s="1111"/>
      <c r="K78" s="1118" t="s">
        <v>476</v>
      </c>
      <c r="L78" s="1119"/>
      <c r="M78" s="1100" t="s">
        <v>477</v>
      </c>
      <c r="N78" s="1101"/>
      <c r="O78" s="1101"/>
      <c r="P78" s="1101"/>
      <c r="Q78" s="1101"/>
      <c r="R78" s="1101"/>
      <c r="S78" s="1101"/>
      <c r="T78" s="1101"/>
      <c r="U78" s="1101"/>
      <c r="V78" s="1101"/>
      <c r="W78" s="1101"/>
      <c r="X78" s="1101"/>
      <c r="Y78" s="1101"/>
      <c r="Z78" s="1101"/>
      <c r="AA78" s="1101"/>
      <c r="AB78" s="1101"/>
      <c r="AC78" s="1101"/>
      <c r="AD78" s="1101"/>
      <c r="AE78" s="1101"/>
      <c r="AF78" s="1111"/>
    </row>
    <row r="79" spans="1:42">
      <c r="A79" s="1112"/>
      <c r="B79" s="1113"/>
      <c r="C79" s="1113"/>
      <c r="D79" s="1113"/>
      <c r="E79" s="1113"/>
      <c r="F79" s="1113"/>
      <c r="G79" s="1113"/>
      <c r="H79" s="1113"/>
      <c r="I79" s="1113"/>
      <c r="J79" s="1114"/>
      <c r="K79" s="1120"/>
      <c r="L79" s="1121"/>
      <c r="M79" s="1115"/>
      <c r="N79" s="1116"/>
      <c r="O79" s="1116"/>
      <c r="P79" s="1116"/>
      <c r="Q79" s="1116"/>
      <c r="R79" s="1116"/>
      <c r="S79" s="1116"/>
      <c r="T79" s="1116"/>
      <c r="U79" s="1116"/>
      <c r="V79" s="1116"/>
      <c r="W79" s="1116"/>
      <c r="X79" s="1116"/>
      <c r="Y79" s="1116"/>
      <c r="Z79" s="1116"/>
      <c r="AA79" s="1116"/>
      <c r="AB79" s="1116"/>
      <c r="AC79" s="1116"/>
      <c r="AD79" s="1116"/>
      <c r="AE79" s="1116"/>
      <c r="AF79" s="1117"/>
    </row>
    <row r="80" spans="1:42" ht="19.5" thickBot="1">
      <c r="A80" s="1115"/>
      <c r="B80" s="1116"/>
      <c r="C80" s="1116"/>
      <c r="D80" s="1116"/>
      <c r="E80" s="1116"/>
      <c r="F80" s="1116"/>
      <c r="G80" s="1116"/>
      <c r="H80" s="1116"/>
      <c r="I80" s="1116"/>
      <c r="J80" s="1117"/>
      <c r="K80" s="1122"/>
      <c r="L80" s="1123"/>
      <c r="M80" s="1097" t="s">
        <v>438</v>
      </c>
      <c r="N80" s="1098"/>
      <c r="O80" s="1098"/>
      <c r="P80" s="1099"/>
      <c r="Q80" s="1097" t="s">
        <v>437</v>
      </c>
      <c r="R80" s="1098"/>
      <c r="S80" s="1098"/>
      <c r="T80" s="1099"/>
      <c r="U80" s="1097" t="s">
        <v>478</v>
      </c>
      <c r="V80" s="1098"/>
      <c r="W80" s="1098"/>
      <c r="X80" s="1099"/>
      <c r="Y80" s="1097" t="s">
        <v>479</v>
      </c>
      <c r="Z80" s="1098"/>
      <c r="AA80" s="1098"/>
      <c r="AB80" s="1099"/>
      <c r="AC80" s="1097" t="s">
        <v>480</v>
      </c>
      <c r="AD80" s="1098"/>
      <c r="AE80" s="1098"/>
      <c r="AF80" s="1099"/>
    </row>
    <row r="81" spans="1:32" ht="20.25" customHeight="1" thickBot="1">
      <c r="A81" s="1100" t="s">
        <v>481</v>
      </c>
      <c r="B81" s="1101"/>
      <c r="C81" s="1101"/>
      <c r="D81" s="1101"/>
      <c r="E81" s="1101"/>
      <c r="F81" s="1101"/>
      <c r="G81" s="1101"/>
      <c r="H81" s="1101"/>
      <c r="I81" s="1101"/>
      <c r="J81" s="1101"/>
      <c r="K81" s="1101"/>
      <c r="L81" s="1102"/>
      <c r="M81" s="1103"/>
      <c r="N81" s="1104"/>
      <c r="O81" s="1104"/>
      <c r="P81" s="1105"/>
      <c r="Q81" s="1106"/>
      <c r="R81" s="1104"/>
      <c r="S81" s="1104"/>
      <c r="T81" s="1105"/>
      <c r="U81" s="1107">
        <f>$AD$36</f>
        <v>0</v>
      </c>
      <c r="V81" s="1108"/>
      <c r="W81" s="1108"/>
      <c r="X81" s="1109"/>
      <c r="Y81" s="1107">
        <f>$AD$34</f>
        <v>0</v>
      </c>
      <c r="Z81" s="1108"/>
      <c r="AA81" s="1108"/>
      <c r="AB81" s="1109"/>
      <c r="AC81" s="1107">
        <f>$AD$32</f>
        <v>0</v>
      </c>
      <c r="AD81" s="1108"/>
      <c r="AE81" s="1108"/>
      <c r="AF81" s="1109"/>
    </row>
    <row r="82" spans="1:32" ht="13.5" customHeight="1">
      <c r="A82" s="1031" t="s">
        <v>482</v>
      </c>
      <c r="B82" s="1034" t="s">
        <v>483</v>
      </c>
      <c r="C82" s="1015" t="s">
        <v>484</v>
      </c>
      <c r="D82" s="1016"/>
      <c r="E82" s="1016"/>
      <c r="F82" s="1016"/>
      <c r="G82" s="1016"/>
      <c r="H82" s="1016"/>
      <c r="I82" s="1016"/>
      <c r="J82" s="1017"/>
      <c r="K82" s="1077" t="str">
        <f>IF(K47="","-",K47)</f>
        <v>-</v>
      </c>
      <c r="L82" s="1078"/>
      <c r="M82" s="1093"/>
      <c r="N82" s="1094"/>
      <c r="O82" s="1094"/>
      <c r="P82" s="1095"/>
      <c r="Q82" s="1096"/>
      <c r="R82" s="1094"/>
      <c r="S82" s="1094"/>
      <c r="T82" s="1095"/>
      <c r="U82" s="1090">
        <f>IF($K82="○",VLOOKUP($AU$6,教育単価表２,10,0),0)</f>
        <v>0</v>
      </c>
      <c r="V82" s="1091"/>
      <c r="W82" s="1091"/>
      <c r="X82" s="1092"/>
      <c r="Y82" s="1090">
        <f>IF($K82="○",VLOOKUP($AU$6,教育単価表２,10,0),0)</f>
        <v>0</v>
      </c>
      <c r="Z82" s="1091"/>
      <c r="AA82" s="1091"/>
      <c r="AB82" s="1092"/>
      <c r="AC82" s="1090">
        <f>IF($K82="○",VLOOKUP($AU$4,教育単価表２,10,0),0)</f>
        <v>0</v>
      </c>
      <c r="AD82" s="1091"/>
      <c r="AE82" s="1091"/>
      <c r="AF82" s="1092"/>
    </row>
    <row r="83" spans="1:32">
      <c r="A83" s="1032"/>
      <c r="B83" s="1035"/>
      <c r="C83" s="1023" t="s">
        <v>485</v>
      </c>
      <c r="D83" s="1024"/>
      <c r="E83" s="1024"/>
      <c r="F83" s="1024"/>
      <c r="G83" s="1024"/>
      <c r="H83" s="1024"/>
      <c r="I83" s="1024"/>
      <c r="J83" s="1025"/>
      <c r="K83" s="1061" t="str">
        <f t="shared" ref="K83:K90" si="1">IF(K48="","-",K48)</f>
        <v>-</v>
      </c>
      <c r="L83" s="1062"/>
      <c r="M83" s="1063"/>
      <c r="N83" s="1064"/>
      <c r="O83" s="1064"/>
      <c r="P83" s="1065"/>
      <c r="Q83" s="1066"/>
      <c r="R83" s="1064"/>
      <c r="S83" s="1064"/>
      <c r="T83" s="1065"/>
      <c r="U83" s="1085">
        <f>IF($K83="○",VLOOKUP($AU$4,教育単価表２,16,0),0)</f>
        <v>0</v>
      </c>
      <c r="V83" s="1029"/>
      <c r="W83" s="1029"/>
      <c r="X83" s="1030"/>
      <c r="Y83" s="1085">
        <f>IF($K83="○",VLOOKUP($AU$4,教育単価表２,16,0),0)</f>
        <v>0</v>
      </c>
      <c r="Z83" s="1029"/>
      <c r="AA83" s="1029"/>
      <c r="AB83" s="1030"/>
      <c r="AC83" s="1085">
        <f>IF($K83="○",VLOOKUP($AU$4,教育単価表２,16,0),0)</f>
        <v>0</v>
      </c>
      <c r="AD83" s="1029"/>
      <c r="AE83" s="1029"/>
      <c r="AF83" s="1030"/>
    </row>
    <row r="84" spans="1:32">
      <c r="A84" s="1032"/>
      <c r="B84" s="1035"/>
      <c r="C84" s="1023" t="s">
        <v>486</v>
      </c>
      <c r="D84" s="1024"/>
      <c r="E84" s="1024"/>
      <c r="F84" s="1024"/>
      <c r="G84" s="1024"/>
      <c r="H84" s="1024"/>
      <c r="I84" s="1024"/>
      <c r="J84" s="1025"/>
      <c r="K84" s="1061" t="str">
        <f t="shared" si="1"/>
        <v>-</v>
      </c>
      <c r="L84" s="1062"/>
      <c r="M84" s="1063"/>
      <c r="N84" s="1064"/>
      <c r="O84" s="1064"/>
      <c r="P84" s="1065"/>
      <c r="Q84" s="1066"/>
      <c r="R84" s="1064"/>
      <c r="S84" s="1064"/>
      <c r="T84" s="1065"/>
      <c r="U84" s="1085">
        <f>IF($K84="○",VLOOKUP($AU$4,教育単価表２,20,0),0)</f>
        <v>0</v>
      </c>
      <c r="V84" s="1029"/>
      <c r="W84" s="1029"/>
      <c r="X84" s="1030"/>
      <c r="Y84" s="1085">
        <f>IF($K84="○",VLOOKUP($AU$4,教育単価表２,20,0),0)</f>
        <v>0</v>
      </c>
      <c r="Z84" s="1029"/>
      <c r="AA84" s="1029"/>
      <c r="AB84" s="1030"/>
      <c r="AC84" s="1085">
        <f>IF($K84="○",VLOOKUP($AU$4,教育単価表２,20,0),0)</f>
        <v>0</v>
      </c>
      <c r="AD84" s="1029"/>
      <c r="AE84" s="1029"/>
      <c r="AF84" s="1030"/>
    </row>
    <row r="85" spans="1:32" ht="33" customHeight="1">
      <c r="A85" s="1032"/>
      <c r="B85" s="1035"/>
      <c r="C85" s="1023" t="s">
        <v>487</v>
      </c>
      <c r="D85" s="1024"/>
      <c r="E85" s="1024"/>
      <c r="F85" s="1024"/>
      <c r="G85" s="1024"/>
      <c r="H85" s="1024"/>
      <c r="I85" s="1024"/>
      <c r="J85" s="1025"/>
      <c r="K85" s="1061" t="str">
        <f t="shared" si="1"/>
        <v>-</v>
      </c>
      <c r="L85" s="1062"/>
      <c r="M85" s="1063"/>
      <c r="N85" s="1064"/>
      <c r="O85" s="1064"/>
      <c r="P85" s="1065"/>
      <c r="Q85" s="1066"/>
      <c r="R85" s="1064"/>
      <c r="S85" s="1064"/>
      <c r="T85" s="1065"/>
      <c r="U85" s="1085">
        <f>IF($K85="○",VLOOKUP($AU$6,教育単価表２,23,0),0)</f>
        <v>0</v>
      </c>
      <c r="V85" s="1029"/>
      <c r="W85" s="1029"/>
      <c r="X85" s="1030"/>
      <c r="Y85" s="1085">
        <f>IF($K85="○",VLOOKUP($AU$6,教育単価表２,23,0),0)</f>
        <v>0</v>
      </c>
      <c r="Z85" s="1029"/>
      <c r="AA85" s="1029"/>
      <c r="AB85" s="1030"/>
      <c r="AC85" s="1066"/>
      <c r="AD85" s="1064"/>
      <c r="AE85" s="1064"/>
      <c r="AF85" s="1065"/>
    </row>
    <row r="86" spans="1:32" ht="33" customHeight="1">
      <c r="A86" s="1032"/>
      <c r="B86" s="1035"/>
      <c r="C86" s="1087" t="s">
        <v>488</v>
      </c>
      <c r="D86" s="1088"/>
      <c r="E86" s="1088"/>
      <c r="F86" s="1088"/>
      <c r="G86" s="1088"/>
      <c r="H86" s="1088"/>
      <c r="I86" s="1088"/>
      <c r="J86" s="1089"/>
      <c r="K86" s="1061" t="str">
        <f t="shared" si="1"/>
        <v>-</v>
      </c>
      <c r="L86" s="1062"/>
      <c r="M86" s="1063"/>
      <c r="N86" s="1064"/>
      <c r="O86" s="1064"/>
      <c r="P86" s="1065"/>
      <c r="Q86" s="1066"/>
      <c r="R86" s="1064"/>
      <c r="S86" s="1064"/>
      <c r="T86" s="1065"/>
      <c r="U86" s="1085">
        <f>IF(AND(K86="○",K87="○"),"NG",IF($K86="○",VLOOKUP($AU$6,教育単価表２,27,0),0))</f>
        <v>0</v>
      </c>
      <c r="V86" s="1029"/>
      <c r="W86" s="1029"/>
      <c r="X86" s="1030"/>
      <c r="Y86" s="1066"/>
      <c r="Z86" s="1064"/>
      <c r="AA86" s="1064"/>
      <c r="AB86" s="1065"/>
      <c r="AC86" s="1066"/>
      <c r="AD86" s="1064"/>
      <c r="AE86" s="1064"/>
      <c r="AF86" s="1065"/>
    </row>
    <row r="87" spans="1:32" ht="34.5" customHeight="1">
      <c r="A87" s="1032"/>
      <c r="B87" s="1035"/>
      <c r="C87" s="1087" t="s">
        <v>489</v>
      </c>
      <c r="D87" s="1088"/>
      <c r="E87" s="1088"/>
      <c r="F87" s="1088"/>
      <c r="G87" s="1088"/>
      <c r="H87" s="1088"/>
      <c r="I87" s="1088"/>
      <c r="J87" s="1089"/>
      <c r="K87" s="1061" t="str">
        <f t="shared" si="1"/>
        <v>-</v>
      </c>
      <c r="L87" s="1062"/>
      <c r="M87" s="1063"/>
      <c r="N87" s="1064"/>
      <c r="O87" s="1064"/>
      <c r="P87" s="1065"/>
      <c r="Q87" s="1066"/>
      <c r="R87" s="1064"/>
      <c r="S87" s="1064"/>
      <c r="T87" s="1065"/>
      <c r="U87" s="1085">
        <f>IF(AND(K86="○",K87="○"),"NG",IF($K87="○",VLOOKUP($AU$6,教育単価表２,31,0),0))</f>
        <v>0</v>
      </c>
      <c r="V87" s="1029"/>
      <c r="W87" s="1029"/>
      <c r="X87" s="1030"/>
      <c r="Y87" s="1066"/>
      <c r="Z87" s="1064"/>
      <c r="AA87" s="1064"/>
      <c r="AB87" s="1065"/>
      <c r="AC87" s="1066"/>
      <c r="AD87" s="1064"/>
      <c r="AE87" s="1064"/>
      <c r="AF87" s="1065"/>
    </row>
    <row r="88" spans="1:32">
      <c r="A88" s="1032"/>
      <c r="B88" s="1035"/>
      <c r="C88" s="1023" t="s">
        <v>490</v>
      </c>
      <c r="D88" s="1024"/>
      <c r="E88" s="1024"/>
      <c r="F88" s="1024"/>
      <c r="G88" s="1024"/>
      <c r="H88" s="1024"/>
      <c r="I88" s="1024"/>
      <c r="J88" s="1025"/>
      <c r="K88" s="1061" t="str">
        <f t="shared" si="1"/>
        <v>-</v>
      </c>
      <c r="L88" s="1062"/>
      <c r="M88" s="1063"/>
      <c r="N88" s="1064"/>
      <c r="O88" s="1064"/>
      <c r="P88" s="1065"/>
      <c r="Q88" s="1066"/>
      <c r="R88" s="1064"/>
      <c r="S88" s="1064"/>
      <c r="T88" s="1065"/>
      <c r="U88" s="1085">
        <f>IF($K88="○",VLOOKUP($AU$4,教育単価表２,72,0),0)</f>
        <v>0</v>
      </c>
      <c r="V88" s="1029"/>
      <c r="W88" s="1029"/>
      <c r="X88" s="1030"/>
      <c r="Y88" s="1085">
        <f>IF($K88="○",VLOOKUP($AU$4,教育単価表２,72,0),0)</f>
        <v>0</v>
      </c>
      <c r="Z88" s="1029"/>
      <c r="AA88" s="1029"/>
      <c r="AB88" s="1030"/>
      <c r="AC88" s="1085">
        <f>IF($K88="○",VLOOKUP($AU$4,教育単価表２,72,0),0)</f>
        <v>0</v>
      </c>
      <c r="AD88" s="1029"/>
      <c r="AE88" s="1029"/>
      <c r="AF88" s="1030"/>
    </row>
    <row r="89" spans="1:32">
      <c r="A89" s="1032"/>
      <c r="B89" s="1035"/>
      <c r="C89" s="1023" t="s">
        <v>491</v>
      </c>
      <c r="D89" s="1024"/>
      <c r="E89" s="1024"/>
      <c r="F89" s="1024"/>
      <c r="G89" s="1024"/>
      <c r="H89" s="1024"/>
      <c r="I89" s="1024"/>
      <c r="J89" s="1025"/>
      <c r="K89" s="1061">
        <f>IF(K54="0","0",K54)</f>
        <v>0</v>
      </c>
      <c r="L89" s="1062"/>
      <c r="M89" s="1063"/>
      <c r="N89" s="1064"/>
      <c r="O89" s="1064"/>
      <c r="P89" s="1065"/>
      <c r="Q89" s="1066"/>
      <c r="R89" s="1064"/>
      <c r="S89" s="1064"/>
      <c r="T89" s="1065"/>
      <c r="U89" s="1085">
        <f>IF($K89&gt;0,VLOOKUP($AU$4,教育単価表２,35,0)*$K$54,0)</f>
        <v>0</v>
      </c>
      <c r="V89" s="1029"/>
      <c r="W89" s="1029"/>
      <c r="X89" s="1030"/>
      <c r="Y89" s="1085">
        <f>IF($K89&gt;0,VLOOKUP($AU$4,教育単価表２,35,0)*$K$54,0)</f>
        <v>0</v>
      </c>
      <c r="Z89" s="1029"/>
      <c r="AA89" s="1029"/>
      <c r="AB89" s="1030"/>
      <c r="AC89" s="1085">
        <f>IF($K89&gt;0,VLOOKUP($AU$4,教育単価表２,35,0)*$K$54,0)</f>
        <v>0</v>
      </c>
      <c r="AD89" s="1029"/>
      <c r="AE89" s="1029"/>
      <c r="AF89" s="1030"/>
    </row>
    <row r="90" spans="1:32">
      <c r="A90" s="1032"/>
      <c r="B90" s="1035"/>
      <c r="C90" s="1023" t="s">
        <v>492</v>
      </c>
      <c r="D90" s="1024"/>
      <c r="E90" s="1024"/>
      <c r="F90" s="1024"/>
      <c r="G90" s="1024"/>
      <c r="H90" s="1024"/>
      <c r="I90" s="1024"/>
      <c r="J90" s="1025"/>
      <c r="K90" s="1061" t="str">
        <f t="shared" si="1"/>
        <v>-</v>
      </c>
      <c r="L90" s="1062"/>
      <c r="M90" s="1063"/>
      <c r="N90" s="1064"/>
      <c r="O90" s="1064"/>
      <c r="P90" s="1065"/>
      <c r="Q90" s="1066"/>
      <c r="R90" s="1064"/>
      <c r="S90" s="1064"/>
      <c r="T90" s="1065"/>
      <c r="U90" s="1085">
        <f>IF($K90="○",VLOOKUP($AU$4,教育単価表２,39,0),0)</f>
        <v>0</v>
      </c>
      <c r="V90" s="1029"/>
      <c r="W90" s="1029"/>
      <c r="X90" s="1030"/>
      <c r="Y90" s="1085">
        <f>IF($K90="○",VLOOKUP($AU$4,教育単価表２,39,0),0)</f>
        <v>0</v>
      </c>
      <c r="Z90" s="1029"/>
      <c r="AA90" s="1029"/>
      <c r="AB90" s="1030"/>
      <c r="AC90" s="1085">
        <f>IF($K90="○",VLOOKUP($AU$4,教育単価表２,39,0),0)</f>
        <v>0</v>
      </c>
      <c r="AD90" s="1029"/>
      <c r="AE90" s="1029"/>
      <c r="AF90" s="1030"/>
    </row>
    <row r="91" spans="1:32" ht="19.5" thickBot="1">
      <c r="A91" s="1032"/>
      <c r="B91" s="1035"/>
      <c r="C91" s="995" t="s">
        <v>493</v>
      </c>
      <c r="D91" s="996"/>
      <c r="E91" s="996"/>
      <c r="F91" s="996"/>
      <c r="G91" s="996"/>
      <c r="H91" s="996"/>
      <c r="I91" s="996"/>
      <c r="J91" s="997"/>
      <c r="K91" s="1049">
        <f>IF(K56="0","0",K56)</f>
        <v>0</v>
      </c>
      <c r="L91" s="1050"/>
      <c r="M91" s="1051"/>
      <c r="N91" s="1038"/>
      <c r="O91" s="1038"/>
      <c r="P91" s="1039"/>
      <c r="Q91" s="1037"/>
      <c r="R91" s="1038"/>
      <c r="S91" s="1038"/>
      <c r="T91" s="1039"/>
      <c r="U91" s="1086">
        <f>IF($K91&gt;0,VLOOKUP($AU$4,教育単価表２,43,0)*$K$56,0)</f>
        <v>0</v>
      </c>
      <c r="V91" s="1053"/>
      <c r="W91" s="1053"/>
      <c r="X91" s="1054"/>
      <c r="Y91" s="1086">
        <f>IF($K91&gt;0,VLOOKUP($AU$4,教育単価表２,43,0)*$K$56,0)</f>
        <v>0</v>
      </c>
      <c r="Z91" s="1053"/>
      <c r="AA91" s="1053"/>
      <c r="AB91" s="1054"/>
      <c r="AC91" s="1086">
        <f>IF($K91&gt;0,VLOOKUP($AU$4,教育単価表２,43,0)*$K$56,0)</f>
        <v>0</v>
      </c>
      <c r="AD91" s="1053"/>
      <c r="AE91" s="1053"/>
      <c r="AF91" s="1054"/>
    </row>
    <row r="92" spans="1:32" ht="33" customHeight="1" thickTop="1" thickBot="1">
      <c r="A92" s="1032"/>
      <c r="B92" s="1036"/>
      <c r="C92" s="1040" t="s">
        <v>494</v>
      </c>
      <c r="D92" s="1041"/>
      <c r="E92" s="1041"/>
      <c r="F92" s="1041"/>
      <c r="G92" s="1041"/>
      <c r="H92" s="1041"/>
      <c r="I92" s="1041"/>
      <c r="J92" s="1041"/>
      <c r="K92" s="1041"/>
      <c r="L92" s="1083"/>
      <c r="M92" s="1084"/>
      <c r="N92" s="1044"/>
      <c r="O92" s="1044"/>
      <c r="P92" s="1045"/>
      <c r="Q92" s="1043"/>
      <c r="R92" s="1044"/>
      <c r="S92" s="1044"/>
      <c r="T92" s="1045"/>
      <c r="U92" s="1003">
        <f>SUM(U82:X91)</f>
        <v>0</v>
      </c>
      <c r="V92" s="1004"/>
      <c r="W92" s="1004"/>
      <c r="X92" s="1005"/>
      <c r="Y92" s="1003">
        <f>SUM(Y82:AB91)</f>
        <v>0</v>
      </c>
      <c r="Z92" s="1004"/>
      <c r="AA92" s="1004"/>
      <c r="AB92" s="1005"/>
      <c r="AC92" s="1003">
        <f>SUM(AC82:AF91)</f>
        <v>0</v>
      </c>
      <c r="AD92" s="1004"/>
      <c r="AE92" s="1004"/>
      <c r="AF92" s="1005"/>
    </row>
    <row r="93" spans="1:32" ht="43.5" customHeight="1">
      <c r="A93" s="1032"/>
      <c r="B93" s="1071" t="s">
        <v>495</v>
      </c>
      <c r="C93" s="1074" t="s">
        <v>514</v>
      </c>
      <c r="D93" s="1075"/>
      <c r="E93" s="1075"/>
      <c r="F93" s="1075"/>
      <c r="G93" s="1075"/>
      <c r="H93" s="1075"/>
      <c r="I93" s="1075"/>
      <c r="J93" s="1076"/>
      <c r="K93" s="1077" t="str">
        <f>IF(K58="","-",K58)</f>
        <v>-</v>
      </c>
      <c r="L93" s="1078"/>
      <c r="M93" s="1079"/>
      <c r="N93" s="1080"/>
      <c r="O93" s="1080"/>
      <c r="P93" s="1081"/>
      <c r="Q93" s="1082"/>
      <c r="R93" s="1080"/>
      <c r="S93" s="1080"/>
      <c r="T93" s="1081"/>
      <c r="U93" s="1067">
        <f>-IF($K93="○",VLOOKUP($AU$6,教育単価表２,58,0),0)</f>
        <v>0</v>
      </c>
      <c r="V93" s="1021"/>
      <c r="W93" s="1021"/>
      <c r="X93" s="1022"/>
      <c r="Y93" s="1067">
        <f>-IF($K93="○",VLOOKUP($AU$6,教育単価表２,58,0),0)</f>
        <v>0</v>
      </c>
      <c r="Z93" s="1021"/>
      <c r="AA93" s="1021"/>
      <c r="AB93" s="1022"/>
      <c r="AC93" s="1067">
        <f>-IF($K93="○",VLOOKUP($AU$6,教育単価表２,58,0),0)</f>
        <v>0</v>
      </c>
      <c r="AD93" s="1021"/>
      <c r="AE93" s="1021"/>
      <c r="AF93" s="1022"/>
    </row>
    <row r="94" spans="1:32" ht="31.5" customHeight="1">
      <c r="A94" s="1032"/>
      <c r="B94" s="1072"/>
      <c r="C94" s="1068" t="s">
        <v>497</v>
      </c>
      <c r="D94" s="1069"/>
      <c r="E94" s="1069"/>
      <c r="F94" s="1069"/>
      <c r="G94" s="1069"/>
      <c r="H94" s="1069"/>
      <c r="I94" s="1069"/>
      <c r="J94" s="1070"/>
      <c r="K94" s="1061">
        <f>IF(K59="0","0",K59)</f>
        <v>0</v>
      </c>
      <c r="L94" s="1062"/>
      <c r="M94" s="1063"/>
      <c r="N94" s="1064"/>
      <c r="O94" s="1064"/>
      <c r="P94" s="1065"/>
      <c r="Q94" s="1066"/>
      <c r="R94" s="1064"/>
      <c r="S94" s="1064"/>
      <c r="T94" s="1065"/>
      <c r="U94" s="1055">
        <f>-IF($K94&gt;0,VLOOKUP($AU$6,教育単価表２,60,0)*$K$59,0)</f>
        <v>0</v>
      </c>
      <c r="V94" s="1056"/>
      <c r="W94" s="1056"/>
      <c r="X94" s="1057"/>
      <c r="Y94" s="1055">
        <f>-IF($K94&gt;0,VLOOKUP($AU$6,教育単価表２,60,0)*$K$59,0)</f>
        <v>0</v>
      </c>
      <c r="Z94" s="1056"/>
      <c r="AA94" s="1056"/>
      <c r="AB94" s="1057"/>
      <c r="AC94" s="1055">
        <f>-IF($K94&gt;0,VLOOKUP($AU$6,教育単価表２,60,0)*$K$59,0)</f>
        <v>0</v>
      </c>
      <c r="AD94" s="1056"/>
      <c r="AE94" s="1056"/>
      <c r="AF94" s="1057"/>
    </row>
    <row r="95" spans="1:32" ht="30" customHeight="1">
      <c r="A95" s="1032"/>
      <c r="B95" s="1072"/>
      <c r="C95" s="1058" t="s">
        <v>498</v>
      </c>
      <c r="D95" s="1059"/>
      <c r="E95" s="1059"/>
      <c r="F95" s="1059"/>
      <c r="G95" s="1059"/>
      <c r="H95" s="1059"/>
      <c r="I95" s="1059"/>
      <c r="J95" s="1060"/>
      <c r="K95" s="1061">
        <f>IF(K60="0","0",K60)</f>
        <v>0</v>
      </c>
      <c r="L95" s="1062"/>
      <c r="M95" s="1063"/>
      <c r="N95" s="1064"/>
      <c r="O95" s="1064"/>
      <c r="P95" s="1065"/>
      <c r="Q95" s="1066"/>
      <c r="R95" s="1064"/>
      <c r="S95" s="1064"/>
      <c r="T95" s="1065"/>
      <c r="U95" s="1055">
        <f>-IF($K95&gt;0,VLOOKUP($AU$6,教育単価表２,62,0)*$K$60,0)</f>
        <v>0</v>
      </c>
      <c r="V95" s="1056"/>
      <c r="W95" s="1056"/>
      <c r="X95" s="1057"/>
      <c r="Y95" s="1055">
        <f>-IF($K95&gt;0,VLOOKUP($AU$6,教育単価表２,62,0)*$K$60,0)</f>
        <v>0</v>
      </c>
      <c r="Z95" s="1056"/>
      <c r="AA95" s="1056"/>
      <c r="AB95" s="1057"/>
      <c r="AC95" s="1055">
        <f>-IF($K95&gt;0,VLOOKUP($AU$6,教育単価表２,62,0)*$K$60,0)</f>
        <v>0</v>
      </c>
      <c r="AD95" s="1056"/>
      <c r="AE95" s="1056"/>
      <c r="AF95" s="1057"/>
    </row>
    <row r="96" spans="1:32" ht="33" customHeight="1">
      <c r="A96" s="1032"/>
      <c r="B96" s="1072"/>
      <c r="C96" s="1058" t="s">
        <v>499</v>
      </c>
      <c r="D96" s="1059"/>
      <c r="E96" s="1059"/>
      <c r="F96" s="1059"/>
      <c r="G96" s="1059"/>
      <c r="H96" s="1059"/>
      <c r="I96" s="1059"/>
      <c r="J96" s="1060"/>
      <c r="K96" s="1061" t="str">
        <f>IF(K61="","-",K61)</f>
        <v>-</v>
      </c>
      <c r="L96" s="1062"/>
      <c r="M96" s="1063"/>
      <c r="N96" s="1064"/>
      <c r="O96" s="1064"/>
      <c r="P96" s="1065"/>
      <c r="Q96" s="1066"/>
      <c r="R96" s="1064"/>
      <c r="S96" s="1064"/>
      <c r="T96" s="1065"/>
      <c r="U96" s="1055">
        <f>IF($K96="○",VLOOKUP($AU$4,教育単価表２,66,0),0)</f>
        <v>0</v>
      </c>
      <c r="V96" s="1056"/>
      <c r="W96" s="1056"/>
      <c r="X96" s="1057"/>
      <c r="Y96" s="1055">
        <f>IF($K96="○",VLOOKUP($AU$4,教育単価表２,66,0),0)</f>
        <v>0</v>
      </c>
      <c r="Z96" s="1056"/>
      <c r="AA96" s="1056"/>
      <c r="AB96" s="1057"/>
      <c r="AC96" s="1055">
        <f>IF($K96="○",VLOOKUP($AU$4,教育単価表２,66,0),0)</f>
        <v>0</v>
      </c>
      <c r="AD96" s="1056"/>
      <c r="AE96" s="1056"/>
      <c r="AF96" s="1057"/>
    </row>
    <row r="97" spans="1:42" ht="15.75" customHeight="1" thickBot="1">
      <c r="A97" s="1032"/>
      <c r="B97" s="1072"/>
      <c r="C97" s="1046" t="s">
        <v>500</v>
      </c>
      <c r="D97" s="1047"/>
      <c r="E97" s="1047"/>
      <c r="F97" s="1047"/>
      <c r="G97" s="1047"/>
      <c r="H97" s="1047"/>
      <c r="I97" s="1047"/>
      <c r="J97" s="1048"/>
      <c r="K97" s="1049" t="s">
        <v>501</v>
      </c>
      <c r="L97" s="1050"/>
      <c r="M97" s="1051"/>
      <c r="N97" s="1038"/>
      <c r="O97" s="1038"/>
      <c r="P97" s="1039"/>
      <c r="Q97" s="1037"/>
      <c r="R97" s="1038"/>
      <c r="S97" s="1038"/>
      <c r="T97" s="1039"/>
      <c r="U97" s="1037"/>
      <c r="V97" s="1038"/>
      <c r="W97" s="1038"/>
      <c r="X97" s="1039"/>
      <c r="Y97" s="1037"/>
      <c r="Z97" s="1038"/>
      <c r="AA97" s="1038"/>
      <c r="AB97" s="1039"/>
      <c r="AC97" s="1037"/>
      <c r="AD97" s="1038"/>
      <c r="AE97" s="1038"/>
      <c r="AF97" s="1039"/>
    </row>
    <row r="98" spans="1:42" ht="20.25" thickTop="1" thickBot="1">
      <c r="A98" s="1032"/>
      <c r="B98" s="1073"/>
      <c r="C98" s="1040" t="s">
        <v>494</v>
      </c>
      <c r="D98" s="1041"/>
      <c r="E98" s="1041"/>
      <c r="F98" s="1041"/>
      <c r="G98" s="1041"/>
      <c r="H98" s="1041"/>
      <c r="I98" s="1041"/>
      <c r="J98" s="1041"/>
      <c r="K98" s="1041"/>
      <c r="L98" s="1042"/>
      <c r="M98" s="1043"/>
      <c r="N98" s="1044"/>
      <c r="O98" s="1044"/>
      <c r="P98" s="1045"/>
      <c r="Q98" s="1043"/>
      <c r="R98" s="1044"/>
      <c r="S98" s="1044"/>
      <c r="T98" s="1045"/>
      <c r="U98" s="1003">
        <f>SUM(U93:X97)</f>
        <v>0</v>
      </c>
      <c r="V98" s="1004"/>
      <c r="W98" s="1004"/>
      <c r="X98" s="1005"/>
      <c r="Y98" s="1003">
        <f t="shared" ref="Y98" si="2">SUM(Y93:AB97)</f>
        <v>0</v>
      </c>
      <c r="Z98" s="1004"/>
      <c r="AA98" s="1004"/>
      <c r="AB98" s="1005"/>
      <c r="AC98" s="1003">
        <f>SUM(AC93:AF97)</f>
        <v>0</v>
      </c>
      <c r="AD98" s="1004"/>
      <c r="AE98" s="1004"/>
      <c r="AF98" s="1005"/>
    </row>
    <row r="99" spans="1:42">
      <c r="A99" s="1032"/>
      <c r="B99" s="1012" t="s">
        <v>502</v>
      </c>
      <c r="C99" s="1015" t="s">
        <v>503</v>
      </c>
      <c r="D99" s="1016"/>
      <c r="E99" s="1016"/>
      <c r="F99" s="1016"/>
      <c r="G99" s="1016"/>
      <c r="H99" s="1016"/>
      <c r="I99" s="1016"/>
      <c r="J99" s="1017"/>
      <c r="K99" s="1018" t="str">
        <f>IF(K64="","-",K64)</f>
        <v>-</v>
      </c>
      <c r="L99" s="1019"/>
      <c r="M99" s="1020">
        <f>IF($K99="A",IF(AP99/SUM($M$46:$AF$46)&lt;10,INT(AP99/SUM($M$46:$AF$46)),ROUNDDOWN(AP99/SUM($M$46:$AF$46),-1)),IF($K99="B",IF(AP100/SUM($M$46:$AF$46)&lt;10,INT(AP100/SUM($M$46:$AF$46)),ROUNDDOWN(AP100/SUM($M$46:$AF$46),-1)),0))</f>
        <v>0</v>
      </c>
      <c r="N99" s="1021"/>
      <c r="O99" s="1021"/>
      <c r="P99" s="1021"/>
      <c r="Q99" s="1021"/>
      <c r="R99" s="1021"/>
      <c r="S99" s="1021"/>
      <c r="T99" s="1021"/>
      <c r="U99" s="1021"/>
      <c r="V99" s="1021"/>
      <c r="W99" s="1021"/>
      <c r="X99" s="1021"/>
      <c r="Y99" s="1021"/>
      <c r="Z99" s="1021"/>
      <c r="AA99" s="1021"/>
      <c r="AB99" s="1021"/>
      <c r="AC99" s="1021"/>
      <c r="AD99" s="1021"/>
      <c r="AE99" s="1021"/>
      <c r="AF99" s="1022"/>
      <c r="AN99" s="424" t="s">
        <v>503</v>
      </c>
      <c r="AO99" s="424" t="s">
        <v>504</v>
      </c>
      <c r="AP99" s="424">
        <v>180</v>
      </c>
    </row>
    <row r="100" spans="1:42">
      <c r="A100" s="1032"/>
      <c r="B100" s="1013"/>
      <c r="C100" s="1023" t="s">
        <v>505</v>
      </c>
      <c r="D100" s="1024"/>
      <c r="E100" s="1024"/>
      <c r="F100" s="1024"/>
      <c r="G100" s="1024"/>
      <c r="H100" s="1024"/>
      <c r="I100" s="1024"/>
      <c r="J100" s="1025"/>
      <c r="K100" s="1026" t="str">
        <f t="shared" ref="K100:K102" si="3">IF(K65="","-",K65)</f>
        <v>-</v>
      </c>
      <c r="L100" s="1027"/>
      <c r="M100" s="1028">
        <f>IF($K100="○",IF(AP101/SUM($M$46:$AF$46)&lt;10,INT(AP101/SUM($M$46:$AF$46)),ROUNDDOWN(AP101/SUM($M$46:$AF$46),-1)),0)</f>
        <v>0</v>
      </c>
      <c r="N100" s="1029"/>
      <c r="O100" s="1029"/>
      <c r="P100" s="1029"/>
      <c r="Q100" s="1029"/>
      <c r="R100" s="1029"/>
      <c r="S100" s="1029"/>
      <c r="T100" s="1029"/>
      <c r="U100" s="1029"/>
      <c r="V100" s="1029"/>
      <c r="W100" s="1029"/>
      <c r="X100" s="1029"/>
      <c r="Y100" s="1029"/>
      <c r="Z100" s="1029"/>
      <c r="AA100" s="1029"/>
      <c r="AB100" s="1029"/>
      <c r="AC100" s="1029"/>
      <c r="AD100" s="1029"/>
      <c r="AE100" s="1029"/>
      <c r="AF100" s="1030"/>
      <c r="AO100" s="424" t="s">
        <v>506</v>
      </c>
      <c r="AP100" s="424">
        <v>120</v>
      </c>
    </row>
    <row r="101" spans="1:42">
      <c r="A101" s="1032"/>
      <c r="B101" s="1013"/>
      <c r="C101" s="1023" t="s">
        <v>507</v>
      </c>
      <c r="D101" s="1024"/>
      <c r="E101" s="1024"/>
      <c r="F101" s="1024"/>
      <c r="G101" s="1024"/>
      <c r="H101" s="1024"/>
      <c r="I101" s="1024"/>
      <c r="J101" s="1025"/>
      <c r="K101" s="1026" t="str">
        <f t="shared" si="3"/>
        <v>-</v>
      </c>
      <c r="L101" s="1027"/>
      <c r="M101" s="1028">
        <f>IF($K101="○",IF(AP102/SUM($M$46:$AF$46)&lt;10,INT(AP102/SUM($M$46:$AF$46)),ROUNDDOWN(AP102/SUM($M$46:$AF$46),-1)),0)</f>
        <v>0</v>
      </c>
      <c r="N101" s="1029"/>
      <c r="O101" s="1029"/>
      <c r="P101" s="1029"/>
      <c r="Q101" s="1029"/>
      <c r="R101" s="1029"/>
      <c r="S101" s="1029"/>
      <c r="T101" s="1029"/>
      <c r="U101" s="1029"/>
      <c r="V101" s="1029"/>
      <c r="W101" s="1029"/>
      <c r="X101" s="1029"/>
      <c r="Y101" s="1029"/>
      <c r="Z101" s="1029"/>
      <c r="AA101" s="1029"/>
      <c r="AB101" s="1029"/>
      <c r="AC101" s="1029"/>
      <c r="AD101" s="1029"/>
      <c r="AE101" s="1029"/>
      <c r="AF101" s="1030"/>
      <c r="AN101" s="424" t="s">
        <v>505</v>
      </c>
      <c r="AP101" s="424">
        <v>780</v>
      </c>
    </row>
    <row r="102" spans="1:42" ht="19.5" thickBot="1">
      <c r="A102" s="1032"/>
      <c r="B102" s="1013"/>
      <c r="C102" s="995" t="s">
        <v>508</v>
      </c>
      <c r="D102" s="996"/>
      <c r="E102" s="996"/>
      <c r="F102" s="996"/>
      <c r="G102" s="996"/>
      <c r="H102" s="996"/>
      <c r="I102" s="996"/>
      <c r="J102" s="997"/>
      <c r="K102" s="998" t="str">
        <f t="shared" si="3"/>
        <v>-</v>
      </c>
      <c r="L102" s="999"/>
      <c r="M102" s="1052">
        <f>IF($K102="○",IF(AP103/SUM($M$46:$AF$46)&lt;10,INT(AP103/SUM($M$46:$AF$46)),ROUNDDOWN(AP103/SUM($M$46:$AF$46),-1)),0)</f>
        <v>0</v>
      </c>
      <c r="N102" s="1053"/>
      <c r="O102" s="1053"/>
      <c r="P102" s="1053"/>
      <c r="Q102" s="1053"/>
      <c r="R102" s="1053"/>
      <c r="S102" s="1053"/>
      <c r="T102" s="1053"/>
      <c r="U102" s="1053"/>
      <c r="V102" s="1053"/>
      <c r="W102" s="1053"/>
      <c r="X102" s="1053"/>
      <c r="Y102" s="1053"/>
      <c r="Z102" s="1053"/>
      <c r="AA102" s="1053"/>
      <c r="AB102" s="1053"/>
      <c r="AC102" s="1053"/>
      <c r="AD102" s="1053"/>
      <c r="AE102" s="1053"/>
      <c r="AF102" s="1054"/>
      <c r="AN102" s="424" t="s">
        <v>507</v>
      </c>
      <c r="AP102" s="424">
        <v>820</v>
      </c>
    </row>
    <row r="103" spans="1:42" ht="19.5" thickTop="1">
      <c r="A103" s="1033"/>
      <c r="B103" s="1014"/>
      <c r="C103" s="1000" t="s">
        <v>494</v>
      </c>
      <c r="D103" s="1001"/>
      <c r="E103" s="1001"/>
      <c r="F103" s="1001"/>
      <c r="G103" s="1001"/>
      <c r="H103" s="1001"/>
      <c r="I103" s="1001"/>
      <c r="J103" s="1001"/>
      <c r="K103" s="1001"/>
      <c r="L103" s="1002"/>
      <c r="M103" s="1003">
        <f>SUM(M99:AF102)</f>
        <v>0</v>
      </c>
      <c r="N103" s="1004"/>
      <c r="O103" s="1004"/>
      <c r="P103" s="1004"/>
      <c r="Q103" s="1004"/>
      <c r="R103" s="1004"/>
      <c r="S103" s="1004"/>
      <c r="T103" s="1004"/>
      <c r="U103" s="1004"/>
      <c r="V103" s="1004"/>
      <c r="W103" s="1004"/>
      <c r="X103" s="1004"/>
      <c r="Y103" s="1004"/>
      <c r="Z103" s="1004"/>
      <c r="AA103" s="1004"/>
      <c r="AB103" s="1004"/>
      <c r="AC103" s="1004"/>
      <c r="AD103" s="1004"/>
      <c r="AE103" s="1004"/>
      <c r="AF103" s="1005"/>
      <c r="AN103" s="424" t="s">
        <v>509</v>
      </c>
      <c r="AP103" s="424">
        <v>690</v>
      </c>
    </row>
    <row r="104" spans="1:42">
      <c r="A104" s="1006" t="s">
        <v>510</v>
      </c>
      <c r="B104" s="1007"/>
      <c r="C104" s="1007"/>
      <c r="D104" s="1007"/>
      <c r="E104" s="1007"/>
      <c r="F104" s="1007"/>
      <c r="G104" s="1007"/>
      <c r="H104" s="1007"/>
      <c r="I104" s="1007"/>
      <c r="J104" s="1007"/>
      <c r="K104" s="1007"/>
      <c r="L104" s="1008"/>
      <c r="M104" s="1009"/>
      <c r="N104" s="1010"/>
      <c r="O104" s="1010"/>
      <c r="P104" s="1011"/>
      <c r="Q104" s="1009"/>
      <c r="R104" s="1010"/>
      <c r="S104" s="1010"/>
      <c r="T104" s="1011"/>
      <c r="U104" s="989">
        <f>U92+$M103+U98</f>
        <v>0</v>
      </c>
      <c r="V104" s="990"/>
      <c r="W104" s="990"/>
      <c r="X104" s="991"/>
      <c r="Y104" s="989">
        <f>Y92+$M103+Y98</f>
        <v>0</v>
      </c>
      <c r="Z104" s="990"/>
      <c r="AA104" s="990"/>
      <c r="AB104" s="991"/>
      <c r="AC104" s="989">
        <f>AC92+$M103+AC98</f>
        <v>0</v>
      </c>
      <c r="AD104" s="990"/>
      <c r="AE104" s="990"/>
      <c r="AF104" s="991"/>
    </row>
    <row r="105" spans="1:42" hidden="1">
      <c r="A105" s="986" t="s">
        <v>511</v>
      </c>
      <c r="B105" s="987"/>
      <c r="C105" s="987"/>
      <c r="D105" s="987"/>
      <c r="E105" s="987"/>
      <c r="F105" s="987"/>
      <c r="G105" s="987"/>
      <c r="H105" s="987"/>
      <c r="I105" s="987"/>
      <c r="J105" s="987"/>
      <c r="K105" s="987"/>
      <c r="L105" s="988"/>
      <c r="M105" s="992"/>
      <c r="N105" s="993"/>
      <c r="O105" s="993"/>
      <c r="P105" s="994"/>
      <c r="Q105" s="992"/>
      <c r="R105" s="993"/>
      <c r="S105" s="993"/>
      <c r="T105" s="994"/>
      <c r="U105" s="992">
        <f>U104*U81</f>
        <v>0</v>
      </c>
      <c r="V105" s="993"/>
      <c r="W105" s="993"/>
      <c r="X105" s="994"/>
      <c r="Y105" s="992">
        <f>Y104*Y81</f>
        <v>0</v>
      </c>
      <c r="Z105" s="993"/>
      <c r="AA105" s="993"/>
      <c r="AB105" s="994"/>
      <c r="AC105" s="992">
        <f>AC104*AC81</f>
        <v>0</v>
      </c>
      <c r="AD105" s="993"/>
      <c r="AE105" s="993"/>
      <c r="AF105" s="994"/>
    </row>
    <row r="106" spans="1:42" hidden="1">
      <c r="A106" s="980" t="s">
        <v>512</v>
      </c>
      <c r="B106" s="981"/>
      <c r="C106" s="981"/>
      <c r="D106" s="981"/>
      <c r="E106" s="981"/>
      <c r="F106" s="981"/>
      <c r="G106" s="981"/>
      <c r="H106" s="981"/>
      <c r="I106" s="981"/>
      <c r="J106" s="981"/>
      <c r="K106" s="981"/>
      <c r="L106" s="982"/>
      <c r="M106" s="983">
        <f>M107+M108</f>
        <v>0</v>
      </c>
      <c r="N106" s="984"/>
      <c r="O106" s="984"/>
      <c r="P106" s="984"/>
      <c r="Q106" s="984"/>
      <c r="R106" s="984"/>
      <c r="S106" s="984"/>
      <c r="T106" s="984"/>
      <c r="U106" s="984"/>
      <c r="V106" s="984"/>
      <c r="W106" s="984"/>
      <c r="X106" s="984"/>
      <c r="Y106" s="984"/>
      <c r="Z106" s="984"/>
      <c r="AA106" s="984"/>
      <c r="AB106" s="984"/>
      <c r="AC106" s="984"/>
      <c r="AD106" s="984"/>
      <c r="AE106" s="984"/>
      <c r="AF106" s="985"/>
    </row>
    <row r="107" spans="1:42" ht="18.75" hidden="1" customHeight="1">
      <c r="A107" s="440"/>
      <c r="B107" s="986" t="s">
        <v>939</v>
      </c>
      <c r="C107" s="987"/>
      <c r="D107" s="987"/>
      <c r="E107" s="987"/>
      <c r="F107" s="987"/>
      <c r="G107" s="987"/>
      <c r="H107" s="987"/>
      <c r="I107" s="987"/>
      <c r="J107" s="987"/>
      <c r="K107" s="987"/>
      <c r="L107" s="988"/>
      <c r="M107" s="983">
        <f>SUM(M105:AF105)*$L$21*$G$21</f>
        <v>0</v>
      </c>
      <c r="N107" s="984"/>
      <c r="O107" s="984"/>
      <c r="P107" s="984"/>
      <c r="Q107" s="984"/>
      <c r="R107" s="984"/>
      <c r="S107" s="984"/>
      <c r="T107" s="984"/>
      <c r="U107" s="984"/>
      <c r="V107" s="984"/>
      <c r="W107" s="984"/>
      <c r="X107" s="984"/>
      <c r="Y107" s="984"/>
      <c r="Z107" s="984"/>
      <c r="AA107" s="984"/>
      <c r="AB107" s="984"/>
      <c r="AC107" s="984"/>
      <c r="AD107" s="984"/>
      <c r="AE107" s="984"/>
      <c r="AF107" s="985"/>
    </row>
    <row r="108" spans="1:42" ht="16.5" hidden="1" customHeight="1">
      <c r="A108" s="441"/>
      <c r="B108" s="986" t="s">
        <v>940</v>
      </c>
      <c r="C108" s="987"/>
      <c r="D108" s="987"/>
      <c r="E108" s="987"/>
      <c r="F108" s="987"/>
      <c r="G108" s="987"/>
      <c r="H108" s="987"/>
      <c r="I108" s="987"/>
      <c r="J108" s="987"/>
      <c r="K108" s="987"/>
      <c r="L108" s="988"/>
      <c r="M108" s="983">
        <f>SUM(M105:AF105)*$G$21*$Q$21</f>
        <v>0</v>
      </c>
      <c r="N108" s="984"/>
      <c r="O108" s="984"/>
      <c r="P108" s="984"/>
      <c r="Q108" s="984"/>
      <c r="R108" s="984"/>
      <c r="S108" s="984"/>
      <c r="T108" s="984"/>
      <c r="U108" s="984"/>
      <c r="V108" s="984"/>
      <c r="W108" s="984"/>
      <c r="X108" s="984"/>
      <c r="Y108" s="984"/>
      <c r="Z108" s="984"/>
      <c r="AA108" s="984"/>
      <c r="AB108" s="984"/>
      <c r="AC108" s="984"/>
      <c r="AD108" s="984"/>
      <c r="AE108" s="984"/>
      <c r="AF108" s="985"/>
    </row>
    <row r="109" spans="1:42" ht="18" customHeight="1">
      <c r="A109" s="957" t="s">
        <v>513</v>
      </c>
      <c r="B109" s="957"/>
      <c r="C109" s="957"/>
      <c r="D109" s="957"/>
      <c r="E109" s="957"/>
      <c r="F109" s="957"/>
      <c r="G109" s="957"/>
      <c r="H109" s="957"/>
      <c r="I109" s="957"/>
      <c r="J109" s="957"/>
      <c r="K109" s="957"/>
      <c r="L109" s="957"/>
      <c r="M109" s="958" t="e">
        <f>SUM(M105:AF105)*$L$24*$Q$24/2</f>
        <v>#N/A</v>
      </c>
      <c r="N109" s="958"/>
      <c r="O109" s="958"/>
      <c r="P109" s="958"/>
      <c r="Q109" s="958"/>
      <c r="R109" s="958"/>
      <c r="S109" s="958"/>
      <c r="T109" s="958"/>
      <c r="U109" s="958"/>
      <c r="V109" s="958"/>
      <c r="W109" s="958"/>
      <c r="X109" s="958"/>
      <c r="Y109" s="958"/>
      <c r="Z109" s="958"/>
      <c r="AA109" s="958"/>
      <c r="AB109" s="958"/>
      <c r="AC109" s="958"/>
      <c r="AD109" s="958"/>
      <c r="AE109" s="958"/>
      <c r="AF109" s="958"/>
    </row>
    <row r="110" spans="1:42">
      <c r="A110" s="420"/>
      <c r="B110" s="420"/>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row>
  </sheetData>
  <sheetProtection algorithmName="SHA-512" hashValue="u8DsONZsvbfp8l3yPQw9/SinFsRUblBfT159TdDK2qKCYfb5xxYTp+pPkGYoGY7Iq0Fdrnygf92Xh/YgldSI8A==" saltValue="DHV7BVkaToDVVYCqE3ilvQ==" spinCount="100000" sheet="1" objects="1" scenarios="1"/>
  <mergeCells count="445">
    <mergeCell ref="R7:U7"/>
    <mergeCell ref="V7:AF7"/>
    <mergeCell ref="R8:U8"/>
    <mergeCell ref="V8:AF8"/>
    <mergeCell ref="A10:AF10"/>
    <mergeCell ref="U1:AA1"/>
    <mergeCell ref="AC1:AE1"/>
    <mergeCell ref="B2:M7"/>
    <mergeCell ref="R2:U2"/>
    <mergeCell ref="R3:U3"/>
    <mergeCell ref="V3:AF3"/>
    <mergeCell ref="A12:AF12"/>
    <mergeCell ref="A13:AF13"/>
    <mergeCell ref="A14:AF14"/>
    <mergeCell ref="B16:F16"/>
    <mergeCell ref="G16:K16"/>
    <mergeCell ref="L16:P16"/>
    <mergeCell ref="Q16:U16"/>
    <mergeCell ref="V16:Z16"/>
    <mergeCell ref="AA16:AE16"/>
    <mergeCell ref="AD32:AF33"/>
    <mergeCell ref="G23:K23"/>
    <mergeCell ref="L23:P23"/>
    <mergeCell ref="Q23:U23"/>
    <mergeCell ref="G24:K24"/>
    <mergeCell ref="L24:P24"/>
    <mergeCell ref="Q24:U24"/>
    <mergeCell ref="G19:K20"/>
    <mergeCell ref="L19:P20"/>
    <mergeCell ref="Q19:U20"/>
    <mergeCell ref="V20:Z20"/>
    <mergeCell ref="G21:K21"/>
    <mergeCell ref="L21:P21"/>
    <mergeCell ref="Q21:U21"/>
    <mergeCell ref="V21:Z21"/>
    <mergeCell ref="P30:Q30"/>
    <mergeCell ref="R30:S30"/>
    <mergeCell ref="A26:AF26"/>
    <mergeCell ref="A27:L27"/>
    <mergeCell ref="M27:AE27"/>
    <mergeCell ref="A29:AF29"/>
    <mergeCell ref="A30:E31"/>
    <mergeCell ref="F30:G30"/>
    <mergeCell ref="H30:I30"/>
    <mergeCell ref="J30:K30"/>
    <mergeCell ref="L30:M30"/>
    <mergeCell ref="N30:O30"/>
    <mergeCell ref="AB30:AC30"/>
    <mergeCell ref="AD30:AF31"/>
    <mergeCell ref="F31:AC31"/>
    <mergeCell ref="T30:U30"/>
    <mergeCell ref="V30:W30"/>
    <mergeCell ref="X30:Y30"/>
    <mergeCell ref="Z30:AA30"/>
    <mergeCell ref="V32:W33"/>
    <mergeCell ref="X32:Y33"/>
    <mergeCell ref="Z32:AA33"/>
    <mergeCell ref="AB32:AC33"/>
    <mergeCell ref="V34:W35"/>
    <mergeCell ref="X34:Y35"/>
    <mergeCell ref="Z34:AA35"/>
    <mergeCell ref="AB34:AC35"/>
    <mergeCell ref="A34:E35"/>
    <mergeCell ref="F34:G35"/>
    <mergeCell ref="H34:I35"/>
    <mergeCell ref="J34:K35"/>
    <mergeCell ref="L34:M35"/>
    <mergeCell ref="N34:O35"/>
    <mergeCell ref="P34:Q35"/>
    <mergeCell ref="R34:S35"/>
    <mergeCell ref="T34:U35"/>
    <mergeCell ref="J32:K33"/>
    <mergeCell ref="L32:M33"/>
    <mergeCell ref="N32:O33"/>
    <mergeCell ref="P32:Q33"/>
    <mergeCell ref="AD34:AF35"/>
    <mergeCell ref="A32:E33"/>
    <mergeCell ref="F32:G33"/>
    <mergeCell ref="H32:I33"/>
    <mergeCell ref="A40:AF40"/>
    <mergeCell ref="A41:L41"/>
    <mergeCell ref="M41:AF41"/>
    <mergeCell ref="N36:O37"/>
    <mergeCell ref="P36:Q37"/>
    <mergeCell ref="R36:S37"/>
    <mergeCell ref="T36:U37"/>
    <mergeCell ref="V36:W37"/>
    <mergeCell ref="X36:Y37"/>
    <mergeCell ref="A36:E37"/>
    <mergeCell ref="F36:G37"/>
    <mergeCell ref="H36:I37"/>
    <mergeCell ref="J36:K37"/>
    <mergeCell ref="L36:M37"/>
    <mergeCell ref="Z36:AA37"/>
    <mergeCell ref="AB36:AC37"/>
    <mergeCell ref="AD36:AF37"/>
    <mergeCell ref="B38:AF38"/>
    <mergeCell ref="R32:S33"/>
    <mergeCell ref="T32:U33"/>
    <mergeCell ref="A46:L46"/>
    <mergeCell ref="M46:P46"/>
    <mergeCell ref="Q46:T46"/>
    <mergeCell ref="U46:X46"/>
    <mergeCell ref="Y46:AB46"/>
    <mergeCell ref="AC46:AF46"/>
    <mergeCell ref="A43:J45"/>
    <mergeCell ref="K43:L45"/>
    <mergeCell ref="M43:AF44"/>
    <mergeCell ref="M45:P45"/>
    <mergeCell ref="Q45:T45"/>
    <mergeCell ref="U45:X45"/>
    <mergeCell ref="Y45:AB45"/>
    <mergeCell ref="AC45:AF45"/>
    <mergeCell ref="U47:X47"/>
    <mergeCell ref="Y47:AB47"/>
    <mergeCell ref="AC47:AF47"/>
    <mergeCell ref="C48:J48"/>
    <mergeCell ref="K48:L48"/>
    <mergeCell ref="M48:P48"/>
    <mergeCell ref="Q48:T48"/>
    <mergeCell ref="U48:X48"/>
    <mergeCell ref="Y48:AB48"/>
    <mergeCell ref="AC48:AF48"/>
    <mergeCell ref="C47:J47"/>
    <mergeCell ref="K47:L47"/>
    <mergeCell ref="M47:P47"/>
    <mergeCell ref="Q47:T47"/>
    <mergeCell ref="U49:X49"/>
    <mergeCell ref="Y49:AB49"/>
    <mergeCell ref="AC49:AF49"/>
    <mergeCell ref="C50:J50"/>
    <mergeCell ref="K50:L50"/>
    <mergeCell ref="M50:P50"/>
    <mergeCell ref="Q50:T50"/>
    <mergeCell ref="U50:X50"/>
    <mergeCell ref="Y50:AB50"/>
    <mergeCell ref="AC50:AF50"/>
    <mergeCell ref="C49:J49"/>
    <mergeCell ref="K49:L49"/>
    <mergeCell ref="M49:P49"/>
    <mergeCell ref="Q49:T49"/>
    <mergeCell ref="AC51:AF51"/>
    <mergeCell ref="C52:J52"/>
    <mergeCell ref="K52:L52"/>
    <mergeCell ref="M52:P52"/>
    <mergeCell ref="Q52:T52"/>
    <mergeCell ref="U52:X52"/>
    <mergeCell ref="Y52:AB52"/>
    <mergeCell ref="AC52:AF52"/>
    <mergeCell ref="C51:J51"/>
    <mergeCell ref="K51:L51"/>
    <mergeCell ref="M51:P51"/>
    <mergeCell ref="Q51:T51"/>
    <mergeCell ref="U51:X51"/>
    <mergeCell ref="Y51:AB51"/>
    <mergeCell ref="AC53:AF53"/>
    <mergeCell ref="C54:J54"/>
    <mergeCell ref="K54:L54"/>
    <mergeCell ref="M54:P54"/>
    <mergeCell ref="Q54:T54"/>
    <mergeCell ref="U54:X54"/>
    <mergeCell ref="Y54:AB54"/>
    <mergeCell ref="AC54:AF54"/>
    <mergeCell ref="C53:J53"/>
    <mergeCell ref="K53:L53"/>
    <mergeCell ref="M53:P53"/>
    <mergeCell ref="Q53:T53"/>
    <mergeCell ref="U53:X53"/>
    <mergeCell ref="Y53:AB53"/>
    <mergeCell ref="C57:L57"/>
    <mergeCell ref="M57:P57"/>
    <mergeCell ref="Q57:T57"/>
    <mergeCell ref="U57:X57"/>
    <mergeCell ref="Y57:AB57"/>
    <mergeCell ref="AC57:AF57"/>
    <mergeCell ref="AC55:AF55"/>
    <mergeCell ref="C56:J56"/>
    <mergeCell ref="K56:L56"/>
    <mergeCell ref="M56:P56"/>
    <mergeCell ref="Q56:T56"/>
    <mergeCell ref="U56:X56"/>
    <mergeCell ref="Y56:AB56"/>
    <mergeCell ref="AC56:AF56"/>
    <mergeCell ref="C55:J55"/>
    <mergeCell ref="K55:L55"/>
    <mergeCell ref="M55:P55"/>
    <mergeCell ref="Q55:T55"/>
    <mergeCell ref="U55:X55"/>
    <mergeCell ref="Y55:AB55"/>
    <mergeCell ref="B58:B63"/>
    <mergeCell ref="C58:J58"/>
    <mergeCell ref="K58:L58"/>
    <mergeCell ref="M58:P58"/>
    <mergeCell ref="Q58:T58"/>
    <mergeCell ref="U58:X58"/>
    <mergeCell ref="C60:J60"/>
    <mergeCell ref="K60:L60"/>
    <mergeCell ref="M60:P60"/>
    <mergeCell ref="Q60:T60"/>
    <mergeCell ref="U60:X60"/>
    <mergeCell ref="M63:P63"/>
    <mergeCell ref="Q63:T63"/>
    <mergeCell ref="U63:X63"/>
    <mergeCell ref="K62:L62"/>
    <mergeCell ref="M62:P62"/>
    <mergeCell ref="Q62:T62"/>
    <mergeCell ref="U62:X62"/>
    <mergeCell ref="Y58:AB58"/>
    <mergeCell ref="AC58:AF58"/>
    <mergeCell ref="C59:J59"/>
    <mergeCell ref="K59:L59"/>
    <mergeCell ref="M59:P59"/>
    <mergeCell ref="Q59:T59"/>
    <mergeCell ref="U59:X59"/>
    <mergeCell ref="Y59:AB59"/>
    <mergeCell ref="AC59:AF59"/>
    <mergeCell ref="Y62:AB62"/>
    <mergeCell ref="C67:J67"/>
    <mergeCell ref="K67:L67"/>
    <mergeCell ref="M67:AF67"/>
    <mergeCell ref="Y60:AB60"/>
    <mergeCell ref="AC60:AF60"/>
    <mergeCell ref="C61:J61"/>
    <mergeCell ref="K61:L61"/>
    <mergeCell ref="M61:P61"/>
    <mergeCell ref="Q61:T61"/>
    <mergeCell ref="U61:X61"/>
    <mergeCell ref="Y61:AB61"/>
    <mergeCell ref="AC61:AF61"/>
    <mergeCell ref="C68:L68"/>
    <mergeCell ref="M68:AF68"/>
    <mergeCell ref="A69:L69"/>
    <mergeCell ref="M69:P69"/>
    <mergeCell ref="Q69:T69"/>
    <mergeCell ref="U69:X69"/>
    <mergeCell ref="Y69:AB69"/>
    <mergeCell ref="B64:B68"/>
    <mergeCell ref="C64:J64"/>
    <mergeCell ref="K64:L64"/>
    <mergeCell ref="M64:AF64"/>
    <mergeCell ref="C65:J65"/>
    <mergeCell ref="K65:L65"/>
    <mergeCell ref="M65:AF65"/>
    <mergeCell ref="C66:J66"/>
    <mergeCell ref="K66:L66"/>
    <mergeCell ref="M66:AF66"/>
    <mergeCell ref="A47:A68"/>
    <mergeCell ref="B47:B57"/>
    <mergeCell ref="AC62:AF62"/>
    <mergeCell ref="C63:L63"/>
    <mergeCell ref="Y63:AB63"/>
    <mergeCell ref="AC63:AF63"/>
    <mergeCell ref="C62:J62"/>
    <mergeCell ref="A71:L71"/>
    <mergeCell ref="M71:AF71"/>
    <mergeCell ref="B72:L72"/>
    <mergeCell ref="M72:AF72"/>
    <mergeCell ref="B73:L73"/>
    <mergeCell ref="M73:AF73"/>
    <mergeCell ref="AC69:AF69"/>
    <mergeCell ref="A70:L70"/>
    <mergeCell ref="M70:P70"/>
    <mergeCell ref="Q70:T70"/>
    <mergeCell ref="U70:X70"/>
    <mergeCell ref="Y70:AB70"/>
    <mergeCell ref="AC70:AF70"/>
    <mergeCell ref="AC80:AF80"/>
    <mergeCell ref="A81:L81"/>
    <mergeCell ref="M81:P81"/>
    <mergeCell ref="Q81:T81"/>
    <mergeCell ref="U81:X81"/>
    <mergeCell ref="Y81:AB81"/>
    <mergeCell ref="AC81:AF81"/>
    <mergeCell ref="A74:L74"/>
    <mergeCell ref="M74:AF74"/>
    <mergeCell ref="A77:AF77"/>
    <mergeCell ref="A78:J80"/>
    <mergeCell ref="K78:L80"/>
    <mergeCell ref="M78:AF79"/>
    <mergeCell ref="M80:P80"/>
    <mergeCell ref="Q80:T80"/>
    <mergeCell ref="U80:X80"/>
    <mergeCell ref="Y80:AB80"/>
    <mergeCell ref="U82:X82"/>
    <mergeCell ref="Y82:AB82"/>
    <mergeCell ref="AC82:AF82"/>
    <mergeCell ref="C83:J83"/>
    <mergeCell ref="K83:L83"/>
    <mergeCell ref="M83:P83"/>
    <mergeCell ref="Q83:T83"/>
    <mergeCell ref="U83:X83"/>
    <mergeCell ref="Y83:AB83"/>
    <mergeCell ref="AC83:AF83"/>
    <mergeCell ref="C82:J82"/>
    <mergeCell ref="K82:L82"/>
    <mergeCell ref="M82:P82"/>
    <mergeCell ref="Q82:T82"/>
    <mergeCell ref="U84:X84"/>
    <mergeCell ref="Y84:AB84"/>
    <mergeCell ref="AC84:AF84"/>
    <mergeCell ref="C85:J85"/>
    <mergeCell ref="K85:L85"/>
    <mergeCell ref="M85:P85"/>
    <mergeCell ref="Q85:T85"/>
    <mergeCell ref="U85:X85"/>
    <mergeCell ref="Y85:AB85"/>
    <mergeCell ref="AC85:AF85"/>
    <mergeCell ref="C84:J84"/>
    <mergeCell ref="K84:L84"/>
    <mergeCell ref="M84:P84"/>
    <mergeCell ref="Q84:T84"/>
    <mergeCell ref="AC86:AF86"/>
    <mergeCell ref="C87:J87"/>
    <mergeCell ref="K87:L87"/>
    <mergeCell ref="M87:P87"/>
    <mergeCell ref="Q87:T87"/>
    <mergeCell ref="U87:X87"/>
    <mergeCell ref="Y87:AB87"/>
    <mergeCell ref="AC87:AF87"/>
    <mergeCell ref="C86:J86"/>
    <mergeCell ref="K86:L86"/>
    <mergeCell ref="M86:P86"/>
    <mergeCell ref="Q86:T86"/>
    <mergeCell ref="U86:X86"/>
    <mergeCell ref="Y86:AB86"/>
    <mergeCell ref="AC88:AF88"/>
    <mergeCell ref="C89:J89"/>
    <mergeCell ref="K89:L89"/>
    <mergeCell ref="M89:P89"/>
    <mergeCell ref="Q89:T89"/>
    <mergeCell ref="U89:X89"/>
    <mergeCell ref="Y89:AB89"/>
    <mergeCell ref="AC89:AF89"/>
    <mergeCell ref="C88:J88"/>
    <mergeCell ref="K88:L88"/>
    <mergeCell ref="M88:P88"/>
    <mergeCell ref="Q88:T88"/>
    <mergeCell ref="U88:X88"/>
    <mergeCell ref="Y88:AB88"/>
    <mergeCell ref="C92:L92"/>
    <mergeCell ref="M92:P92"/>
    <mergeCell ref="Q92:T92"/>
    <mergeCell ref="U92:X92"/>
    <mergeCell ref="Y92:AB92"/>
    <mergeCell ref="AC92:AF92"/>
    <mergeCell ref="AC90:AF90"/>
    <mergeCell ref="C91:J91"/>
    <mergeCell ref="K91:L91"/>
    <mergeCell ref="M91:P91"/>
    <mergeCell ref="Q91:T91"/>
    <mergeCell ref="U91:X91"/>
    <mergeCell ref="Y91:AB91"/>
    <mergeCell ref="AC91:AF91"/>
    <mergeCell ref="C90:J90"/>
    <mergeCell ref="K90:L90"/>
    <mergeCell ref="M90:P90"/>
    <mergeCell ref="Q90:T90"/>
    <mergeCell ref="U90:X90"/>
    <mergeCell ref="Y90:AB90"/>
    <mergeCell ref="B93:B98"/>
    <mergeCell ref="C93:J93"/>
    <mergeCell ref="K93:L93"/>
    <mergeCell ref="M93:P93"/>
    <mergeCell ref="Q93:T93"/>
    <mergeCell ref="U93:X93"/>
    <mergeCell ref="C95:J95"/>
    <mergeCell ref="K95:L95"/>
    <mergeCell ref="M95:P95"/>
    <mergeCell ref="Q95:T95"/>
    <mergeCell ref="U95:X95"/>
    <mergeCell ref="U98:X98"/>
    <mergeCell ref="Y93:AB93"/>
    <mergeCell ref="AC93:AF93"/>
    <mergeCell ref="C94:J94"/>
    <mergeCell ref="K94:L94"/>
    <mergeCell ref="M94:P94"/>
    <mergeCell ref="Q94:T94"/>
    <mergeCell ref="U94:X94"/>
    <mergeCell ref="Y94:AB94"/>
    <mergeCell ref="AC94:AF94"/>
    <mergeCell ref="AC98:AF98"/>
    <mergeCell ref="C97:J97"/>
    <mergeCell ref="K97:L97"/>
    <mergeCell ref="M97:P97"/>
    <mergeCell ref="Q97:T97"/>
    <mergeCell ref="U97:X97"/>
    <mergeCell ref="Y97:AB97"/>
    <mergeCell ref="M102:AF102"/>
    <mergeCell ref="Y95:AB95"/>
    <mergeCell ref="AC95:AF95"/>
    <mergeCell ref="C96:J96"/>
    <mergeCell ref="K96:L96"/>
    <mergeCell ref="M96:P96"/>
    <mergeCell ref="Q96:T96"/>
    <mergeCell ref="U96:X96"/>
    <mergeCell ref="Y96:AB96"/>
    <mergeCell ref="AC96:AF96"/>
    <mergeCell ref="C103:L103"/>
    <mergeCell ref="M103:AF103"/>
    <mergeCell ref="A104:L104"/>
    <mergeCell ref="M104:P104"/>
    <mergeCell ref="Q104:T104"/>
    <mergeCell ref="U104:X104"/>
    <mergeCell ref="Y104:AB104"/>
    <mergeCell ref="B99:B103"/>
    <mergeCell ref="C99:J99"/>
    <mergeCell ref="K99:L99"/>
    <mergeCell ref="M99:AF99"/>
    <mergeCell ref="C100:J100"/>
    <mergeCell ref="K100:L100"/>
    <mergeCell ref="M100:AF100"/>
    <mergeCell ref="C101:J101"/>
    <mergeCell ref="K101:L101"/>
    <mergeCell ref="M101:AF101"/>
    <mergeCell ref="A82:A103"/>
    <mergeCell ref="B82:B92"/>
    <mergeCell ref="AC97:AF97"/>
    <mergeCell ref="C98:L98"/>
    <mergeCell ref="M98:P98"/>
    <mergeCell ref="Q98:T98"/>
    <mergeCell ref="Y98:AB98"/>
    <mergeCell ref="A109:L109"/>
    <mergeCell ref="M109:AF109"/>
    <mergeCell ref="R4:U4"/>
    <mergeCell ref="R5:U6"/>
    <mergeCell ref="V2:X2"/>
    <mergeCell ref="AD2:AF2"/>
    <mergeCell ref="Y2:AC2"/>
    <mergeCell ref="V4:AF4"/>
    <mergeCell ref="V5:AF6"/>
    <mergeCell ref="A106:L106"/>
    <mergeCell ref="M106:AF106"/>
    <mergeCell ref="B107:L107"/>
    <mergeCell ref="M107:AF107"/>
    <mergeCell ref="B108:L108"/>
    <mergeCell ref="M108:AF108"/>
    <mergeCell ref="AC104:AF104"/>
    <mergeCell ref="A105:L105"/>
    <mergeCell ref="M105:P105"/>
    <mergeCell ref="Q105:T105"/>
    <mergeCell ref="U105:X105"/>
    <mergeCell ref="Y105:AB105"/>
    <mergeCell ref="AC105:AF105"/>
    <mergeCell ref="C102:J102"/>
    <mergeCell ref="K102:L102"/>
  </mergeCells>
  <phoneticPr fontId="2"/>
  <conditionalFormatting sqref="K62:L62">
    <cfRule type="containsBlanks" dxfId="29" priority="10">
      <formula>LEN(TRIM(K62))=0</formula>
    </cfRule>
  </conditionalFormatting>
  <conditionalFormatting sqref="K62:L62">
    <cfRule type="containsBlanks" dxfId="28" priority="11">
      <formula>LEN(TRIM(K62))=0</formula>
    </cfRule>
  </conditionalFormatting>
  <conditionalFormatting sqref="V3:AF3 Q16:U16 G21:K21 V21:Z21 U46:AF46 K58:L61 K64:L67 K47:L52 V7:AF7 V4 K54:L56">
    <cfRule type="containsBlanks" dxfId="27" priority="9">
      <formula>LEN(TRIM(G3))=0</formula>
    </cfRule>
  </conditionalFormatting>
  <conditionalFormatting sqref="U51:X52">
    <cfRule type="expression" dxfId="26" priority="8">
      <formula>$U$51:$X$52="NG"</formula>
    </cfRule>
  </conditionalFormatting>
  <conditionalFormatting sqref="K53:L53">
    <cfRule type="containsBlanks" dxfId="25" priority="7">
      <formula>LEN(TRIM(K53))=0</formula>
    </cfRule>
  </conditionalFormatting>
  <conditionalFormatting sqref="F32 H32 J32 L32 N32 P32 R32 T32 V32 X32 Z32 AB32 F34 H34 J34 L34 N34 P34 R34 T34 V34 X34 Z34 AB34 F36 H36 J36 L36 N36 P36 R36 T36 V36 X36 Z36 AB36">
    <cfRule type="containsBlanks" dxfId="24" priority="6">
      <formula>LEN(TRIM(F32))=0</formula>
    </cfRule>
  </conditionalFormatting>
  <conditionalFormatting sqref="G24:U24">
    <cfRule type="containsBlanks" dxfId="23" priority="5">
      <formula>LEN(TRIM(G24))=0</formula>
    </cfRule>
  </conditionalFormatting>
  <conditionalFormatting sqref="K97:L97">
    <cfRule type="containsBlanks" dxfId="22" priority="3">
      <formula>LEN(TRIM(K97))=0</formula>
    </cfRule>
  </conditionalFormatting>
  <conditionalFormatting sqref="K97:L97">
    <cfRule type="containsBlanks" dxfId="21" priority="4">
      <formula>LEN(TRIM(K97))=0</formula>
    </cfRule>
  </conditionalFormatting>
  <conditionalFormatting sqref="U81:AF81 K93:L96 K82:L91 K99:L102">
    <cfRule type="containsBlanks" dxfId="20" priority="2">
      <formula>LEN(TRIM(K81))=0</formula>
    </cfRule>
  </conditionalFormatting>
  <conditionalFormatting sqref="U86:X87">
    <cfRule type="expression" dxfId="19" priority="1">
      <formula>$U$51:$X$52="NG"</formula>
    </cfRule>
  </conditionalFormatting>
  <dataValidations count="8">
    <dataValidation type="decimal" operator="greaterThanOrEqual" allowBlank="1" showInputMessage="1" showErrorMessage="1" sqref="K54:L54">
      <formula1>0</formula1>
    </dataValidation>
    <dataValidation type="list" allowBlank="1" showInputMessage="1" showErrorMessage="1" sqref="K64:L64">
      <formula1>"A,B,―"</formula1>
    </dataValidation>
    <dataValidation type="list" allowBlank="1" showInputMessage="1" showErrorMessage="1" sqref="K65 K58:L58 K55:L55 K61 K47:L53">
      <formula1>"○,―"</formula1>
    </dataValidation>
    <dataValidation type="list" allowBlank="1" showInputMessage="1" showErrorMessage="1" sqref="K62:L62 K97:L97">
      <formula1>"―"</formula1>
    </dataValidation>
    <dataValidation type="list" allowBlank="1" showInputMessage="1" showErrorMessage="1" sqref="V21:Z21">
      <formula1>"○,×"</formula1>
    </dataValidation>
    <dataValidation type="whole" operator="greaterThanOrEqual" allowBlank="1" showInputMessage="1" showErrorMessage="1" sqref="K59:L60">
      <formula1>0</formula1>
    </dataValidation>
    <dataValidation type="whole" allowBlank="1" showInputMessage="1" showErrorMessage="1" sqref="K56:L56">
      <formula1>0</formula1>
      <formula2>7</formula2>
    </dataValidation>
    <dataValidation type="list" allowBlank="1" showInputMessage="1" showErrorMessage="1" sqref="K66:L67">
      <formula1>"○,－"</formula1>
    </dataValidation>
  </dataValidations>
  <pageMargins left="0.7" right="0.7" top="0.75" bottom="0.75" header="0.3" footer="0.3"/>
  <pageSetup paperSize="9" scale="91" fitToHeight="0" orientation="portrait" r:id="rId1"/>
  <rowBreaks count="2" manualBreakCount="2">
    <brk id="39" max="31" man="1"/>
    <brk id="7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30"/>
  <sheetViews>
    <sheetView view="pageBreakPreview" zoomScaleNormal="100" zoomScaleSheetLayoutView="100" workbookViewId="0">
      <selection activeCell="G24" sqref="G24:K24"/>
    </sheetView>
  </sheetViews>
  <sheetFormatPr defaultRowHeight="18.75"/>
  <cols>
    <col min="1" max="32" width="2.75" style="424" customWidth="1"/>
    <col min="33" max="33" width="3" style="424" hidden="1" customWidth="1"/>
    <col min="34" max="49" width="9" style="424" hidden="1" customWidth="1"/>
    <col min="50" max="16384" width="9" style="424"/>
  </cols>
  <sheetData>
    <row r="1" spans="1:47" ht="19.5" thickBot="1">
      <c r="A1" s="420"/>
      <c r="B1" s="420"/>
      <c r="C1" s="420"/>
      <c r="D1" s="420"/>
      <c r="E1" s="420"/>
      <c r="F1" s="420"/>
      <c r="G1" s="420"/>
      <c r="H1" s="420"/>
      <c r="I1" s="420"/>
      <c r="J1" s="420"/>
      <c r="K1" s="420"/>
      <c r="L1" s="420"/>
      <c r="M1" s="420"/>
      <c r="N1" s="420"/>
      <c r="O1" s="420"/>
      <c r="P1" s="420"/>
      <c r="Q1" s="420"/>
      <c r="R1" s="421"/>
      <c r="S1" s="1438"/>
      <c r="T1" s="1438"/>
      <c r="U1" s="1233">
        <f ca="1">TODAY()</f>
        <v>44117</v>
      </c>
      <c r="V1" s="1233"/>
      <c r="W1" s="1233"/>
      <c r="X1" s="1233"/>
      <c r="Y1" s="1233"/>
      <c r="Z1" s="1233"/>
      <c r="AA1" s="1233"/>
      <c r="AB1" s="421"/>
      <c r="AC1" s="1439"/>
      <c r="AD1" s="1439"/>
      <c r="AE1" s="1439"/>
      <c r="AF1" s="423"/>
      <c r="AL1" s="425"/>
      <c r="AM1" s="426"/>
      <c r="AN1" s="426"/>
      <c r="AO1" s="425" t="s">
        <v>428</v>
      </c>
      <c r="AP1" s="425"/>
    </row>
    <row r="2" spans="1:47" ht="14.25" customHeight="1">
      <c r="A2" s="420"/>
      <c r="B2" s="1235" t="s">
        <v>515</v>
      </c>
      <c r="C2" s="1236"/>
      <c r="D2" s="1236"/>
      <c r="E2" s="1236"/>
      <c r="F2" s="1236"/>
      <c r="G2" s="1236"/>
      <c r="H2" s="1236"/>
      <c r="I2" s="1236"/>
      <c r="J2" s="1236"/>
      <c r="K2" s="1237"/>
      <c r="L2" s="420"/>
      <c r="M2" s="420"/>
      <c r="N2" s="420"/>
      <c r="O2" s="420"/>
      <c r="P2" s="420"/>
      <c r="Q2" s="420"/>
      <c r="R2" s="1244" t="s">
        <v>933</v>
      </c>
      <c r="S2" s="1245"/>
      <c r="T2" s="1245"/>
      <c r="U2" s="1246"/>
      <c r="V2" s="968" t="s">
        <v>30</v>
      </c>
      <c r="W2" s="969"/>
      <c r="X2" s="969"/>
      <c r="Y2" s="969">
        <f>'⑥積算表（教育）'!Y2:AC2</f>
        <v>0</v>
      </c>
      <c r="Z2" s="969"/>
      <c r="AA2" s="969"/>
      <c r="AB2" s="969"/>
      <c r="AC2" s="969"/>
      <c r="AD2" s="969" t="s">
        <v>31</v>
      </c>
      <c r="AE2" s="969"/>
      <c r="AF2" s="970"/>
      <c r="AK2" s="424" t="s">
        <v>431</v>
      </c>
      <c r="AL2" s="425"/>
      <c r="AM2" s="426"/>
      <c r="AN2" s="426"/>
      <c r="AO2" s="425">
        <v>1</v>
      </c>
      <c r="AP2" s="425">
        <v>10</v>
      </c>
    </row>
    <row r="3" spans="1:47" ht="14.25" customHeight="1">
      <c r="A3" s="420"/>
      <c r="B3" s="1238"/>
      <c r="C3" s="1239"/>
      <c r="D3" s="1239"/>
      <c r="E3" s="1239"/>
      <c r="F3" s="1239"/>
      <c r="G3" s="1239"/>
      <c r="H3" s="1239"/>
      <c r="I3" s="1239"/>
      <c r="J3" s="1239"/>
      <c r="K3" s="1240"/>
      <c r="L3" s="420"/>
      <c r="M3" s="420"/>
      <c r="N3" s="420"/>
      <c r="O3" s="420"/>
      <c r="P3" s="420"/>
      <c r="Q3" s="420"/>
      <c r="R3" s="959" t="s">
        <v>430</v>
      </c>
      <c r="S3" s="960"/>
      <c r="T3" s="960"/>
      <c r="U3" s="961"/>
      <c r="V3" s="1247" t="s">
        <v>937</v>
      </c>
      <c r="W3" s="1248"/>
      <c r="X3" s="1248"/>
      <c r="Y3" s="1248"/>
      <c r="Z3" s="1248"/>
      <c r="AA3" s="1248"/>
      <c r="AB3" s="1248"/>
      <c r="AC3" s="1248"/>
      <c r="AD3" s="1248"/>
      <c r="AE3" s="1248"/>
      <c r="AF3" s="1249"/>
      <c r="AK3" s="398"/>
      <c r="AL3" s="398"/>
      <c r="AM3" s="426"/>
      <c r="AN3" s="426"/>
      <c r="AO3" s="427">
        <v>11</v>
      </c>
      <c r="AP3" s="427">
        <v>20</v>
      </c>
    </row>
    <row r="4" spans="1:47" ht="14.25" customHeight="1">
      <c r="A4" s="420"/>
      <c r="B4" s="1238"/>
      <c r="C4" s="1239"/>
      <c r="D4" s="1239"/>
      <c r="E4" s="1239"/>
      <c r="F4" s="1239"/>
      <c r="G4" s="1239"/>
      <c r="H4" s="1239"/>
      <c r="I4" s="1239"/>
      <c r="J4" s="1239"/>
      <c r="K4" s="1240"/>
      <c r="L4" s="420"/>
      <c r="M4" s="420"/>
      <c r="N4" s="420"/>
      <c r="O4" s="420"/>
      <c r="P4" s="420"/>
      <c r="Q4" s="420"/>
      <c r="R4" s="959" t="s">
        <v>432</v>
      </c>
      <c r="S4" s="960"/>
      <c r="T4" s="960"/>
      <c r="U4" s="961"/>
      <c r="V4" s="971">
        <f>'⑥積算表（教育）'!V4:AF4</f>
        <v>0</v>
      </c>
      <c r="W4" s="972"/>
      <c r="X4" s="972"/>
      <c r="Y4" s="972"/>
      <c r="Z4" s="972"/>
      <c r="AA4" s="972"/>
      <c r="AB4" s="972"/>
      <c r="AC4" s="972"/>
      <c r="AD4" s="972"/>
      <c r="AE4" s="972"/>
      <c r="AF4" s="973"/>
      <c r="AK4" s="398" t="s">
        <v>323</v>
      </c>
      <c r="AL4" s="425">
        <v>8.1</v>
      </c>
      <c r="AO4" s="427">
        <v>21</v>
      </c>
      <c r="AP4" s="427">
        <v>30</v>
      </c>
      <c r="AT4" s="428" t="s">
        <v>433</v>
      </c>
      <c r="AU4" s="426" t="e">
        <f>$AA$16&amp;AT4</f>
        <v>#N/A</v>
      </c>
    </row>
    <row r="5" spans="1:47" ht="14.25" customHeight="1">
      <c r="A5" s="420"/>
      <c r="B5" s="1238"/>
      <c r="C5" s="1239"/>
      <c r="D5" s="1239"/>
      <c r="E5" s="1239"/>
      <c r="F5" s="1239"/>
      <c r="G5" s="1239"/>
      <c r="H5" s="1239"/>
      <c r="I5" s="1239"/>
      <c r="J5" s="1239"/>
      <c r="K5" s="1240"/>
      <c r="L5" s="420"/>
      <c r="M5" s="420"/>
      <c r="N5" s="420"/>
      <c r="O5" s="420"/>
      <c r="P5" s="420"/>
      <c r="Q5" s="420"/>
      <c r="R5" s="962" t="s">
        <v>934</v>
      </c>
      <c r="S5" s="963"/>
      <c r="T5" s="963"/>
      <c r="U5" s="964"/>
      <c r="V5" s="974">
        <f>'⑥積算表（教育）'!V5:AF6</f>
        <v>0</v>
      </c>
      <c r="W5" s="975"/>
      <c r="X5" s="975"/>
      <c r="Y5" s="975"/>
      <c r="Z5" s="975"/>
      <c r="AA5" s="975"/>
      <c r="AB5" s="975"/>
      <c r="AC5" s="975"/>
      <c r="AD5" s="975"/>
      <c r="AE5" s="975"/>
      <c r="AF5" s="976"/>
      <c r="AK5" s="398" t="s">
        <v>434</v>
      </c>
      <c r="AL5" s="425">
        <v>6.1</v>
      </c>
      <c r="AO5" s="427"/>
      <c r="AP5" s="427"/>
      <c r="AT5" s="428"/>
      <c r="AU5" s="426"/>
    </row>
    <row r="6" spans="1:47" ht="14.25" customHeight="1">
      <c r="A6" s="420"/>
      <c r="B6" s="1238"/>
      <c r="C6" s="1239"/>
      <c r="D6" s="1239"/>
      <c r="E6" s="1239"/>
      <c r="F6" s="1239"/>
      <c r="G6" s="1239"/>
      <c r="H6" s="1239"/>
      <c r="I6" s="1239"/>
      <c r="J6" s="1239"/>
      <c r="K6" s="1240"/>
      <c r="L6" s="420"/>
      <c r="M6" s="420"/>
      <c r="N6" s="420"/>
      <c r="O6" s="420"/>
      <c r="P6" s="420"/>
      <c r="Q6" s="420"/>
      <c r="R6" s="965"/>
      <c r="S6" s="966"/>
      <c r="T6" s="966"/>
      <c r="U6" s="967"/>
      <c r="V6" s="977"/>
      <c r="W6" s="978"/>
      <c r="X6" s="978"/>
      <c r="Y6" s="978"/>
      <c r="Z6" s="978"/>
      <c r="AA6" s="978"/>
      <c r="AB6" s="978"/>
      <c r="AC6" s="978"/>
      <c r="AD6" s="978"/>
      <c r="AE6" s="978"/>
      <c r="AF6" s="979"/>
      <c r="AK6" s="398" t="s">
        <v>324</v>
      </c>
      <c r="AL6" s="398">
        <v>4.2</v>
      </c>
      <c r="AO6" s="427">
        <v>31</v>
      </c>
      <c r="AP6" s="427">
        <v>40</v>
      </c>
      <c r="AT6" s="429" t="s">
        <v>435</v>
      </c>
      <c r="AU6" s="426" t="e">
        <f>$AA$16&amp;AT6</f>
        <v>#N/A</v>
      </c>
    </row>
    <row r="7" spans="1:47" ht="15" customHeight="1" thickBot="1">
      <c r="A7" s="420"/>
      <c r="B7" s="1241"/>
      <c r="C7" s="1242"/>
      <c r="D7" s="1242"/>
      <c r="E7" s="1242"/>
      <c r="F7" s="1242"/>
      <c r="G7" s="1242"/>
      <c r="H7" s="1242"/>
      <c r="I7" s="1242"/>
      <c r="J7" s="1242"/>
      <c r="K7" s="1243"/>
      <c r="L7" s="420"/>
      <c r="M7" s="420"/>
      <c r="N7" s="420"/>
      <c r="O7" s="420"/>
      <c r="P7" s="420"/>
      <c r="Q7" s="420"/>
      <c r="R7" s="1225" t="s">
        <v>935</v>
      </c>
      <c r="S7" s="1226"/>
      <c r="T7" s="1226"/>
      <c r="U7" s="1227"/>
      <c r="V7" s="1228">
        <f>'⑥積算表（教育）'!V7:AF7</f>
        <v>0</v>
      </c>
      <c r="W7" s="1229"/>
      <c r="X7" s="1229"/>
      <c r="Y7" s="1229"/>
      <c r="Z7" s="1229"/>
      <c r="AA7" s="1229"/>
      <c r="AB7" s="1229"/>
      <c r="AC7" s="1229"/>
      <c r="AD7" s="1229"/>
      <c r="AE7" s="1229"/>
      <c r="AF7" s="1230"/>
      <c r="AK7" s="398" t="s">
        <v>325</v>
      </c>
      <c r="AL7" s="425">
        <v>2.9</v>
      </c>
      <c r="AO7" s="427">
        <v>41</v>
      </c>
      <c r="AP7" s="427">
        <v>50</v>
      </c>
      <c r="AT7" s="429" t="s">
        <v>436</v>
      </c>
      <c r="AU7" s="426" t="e">
        <f>$AA$16&amp;"１，２歳児"</f>
        <v>#N/A</v>
      </c>
    </row>
    <row r="8" spans="1:47" ht="8.25" customHeight="1">
      <c r="A8" s="420"/>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K8" s="398" t="s">
        <v>326</v>
      </c>
      <c r="AL8" s="425">
        <v>1.8</v>
      </c>
      <c r="AO8" s="427">
        <v>51</v>
      </c>
      <c r="AP8" s="427">
        <v>60</v>
      </c>
      <c r="AT8" s="429" t="s">
        <v>437</v>
      </c>
      <c r="AU8" s="426" t="e">
        <f>$AA$16&amp;"１，２歳児"</f>
        <v>#N/A</v>
      </c>
    </row>
    <row r="9" spans="1:47" ht="6.75" customHeight="1">
      <c r="A9" s="420"/>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K9" s="398" t="s">
        <v>327</v>
      </c>
      <c r="AL9" s="425">
        <v>1</v>
      </c>
      <c r="AO9" s="427">
        <v>61</v>
      </c>
      <c r="AP9" s="427">
        <v>70</v>
      </c>
      <c r="AT9" s="429" t="s">
        <v>438</v>
      </c>
      <c r="AU9" s="426" t="e">
        <f>$AA$16&amp;AT9</f>
        <v>#N/A</v>
      </c>
    </row>
    <row r="10" spans="1:47" ht="21">
      <c r="A10" s="1232" t="s">
        <v>439</v>
      </c>
      <c r="B10" s="1232"/>
      <c r="C10" s="1232"/>
      <c r="D10" s="1232"/>
      <c r="E10" s="1232"/>
      <c r="F10" s="1232"/>
      <c r="G10" s="1232"/>
      <c r="H10" s="1232"/>
      <c r="I10" s="1232"/>
      <c r="J10" s="1232"/>
      <c r="K10" s="1232"/>
      <c r="L10" s="1232"/>
      <c r="M10" s="1232"/>
      <c r="N10" s="1232"/>
      <c r="O10" s="1232"/>
      <c r="P10" s="1232"/>
      <c r="Q10" s="1232"/>
      <c r="R10" s="1232"/>
      <c r="S10" s="1232"/>
      <c r="T10" s="1232"/>
      <c r="U10" s="1232"/>
      <c r="V10" s="1232"/>
      <c r="W10" s="1232"/>
      <c r="X10" s="1232"/>
      <c r="Y10" s="1232"/>
      <c r="Z10" s="1232"/>
      <c r="AA10" s="1232"/>
      <c r="AB10" s="1232"/>
      <c r="AC10" s="1232"/>
      <c r="AD10" s="1232"/>
      <c r="AE10" s="1232"/>
      <c r="AF10" s="1232"/>
      <c r="AK10" s="398"/>
      <c r="AL10" s="425"/>
      <c r="AM10" s="429"/>
      <c r="AN10" s="426"/>
      <c r="AO10" s="427">
        <v>71</v>
      </c>
      <c r="AP10" s="427">
        <v>80</v>
      </c>
    </row>
    <row r="11" spans="1:47" ht="6" customHeight="1">
      <c r="A11" s="420"/>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L11" s="425"/>
      <c r="AM11" s="426"/>
      <c r="AN11" s="426"/>
      <c r="AO11" s="427">
        <v>81</v>
      </c>
      <c r="AP11" s="427">
        <v>90</v>
      </c>
    </row>
    <row r="12" spans="1:47" ht="17.25" hidden="1" customHeight="1">
      <c r="A12" s="1202" t="s">
        <v>440</v>
      </c>
      <c r="B12" s="1203"/>
      <c r="C12" s="1203"/>
      <c r="D12" s="1203"/>
      <c r="E12" s="1203"/>
      <c r="F12" s="1203"/>
      <c r="G12" s="1203"/>
      <c r="H12" s="1203"/>
      <c r="I12" s="1203"/>
      <c r="J12" s="1203"/>
      <c r="K12" s="1203"/>
      <c r="L12" s="1203"/>
      <c r="M12" s="1203"/>
      <c r="N12" s="1203"/>
      <c r="O12" s="1203"/>
      <c r="P12" s="1203"/>
      <c r="Q12" s="1203"/>
      <c r="R12" s="1203"/>
      <c r="S12" s="1203"/>
      <c r="T12" s="1203"/>
      <c r="U12" s="1203"/>
      <c r="V12" s="1203"/>
      <c r="W12" s="1203"/>
      <c r="X12" s="1203"/>
      <c r="Y12" s="1203"/>
      <c r="Z12" s="1203"/>
      <c r="AA12" s="1203"/>
      <c r="AB12" s="1203"/>
      <c r="AC12" s="1203"/>
      <c r="AD12" s="1203"/>
      <c r="AE12" s="1203"/>
      <c r="AF12" s="1204"/>
      <c r="AL12" s="425"/>
      <c r="AM12" s="426"/>
      <c r="AN12" s="426"/>
      <c r="AO12" s="427">
        <v>91</v>
      </c>
      <c r="AP12" s="427">
        <v>100</v>
      </c>
    </row>
    <row r="13" spans="1:47" ht="29.25" hidden="1" customHeight="1">
      <c r="A13" s="1205" t="s">
        <v>441</v>
      </c>
      <c r="B13" s="1206"/>
      <c r="C13" s="1206"/>
      <c r="D13" s="1206"/>
      <c r="E13" s="1206"/>
      <c r="F13" s="1206"/>
      <c r="G13" s="1206"/>
      <c r="H13" s="1206"/>
      <c r="I13" s="1206"/>
      <c r="J13" s="1206"/>
      <c r="K13" s="1206"/>
      <c r="L13" s="1206"/>
      <c r="M13" s="1206"/>
      <c r="N13" s="1206"/>
      <c r="O13" s="1206"/>
      <c r="P13" s="1206"/>
      <c r="Q13" s="1206"/>
      <c r="R13" s="1206"/>
      <c r="S13" s="1206"/>
      <c r="T13" s="1206"/>
      <c r="U13" s="1206"/>
      <c r="V13" s="1206"/>
      <c r="W13" s="1206"/>
      <c r="X13" s="1206"/>
      <c r="Y13" s="1206"/>
      <c r="Z13" s="1206"/>
      <c r="AA13" s="1206"/>
      <c r="AB13" s="1206"/>
      <c r="AC13" s="1206"/>
      <c r="AD13" s="1206"/>
      <c r="AE13" s="1206"/>
      <c r="AF13" s="1207"/>
      <c r="AL13" s="425"/>
      <c r="AM13" s="426"/>
      <c r="AN13" s="426"/>
      <c r="AO13" s="427">
        <v>101</v>
      </c>
      <c r="AP13" s="427">
        <v>110</v>
      </c>
    </row>
    <row r="14" spans="1:47" ht="17.25" hidden="1" customHeight="1">
      <c r="A14" s="1208" t="s">
        <v>442</v>
      </c>
      <c r="B14" s="1209"/>
      <c r="C14" s="1209"/>
      <c r="D14" s="1209"/>
      <c r="E14" s="1209"/>
      <c r="F14" s="1209"/>
      <c r="G14" s="1209"/>
      <c r="H14" s="1209"/>
      <c r="I14" s="1209"/>
      <c r="J14" s="1209"/>
      <c r="K14" s="1209"/>
      <c r="L14" s="1209"/>
      <c r="M14" s="1209"/>
      <c r="N14" s="1209"/>
      <c r="O14" s="1209"/>
      <c r="P14" s="1209"/>
      <c r="Q14" s="1209"/>
      <c r="R14" s="1209"/>
      <c r="S14" s="1209"/>
      <c r="T14" s="1209"/>
      <c r="U14" s="1209"/>
      <c r="V14" s="1209"/>
      <c r="W14" s="1209"/>
      <c r="X14" s="1209"/>
      <c r="Y14" s="1209"/>
      <c r="Z14" s="1209"/>
      <c r="AA14" s="1209"/>
      <c r="AB14" s="1209"/>
      <c r="AC14" s="1209"/>
      <c r="AD14" s="1209"/>
      <c r="AE14" s="1209"/>
      <c r="AF14" s="1210"/>
      <c r="AL14" s="425"/>
      <c r="AM14" s="426"/>
      <c r="AN14" s="426"/>
      <c r="AO14" s="427">
        <v>111</v>
      </c>
      <c r="AP14" s="427">
        <v>120</v>
      </c>
    </row>
    <row r="15" spans="1:47" ht="8.25" customHeight="1" thickBot="1">
      <c r="A15" s="420"/>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L15" s="425"/>
      <c r="AM15" s="426"/>
      <c r="AN15" s="426"/>
      <c r="AO15" s="427">
        <v>121</v>
      </c>
      <c r="AP15" s="427">
        <v>130</v>
      </c>
    </row>
    <row r="16" spans="1:47" ht="27.75" customHeight="1" thickBot="1">
      <c r="A16" s="420"/>
      <c r="B16" s="1211" t="s">
        <v>443</v>
      </c>
      <c r="C16" s="1212"/>
      <c r="D16" s="1212"/>
      <c r="E16" s="1212"/>
      <c r="F16" s="1213"/>
      <c r="G16" s="1214"/>
      <c r="H16" s="1215"/>
      <c r="I16" s="1215"/>
      <c r="J16" s="1215"/>
      <c r="K16" s="1216"/>
      <c r="L16" s="959" t="s">
        <v>516</v>
      </c>
      <c r="M16" s="960"/>
      <c r="N16" s="960"/>
      <c r="O16" s="960"/>
      <c r="P16" s="1437"/>
      <c r="Q16" s="1218"/>
      <c r="R16" s="1219"/>
      <c r="S16" s="1219"/>
      <c r="T16" s="1219"/>
      <c r="U16" s="1220"/>
      <c r="V16" s="1217" t="s">
        <v>445</v>
      </c>
      <c r="W16" s="1212"/>
      <c r="X16" s="1212"/>
      <c r="Y16" s="1212"/>
      <c r="Z16" s="1221"/>
      <c r="AA16" s="1222" t="e">
        <f>VLOOKUP(Q16,保育定員,2,1)</f>
        <v>#N/A</v>
      </c>
      <c r="AB16" s="1223"/>
      <c r="AC16" s="1223"/>
      <c r="AD16" s="1223"/>
      <c r="AE16" s="1224"/>
      <c r="AF16" s="420"/>
      <c r="AL16" s="425"/>
      <c r="AM16" s="425"/>
      <c r="AN16" s="425"/>
      <c r="AO16" s="427">
        <v>131</v>
      </c>
      <c r="AP16" s="427">
        <v>140</v>
      </c>
    </row>
    <row r="17" spans="1:42" ht="6" customHeight="1">
      <c r="A17" s="420"/>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L17" s="425"/>
      <c r="AM17" s="425"/>
      <c r="AN17" s="425"/>
      <c r="AO17" s="427">
        <v>141</v>
      </c>
      <c r="AP17" s="427">
        <v>150</v>
      </c>
    </row>
    <row r="18" spans="1:42" ht="6.75" customHeight="1">
      <c r="A18" s="420"/>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L18" s="425"/>
      <c r="AM18" s="426"/>
      <c r="AN18" s="426"/>
      <c r="AO18" s="427">
        <v>151</v>
      </c>
      <c r="AP18" s="427">
        <v>160</v>
      </c>
    </row>
    <row r="19" spans="1:42" ht="7.5" hidden="1" customHeight="1">
      <c r="A19" s="430"/>
      <c r="B19" s="430"/>
      <c r="C19" s="430"/>
      <c r="D19" s="430"/>
      <c r="E19" s="430"/>
      <c r="F19" s="430"/>
      <c r="G19" s="1179" t="s">
        <v>446</v>
      </c>
      <c r="H19" s="1179"/>
      <c r="I19" s="1179"/>
      <c r="J19" s="1179"/>
      <c r="K19" s="1179"/>
      <c r="L19" s="1181" t="s">
        <v>447</v>
      </c>
      <c r="M19" s="1181"/>
      <c r="N19" s="1181"/>
      <c r="O19" s="1181"/>
      <c r="P19" s="1181"/>
      <c r="Q19" s="1182" t="s">
        <v>448</v>
      </c>
      <c r="R19" s="1183"/>
      <c r="S19" s="1183"/>
      <c r="T19" s="1183"/>
      <c r="U19" s="1183"/>
      <c r="V19" s="431"/>
      <c r="W19" s="431"/>
      <c r="X19" s="432"/>
      <c r="Y19" s="433"/>
      <c r="Z19" s="434"/>
      <c r="AA19" s="430"/>
      <c r="AB19" s="430"/>
      <c r="AC19" s="430"/>
      <c r="AD19" s="430"/>
      <c r="AE19" s="430"/>
      <c r="AF19" s="430"/>
      <c r="AL19" s="427"/>
      <c r="AM19" s="425"/>
      <c r="AN19" s="425"/>
      <c r="AO19" s="427">
        <v>161</v>
      </c>
      <c r="AP19" s="427">
        <v>170</v>
      </c>
    </row>
    <row r="20" spans="1:42" ht="21" hidden="1" customHeight="1" thickBot="1">
      <c r="A20" s="430"/>
      <c r="B20" s="430"/>
      <c r="C20" s="430"/>
      <c r="D20" s="430"/>
      <c r="E20" s="430"/>
      <c r="F20" s="430"/>
      <c r="G20" s="1180"/>
      <c r="H20" s="1180"/>
      <c r="I20" s="1180"/>
      <c r="J20" s="1180"/>
      <c r="K20" s="1180"/>
      <c r="L20" s="1181"/>
      <c r="M20" s="1181"/>
      <c r="N20" s="1181"/>
      <c r="O20" s="1181"/>
      <c r="P20" s="1181"/>
      <c r="Q20" s="1184"/>
      <c r="R20" s="1185"/>
      <c r="S20" s="1185"/>
      <c r="T20" s="1185"/>
      <c r="U20" s="1185"/>
      <c r="V20" s="1186" t="s">
        <v>449</v>
      </c>
      <c r="W20" s="1186"/>
      <c r="X20" s="1186"/>
      <c r="Y20" s="1186"/>
      <c r="Z20" s="1186"/>
      <c r="AA20" s="430"/>
      <c r="AB20" s="430"/>
      <c r="AC20" s="430"/>
      <c r="AD20" s="430"/>
      <c r="AE20" s="430"/>
      <c r="AF20" s="430"/>
      <c r="AO20" s="442">
        <v>171</v>
      </c>
      <c r="AP20" s="442">
        <v>180</v>
      </c>
    </row>
    <row r="21" spans="1:42" ht="30.75" hidden="1" customHeight="1" thickBot="1">
      <c r="A21" s="430"/>
      <c r="B21" s="430"/>
      <c r="C21" s="430"/>
      <c r="D21" s="430"/>
      <c r="E21" s="430"/>
      <c r="F21" s="430"/>
      <c r="G21" s="1187">
        <f>'⑥積算表（教育）'!G21:K21</f>
        <v>0</v>
      </c>
      <c r="H21" s="1188"/>
      <c r="I21" s="1188"/>
      <c r="J21" s="1188"/>
      <c r="K21" s="1189"/>
      <c r="L21" s="1190">
        <f>VLOOKUP(G16,平均勤続年数,3)</f>
        <v>2</v>
      </c>
      <c r="M21" s="1191"/>
      <c r="N21" s="1191"/>
      <c r="O21" s="1191"/>
      <c r="P21" s="1191"/>
      <c r="Q21" s="1190">
        <f>IF(V21="○",VLOOKUP($G$16,平均勤続年数,4),VLOOKUP($G$16,平均勤続年数,4)-2)</f>
        <v>4</v>
      </c>
      <c r="R21" s="1191"/>
      <c r="S21" s="1191"/>
      <c r="T21" s="1191"/>
      <c r="U21" s="1191"/>
      <c r="V21" s="1192">
        <f>'⑥積算表（教育）'!V21:Z21</f>
        <v>0</v>
      </c>
      <c r="W21" s="1193"/>
      <c r="X21" s="1193"/>
      <c r="Y21" s="1193"/>
      <c r="Z21" s="1194"/>
      <c r="AA21" s="430"/>
      <c r="AB21" s="430"/>
      <c r="AC21" s="430"/>
      <c r="AD21" s="430"/>
      <c r="AE21" s="430"/>
      <c r="AF21" s="430"/>
    </row>
    <row r="22" spans="1:42" s="426" customFormat="1" ht="6" customHeight="1">
      <c r="A22" s="423"/>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43"/>
      <c r="AF22" s="444"/>
      <c r="AG22" s="439"/>
    </row>
    <row r="23" spans="1:42" s="426" customFormat="1" ht="30.75" customHeight="1" thickBot="1">
      <c r="A23" s="423"/>
      <c r="B23" s="445"/>
      <c r="C23" s="445"/>
      <c r="D23" s="445"/>
      <c r="E23" s="445"/>
      <c r="F23" s="445"/>
      <c r="G23" s="1165" t="s">
        <v>450</v>
      </c>
      <c r="H23" s="1165"/>
      <c r="I23" s="1165"/>
      <c r="J23" s="1165"/>
      <c r="K23" s="1165"/>
      <c r="L23" s="1201" t="s">
        <v>451</v>
      </c>
      <c r="M23" s="1201"/>
      <c r="N23" s="1201"/>
      <c r="O23" s="1201"/>
      <c r="P23" s="1201"/>
      <c r="Q23" s="1425" t="s">
        <v>517</v>
      </c>
      <c r="R23" s="1426"/>
      <c r="S23" s="1426"/>
      <c r="T23" s="1426"/>
      <c r="U23" s="1427"/>
      <c r="V23" s="423"/>
      <c r="W23" s="423"/>
      <c r="X23" s="423"/>
      <c r="Y23" s="423"/>
      <c r="Z23" s="423"/>
      <c r="AA23" s="423"/>
      <c r="AB23" s="423"/>
      <c r="AC23" s="423"/>
      <c r="AD23" s="423"/>
      <c r="AE23" s="443"/>
      <c r="AF23" s="444"/>
      <c r="AG23" s="439"/>
    </row>
    <row r="24" spans="1:42" s="426" customFormat="1" ht="30.75" customHeight="1" thickBot="1">
      <c r="A24" s="423"/>
      <c r="B24" s="423"/>
      <c r="C24" s="423"/>
      <c r="D24" s="423"/>
      <c r="E24" s="423"/>
      <c r="F24" s="423"/>
      <c r="G24" s="1428">
        <f>'⑥積算表（教育）'!G24:K24</f>
        <v>0</v>
      </c>
      <c r="H24" s="1429"/>
      <c r="I24" s="1429"/>
      <c r="J24" s="1429"/>
      <c r="K24" s="1430"/>
      <c r="L24" s="1431" t="e">
        <f>VLOOKUP(G24,$AK$4:$AL$9,2,FALSE)</f>
        <v>#N/A</v>
      </c>
      <c r="M24" s="1432"/>
      <c r="N24" s="1432"/>
      <c r="O24" s="1432"/>
      <c r="P24" s="1433"/>
      <c r="Q24" s="1434">
        <f>'⑥積算表（教育）'!Q24:U24</f>
        <v>12</v>
      </c>
      <c r="R24" s="1435"/>
      <c r="S24" s="1435"/>
      <c r="T24" s="1435"/>
      <c r="U24" s="1436"/>
      <c r="V24" s="423"/>
      <c r="W24" s="423"/>
      <c r="X24" s="423"/>
      <c r="Y24" s="423"/>
      <c r="Z24" s="423"/>
      <c r="AA24" s="423"/>
      <c r="AB24" s="423"/>
      <c r="AC24" s="423"/>
      <c r="AD24" s="423"/>
      <c r="AE24" s="443"/>
      <c r="AF24" s="444"/>
      <c r="AG24" s="439"/>
    </row>
    <row r="25" spans="1:42" s="426" customFormat="1" ht="10.5" customHeight="1">
      <c r="A25" s="423"/>
      <c r="B25" s="423"/>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43"/>
      <c r="AF25" s="444"/>
      <c r="AG25" s="439"/>
    </row>
    <row r="26" spans="1:42" s="426" customFormat="1" ht="15" customHeight="1" thickBot="1">
      <c r="A26" s="423" t="s">
        <v>453</v>
      </c>
      <c r="B26" s="423"/>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43"/>
      <c r="AF26" s="444"/>
      <c r="AG26" s="439"/>
    </row>
    <row r="27" spans="1:42" s="426" customFormat="1" ht="46.5" customHeight="1" thickTop="1" thickBot="1">
      <c r="A27" s="1196" t="s">
        <v>454</v>
      </c>
      <c r="B27" s="1197"/>
      <c r="C27" s="1197"/>
      <c r="D27" s="1197"/>
      <c r="E27" s="1197"/>
      <c r="F27" s="1197"/>
      <c r="G27" s="1197"/>
      <c r="H27" s="1197"/>
      <c r="I27" s="1197"/>
      <c r="J27" s="1197"/>
      <c r="K27" s="1197"/>
      <c r="L27" s="1197"/>
      <c r="M27" s="1198">
        <f>IFERROR(ROUNDDOWN(SUM(M80,M112,M120,M128),0),0)</f>
        <v>0</v>
      </c>
      <c r="N27" s="1199"/>
      <c r="O27" s="1199"/>
      <c r="P27" s="1199"/>
      <c r="Q27" s="1199"/>
      <c r="R27" s="1199"/>
      <c r="S27" s="1199"/>
      <c r="T27" s="1199"/>
      <c r="U27" s="1199"/>
      <c r="V27" s="1199"/>
      <c r="W27" s="1199"/>
      <c r="X27" s="1199"/>
      <c r="Y27" s="1199"/>
      <c r="Z27" s="1199"/>
      <c r="AA27" s="1199"/>
      <c r="AB27" s="1199"/>
      <c r="AC27" s="1199"/>
      <c r="AD27" s="1199"/>
      <c r="AE27" s="1199"/>
      <c r="AF27" s="438"/>
      <c r="AG27" s="439"/>
    </row>
    <row r="28" spans="1:42" s="426" customFormat="1" ht="15" customHeight="1">
      <c r="A28" s="423"/>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43"/>
      <c r="AF28" s="444"/>
      <c r="AG28" s="439"/>
    </row>
    <row r="29" spans="1:42" s="426" customFormat="1" ht="15" customHeight="1">
      <c r="A29" s="423" t="s">
        <v>938</v>
      </c>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43"/>
      <c r="AF29" s="444"/>
      <c r="AG29" s="439"/>
    </row>
    <row r="30" spans="1:42" s="426" customFormat="1" ht="15" customHeight="1">
      <c r="A30" s="1201" t="s">
        <v>455</v>
      </c>
      <c r="B30" s="1201"/>
      <c r="C30" s="1201"/>
      <c r="D30" s="1201"/>
      <c r="E30" s="1201"/>
      <c r="F30" s="1164" t="s">
        <v>456</v>
      </c>
      <c r="G30" s="1164"/>
      <c r="H30" s="1164" t="s">
        <v>457</v>
      </c>
      <c r="I30" s="1164"/>
      <c r="J30" s="1164" t="s">
        <v>458</v>
      </c>
      <c r="K30" s="1164"/>
      <c r="L30" s="1164" t="s">
        <v>459</v>
      </c>
      <c r="M30" s="1164"/>
      <c r="N30" s="1164" t="s">
        <v>460</v>
      </c>
      <c r="O30" s="1164"/>
      <c r="P30" s="1164" t="s">
        <v>461</v>
      </c>
      <c r="Q30" s="1164"/>
      <c r="R30" s="1164" t="s">
        <v>462</v>
      </c>
      <c r="S30" s="1164"/>
      <c r="T30" s="1164" t="s">
        <v>463</v>
      </c>
      <c r="U30" s="1164"/>
      <c r="V30" s="1164" t="s">
        <v>464</v>
      </c>
      <c r="W30" s="1164"/>
      <c r="X30" s="1164" t="s">
        <v>465</v>
      </c>
      <c r="Y30" s="1164"/>
      <c r="Z30" s="1164" t="s">
        <v>466</v>
      </c>
      <c r="AA30" s="1164"/>
      <c r="AB30" s="1164" t="s">
        <v>467</v>
      </c>
      <c r="AC30" s="1164"/>
      <c r="AD30" s="1164" t="s">
        <v>468</v>
      </c>
      <c r="AE30" s="1164"/>
      <c r="AF30" s="1164"/>
      <c r="AG30" s="439"/>
    </row>
    <row r="31" spans="1:42" s="426" customFormat="1" ht="15" customHeight="1" thickBot="1">
      <c r="A31" s="1201"/>
      <c r="B31" s="1201"/>
      <c r="C31" s="1201"/>
      <c r="D31" s="1201"/>
      <c r="E31" s="1201"/>
      <c r="F31" s="1165" t="s">
        <v>469</v>
      </c>
      <c r="G31" s="1165"/>
      <c r="H31" s="1165"/>
      <c r="I31" s="1165"/>
      <c r="J31" s="1165"/>
      <c r="K31" s="1165"/>
      <c r="L31" s="1165"/>
      <c r="M31" s="1165"/>
      <c r="N31" s="1165"/>
      <c r="O31" s="1165"/>
      <c r="P31" s="1165"/>
      <c r="Q31" s="1165"/>
      <c r="R31" s="1165"/>
      <c r="S31" s="1165"/>
      <c r="T31" s="1165"/>
      <c r="U31" s="1165"/>
      <c r="V31" s="1165"/>
      <c r="W31" s="1165"/>
      <c r="X31" s="1165"/>
      <c r="Y31" s="1165"/>
      <c r="Z31" s="1165"/>
      <c r="AA31" s="1165"/>
      <c r="AB31" s="1165"/>
      <c r="AC31" s="1165"/>
      <c r="AD31" s="1164"/>
      <c r="AE31" s="1164"/>
      <c r="AF31" s="1164"/>
      <c r="AG31" s="439"/>
    </row>
    <row r="32" spans="1:42" s="426" customFormat="1" ht="15" customHeight="1" thickTop="1">
      <c r="A32" s="1423" t="s">
        <v>470</v>
      </c>
      <c r="B32" s="1423"/>
      <c r="C32" s="1423"/>
      <c r="D32" s="1164" t="s">
        <v>518</v>
      </c>
      <c r="E32" s="1424"/>
      <c r="F32" s="1148"/>
      <c r="G32" s="1149"/>
      <c r="H32" s="1149"/>
      <c r="I32" s="1149"/>
      <c r="J32" s="1149"/>
      <c r="K32" s="1149"/>
      <c r="L32" s="1149"/>
      <c r="M32" s="1149"/>
      <c r="N32" s="1149"/>
      <c r="O32" s="1149"/>
      <c r="P32" s="1149"/>
      <c r="Q32" s="1149"/>
      <c r="R32" s="1149"/>
      <c r="S32" s="1149"/>
      <c r="T32" s="1149"/>
      <c r="U32" s="1149"/>
      <c r="V32" s="1149"/>
      <c r="W32" s="1149"/>
      <c r="X32" s="1149"/>
      <c r="Y32" s="1149"/>
      <c r="Z32" s="1149"/>
      <c r="AA32" s="1149"/>
      <c r="AB32" s="1149"/>
      <c r="AC32" s="1163"/>
      <c r="AD32" s="1420">
        <f>IFERROR(ROUND(AVERAGE(F32:AC32),0),0)</f>
        <v>0</v>
      </c>
      <c r="AE32" s="1201"/>
      <c r="AF32" s="1201"/>
      <c r="AG32" s="439"/>
    </row>
    <row r="33" spans="1:35" s="426" customFormat="1" ht="15" customHeight="1">
      <c r="A33" s="1423"/>
      <c r="B33" s="1423"/>
      <c r="C33" s="1423"/>
      <c r="D33" s="1164" t="s">
        <v>519</v>
      </c>
      <c r="E33" s="1424"/>
      <c r="F33" s="1150"/>
      <c r="G33" s="1151"/>
      <c r="H33" s="1151"/>
      <c r="I33" s="1151"/>
      <c r="J33" s="1151"/>
      <c r="K33" s="1151"/>
      <c r="L33" s="1151"/>
      <c r="M33" s="1151"/>
      <c r="N33" s="1151"/>
      <c r="O33" s="1151"/>
      <c r="P33" s="1151"/>
      <c r="Q33" s="1151"/>
      <c r="R33" s="1151"/>
      <c r="S33" s="1151"/>
      <c r="T33" s="1151"/>
      <c r="U33" s="1151"/>
      <c r="V33" s="1151"/>
      <c r="W33" s="1151"/>
      <c r="X33" s="1151"/>
      <c r="Y33" s="1151"/>
      <c r="Z33" s="1151"/>
      <c r="AA33" s="1151"/>
      <c r="AB33" s="1151"/>
      <c r="AC33" s="1160"/>
      <c r="AD33" s="1420">
        <f t="shared" ref="AD33:AD41" si="0">IFERROR(ROUND(AVERAGE(F33:AC33),0),0)</f>
        <v>0</v>
      </c>
      <c r="AE33" s="1201"/>
      <c r="AF33" s="1201"/>
      <c r="AG33" s="439"/>
    </row>
    <row r="34" spans="1:35" s="426" customFormat="1" ht="15" customHeight="1">
      <c r="A34" s="1423" t="s">
        <v>471</v>
      </c>
      <c r="B34" s="1423"/>
      <c r="C34" s="1423"/>
      <c r="D34" s="1164" t="s">
        <v>518</v>
      </c>
      <c r="E34" s="1424"/>
      <c r="F34" s="1150"/>
      <c r="G34" s="1151"/>
      <c r="H34" s="1151"/>
      <c r="I34" s="1151"/>
      <c r="J34" s="1151"/>
      <c r="K34" s="1151"/>
      <c r="L34" s="1151"/>
      <c r="M34" s="1151"/>
      <c r="N34" s="1151"/>
      <c r="O34" s="1151"/>
      <c r="P34" s="1151"/>
      <c r="Q34" s="1151"/>
      <c r="R34" s="1151"/>
      <c r="S34" s="1151"/>
      <c r="T34" s="1151"/>
      <c r="U34" s="1151"/>
      <c r="V34" s="1151"/>
      <c r="W34" s="1151"/>
      <c r="X34" s="1151"/>
      <c r="Y34" s="1151"/>
      <c r="Z34" s="1151"/>
      <c r="AA34" s="1151"/>
      <c r="AB34" s="1151"/>
      <c r="AC34" s="1160"/>
      <c r="AD34" s="1420">
        <f t="shared" si="0"/>
        <v>0</v>
      </c>
      <c r="AE34" s="1201"/>
      <c r="AF34" s="1201"/>
      <c r="AG34" s="439"/>
    </row>
    <row r="35" spans="1:35" s="426" customFormat="1" ht="15" customHeight="1">
      <c r="A35" s="1423"/>
      <c r="B35" s="1423"/>
      <c r="C35" s="1423"/>
      <c r="D35" s="1164" t="s">
        <v>519</v>
      </c>
      <c r="E35" s="1424"/>
      <c r="F35" s="1150"/>
      <c r="G35" s="1151"/>
      <c r="H35" s="1151"/>
      <c r="I35" s="1151"/>
      <c r="J35" s="1151"/>
      <c r="K35" s="1151"/>
      <c r="L35" s="1151"/>
      <c r="M35" s="1151"/>
      <c r="N35" s="1151"/>
      <c r="O35" s="1151"/>
      <c r="P35" s="1151"/>
      <c r="Q35" s="1151"/>
      <c r="R35" s="1151"/>
      <c r="S35" s="1151"/>
      <c r="T35" s="1151"/>
      <c r="U35" s="1151"/>
      <c r="V35" s="1151"/>
      <c r="W35" s="1151"/>
      <c r="X35" s="1151"/>
      <c r="Y35" s="1151"/>
      <c r="Z35" s="1151"/>
      <c r="AA35" s="1151"/>
      <c r="AB35" s="1151"/>
      <c r="AC35" s="1160"/>
      <c r="AD35" s="1420">
        <f t="shared" si="0"/>
        <v>0</v>
      </c>
      <c r="AE35" s="1201"/>
      <c r="AF35" s="1201"/>
      <c r="AG35" s="439"/>
    </row>
    <row r="36" spans="1:35" s="426" customFormat="1" ht="15" customHeight="1">
      <c r="A36" s="1423" t="s">
        <v>520</v>
      </c>
      <c r="B36" s="1423"/>
      <c r="C36" s="1423"/>
      <c r="D36" s="1164" t="s">
        <v>518</v>
      </c>
      <c r="E36" s="1424"/>
      <c r="F36" s="1150"/>
      <c r="G36" s="1151"/>
      <c r="H36" s="1151"/>
      <c r="I36" s="1151"/>
      <c r="J36" s="1151"/>
      <c r="K36" s="1151"/>
      <c r="L36" s="1151"/>
      <c r="M36" s="1151"/>
      <c r="N36" s="1151"/>
      <c r="O36" s="1151"/>
      <c r="P36" s="1151"/>
      <c r="Q36" s="1151"/>
      <c r="R36" s="1151"/>
      <c r="S36" s="1151"/>
      <c r="T36" s="1151"/>
      <c r="U36" s="1151"/>
      <c r="V36" s="1151"/>
      <c r="W36" s="1151"/>
      <c r="X36" s="1151"/>
      <c r="Y36" s="1151"/>
      <c r="Z36" s="1151"/>
      <c r="AA36" s="1151"/>
      <c r="AB36" s="1151"/>
      <c r="AC36" s="1160"/>
      <c r="AD36" s="1420">
        <f t="shared" si="0"/>
        <v>0</v>
      </c>
      <c r="AE36" s="1201"/>
      <c r="AF36" s="1201"/>
      <c r="AG36" s="439"/>
    </row>
    <row r="37" spans="1:35" s="426" customFormat="1" ht="15" customHeight="1">
      <c r="A37" s="1423"/>
      <c r="B37" s="1423"/>
      <c r="C37" s="1423"/>
      <c r="D37" s="1164" t="s">
        <v>519</v>
      </c>
      <c r="E37" s="1424"/>
      <c r="F37" s="1150"/>
      <c r="G37" s="1151"/>
      <c r="H37" s="1151"/>
      <c r="I37" s="1151"/>
      <c r="J37" s="1151"/>
      <c r="K37" s="1151"/>
      <c r="L37" s="1151"/>
      <c r="M37" s="1151"/>
      <c r="N37" s="1151"/>
      <c r="O37" s="1151"/>
      <c r="P37" s="1151"/>
      <c r="Q37" s="1151"/>
      <c r="R37" s="1151"/>
      <c r="S37" s="1151"/>
      <c r="T37" s="1151"/>
      <c r="U37" s="1151"/>
      <c r="V37" s="1151"/>
      <c r="W37" s="1151"/>
      <c r="X37" s="1151"/>
      <c r="Y37" s="1151"/>
      <c r="Z37" s="1151"/>
      <c r="AA37" s="1151"/>
      <c r="AB37" s="1151"/>
      <c r="AC37" s="1160"/>
      <c r="AD37" s="1420">
        <f t="shared" si="0"/>
        <v>0</v>
      </c>
      <c r="AE37" s="1201"/>
      <c r="AF37" s="1201"/>
      <c r="AG37" s="439"/>
    </row>
    <row r="38" spans="1:35" s="426" customFormat="1" ht="15" customHeight="1">
      <c r="A38" s="1423" t="s">
        <v>521</v>
      </c>
      <c r="B38" s="1423"/>
      <c r="C38" s="1423"/>
      <c r="D38" s="1164" t="s">
        <v>518</v>
      </c>
      <c r="E38" s="1424"/>
      <c r="F38" s="1150"/>
      <c r="G38" s="1151"/>
      <c r="H38" s="1151"/>
      <c r="I38" s="1151"/>
      <c r="J38" s="1151"/>
      <c r="K38" s="1151"/>
      <c r="L38" s="1151"/>
      <c r="M38" s="1151"/>
      <c r="N38" s="1151"/>
      <c r="O38" s="1151"/>
      <c r="P38" s="1151"/>
      <c r="Q38" s="1151"/>
      <c r="R38" s="1151"/>
      <c r="S38" s="1151"/>
      <c r="T38" s="1151"/>
      <c r="U38" s="1151"/>
      <c r="V38" s="1151"/>
      <c r="W38" s="1151"/>
      <c r="X38" s="1151"/>
      <c r="Y38" s="1151"/>
      <c r="Z38" s="1151"/>
      <c r="AA38" s="1151"/>
      <c r="AB38" s="1151"/>
      <c r="AC38" s="1160"/>
      <c r="AD38" s="1420">
        <f t="shared" si="0"/>
        <v>0</v>
      </c>
      <c r="AE38" s="1201"/>
      <c r="AF38" s="1201"/>
      <c r="AG38" s="439"/>
    </row>
    <row r="39" spans="1:35" s="426" customFormat="1" ht="15" customHeight="1">
      <c r="A39" s="1423"/>
      <c r="B39" s="1423"/>
      <c r="C39" s="1423"/>
      <c r="D39" s="1164" t="s">
        <v>519</v>
      </c>
      <c r="E39" s="1424"/>
      <c r="F39" s="1150"/>
      <c r="G39" s="1151"/>
      <c r="H39" s="1151"/>
      <c r="I39" s="1151"/>
      <c r="J39" s="1151"/>
      <c r="K39" s="1151"/>
      <c r="L39" s="1151"/>
      <c r="M39" s="1151"/>
      <c r="N39" s="1151"/>
      <c r="O39" s="1151"/>
      <c r="P39" s="1151"/>
      <c r="Q39" s="1151"/>
      <c r="R39" s="1151"/>
      <c r="S39" s="1151"/>
      <c r="T39" s="1151"/>
      <c r="U39" s="1151"/>
      <c r="V39" s="1151"/>
      <c r="W39" s="1151"/>
      <c r="X39" s="1151"/>
      <c r="Y39" s="1151"/>
      <c r="Z39" s="1151"/>
      <c r="AA39" s="1151"/>
      <c r="AB39" s="1151"/>
      <c r="AC39" s="1160"/>
      <c r="AD39" s="1420">
        <f t="shared" si="0"/>
        <v>0</v>
      </c>
      <c r="AE39" s="1201"/>
      <c r="AF39" s="1201"/>
      <c r="AG39" s="439"/>
    </row>
    <row r="40" spans="1:35" s="426" customFormat="1" ht="15" customHeight="1">
      <c r="A40" s="1422" t="s">
        <v>522</v>
      </c>
      <c r="B40" s="1423"/>
      <c r="C40" s="1423"/>
      <c r="D40" s="1164" t="s">
        <v>518</v>
      </c>
      <c r="E40" s="1424"/>
      <c r="F40" s="1150"/>
      <c r="G40" s="1151"/>
      <c r="H40" s="1151"/>
      <c r="I40" s="1151"/>
      <c r="J40" s="1151"/>
      <c r="K40" s="1151"/>
      <c r="L40" s="1151"/>
      <c r="M40" s="1151"/>
      <c r="N40" s="1151"/>
      <c r="O40" s="1151"/>
      <c r="P40" s="1151"/>
      <c r="Q40" s="1151"/>
      <c r="R40" s="1151"/>
      <c r="S40" s="1151"/>
      <c r="T40" s="1151"/>
      <c r="U40" s="1151"/>
      <c r="V40" s="1151"/>
      <c r="W40" s="1151"/>
      <c r="X40" s="1151"/>
      <c r="Y40" s="1151"/>
      <c r="Z40" s="1151"/>
      <c r="AA40" s="1151"/>
      <c r="AB40" s="1151"/>
      <c r="AC40" s="1160"/>
      <c r="AD40" s="1420">
        <f t="shared" si="0"/>
        <v>0</v>
      </c>
      <c r="AE40" s="1201"/>
      <c r="AF40" s="1201"/>
      <c r="AG40" s="439"/>
    </row>
    <row r="41" spans="1:35" s="426" customFormat="1" ht="15" customHeight="1" thickBot="1">
      <c r="A41" s="1423"/>
      <c r="B41" s="1423"/>
      <c r="C41" s="1423"/>
      <c r="D41" s="1164" t="s">
        <v>519</v>
      </c>
      <c r="E41" s="1424"/>
      <c r="F41" s="1159"/>
      <c r="G41" s="1158"/>
      <c r="H41" s="1158"/>
      <c r="I41" s="1158"/>
      <c r="J41" s="1158"/>
      <c r="K41" s="1158"/>
      <c r="L41" s="1158"/>
      <c r="M41" s="1158"/>
      <c r="N41" s="1158"/>
      <c r="O41" s="1158"/>
      <c r="P41" s="1158"/>
      <c r="Q41" s="1158"/>
      <c r="R41" s="1158"/>
      <c r="S41" s="1158"/>
      <c r="T41" s="1158"/>
      <c r="U41" s="1158"/>
      <c r="V41" s="1158"/>
      <c r="W41" s="1158"/>
      <c r="X41" s="1158"/>
      <c r="Y41" s="1158"/>
      <c r="Z41" s="1158"/>
      <c r="AA41" s="1158"/>
      <c r="AB41" s="1158"/>
      <c r="AC41" s="1161"/>
      <c r="AD41" s="1420">
        <f t="shared" si="0"/>
        <v>0</v>
      </c>
      <c r="AE41" s="1201"/>
      <c r="AF41" s="1201"/>
      <c r="AG41" s="439"/>
    </row>
    <row r="42" spans="1:35" s="426" customFormat="1" ht="15" customHeight="1" thickTop="1">
      <c r="A42" s="423"/>
      <c r="B42" s="1421" t="s">
        <v>523</v>
      </c>
      <c r="C42" s="1421"/>
      <c r="D42" s="1421"/>
      <c r="E42" s="1421"/>
      <c r="F42" s="1421"/>
      <c r="G42" s="1421"/>
      <c r="H42" s="1421"/>
      <c r="I42" s="1421"/>
      <c r="J42" s="1421"/>
      <c r="K42" s="1421"/>
      <c r="L42" s="1421"/>
      <c r="M42" s="1421"/>
      <c r="N42" s="1421"/>
      <c r="O42" s="1421"/>
      <c r="P42" s="1421"/>
      <c r="Q42" s="1421"/>
      <c r="R42" s="1421"/>
      <c r="S42" s="1421"/>
      <c r="T42" s="1421"/>
      <c r="U42" s="1421"/>
      <c r="V42" s="1421"/>
      <c r="W42" s="1421"/>
      <c r="X42" s="1421"/>
      <c r="Y42" s="1421"/>
      <c r="Z42" s="1421"/>
      <c r="AA42" s="1421"/>
      <c r="AB42" s="1421"/>
      <c r="AC42" s="1421"/>
      <c r="AD42" s="1421"/>
      <c r="AE42" s="1421"/>
      <c r="AF42" s="1421"/>
      <c r="AG42" s="439"/>
    </row>
    <row r="43" spans="1:35" s="426" customFormat="1" ht="10.5" customHeight="1">
      <c r="A43" s="423"/>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43"/>
      <c r="AF43" s="444"/>
      <c r="AG43" s="439"/>
    </row>
    <row r="44" spans="1:35" s="426" customFormat="1" ht="10.5" customHeight="1">
      <c r="A44" s="423"/>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43"/>
      <c r="AF44" s="444"/>
      <c r="AG44" s="439"/>
    </row>
    <row r="45" spans="1:35" s="426" customFormat="1" ht="10.5" customHeight="1">
      <c r="A45" s="423"/>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43"/>
      <c r="AF45" s="444"/>
      <c r="AG45" s="439"/>
    </row>
    <row r="46" spans="1:35" s="426" customFormat="1" ht="18" customHeight="1">
      <c r="A46" s="1110" t="s">
        <v>524</v>
      </c>
      <c r="B46" s="1110"/>
      <c r="C46" s="1110"/>
      <c r="D46" s="1110"/>
      <c r="E46" s="1110"/>
      <c r="F46" s="1110"/>
      <c r="G46" s="1110"/>
      <c r="H46" s="1110"/>
      <c r="I46" s="1110"/>
      <c r="J46" s="1110"/>
      <c r="K46" s="1110"/>
      <c r="L46" s="1110"/>
      <c r="M46" s="1110"/>
      <c r="N46" s="1110"/>
      <c r="O46" s="1110"/>
      <c r="P46" s="1110"/>
      <c r="Q46" s="1110"/>
      <c r="R46" s="1110"/>
      <c r="S46" s="1110"/>
      <c r="T46" s="1110"/>
      <c r="U46" s="1110"/>
      <c r="V46" s="1110"/>
      <c r="W46" s="1110"/>
      <c r="X46" s="1110"/>
      <c r="Y46" s="1110"/>
      <c r="Z46" s="1110"/>
      <c r="AA46" s="1110"/>
      <c r="AB46" s="1110"/>
      <c r="AC46" s="1110"/>
      <c r="AD46" s="1110"/>
      <c r="AE46" s="1110"/>
      <c r="AF46" s="1110"/>
      <c r="AG46" s="439"/>
    </row>
    <row r="47" spans="1:35" s="426" customFormat="1" ht="21" hidden="1">
      <c r="A47" s="446" t="s">
        <v>525</v>
      </c>
      <c r="B47" s="447"/>
      <c r="C47" s="447"/>
      <c r="D47" s="447"/>
      <c r="E47" s="447"/>
      <c r="F47" s="447"/>
      <c r="G47" s="447"/>
      <c r="H47" s="447"/>
      <c r="I47" s="447"/>
      <c r="J47" s="448"/>
      <c r="K47" s="449"/>
      <c r="L47" s="448"/>
      <c r="M47" s="1155">
        <f>M48+M49</f>
        <v>0</v>
      </c>
      <c r="N47" s="1156"/>
      <c r="O47" s="1156"/>
      <c r="P47" s="1156"/>
      <c r="Q47" s="1156"/>
      <c r="R47" s="1156"/>
      <c r="S47" s="1156"/>
      <c r="T47" s="1156"/>
      <c r="U47" s="1156"/>
      <c r="V47" s="1156"/>
      <c r="W47" s="1156"/>
      <c r="X47" s="1156"/>
      <c r="Y47" s="1156"/>
      <c r="Z47" s="1156"/>
      <c r="AA47" s="1156"/>
      <c r="AB47" s="1156"/>
      <c r="AC47" s="1156"/>
      <c r="AD47" s="1156"/>
      <c r="AE47" s="1156"/>
      <c r="AF47" s="1157"/>
      <c r="AG47" s="439"/>
    </row>
    <row r="48" spans="1:35" s="425" customFormat="1" ht="21" hidden="1">
      <c r="A48" s="440"/>
      <c r="B48" s="1417" t="s">
        <v>526</v>
      </c>
      <c r="C48" s="1418"/>
      <c r="D48" s="1418"/>
      <c r="E48" s="1418"/>
      <c r="F48" s="1418"/>
      <c r="G48" s="1418"/>
      <c r="H48" s="1418"/>
      <c r="I48" s="1418"/>
      <c r="J48" s="1418"/>
      <c r="K48" s="1418"/>
      <c r="L48" s="1419"/>
      <c r="M48" s="1155">
        <f>ROUNDDOWN(M79,-3)</f>
        <v>0</v>
      </c>
      <c r="N48" s="1156"/>
      <c r="O48" s="1156"/>
      <c r="P48" s="1156"/>
      <c r="Q48" s="1156"/>
      <c r="R48" s="1156"/>
      <c r="S48" s="1156"/>
      <c r="T48" s="1156"/>
      <c r="U48" s="1156"/>
      <c r="V48" s="1156"/>
      <c r="W48" s="1156"/>
      <c r="X48" s="1156"/>
      <c r="Y48" s="1156"/>
      <c r="Z48" s="1156"/>
      <c r="AA48" s="1156"/>
      <c r="AB48" s="1156"/>
      <c r="AC48" s="1156"/>
      <c r="AD48" s="1156"/>
      <c r="AE48" s="1156"/>
      <c r="AF48" s="1157"/>
      <c r="AG48" s="426"/>
      <c r="AH48" s="426"/>
      <c r="AI48" s="426"/>
    </row>
    <row r="49" spans="1:32" ht="21" hidden="1">
      <c r="A49" s="450"/>
      <c r="B49" s="1417" t="s">
        <v>527</v>
      </c>
      <c r="C49" s="1418"/>
      <c r="D49" s="1418"/>
      <c r="E49" s="1418"/>
      <c r="F49" s="1418"/>
      <c r="G49" s="1418"/>
      <c r="H49" s="1418"/>
      <c r="I49" s="1418"/>
      <c r="J49" s="1418"/>
      <c r="K49" s="1418"/>
      <c r="L49" s="1419"/>
      <c r="M49" s="1155">
        <f>ROUNDDOWN(M119,-3)</f>
        <v>0</v>
      </c>
      <c r="N49" s="1156"/>
      <c r="O49" s="1156"/>
      <c r="P49" s="1156"/>
      <c r="Q49" s="1156"/>
      <c r="R49" s="1156"/>
      <c r="S49" s="1156"/>
      <c r="T49" s="1156"/>
      <c r="U49" s="1156"/>
      <c r="V49" s="1156"/>
      <c r="W49" s="1156"/>
      <c r="X49" s="1156"/>
      <c r="Y49" s="1156"/>
      <c r="Z49" s="1156"/>
      <c r="AA49" s="1156"/>
      <c r="AB49" s="1156"/>
      <c r="AC49" s="1156"/>
      <c r="AD49" s="1156"/>
      <c r="AE49" s="1156"/>
      <c r="AF49" s="1157"/>
    </row>
    <row r="50" spans="1:32" ht="9" customHeight="1">
      <c r="A50" s="420"/>
      <c r="B50" s="420"/>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row>
    <row r="51" spans="1:32">
      <c r="A51" s="1100" t="s">
        <v>475</v>
      </c>
      <c r="B51" s="1101"/>
      <c r="C51" s="1101"/>
      <c r="D51" s="1101"/>
      <c r="E51" s="1101"/>
      <c r="F51" s="1101"/>
      <c r="G51" s="1101"/>
      <c r="H51" s="1101"/>
      <c r="I51" s="1101"/>
      <c r="J51" s="1101"/>
      <c r="K51" s="1118" t="s">
        <v>476</v>
      </c>
      <c r="L51" s="1119"/>
      <c r="M51" s="1389" t="s">
        <v>477</v>
      </c>
      <c r="N51" s="1389"/>
      <c r="O51" s="1389"/>
      <c r="P51" s="1389"/>
      <c r="Q51" s="1389"/>
      <c r="R51" s="1389"/>
      <c r="S51" s="1389"/>
      <c r="T51" s="1389"/>
      <c r="U51" s="1389"/>
      <c r="V51" s="1389"/>
      <c r="W51" s="1389"/>
      <c r="X51" s="1389"/>
      <c r="Y51" s="1389"/>
      <c r="Z51" s="1389"/>
      <c r="AA51" s="1389"/>
      <c r="AB51" s="1389"/>
      <c r="AC51" s="1389"/>
      <c r="AD51" s="1389"/>
      <c r="AE51" s="1389"/>
      <c r="AF51" s="1389"/>
    </row>
    <row r="52" spans="1:32">
      <c r="A52" s="1112"/>
      <c r="B52" s="1113"/>
      <c r="C52" s="1113"/>
      <c r="D52" s="1113"/>
      <c r="E52" s="1113"/>
      <c r="F52" s="1113"/>
      <c r="G52" s="1113"/>
      <c r="H52" s="1113"/>
      <c r="I52" s="1113"/>
      <c r="J52" s="1113"/>
      <c r="K52" s="1120"/>
      <c r="L52" s="1121"/>
      <c r="M52" s="1389"/>
      <c r="N52" s="1389"/>
      <c r="O52" s="1389"/>
      <c r="P52" s="1389"/>
      <c r="Q52" s="1389"/>
      <c r="R52" s="1389"/>
      <c r="S52" s="1389"/>
      <c r="T52" s="1389"/>
      <c r="U52" s="1389"/>
      <c r="V52" s="1389"/>
      <c r="W52" s="1389"/>
      <c r="X52" s="1389"/>
      <c r="Y52" s="1389"/>
      <c r="Z52" s="1389"/>
      <c r="AA52" s="1389"/>
      <c r="AB52" s="1389"/>
      <c r="AC52" s="1389"/>
      <c r="AD52" s="1389"/>
      <c r="AE52" s="1389"/>
      <c r="AF52" s="1389"/>
    </row>
    <row r="53" spans="1:32">
      <c r="A53" s="1112"/>
      <c r="B53" s="1113"/>
      <c r="C53" s="1113"/>
      <c r="D53" s="1113"/>
      <c r="E53" s="1113"/>
      <c r="F53" s="1113"/>
      <c r="G53" s="1113"/>
      <c r="H53" s="1113"/>
      <c r="I53" s="1113"/>
      <c r="J53" s="1113"/>
      <c r="K53" s="1120"/>
      <c r="L53" s="1121"/>
      <c r="M53" s="1389" t="s">
        <v>438</v>
      </c>
      <c r="N53" s="1389"/>
      <c r="O53" s="1389"/>
      <c r="P53" s="1389"/>
      <c r="Q53" s="1389" t="s">
        <v>437</v>
      </c>
      <c r="R53" s="1389"/>
      <c r="S53" s="1389"/>
      <c r="T53" s="1389"/>
      <c r="U53" s="1389" t="s">
        <v>520</v>
      </c>
      <c r="V53" s="1389"/>
      <c r="W53" s="1389"/>
      <c r="X53" s="1389"/>
      <c r="Y53" s="1389" t="s">
        <v>479</v>
      </c>
      <c r="Z53" s="1389"/>
      <c r="AA53" s="1389"/>
      <c r="AB53" s="1389"/>
      <c r="AC53" s="1389" t="s">
        <v>480</v>
      </c>
      <c r="AD53" s="1389"/>
      <c r="AE53" s="1389"/>
      <c r="AF53" s="1389"/>
    </row>
    <row r="54" spans="1:32" ht="19.5" thickBot="1">
      <c r="A54" s="1112"/>
      <c r="B54" s="1113"/>
      <c r="C54" s="1113"/>
      <c r="D54" s="1113"/>
      <c r="E54" s="1113"/>
      <c r="F54" s="1113"/>
      <c r="G54" s="1113"/>
      <c r="H54" s="1113"/>
      <c r="I54" s="1113"/>
      <c r="J54" s="1113"/>
      <c r="K54" s="1120"/>
      <c r="L54" s="1121"/>
      <c r="M54" s="1390" t="s">
        <v>528</v>
      </c>
      <c r="N54" s="1391"/>
      <c r="O54" s="1392" t="s">
        <v>529</v>
      </c>
      <c r="P54" s="1393"/>
      <c r="Q54" s="1390" t="s">
        <v>528</v>
      </c>
      <c r="R54" s="1391"/>
      <c r="S54" s="1392" t="s">
        <v>529</v>
      </c>
      <c r="T54" s="1393"/>
      <c r="U54" s="1390" t="s">
        <v>528</v>
      </c>
      <c r="V54" s="1391"/>
      <c r="W54" s="1392" t="s">
        <v>529</v>
      </c>
      <c r="X54" s="1393"/>
      <c r="Y54" s="1390" t="s">
        <v>528</v>
      </c>
      <c r="Z54" s="1391"/>
      <c r="AA54" s="1392" t="s">
        <v>529</v>
      </c>
      <c r="AB54" s="1393"/>
      <c r="AC54" s="1390" t="s">
        <v>528</v>
      </c>
      <c r="AD54" s="1391"/>
      <c r="AE54" s="1392" t="s">
        <v>529</v>
      </c>
      <c r="AF54" s="1393"/>
    </row>
    <row r="55" spans="1:32" ht="20.25" customHeight="1" thickBot="1">
      <c r="A55" s="1384" t="s">
        <v>481</v>
      </c>
      <c r="B55" s="1385"/>
      <c r="C55" s="1385"/>
      <c r="D55" s="1385"/>
      <c r="E55" s="1385"/>
      <c r="F55" s="1385"/>
      <c r="G55" s="1385"/>
      <c r="H55" s="1385"/>
      <c r="I55" s="1385"/>
      <c r="J55" s="1385"/>
      <c r="K55" s="1385"/>
      <c r="L55" s="1386"/>
      <c r="M55" s="1387">
        <f>$AD$40</f>
        <v>0</v>
      </c>
      <c r="N55" s="1374"/>
      <c r="O55" s="1374">
        <f>$AD$41</f>
        <v>0</v>
      </c>
      <c r="P55" s="1388"/>
      <c r="Q55" s="1373">
        <f>$AD$38</f>
        <v>0</v>
      </c>
      <c r="R55" s="1374"/>
      <c r="S55" s="1374">
        <f>$AD$39</f>
        <v>0</v>
      </c>
      <c r="T55" s="1388"/>
      <c r="U55" s="1373">
        <f>$AD$36</f>
        <v>0</v>
      </c>
      <c r="V55" s="1374"/>
      <c r="W55" s="1374">
        <f>$AD$37</f>
        <v>0</v>
      </c>
      <c r="X55" s="1388"/>
      <c r="Y55" s="1373">
        <f>$AD$34</f>
        <v>0</v>
      </c>
      <c r="Z55" s="1374"/>
      <c r="AA55" s="1374">
        <f>$AD$35</f>
        <v>0</v>
      </c>
      <c r="AB55" s="1388"/>
      <c r="AC55" s="1373">
        <f>$AD$32</f>
        <v>0</v>
      </c>
      <c r="AD55" s="1374"/>
      <c r="AE55" s="1374">
        <f>$AD$33</f>
        <v>0</v>
      </c>
      <c r="AF55" s="1375"/>
    </row>
    <row r="56" spans="1:32">
      <c r="A56" s="1376" t="s">
        <v>482</v>
      </c>
      <c r="B56" s="1377" t="s">
        <v>483</v>
      </c>
      <c r="C56" s="1015" t="s">
        <v>484</v>
      </c>
      <c r="D56" s="1016"/>
      <c r="E56" s="1016"/>
      <c r="F56" s="1016"/>
      <c r="G56" s="1016"/>
      <c r="H56" s="1016"/>
      <c r="I56" s="1016"/>
      <c r="J56" s="1017"/>
      <c r="K56" s="1378">
        <f>'⑥積算表（教育）'!K47:L47</f>
        <v>0</v>
      </c>
      <c r="L56" s="1379"/>
      <c r="M56" s="1372">
        <f>IF($K56="○",VLOOKUP($AU$9,保育単価表,12,0),0)</f>
        <v>0</v>
      </c>
      <c r="N56" s="1370"/>
      <c r="O56" s="1370">
        <f>IF($K56="○",VLOOKUP($AU$9,保育単価表,15,0),0)</f>
        <v>0</v>
      </c>
      <c r="P56" s="1380"/>
      <c r="Q56" s="1369">
        <f>IF($K56="○",VLOOKUP($AU$8,保育単価表,12,0),0)</f>
        <v>0</v>
      </c>
      <c r="R56" s="1370"/>
      <c r="S56" s="1370">
        <f>IF($K56="○",VLOOKUP($AU$8,保育単価表,15,0),0)</f>
        <v>0</v>
      </c>
      <c r="T56" s="1380"/>
      <c r="U56" s="1369">
        <f>IF($K56="○",VLOOKUP($AU$7,保育単価表,12,0),0)</f>
        <v>0</v>
      </c>
      <c r="V56" s="1370"/>
      <c r="W56" s="1370">
        <f>IF($K56="○",VLOOKUP($AU$7,保育単価表,15,0),0)</f>
        <v>0</v>
      </c>
      <c r="X56" s="1371"/>
      <c r="Y56" s="1372">
        <f>IF($K56="○",VLOOKUP($AU$6,保育単価表,12,0),0)</f>
        <v>0</v>
      </c>
      <c r="Z56" s="1370"/>
      <c r="AA56" s="1370">
        <f>IF($K56="○",VLOOKUP($AU$6,保育単価表,15,0),0)</f>
        <v>0</v>
      </c>
      <c r="AB56" s="1371"/>
      <c r="AC56" s="1372">
        <f>IF($K56="○",VLOOKUP($AU$4,保育単価表,12,0),0)</f>
        <v>0</v>
      </c>
      <c r="AD56" s="1370"/>
      <c r="AE56" s="1370">
        <f>IF($K56="○",VLOOKUP($AU$4,保育単価表,15,0),0)</f>
        <v>0</v>
      </c>
      <c r="AF56" s="1371"/>
    </row>
    <row r="57" spans="1:32">
      <c r="A57" s="1376"/>
      <c r="B57" s="1377"/>
      <c r="C57" s="1023" t="s">
        <v>530</v>
      </c>
      <c r="D57" s="1024"/>
      <c r="E57" s="1024"/>
      <c r="F57" s="1024"/>
      <c r="G57" s="1024"/>
      <c r="H57" s="1024"/>
      <c r="I57" s="1024"/>
      <c r="J57" s="1025"/>
      <c r="K57" s="1382">
        <f>'⑥積算表（教育）'!K50:L50</f>
        <v>0</v>
      </c>
      <c r="L57" s="1383"/>
      <c r="M57" s="1365"/>
      <c r="N57" s="1366"/>
      <c r="O57" s="1366"/>
      <c r="P57" s="1367"/>
      <c r="Q57" s="1368"/>
      <c r="R57" s="1366"/>
      <c r="S57" s="1366"/>
      <c r="T57" s="1367"/>
      <c r="U57" s="1368"/>
      <c r="V57" s="1366"/>
      <c r="W57" s="1366"/>
      <c r="X57" s="1381"/>
      <c r="Y57" s="1334">
        <f>IF($K57="○",VLOOKUP($AU$6,保育単価表,20,0),0)</f>
        <v>0</v>
      </c>
      <c r="Z57" s="1332"/>
      <c r="AA57" s="1332">
        <f>IF($K57="○",VLOOKUP($AU$6,保育単価表,20,0),0)</f>
        <v>0</v>
      </c>
      <c r="AB57" s="1333"/>
      <c r="AC57" s="1365"/>
      <c r="AD57" s="1366"/>
      <c r="AE57" s="1366"/>
      <c r="AF57" s="1381"/>
    </row>
    <row r="58" spans="1:32" ht="19.5" thickBot="1">
      <c r="A58" s="1376"/>
      <c r="B58" s="1377"/>
      <c r="C58" s="995" t="s">
        <v>531</v>
      </c>
      <c r="D58" s="996"/>
      <c r="E58" s="996"/>
      <c r="F58" s="996"/>
      <c r="G58" s="996"/>
      <c r="H58" s="996"/>
      <c r="I58" s="996"/>
      <c r="J58" s="997"/>
      <c r="K58" s="1415"/>
      <c r="L58" s="1416"/>
      <c r="M58" s="1359">
        <f>IF($K58="○",VLOOKUP($AU$4,保育単価表,33,0),0)</f>
        <v>0</v>
      </c>
      <c r="N58" s="1357"/>
      <c r="O58" s="1357">
        <f>IF($K58="○",VLOOKUP($AU$4,保育単価表,33,0),0)</f>
        <v>0</v>
      </c>
      <c r="P58" s="1360"/>
      <c r="Q58" s="1361">
        <f>IF($K58="○",VLOOKUP($AU$4,保育単価表,33,0),0)</f>
        <v>0</v>
      </c>
      <c r="R58" s="1357"/>
      <c r="S58" s="1357">
        <f>IF($K58="○",VLOOKUP($AU$4,保育単価表,33,0),0)</f>
        <v>0</v>
      </c>
      <c r="T58" s="1360"/>
      <c r="U58" s="1361">
        <f>IF($K58="○",VLOOKUP($AU$4,保育単価表,33,0),0)</f>
        <v>0</v>
      </c>
      <c r="V58" s="1357"/>
      <c r="W58" s="1357">
        <f>IF($K58="○",VLOOKUP($AU$4,保育単価表,33,0),0)</f>
        <v>0</v>
      </c>
      <c r="X58" s="1358"/>
      <c r="Y58" s="1359">
        <f>IF($K58="○",VLOOKUP($AU$4,保育単価表,33,0),0)</f>
        <v>0</v>
      </c>
      <c r="Z58" s="1357"/>
      <c r="AA58" s="1357">
        <f>IF($K58="○",VLOOKUP($AU$4,保育単価表,33,0),0)</f>
        <v>0</v>
      </c>
      <c r="AB58" s="1358"/>
      <c r="AC58" s="1359">
        <f>IF($K58="○",VLOOKUP($AU$4,保育単価表,33,0),0)</f>
        <v>0</v>
      </c>
      <c r="AD58" s="1357"/>
      <c r="AE58" s="1357">
        <f>IF($K58="○",VLOOKUP($AU$4,保育単価表,33,0),0)</f>
        <v>0</v>
      </c>
      <c r="AF58" s="1358"/>
    </row>
    <row r="59" spans="1:32" ht="20.25" thickTop="1" thickBot="1">
      <c r="A59" s="1376"/>
      <c r="B59" s="1377"/>
      <c r="C59" s="1362" t="s">
        <v>494</v>
      </c>
      <c r="D59" s="1363"/>
      <c r="E59" s="1363"/>
      <c r="F59" s="1363"/>
      <c r="G59" s="1363"/>
      <c r="H59" s="1363"/>
      <c r="I59" s="1363"/>
      <c r="J59" s="1363"/>
      <c r="K59" s="1364"/>
      <c r="L59" s="1364"/>
      <c r="M59" s="1300">
        <f>SUM(M56:N58)</f>
        <v>0</v>
      </c>
      <c r="N59" s="1301"/>
      <c r="O59" s="1301">
        <f>SUM(O56:P58)</f>
        <v>0</v>
      </c>
      <c r="P59" s="1312"/>
      <c r="Q59" s="1300">
        <f>SUM(Q56:R58)</f>
        <v>0</v>
      </c>
      <c r="R59" s="1301"/>
      <c r="S59" s="1301">
        <f>SUM(S56:T58)</f>
        <v>0</v>
      </c>
      <c r="T59" s="1312"/>
      <c r="U59" s="1300">
        <f>SUM(U56:V58)</f>
        <v>0</v>
      </c>
      <c r="V59" s="1301"/>
      <c r="W59" s="1301">
        <f>SUM(W56:X58)</f>
        <v>0</v>
      </c>
      <c r="X59" s="1302"/>
      <c r="Y59" s="1303">
        <f>SUM(Y56:Z58)</f>
        <v>0</v>
      </c>
      <c r="Z59" s="1301"/>
      <c r="AA59" s="1301">
        <f>SUM(AA56:AB58)</f>
        <v>0</v>
      </c>
      <c r="AB59" s="1302"/>
      <c r="AC59" s="1303">
        <f>SUM(AC56:AD58)</f>
        <v>0</v>
      </c>
      <c r="AD59" s="1301"/>
      <c r="AE59" s="1301">
        <f>SUM(AE56:AF58)</f>
        <v>0</v>
      </c>
      <c r="AF59" s="1302"/>
    </row>
    <row r="60" spans="1:32" ht="33" customHeight="1">
      <c r="A60" s="1376"/>
      <c r="B60" s="1071" t="s">
        <v>495</v>
      </c>
      <c r="C60" s="1074" t="s">
        <v>532</v>
      </c>
      <c r="D60" s="1075"/>
      <c r="E60" s="1075"/>
      <c r="F60" s="1075"/>
      <c r="G60" s="1075"/>
      <c r="H60" s="1075"/>
      <c r="I60" s="1075"/>
      <c r="J60" s="1076"/>
      <c r="K60" s="1132"/>
      <c r="L60" s="1133"/>
      <c r="M60" s="1304">
        <f>IF($K60="○",VLOOKUP($AU$4,保育単価表,51,0),0)</f>
        <v>0</v>
      </c>
      <c r="N60" s="1305"/>
      <c r="O60" s="1305">
        <f>IF($K60="○",VLOOKUP($AU$4,保育単価表,51,0),0)</f>
        <v>0</v>
      </c>
      <c r="P60" s="1306"/>
      <c r="Q60" s="1318">
        <f>IF($K60="○",VLOOKUP($AU$4,保育単価表,51,0),0)</f>
        <v>0</v>
      </c>
      <c r="R60" s="1305"/>
      <c r="S60" s="1305">
        <f>IF($K60="○",VLOOKUP($AU$4,保育単価表,51,0),0)</f>
        <v>0</v>
      </c>
      <c r="T60" s="1306"/>
      <c r="U60" s="1318">
        <f>IF($K60="○",VLOOKUP($AU$4,保育単価表,51,0),0)</f>
        <v>0</v>
      </c>
      <c r="V60" s="1305"/>
      <c r="W60" s="1305">
        <f>IF($K60="○",VLOOKUP($AU$4,保育単価表,51,0),0)</f>
        <v>0</v>
      </c>
      <c r="X60" s="1317"/>
      <c r="Y60" s="1304">
        <f>IF($K60="○",VLOOKUP($AU$4,保育単価表,51,0),0)</f>
        <v>0</v>
      </c>
      <c r="Z60" s="1305"/>
      <c r="AA60" s="1305">
        <f>IF($K60="○",VLOOKUP($AU$4,保育単価表,51,0),0)</f>
        <v>0</v>
      </c>
      <c r="AB60" s="1317"/>
      <c r="AC60" s="1304">
        <f>IF($K60="○",VLOOKUP($AU$4,保育単価表,51,0),0)</f>
        <v>0</v>
      </c>
      <c r="AD60" s="1305"/>
      <c r="AE60" s="1305">
        <f>IF($K60="○",VLOOKUP($AU$4,保育単価表,51,0),0)</f>
        <v>0</v>
      </c>
      <c r="AF60" s="1317"/>
    </row>
    <row r="61" spans="1:32" ht="33" hidden="1" customHeight="1">
      <c r="A61" s="1376"/>
      <c r="B61" s="1072"/>
      <c r="C61" s="1349" t="s">
        <v>533</v>
      </c>
      <c r="D61" s="1350"/>
      <c r="E61" s="1350"/>
      <c r="F61" s="1350"/>
      <c r="G61" s="1350"/>
      <c r="H61" s="1350"/>
      <c r="I61" s="1350"/>
      <c r="J61" s="1351"/>
      <c r="K61" s="1413"/>
      <c r="L61" s="1414"/>
      <c r="M61" s="1343">
        <f>-IF($K61="○",IF(SUM(M$56:N$58)*$L$21*VLOOKUP($AU$7,保育単価表,55,0)&lt;10,INT(SUM(M$56:N$58)*$L$21*VLOOKUP($AU$7,保育単価表,55,0)),ROUNDDOWN(SUM(M$56:N$58)*$L$21*VLOOKUP($AU$7,保育単価表,55,0),-1)),0)</f>
        <v>0</v>
      </c>
      <c r="N61" s="1347"/>
      <c r="O61" s="1347">
        <f>-IF($K61="○",IF(SUM(O$56:P$58)*$L$21*VLOOKUP($AU$7,保育単価表,55,0)&lt;10,INT(SUM(O$56:P$58)*$L$21*VLOOKUP($AU$7,保育単価表,55,0)),ROUNDDOWN(SUM(O$56:P$58)*$L$21*VLOOKUP($AU$7,保育単価表,55,0),-1)),0)</f>
        <v>0</v>
      </c>
      <c r="P61" s="1344"/>
      <c r="Q61" s="1346">
        <f>-IF($K61="○",IF(SUM(Q$56:R$58)*$L$21*VLOOKUP($AU$7,保育単価表,55,0)&lt;10,INT(SUM(Q$56:R$58)*$L$21*VLOOKUP($AU$7,保育単価表,55,0)),ROUNDDOWN(SUM(Q$56:R$58)*$L$21*VLOOKUP($AU$7,保育単価表,55,0),-1)),0)</f>
        <v>0</v>
      </c>
      <c r="R61" s="1347"/>
      <c r="S61" s="1347">
        <f>-IF($K61="○",IF(SUM(S$56:T$58)*$L$21*VLOOKUP($AU$7,保育単価表,55,0)&lt;10,INT(SUM(S$56:T$58)*$L$21*VLOOKUP($AU$7,保育単価表,55,0)),ROUNDDOWN(SUM(S$56:T$58)*$L$21*VLOOKUP($AU$7,保育単価表,55,0),-1)),0)</f>
        <v>0</v>
      </c>
      <c r="T61" s="1344"/>
      <c r="U61" s="1346">
        <f>-IF($K61="○",IF(SUM(U$56:V$58)*$L$21*VLOOKUP($AU$7,保育単価表,55,0)&lt;10,INT(SUM(U$56:V$58)*$L$21*VLOOKUP($AU$7,保育単価表,55,0)),ROUNDDOWN(SUM(U$56:V$58)*$L$21*VLOOKUP($AU$7,保育単価表,55,0),-1)),0)</f>
        <v>0</v>
      </c>
      <c r="V61" s="1347"/>
      <c r="W61" s="1347">
        <f>-IF($K61="○",IF(SUM(W$56:X$58)*$L$21*VLOOKUP($AU$7,保育単価表,55,0)&lt;10,INT(SUM(W$56:X$58)*$L$21*VLOOKUP($AU$7,保育単価表,55,0)),ROUNDDOWN(SUM(W$56:X$58)*$L$21*VLOOKUP($AU$7,保育単価表,55,0),-1)),0)</f>
        <v>0</v>
      </c>
      <c r="X61" s="1344"/>
      <c r="Y61" s="1346">
        <f>-IF($K61="○",IF(SUM(Y$56:Z$58)*$L$21*VLOOKUP($AU$7,保育単価表,55,0)&lt;10,INT(SUM(Y$56:Z$58)*$L$21*VLOOKUP($AU$7,保育単価表,55,0)),ROUNDDOWN(SUM(Y$56:Z$58)*$L$21*VLOOKUP($AU$7,保育単価表,55,0),-1)),0)</f>
        <v>0</v>
      </c>
      <c r="Z61" s="1347"/>
      <c r="AA61" s="1347">
        <f>-IF($K61="○",IF(SUM(AA$56:AB$58)*$L$21*VLOOKUP($AU$7,保育単価表,55,0)&lt;10,INT(SUM(AA$56:AB$58)*$L$21*VLOOKUP($AU$7,保育単価表,55,0)),ROUNDDOWN(SUM(AA$56:AB$58)*$L$21*VLOOKUP($AU$7,保育単価表,55,0),-1)),0)</f>
        <v>0</v>
      </c>
      <c r="AB61" s="1344"/>
      <c r="AC61" s="1346">
        <f>-IF($K61="○",IF(SUM(AC$56:AD$58)*$L$21*VLOOKUP($AU$7,保育単価表,55,0)&lt;10,INT(SUM(AC$56:AD$58)*$L$21*VLOOKUP($AU$7,保育単価表,55,0)),ROUNDDOWN(SUM(AC$56:AD$58)*$L$21*VLOOKUP($AU$7,保育単価表,55,0),-1)),0)</f>
        <v>0</v>
      </c>
      <c r="AD61" s="1347"/>
      <c r="AE61" s="1347">
        <f>-IF($K61="○",IF(SUM(AE$56:AF$58)*$L$21*VLOOKUP($AU$7,保育単価表,55,0)&lt;10,INT(SUM(AE$56:AF$58)*$L$21*VLOOKUP($AU$7,保育単価表,55,0)),ROUNDDOWN(SUM(AE$56:AF$58)*$L$21*VLOOKUP($AU$7,保育単価表,55,0),-1)),0)</f>
        <v>0</v>
      </c>
      <c r="AF61" s="1348"/>
    </row>
    <row r="62" spans="1:32" ht="33" hidden="1" customHeight="1">
      <c r="A62" s="1376"/>
      <c r="B62" s="1072"/>
      <c r="C62" s="1349" t="s">
        <v>534</v>
      </c>
      <c r="D62" s="1350"/>
      <c r="E62" s="1350"/>
      <c r="F62" s="1350"/>
      <c r="G62" s="1350"/>
      <c r="H62" s="1350"/>
      <c r="I62" s="1350"/>
      <c r="J62" s="1351"/>
      <c r="K62" s="1411">
        <f>K61</f>
        <v>0</v>
      </c>
      <c r="L62" s="1412"/>
      <c r="M62" s="1343">
        <f>-IF($K62="○",IF(SUM(M$56:N$58)*$Q$21*VLOOKUP($AU$7,保育単価表,55,0)&lt;10,INT(SUM(M$56:N$58)*$Q$21*VLOOKUP($AU$7,保育単価表,55,0)),ROUNDDOWN(SUM(M$56:N$58)*$Q$21*VLOOKUP($AU$7,保育単価表,55,0),-1)),0)</f>
        <v>0</v>
      </c>
      <c r="N62" s="1347"/>
      <c r="O62" s="1347">
        <f>-IF($K62="○",IF(SUM(O$56:P$58)*$Q$21*VLOOKUP($AU$7,保育単価表,55,0)&lt;10,INT(SUM(O$56:P$58)*$Q$21*VLOOKUP($AU$7,保育単価表,55,0)),ROUNDDOWN(SUM(O$56:P$58)*$Q$21*VLOOKUP($AU$7,保育単価表,55,0),-1)),0)</f>
        <v>0</v>
      </c>
      <c r="P62" s="1344"/>
      <c r="Q62" s="1346">
        <f>-IF($K62="○",IF(SUM(Q$56:R$58)*$Q$21*VLOOKUP($AU$7,保育単価表,55,0)&lt;10,INT(SUM(Q$56:R$58)*$Q$21*VLOOKUP($AU$7,保育単価表,55,0)),ROUNDDOWN(SUM(Q$56:R$58)*$Q$21*VLOOKUP($AU$7,保育単価表,55,0),-1)),0)</f>
        <v>0</v>
      </c>
      <c r="R62" s="1347"/>
      <c r="S62" s="1347">
        <f>-IF($K62="○",IF(SUM(S$56:T$58)*$Q$21*VLOOKUP($AU$7,保育単価表,55,0)&lt;10,INT(SUM(S$56:T$58)*$Q$21*VLOOKUP($AU$7,保育単価表,55,0)),ROUNDDOWN(SUM(S$56:T$58)*$Q$21*VLOOKUP($AU$7,保育単価表,55,0),-1)),0)</f>
        <v>0</v>
      </c>
      <c r="T62" s="1344"/>
      <c r="U62" s="1346">
        <f>-IF($K62="○",IF(SUM(U$56:V$58)*$Q$21*VLOOKUP($AU$7,保育単価表,55,0)&lt;10,INT(SUM(U$56:V$58)*$Q$21*VLOOKUP($AU$7,保育単価表,55,0)),ROUNDDOWN(SUM(U$56:V$58)*$Q$21*VLOOKUP($AU$7,保育単価表,55,0),-1)),0)</f>
        <v>0</v>
      </c>
      <c r="V62" s="1347"/>
      <c r="W62" s="1347">
        <f>-IF($K62="○",IF(SUM(W$56:X$58)*$Q$21*VLOOKUP($AU$7,保育単価表,55,0)&lt;10,INT(SUM(W$56:X$58)*$Q$21*VLOOKUP($AU$7,保育単価表,55,0)),ROUNDDOWN(SUM(W$56:X$58)*$Q$21*VLOOKUP($AU$7,保育単価表,55,0),-1)),0)</f>
        <v>0</v>
      </c>
      <c r="X62" s="1344"/>
      <c r="Y62" s="1346">
        <f>-IF($K62="○",IF(SUM(Y$56:Z$58)*$Q$21*VLOOKUP($AU$7,保育単価表,55,0)&lt;10,INT(SUM(Y$56:Z$58)*$Q$21*VLOOKUP($AU$7,保育単価表,55,0)),ROUNDDOWN(SUM(Y$56:Z$58)*$Q$21*VLOOKUP($AU$7,保育単価表,55,0),-1)),0)</f>
        <v>0</v>
      </c>
      <c r="Z62" s="1347"/>
      <c r="AA62" s="1347">
        <f>-IF($K62="○",IF(SUM(AA$56:AB$58)*$Q$21*VLOOKUP($AU$7,保育単価表,55,0)&lt;10,INT(SUM(AA$56:AB$58)*$Q$21*VLOOKUP($AU$7,保育単価表,55,0)),ROUNDDOWN(SUM(AA$56:AB$58)*$Q$21*VLOOKUP($AU$7,保育単価表,55,0),-1)),0)</f>
        <v>0</v>
      </c>
      <c r="AB62" s="1344"/>
      <c r="AC62" s="1346">
        <f>-IF($K62="○",IF(SUM(AC$56:AD$58)*$Q$21*VLOOKUP($AU$7,保育単価表,55,0)&lt;10,INT(SUM(AC$56:AD$58)*$Q$21*VLOOKUP($AU$7,保育単価表,55,0)),ROUNDDOWN(SUM(AC$56:AD$58)*$Q$21*VLOOKUP($AU$7,保育単価表,55,0),-1)),0)</f>
        <v>0</v>
      </c>
      <c r="AD62" s="1347"/>
      <c r="AE62" s="1347">
        <f>-IF($K62="○",IF(SUM(AE$56:AF$58)*$Q$21*VLOOKUP($AU$7,保育単価表,55,0)&lt;10,INT(SUM(AE$56:AF$58)*$Q$21*VLOOKUP($AU$7,保育単価表,55,0)),ROUNDDOWN(SUM(AE$56:AF$58)*$Q$21*VLOOKUP($AU$7,保育単価表,55,0),-1)),0)</f>
        <v>0</v>
      </c>
      <c r="AF62" s="1348"/>
    </row>
    <row r="63" spans="1:32" ht="33" customHeight="1">
      <c r="A63" s="1376"/>
      <c r="B63" s="1072"/>
      <c r="C63" s="1339" t="s">
        <v>535</v>
      </c>
      <c r="D63" s="1340"/>
      <c r="E63" s="1340"/>
      <c r="F63" s="1340"/>
      <c r="G63" s="1340"/>
      <c r="H63" s="1340"/>
      <c r="I63" s="1340"/>
      <c r="J63" s="1341"/>
      <c r="K63" s="1130"/>
      <c r="L63" s="1131"/>
      <c r="M63" s="1334">
        <f>-IF($K63="○",IF(SUM(M$56:N$58)*$L$24*VLOOKUP($AU$7,保育単価表,55,0)&lt;10,INT(SUM(M$56:N$58)*$L$24*VLOOKUP($AU$7,保育単価表,55,0)),ROUNDDOWN(SUM(M$56:N$58)*$L$24*VLOOKUP($AU$7,保育単価表,55,0),-1)),0)</f>
        <v>0</v>
      </c>
      <c r="N63" s="1332"/>
      <c r="O63" s="1332">
        <f>-IF($K63="○",IF(SUM(O$56:P$58)*$L$24*VLOOKUP($AU$7,保育単価表,55,0)&lt;10,INT(SUM(O$56:P$58)*$L$24*VLOOKUP($AU$7,保育単価表,55,0)),ROUNDDOWN(SUM(O$56:P$58)*$L$24*VLOOKUP($AU$7,保育単価表,55,0),-1)),0)</f>
        <v>0</v>
      </c>
      <c r="P63" s="1335"/>
      <c r="Q63" s="1331">
        <f>-IF($K63="○",IF(SUM(Q$56:R$58)*$L$24*VLOOKUP($AU$7,保育単価表,55,0)&lt;10,INT(SUM(Q$56:R$58)*$L$24*VLOOKUP($AU$7,保育単価表,55,0)),ROUNDDOWN(SUM(Q$56:R$58)*$L$24*VLOOKUP($AU$7,保育単価表,55,0),-1)),0)</f>
        <v>0</v>
      </c>
      <c r="R63" s="1332"/>
      <c r="S63" s="1332">
        <f>-IF($K63="○",IF(SUM(S$56:T$58)*$L$24*VLOOKUP($AU$7,保育単価表,55,0)&lt;10,INT(SUM(S$56:T$58)*$L$24*VLOOKUP($AU$7,保育単価表,55,0)),ROUNDDOWN(SUM(S$56:T$58)*$L$24*VLOOKUP($AU$7,保育単価表,55,0),-1)),0)</f>
        <v>0</v>
      </c>
      <c r="T63" s="1335"/>
      <c r="U63" s="1331">
        <f>-IF($K63="○",IF(SUM(U$56:V$58)*$L$24*VLOOKUP($AU$7,保育単価表,55,0)&lt;10,INT(SUM(U$56:V$58)*$L$24*VLOOKUP($AU$7,保育単価表,55,0)),ROUNDDOWN(SUM(U$56:V$58)*$L$24*VLOOKUP($AU$7,保育単価表,55,0),-1)),0)</f>
        <v>0</v>
      </c>
      <c r="V63" s="1332"/>
      <c r="W63" s="1332">
        <f>-IF($K63="○",IF(SUM(W$56:X$58)*$L$24*VLOOKUP($AU$7,保育単価表,55,0)&lt;10,INT(SUM(W$56:X$58)*$L$24*VLOOKUP($AU$7,保育単価表,55,0)),ROUNDDOWN(SUM(W$56:X$58)*$L$24*VLOOKUP($AU$7,保育単価表,55,0),-1)),0)</f>
        <v>0</v>
      </c>
      <c r="X63" s="1335"/>
      <c r="Y63" s="1331">
        <f>-IF($K63="○",IF(SUM(Y$56:Z$58)*$L$24*VLOOKUP($AU$7,保育単価表,55,0)&lt;10,INT(SUM(Y$56:Z$58)*$L$24*VLOOKUP($AU$7,保育単価表,55,0)),ROUNDDOWN(SUM(Y$56:Z$58)*$L$24*VLOOKUP($AU$7,保育単価表,55,0),-1)),0)</f>
        <v>0</v>
      </c>
      <c r="Z63" s="1332"/>
      <c r="AA63" s="1332">
        <f>-IF($K63="○",IF(SUM(AA$56:AB$58)*$L$24*VLOOKUP($AU$7,保育単価表,55,0)&lt;10,INT(SUM(AA$56:AB$58)*$L$24*VLOOKUP($AU$7,保育単価表,55,0)),ROUNDDOWN(SUM(AA$56:AB$58)*$L$24*VLOOKUP($AU$7,保育単価表,55,0),-1)),0)</f>
        <v>0</v>
      </c>
      <c r="AB63" s="1335"/>
      <c r="AC63" s="1331">
        <f>-IF($K63="○",IF(SUM(AC$56:AD$58)*$L$24*VLOOKUP($AU$7,保育単価表,55,0)&lt;10,INT(SUM(AC$56:AD$58)*$L$24*VLOOKUP($AU$7,保育単価表,55,0)),ROUNDDOWN(SUM(AC$56:AD$58)*$L$24*VLOOKUP($AU$7,保育単価表,55,0),-1)),0)</f>
        <v>0</v>
      </c>
      <c r="AD63" s="1332"/>
      <c r="AE63" s="1332">
        <f>-IF($K63="○",IF(SUM(AE$56:AF$58)*$L$24*VLOOKUP($AU$7,保育単価表,55,0)&lt;10,INT(SUM(AE$56:AF$58)*$L$24*VLOOKUP($AU$7,保育単価表,55,0)),ROUNDDOWN(SUM(AE$56:AF$58)*$L$24*VLOOKUP($AU$7,保育単価表,55,0),-1)),0)</f>
        <v>0</v>
      </c>
      <c r="AF63" s="1333"/>
    </row>
    <row r="64" spans="1:32" ht="62.25" customHeight="1">
      <c r="A64" s="1376"/>
      <c r="B64" s="1072"/>
      <c r="C64" s="1336" t="s">
        <v>536</v>
      </c>
      <c r="D64" s="1337"/>
      <c r="E64" s="1337"/>
      <c r="F64" s="1337"/>
      <c r="G64" s="1337"/>
      <c r="H64" s="1337"/>
      <c r="I64" s="1337"/>
      <c r="J64" s="1338"/>
      <c r="K64" s="1130"/>
      <c r="L64" s="1131"/>
      <c r="M64" s="1334">
        <f>-IF($K64="○",VLOOKUP($AU$7,保育単価表,57,0),0)</f>
        <v>0</v>
      </c>
      <c r="N64" s="1332"/>
      <c r="O64" s="1332">
        <f>-IF($K64="○",VLOOKUP($AU$7,保育単価表,57,0),0)</f>
        <v>0</v>
      </c>
      <c r="P64" s="1335"/>
      <c r="Q64" s="1331">
        <f>-IF($K64="○",VLOOKUP($AU$7,保育単価表,57,0),0)</f>
        <v>0</v>
      </c>
      <c r="R64" s="1332"/>
      <c r="S64" s="1332">
        <f>-IF($K64="○",VLOOKUP($AU$7,保育単価表,57,0),0)</f>
        <v>0</v>
      </c>
      <c r="T64" s="1335"/>
      <c r="U64" s="1331">
        <f>-IF($K64="○",VLOOKUP($AU$7,保育単価表,57,0),0)</f>
        <v>0</v>
      </c>
      <c r="V64" s="1332"/>
      <c r="W64" s="1332">
        <f>-IF($K64="○",VLOOKUP($AU$7,保育単価表,57,0),0)</f>
        <v>0</v>
      </c>
      <c r="X64" s="1333"/>
      <c r="Y64" s="1334">
        <f>-IF($K64="○",VLOOKUP($AU$7,保育単価表,57,0),0)</f>
        <v>0</v>
      </c>
      <c r="Z64" s="1332"/>
      <c r="AA64" s="1332">
        <f>-IF($K64="○",VLOOKUP($AU$7,保育単価表,57,0),0)</f>
        <v>0</v>
      </c>
      <c r="AB64" s="1333"/>
      <c r="AC64" s="1334">
        <f>-IF($K64="○",VLOOKUP($AU$7,保育単価表,57,0),0)</f>
        <v>0</v>
      </c>
      <c r="AD64" s="1332"/>
      <c r="AE64" s="1332">
        <f>-IF($K64="○",VLOOKUP($AU$7,保育単価表,57,0),0)</f>
        <v>0</v>
      </c>
      <c r="AF64" s="1333"/>
    </row>
    <row r="65" spans="1:42" ht="33" customHeight="1">
      <c r="A65" s="1376"/>
      <c r="B65" s="1072"/>
      <c r="C65" s="1069" t="s">
        <v>497</v>
      </c>
      <c r="D65" s="1069"/>
      <c r="E65" s="1069"/>
      <c r="F65" s="1069"/>
      <c r="G65" s="1069"/>
      <c r="H65" s="1069"/>
      <c r="I65" s="1069"/>
      <c r="J65" s="1069"/>
      <c r="K65" s="1382">
        <f>'⑥積算表（教育）'!K59:L59</f>
        <v>0</v>
      </c>
      <c r="L65" s="1383"/>
      <c r="M65" s="1332">
        <f>-IF($K65&gt;0,VLOOKUP($AU$7,保育単価表,59,0)*$K$65,0)</f>
        <v>0</v>
      </c>
      <c r="N65" s="1335"/>
      <c r="O65" s="1332">
        <f>-IF($K65&gt;0,VLOOKUP($AU$7,保育単価表,59,0)*$K$65,0)</f>
        <v>0</v>
      </c>
      <c r="P65" s="1335"/>
      <c r="Q65" s="1331">
        <f>-IF($K65&gt;0,VLOOKUP($AU$7,保育単価表,59,0)*$K$65,0)</f>
        <v>0</v>
      </c>
      <c r="R65" s="1335"/>
      <c r="S65" s="1332">
        <f>-IF($K65&gt;0,VLOOKUP($AU$7,保育単価表,59,0)*$K$65,0)</f>
        <v>0</v>
      </c>
      <c r="T65" s="1335"/>
      <c r="U65" s="1331">
        <f>-IF($K65&gt;0,VLOOKUP($AU$7,保育単価表,59,0)*$K$65,0)</f>
        <v>0</v>
      </c>
      <c r="V65" s="1335"/>
      <c r="W65" s="1332">
        <f>-IF($K65&gt;0,VLOOKUP($AU$7,保育単価表,59,0)*$K$65,0)</f>
        <v>0</v>
      </c>
      <c r="X65" s="1335"/>
      <c r="Y65" s="1331">
        <f>-IF($K65&gt;0,VLOOKUP($AU$7,保育単価表,59,0)*$K$65,0)</f>
        <v>0</v>
      </c>
      <c r="Z65" s="1332"/>
      <c r="AA65" s="1332">
        <f>-IF($K65&gt;0,VLOOKUP($AU$7,保育単価表,59,0)*$K$65,0)</f>
        <v>0</v>
      </c>
      <c r="AB65" s="1333"/>
      <c r="AC65" s="1334">
        <f>-IF($K65&gt;0,VLOOKUP($AU$7,保育単価表,59,0)*$K$65,0)</f>
        <v>0</v>
      </c>
      <c r="AD65" s="1335"/>
      <c r="AE65" s="1332">
        <f>-IF($K65&gt;0,VLOOKUP($AU$7,保育単価表,59,0)*$K$65,0)</f>
        <v>0</v>
      </c>
      <c r="AF65" s="1333"/>
    </row>
    <row r="66" spans="1:42" ht="28.5" customHeight="1">
      <c r="A66" s="1376"/>
      <c r="B66" s="1072"/>
      <c r="C66" s="1058" t="s">
        <v>498</v>
      </c>
      <c r="D66" s="1059"/>
      <c r="E66" s="1059"/>
      <c r="F66" s="1059"/>
      <c r="G66" s="1059"/>
      <c r="H66" s="1059"/>
      <c r="I66" s="1059"/>
      <c r="J66" s="1060"/>
      <c r="K66" s="1130"/>
      <c r="L66" s="1131"/>
      <c r="M66" s="1334">
        <f>-IF($K66&gt;0,VLOOKUP($AU$7,保育単価表,61,0)*$K$66,0)</f>
        <v>0</v>
      </c>
      <c r="N66" s="1332"/>
      <c r="O66" s="1332">
        <f>-IF($K66&gt;0,VLOOKUP($AU$7,保育単価表,61,0)*$K$66,0)</f>
        <v>0</v>
      </c>
      <c r="P66" s="1335"/>
      <c r="Q66" s="1331">
        <f>-IF($K66&gt;0,VLOOKUP($AU$7,保育単価表,61,0)*$K$66,0)</f>
        <v>0</v>
      </c>
      <c r="R66" s="1332"/>
      <c r="S66" s="1332">
        <f>-IF($K66&gt;0,VLOOKUP($AU$7,保育単価表,61,0)*$K$66,0)</f>
        <v>0</v>
      </c>
      <c r="T66" s="1335"/>
      <c r="U66" s="1331">
        <f>-IF($K66&gt;0,VLOOKUP($AU$7,保育単価表,61,0)*$K$66,0)</f>
        <v>0</v>
      </c>
      <c r="V66" s="1332"/>
      <c r="W66" s="1332">
        <f>-IF($K66&gt;0,VLOOKUP($AU$7,保育単価表,61,0)*$K$66,0)</f>
        <v>0</v>
      </c>
      <c r="X66" s="1335"/>
      <c r="Y66" s="1331">
        <f>-IF($K66&gt;0,VLOOKUP($AU$7,保育単価表,61,0)*$K$66,0)</f>
        <v>0</v>
      </c>
      <c r="Z66" s="1332"/>
      <c r="AA66" s="1332">
        <f>-IF($K66&gt;0,VLOOKUP($AU$7,保育単価表,61,0)*$K$66,0)</f>
        <v>0</v>
      </c>
      <c r="AB66" s="1335"/>
      <c r="AC66" s="1331">
        <f>-IF($K66&gt;0,VLOOKUP($AU$7,保育単価表,61,0)*$K$66,0)</f>
        <v>0</v>
      </c>
      <c r="AD66" s="1332"/>
      <c r="AE66" s="1332">
        <f>-IF($K66&gt;0,VLOOKUP($AU$7,保育単価表,61,0)*$K$66,0)</f>
        <v>0</v>
      </c>
      <c r="AF66" s="1335"/>
    </row>
    <row r="67" spans="1:42" ht="28.5" customHeight="1">
      <c r="A67" s="1376"/>
      <c r="B67" s="1072"/>
      <c r="C67" s="1058" t="s">
        <v>499</v>
      </c>
      <c r="D67" s="1059"/>
      <c r="E67" s="1059"/>
      <c r="F67" s="1059"/>
      <c r="G67" s="1059"/>
      <c r="H67" s="1059"/>
      <c r="I67" s="1059"/>
      <c r="J67" s="1060"/>
      <c r="K67" s="1409">
        <f>'⑥積算表（教育）'!K61:L61</f>
        <v>0</v>
      </c>
      <c r="L67" s="1410"/>
      <c r="M67" s="1334">
        <f>IF($K67="○",VLOOKUP($AU$4,保育単価表,65,0),0)</f>
        <v>0</v>
      </c>
      <c r="N67" s="1332"/>
      <c r="O67" s="1332">
        <f>IF($K67="○",VLOOKUP($AU$4,保育単価表,65,0),0)</f>
        <v>0</v>
      </c>
      <c r="P67" s="1335"/>
      <c r="Q67" s="1331">
        <f>IF($K67="○",VLOOKUP($AU$4,保育単価表,65,0),0)</f>
        <v>0</v>
      </c>
      <c r="R67" s="1332"/>
      <c r="S67" s="1332">
        <f>IF($K67="○",VLOOKUP($AU$4,保育単価表,65,0),0)</f>
        <v>0</v>
      </c>
      <c r="T67" s="1335"/>
      <c r="U67" s="1331">
        <f>IF($K67="○",VLOOKUP($AU$4,保育単価表,65,0),0)</f>
        <v>0</v>
      </c>
      <c r="V67" s="1332"/>
      <c r="W67" s="1332">
        <f>IF($K67="○",VLOOKUP($AU$4,保育単価表,65,0),0)</f>
        <v>0</v>
      </c>
      <c r="X67" s="1333"/>
      <c r="Y67" s="1334">
        <f>IF($K67="○",VLOOKUP($AU$4,保育単価表,65,0),0)</f>
        <v>0</v>
      </c>
      <c r="Z67" s="1332"/>
      <c r="AA67" s="1332">
        <f>IF($K67="○",VLOOKUP($AU$4,保育単価表,65,0),0)</f>
        <v>0</v>
      </c>
      <c r="AB67" s="1333"/>
      <c r="AC67" s="1334">
        <f>IF($K67="○",VLOOKUP($AU$4,保育単価表,65,0),0)</f>
        <v>0</v>
      </c>
      <c r="AD67" s="1332"/>
      <c r="AE67" s="1332">
        <f>IF($K67="○",VLOOKUP($AU$4,保育単価表,65,0),0)</f>
        <v>0</v>
      </c>
      <c r="AF67" s="1333"/>
    </row>
    <row r="68" spans="1:42" ht="19.5" thickBot="1">
      <c r="A68" s="1376"/>
      <c r="B68" s="1072"/>
      <c r="C68" s="1047" t="s">
        <v>500</v>
      </c>
      <c r="D68" s="1047"/>
      <c r="E68" s="1047"/>
      <c r="F68" s="1047"/>
      <c r="G68" s="1047"/>
      <c r="H68" s="1047"/>
      <c r="I68" s="1047"/>
      <c r="J68" s="1047"/>
      <c r="K68" s="1328" t="s">
        <v>501</v>
      </c>
      <c r="L68" s="1329"/>
      <c r="M68" s="1327"/>
      <c r="N68" s="1325"/>
      <c r="O68" s="1325"/>
      <c r="P68" s="1330"/>
      <c r="Q68" s="1324"/>
      <c r="R68" s="1325"/>
      <c r="S68" s="1325"/>
      <c r="T68" s="1330"/>
      <c r="U68" s="1324"/>
      <c r="V68" s="1325"/>
      <c r="W68" s="1325"/>
      <c r="X68" s="1326"/>
      <c r="Y68" s="1327"/>
      <c r="Z68" s="1325"/>
      <c r="AA68" s="1325"/>
      <c r="AB68" s="1326"/>
      <c r="AC68" s="1327"/>
      <c r="AD68" s="1325"/>
      <c r="AE68" s="1325"/>
      <c r="AF68" s="1326"/>
    </row>
    <row r="69" spans="1:42" ht="19.5" thickTop="1">
      <c r="A69" s="1376"/>
      <c r="B69" s="1072"/>
      <c r="C69" s="1319" t="s">
        <v>537</v>
      </c>
      <c r="D69" s="1320"/>
      <c r="E69" s="1320"/>
      <c r="F69" s="1320"/>
      <c r="G69" s="1320"/>
      <c r="H69" s="1320"/>
      <c r="I69" s="1320"/>
      <c r="J69" s="1320"/>
      <c r="K69" s="1320"/>
      <c r="L69" s="1320"/>
      <c r="M69" s="1318">
        <f>M60+M64+M65+M66+M67</f>
        <v>0</v>
      </c>
      <c r="N69" s="1305"/>
      <c r="O69" s="1305">
        <f t="shared" ref="O69" si="1">O60+O64+O65+O66+O67</f>
        <v>0</v>
      </c>
      <c r="P69" s="1306"/>
      <c r="Q69" s="1318">
        <f t="shared" ref="Q69" si="2">Q60+Q64+Q65+Q66+Q67</f>
        <v>0</v>
      </c>
      <c r="R69" s="1305"/>
      <c r="S69" s="1305">
        <f t="shared" ref="S69" si="3">S60+S64+S65+S66+S67</f>
        <v>0</v>
      </c>
      <c r="T69" s="1306"/>
      <c r="U69" s="1318">
        <f t="shared" ref="U69" si="4">U60+U64+U65+U66+U67</f>
        <v>0</v>
      </c>
      <c r="V69" s="1305"/>
      <c r="W69" s="1305">
        <f t="shared" ref="W69" si="5">W60+W64+W65+W66+W67</f>
        <v>0</v>
      </c>
      <c r="X69" s="1317"/>
      <c r="Y69" s="1304">
        <f t="shared" ref="Y69" si="6">Y60+Y64+Y65+Y66+Y67</f>
        <v>0</v>
      </c>
      <c r="Z69" s="1305"/>
      <c r="AA69" s="1305">
        <f t="shared" ref="AA69" si="7">AA60+AA64+AA65+AA66+AA67</f>
        <v>0</v>
      </c>
      <c r="AB69" s="1317"/>
      <c r="AC69" s="1304">
        <f t="shared" ref="AC69" si="8">AC60+AC64+AC65+AC66+AC67</f>
        <v>0</v>
      </c>
      <c r="AD69" s="1305"/>
      <c r="AE69" s="1305">
        <f t="shared" ref="AE69" si="9">AE60+AE64+AE65+AE66+AE67</f>
        <v>0</v>
      </c>
      <c r="AF69" s="1317"/>
    </row>
    <row r="70" spans="1:42" hidden="1">
      <c r="A70" s="1376"/>
      <c r="B70" s="1072"/>
      <c r="C70" s="1321" t="s">
        <v>538</v>
      </c>
      <c r="D70" s="1322"/>
      <c r="E70" s="1322"/>
      <c r="F70" s="1322"/>
      <c r="G70" s="1322"/>
      <c r="H70" s="1322"/>
      <c r="I70" s="1322"/>
      <c r="J70" s="1322"/>
      <c r="K70" s="1322"/>
      <c r="L70" s="1323"/>
      <c r="M70" s="1315">
        <f>M61</f>
        <v>0</v>
      </c>
      <c r="N70" s="1307"/>
      <c r="O70" s="1307">
        <f t="shared" ref="O70:O72" si="10">O61</f>
        <v>0</v>
      </c>
      <c r="P70" s="1316"/>
      <c r="Q70" s="1315">
        <f t="shared" ref="Q70:Q72" si="11">Q61</f>
        <v>0</v>
      </c>
      <c r="R70" s="1307"/>
      <c r="S70" s="1307">
        <f t="shared" ref="S70:S72" si="12">S61</f>
        <v>0</v>
      </c>
      <c r="T70" s="1316"/>
      <c r="U70" s="1315">
        <f t="shared" ref="U70:U72" si="13">U61</f>
        <v>0</v>
      </c>
      <c r="V70" s="1307"/>
      <c r="W70" s="1307">
        <f t="shared" ref="W70:W72" si="14">W61</f>
        <v>0</v>
      </c>
      <c r="X70" s="1308"/>
      <c r="Y70" s="1309">
        <f t="shared" ref="Y70:Y72" si="15">Y61</f>
        <v>0</v>
      </c>
      <c r="Z70" s="1307"/>
      <c r="AA70" s="1307">
        <f t="shared" ref="AA70:AA72" si="16">AA61</f>
        <v>0</v>
      </c>
      <c r="AB70" s="1308"/>
      <c r="AC70" s="1309">
        <f t="shared" ref="AC70:AC72" si="17">AC61</f>
        <v>0</v>
      </c>
      <c r="AD70" s="1307"/>
      <c r="AE70" s="1307">
        <f t="shared" ref="AE70:AE72" si="18">AE61</f>
        <v>0</v>
      </c>
      <c r="AF70" s="1308"/>
    </row>
    <row r="71" spans="1:42" hidden="1">
      <c r="A71" s="1376"/>
      <c r="B71" s="1072"/>
      <c r="C71" s="1313" t="s">
        <v>539</v>
      </c>
      <c r="D71" s="1314"/>
      <c r="E71" s="1314"/>
      <c r="F71" s="1314"/>
      <c r="G71" s="1314"/>
      <c r="H71" s="1314"/>
      <c r="I71" s="1314"/>
      <c r="J71" s="1314"/>
      <c r="K71" s="1314"/>
      <c r="L71" s="1314"/>
      <c r="M71" s="1315">
        <f>M62</f>
        <v>0</v>
      </c>
      <c r="N71" s="1307"/>
      <c r="O71" s="1307">
        <f t="shared" si="10"/>
        <v>0</v>
      </c>
      <c r="P71" s="1316"/>
      <c r="Q71" s="1315">
        <f t="shared" si="11"/>
        <v>0</v>
      </c>
      <c r="R71" s="1307"/>
      <c r="S71" s="1307">
        <f t="shared" si="12"/>
        <v>0</v>
      </c>
      <c r="T71" s="1316"/>
      <c r="U71" s="1315">
        <f t="shared" si="13"/>
        <v>0</v>
      </c>
      <c r="V71" s="1307"/>
      <c r="W71" s="1307">
        <f t="shared" si="14"/>
        <v>0</v>
      </c>
      <c r="X71" s="1308"/>
      <c r="Y71" s="1309">
        <f t="shared" si="15"/>
        <v>0</v>
      </c>
      <c r="Z71" s="1307"/>
      <c r="AA71" s="1307">
        <f t="shared" si="16"/>
        <v>0</v>
      </c>
      <c r="AB71" s="1308"/>
      <c r="AC71" s="1309">
        <f t="shared" si="17"/>
        <v>0</v>
      </c>
      <c r="AD71" s="1307"/>
      <c r="AE71" s="1307">
        <f t="shared" si="18"/>
        <v>0</v>
      </c>
      <c r="AF71" s="1308"/>
    </row>
    <row r="72" spans="1:42" ht="19.5" thickBot="1">
      <c r="A72" s="1376"/>
      <c r="B72" s="1073"/>
      <c r="C72" s="1310" t="s">
        <v>540</v>
      </c>
      <c r="D72" s="1311"/>
      <c r="E72" s="1311"/>
      <c r="F72" s="1311"/>
      <c r="G72" s="1311"/>
      <c r="H72" s="1311"/>
      <c r="I72" s="1311"/>
      <c r="J72" s="1311"/>
      <c r="K72" s="1311"/>
      <c r="L72" s="1311"/>
      <c r="M72" s="1300">
        <f>M63</f>
        <v>0</v>
      </c>
      <c r="N72" s="1301"/>
      <c r="O72" s="1301">
        <f t="shared" si="10"/>
        <v>0</v>
      </c>
      <c r="P72" s="1312"/>
      <c r="Q72" s="1300">
        <f t="shared" si="11"/>
        <v>0</v>
      </c>
      <c r="R72" s="1301"/>
      <c r="S72" s="1301">
        <f t="shared" si="12"/>
        <v>0</v>
      </c>
      <c r="T72" s="1312"/>
      <c r="U72" s="1300">
        <f t="shared" si="13"/>
        <v>0</v>
      </c>
      <c r="V72" s="1301"/>
      <c r="W72" s="1301">
        <f t="shared" si="14"/>
        <v>0</v>
      </c>
      <c r="X72" s="1302"/>
      <c r="Y72" s="1303">
        <f t="shared" si="15"/>
        <v>0</v>
      </c>
      <c r="Z72" s="1301"/>
      <c r="AA72" s="1301">
        <f t="shared" si="16"/>
        <v>0</v>
      </c>
      <c r="AB72" s="1302"/>
      <c r="AC72" s="1303">
        <f t="shared" si="17"/>
        <v>0</v>
      </c>
      <c r="AD72" s="1301"/>
      <c r="AE72" s="1301">
        <f t="shared" si="18"/>
        <v>0</v>
      </c>
      <c r="AF72" s="1302"/>
    </row>
    <row r="73" spans="1:42" ht="31.5" customHeight="1" thickBot="1">
      <c r="A73" s="1376"/>
      <c r="B73" s="1289" t="s">
        <v>502</v>
      </c>
      <c r="C73" s="1290" t="s">
        <v>541</v>
      </c>
      <c r="D73" s="1291"/>
      <c r="E73" s="1291"/>
      <c r="F73" s="1291"/>
      <c r="G73" s="1291"/>
      <c r="H73" s="1291"/>
      <c r="I73" s="1291"/>
      <c r="J73" s="1292"/>
      <c r="K73" s="1281"/>
      <c r="L73" s="1282"/>
      <c r="M73" s="1293">
        <f>IF($K73="A",IF(AP73/SUM($M$55:$AF$55)&lt;10,INT(AP73/SUM($M$55:$AF$55)),ROUNDDOWN(AP73/SUM($M$55:$AF$55),-1)),IF($K73="B",IF(AP74/SUM($M$55:$AF$55)&lt;10,INT(AP74/SUM($M$55:$AF$55)),ROUNDDOWN(AP74/SUM($M$55:$AF$55),-1)),0))</f>
        <v>0</v>
      </c>
      <c r="N73" s="1275"/>
      <c r="O73" s="1275"/>
      <c r="P73" s="1275"/>
      <c r="Q73" s="1275"/>
      <c r="R73" s="1275"/>
      <c r="S73" s="1275"/>
      <c r="T73" s="1275"/>
      <c r="U73" s="1275"/>
      <c r="V73" s="1275"/>
      <c r="W73" s="1275"/>
      <c r="X73" s="1275"/>
      <c r="Y73" s="1275"/>
      <c r="Z73" s="1275"/>
      <c r="AA73" s="1275"/>
      <c r="AB73" s="1275"/>
      <c r="AC73" s="1275"/>
      <c r="AD73" s="1275"/>
      <c r="AE73" s="1275"/>
      <c r="AF73" s="1276"/>
      <c r="AN73" s="424" t="s">
        <v>503</v>
      </c>
      <c r="AO73" s="424" t="s">
        <v>504</v>
      </c>
      <c r="AP73" s="424">
        <v>240</v>
      </c>
    </row>
    <row r="74" spans="1:42" ht="19.5" thickTop="1">
      <c r="A74" s="1376"/>
      <c r="B74" s="1289"/>
      <c r="C74" s="1294" t="s">
        <v>494</v>
      </c>
      <c r="D74" s="1295"/>
      <c r="E74" s="1295"/>
      <c r="F74" s="1295"/>
      <c r="G74" s="1295"/>
      <c r="H74" s="1295"/>
      <c r="I74" s="1295"/>
      <c r="J74" s="1295"/>
      <c r="K74" s="1295"/>
      <c r="L74" s="1296"/>
      <c r="M74" s="1297">
        <f>M73</f>
        <v>0</v>
      </c>
      <c r="N74" s="1298"/>
      <c r="O74" s="1298"/>
      <c r="P74" s="1298"/>
      <c r="Q74" s="1298"/>
      <c r="R74" s="1298"/>
      <c r="S74" s="1298"/>
      <c r="T74" s="1298"/>
      <c r="U74" s="1298"/>
      <c r="V74" s="1298"/>
      <c r="W74" s="1298"/>
      <c r="X74" s="1298"/>
      <c r="Y74" s="1298"/>
      <c r="Z74" s="1298"/>
      <c r="AA74" s="1298"/>
      <c r="AB74" s="1298"/>
      <c r="AC74" s="1298"/>
      <c r="AD74" s="1298"/>
      <c r="AE74" s="1298"/>
      <c r="AF74" s="1299"/>
      <c r="AO74" s="424" t="s">
        <v>506</v>
      </c>
      <c r="AP74" s="424">
        <v>160</v>
      </c>
    </row>
    <row r="75" spans="1:42">
      <c r="A75" s="1286" t="s">
        <v>510</v>
      </c>
      <c r="B75" s="1287"/>
      <c r="C75" s="1287"/>
      <c r="D75" s="1287"/>
      <c r="E75" s="1287"/>
      <c r="F75" s="1287"/>
      <c r="G75" s="1287"/>
      <c r="H75" s="1287"/>
      <c r="I75" s="1287"/>
      <c r="J75" s="1287"/>
      <c r="K75" s="1287"/>
      <c r="L75" s="1288"/>
      <c r="M75" s="989">
        <f>M59+M69+$M$74</f>
        <v>0</v>
      </c>
      <c r="N75" s="990"/>
      <c r="O75" s="989">
        <f t="shared" ref="O75" si="19">O59+O69+$M$74</f>
        <v>0</v>
      </c>
      <c r="P75" s="990"/>
      <c r="Q75" s="989">
        <f t="shared" ref="Q75" si="20">Q59+Q69+$M$74</f>
        <v>0</v>
      </c>
      <c r="R75" s="990"/>
      <c r="S75" s="989">
        <f t="shared" ref="S75" si="21">S59+S69+$M$74</f>
        <v>0</v>
      </c>
      <c r="T75" s="990"/>
      <c r="U75" s="989">
        <f t="shared" ref="U75" si="22">U59+U69+$M$74</f>
        <v>0</v>
      </c>
      <c r="V75" s="990"/>
      <c r="W75" s="989">
        <f t="shared" ref="W75" si="23">W59+W69+$M$74</f>
        <v>0</v>
      </c>
      <c r="X75" s="990"/>
      <c r="Y75" s="989">
        <f t="shared" ref="Y75" si="24">Y59+Y69+$M$74</f>
        <v>0</v>
      </c>
      <c r="Z75" s="990"/>
      <c r="AA75" s="989">
        <f t="shared" ref="AA75" si="25">AA59+AA69+$M$74</f>
        <v>0</v>
      </c>
      <c r="AB75" s="990"/>
      <c r="AC75" s="989">
        <f t="shared" ref="AC75" si="26">AC59+AC69+$M$74</f>
        <v>0</v>
      </c>
      <c r="AD75" s="990"/>
      <c r="AE75" s="989">
        <f>AE59+AE69+$M$74</f>
        <v>0</v>
      </c>
      <c r="AF75" s="991"/>
    </row>
    <row r="76" spans="1:42" hidden="1">
      <c r="A76" s="1400" t="s">
        <v>511</v>
      </c>
      <c r="B76" s="1401"/>
      <c r="C76" s="1401"/>
      <c r="D76" s="1401"/>
      <c r="E76" s="1401"/>
      <c r="F76" s="1401"/>
      <c r="G76" s="1401"/>
      <c r="H76" s="1401"/>
      <c r="I76" s="1401"/>
      <c r="J76" s="1401"/>
      <c r="K76" s="1401"/>
      <c r="L76" s="1402"/>
      <c r="M76" s="1406">
        <f>M75*M55</f>
        <v>0</v>
      </c>
      <c r="N76" s="1407"/>
      <c r="O76" s="1406">
        <f t="shared" ref="O76" si="27">O75*O55</f>
        <v>0</v>
      </c>
      <c r="P76" s="1407"/>
      <c r="Q76" s="1406">
        <f t="shared" ref="Q76" si="28">Q75*Q55</f>
        <v>0</v>
      </c>
      <c r="R76" s="1407"/>
      <c r="S76" s="1406">
        <f t="shared" ref="S76" si="29">S75*S55</f>
        <v>0</v>
      </c>
      <c r="T76" s="1407"/>
      <c r="U76" s="1406">
        <f t="shared" ref="U76" si="30">U75*U55</f>
        <v>0</v>
      </c>
      <c r="V76" s="1407"/>
      <c r="W76" s="1406">
        <f t="shared" ref="W76" si="31">W75*W55</f>
        <v>0</v>
      </c>
      <c r="X76" s="1407"/>
      <c r="Y76" s="1406">
        <f>Y75*Y55</f>
        <v>0</v>
      </c>
      <c r="Z76" s="1407"/>
      <c r="AA76" s="1406">
        <f t="shared" ref="AA76" si="32">AA75*AA55</f>
        <v>0</v>
      </c>
      <c r="AB76" s="1407"/>
      <c r="AC76" s="1406">
        <f t="shared" ref="AC76" si="33">AC75*AC55</f>
        <v>0</v>
      </c>
      <c r="AD76" s="1407"/>
      <c r="AE76" s="1406">
        <f t="shared" ref="AE76" si="34">AE75*AE55</f>
        <v>0</v>
      </c>
      <c r="AF76" s="1408"/>
    </row>
    <row r="77" spans="1:42" hidden="1">
      <c r="A77" s="1394" t="s">
        <v>512</v>
      </c>
      <c r="B77" s="1395"/>
      <c r="C77" s="1395"/>
      <c r="D77" s="1395"/>
      <c r="E77" s="1395"/>
      <c r="F77" s="1395"/>
      <c r="G77" s="1395"/>
      <c r="H77" s="1395"/>
      <c r="I77" s="1395"/>
      <c r="J77" s="1395"/>
      <c r="K77" s="1395"/>
      <c r="L77" s="1396"/>
      <c r="M77" s="1397">
        <f>M78+M79</f>
        <v>0</v>
      </c>
      <c r="N77" s="1398"/>
      <c r="O77" s="1398"/>
      <c r="P77" s="1398"/>
      <c r="Q77" s="1398"/>
      <c r="R77" s="1398"/>
      <c r="S77" s="1398"/>
      <c r="T77" s="1398"/>
      <c r="U77" s="1398"/>
      <c r="V77" s="1398"/>
      <c r="W77" s="1398"/>
      <c r="X77" s="1398"/>
      <c r="Y77" s="1398"/>
      <c r="Z77" s="1398"/>
      <c r="AA77" s="1398"/>
      <c r="AB77" s="1398"/>
      <c r="AC77" s="1398"/>
      <c r="AD77" s="1398"/>
      <c r="AE77" s="1398"/>
      <c r="AF77" s="1399"/>
    </row>
    <row r="78" spans="1:42" hidden="1">
      <c r="A78" s="451"/>
      <c r="B78" s="1400" t="s">
        <v>447</v>
      </c>
      <c r="C78" s="1401"/>
      <c r="D78" s="1401"/>
      <c r="E78" s="1401"/>
      <c r="F78" s="1401"/>
      <c r="G78" s="1401"/>
      <c r="H78" s="1401"/>
      <c r="I78" s="1401"/>
      <c r="J78" s="1401"/>
      <c r="K78" s="1401"/>
      <c r="L78" s="1402"/>
      <c r="M78" s="1403">
        <f>SUM(M76:AF76)*$L$21*$G$21+SUMPRODUCT(M55:AF55,M70:AF70)*$G$21</f>
        <v>0</v>
      </c>
      <c r="N78" s="1404"/>
      <c r="O78" s="1404"/>
      <c r="P78" s="1404"/>
      <c r="Q78" s="1404"/>
      <c r="R78" s="1404"/>
      <c r="S78" s="1404"/>
      <c r="T78" s="1404"/>
      <c r="U78" s="1404"/>
      <c r="V78" s="1404"/>
      <c r="W78" s="1404"/>
      <c r="X78" s="1404"/>
      <c r="Y78" s="1404"/>
      <c r="Z78" s="1404"/>
      <c r="AA78" s="1404"/>
      <c r="AB78" s="1404"/>
      <c r="AC78" s="1404"/>
      <c r="AD78" s="1404"/>
      <c r="AE78" s="1404"/>
      <c r="AF78" s="1405"/>
    </row>
    <row r="79" spans="1:42" hidden="1">
      <c r="A79" s="452"/>
      <c r="B79" s="1400" t="s">
        <v>542</v>
      </c>
      <c r="C79" s="1401"/>
      <c r="D79" s="1401"/>
      <c r="E79" s="1401"/>
      <c r="F79" s="1401"/>
      <c r="G79" s="1401"/>
      <c r="H79" s="1401"/>
      <c r="I79" s="1401"/>
      <c r="J79" s="1401"/>
      <c r="K79" s="1401"/>
      <c r="L79" s="1402"/>
      <c r="M79" s="1403">
        <f>SUM(M76:AF76)*$G$21*$Q$21+SUMPRODUCT(M55:AF55,M71:AF71)*$G$21</f>
        <v>0</v>
      </c>
      <c r="N79" s="1404"/>
      <c r="O79" s="1404"/>
      <c r="P79" s="1404"/>
      <c r="Q79" s="1404"/>
      <c r="R79" s="1404"/>
      <c r="S79" s="1404"/>
      <c r="T79" s="1404"/>
      <c r="U79" s="1404"/>
      <c r="V79" s="1404"/>
      <c r="W79" s="1404"/>
      <c r="X79" s="1404"/>
      <c r="Y79" s="1404"/>
      <c r="Z79" s="1404"/>
      <c r="AA79" s="1404"/>
      <c r="AB79" s="1404"/>
      <c r="AC79" s="1404"/>
      <c r="AD79" s="1404"/>
      <c r="AE79" s="1404"/>
      <c r="AF79" s="1405"/>
    </row>
    <row r="80" spans="1:42" ht="20.25" customHeight="1">
      <c r="A80" s="1250" t="s">
        <v>513</v>
      </c>
      <c r="B80" s="1250"/>
      <c r="C80" s="1250"/>
      <c r="D80" s="1250"/>
      <c r="E80" s="1250"/>
      <c r="F80" s="1250"/>
      <c r="G80" s="1250"/>
      <c r="H80" s="1250"/>
      <c r="I80" s="1250"/>
      <c r="J80" s="1250"/>
      <c r="K80" s="1250"/>
      <c r="L80" s="1250"/>
      <c r="M80" s="1277" t="e">
        <f>(SUM(M76:AF76)*$L$24+SUMPRODUCT(M72:AF72,M55:AF55))*$Q$24/2</f>
        <v>#N/A</v>
      </c>
      <c r="N80" s="1277"/>
      <c r="O80" s="1277"/>
      <c r="P80" s="1277"/>
      <c r="Q80" s="1277"/>
      <c r="R80" s="1277"/>
      <c r="S80" s="1277"/>
      <c r="T80" s="1277"/>
      <c r="U80" s="1277"/>
      <c r="V80" s="1277"/>
      <c r="W80" s="1277"/>
      <c r="X80" s="1277"/>
      <c r="Y80" s="1277"/>
      <c r="Z80" s="1277"/>
      <c r="AA80" s="1277"/>
      <c r="AB80" s="1277"/>
      <c r="AC80" s="1277"/>
      <c r="AD80" s="1277"/>
      <c r="AE80" s="1277"/>
      <c r="AF80" s="1277"/>
    </row>
    <row r="81" spans="1:33" ht="17.25" customHeight="1">
      <c r="A81" s="420"/>
      <c r="B81" s="420"/>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row>
    <row r="82" spans="1:33" s="426" customFormat="1" ht="18" customHeight="1">
      <c r="A82" s="1110" t="s">
        <v>543</v>
      </c>
      <c r="B82" s="1110"/>
      <c r="C82" s="1110"/>
      <c r="D82" s="1110"/>
      <c r="E82" s="1110"/>
      <c r="F82" s="1110"/>
      <c r="G82" s="1110"/>
      <c r="H82" s="1110"/>
      <c r="I82" s="1110"/>
      <c r="J82" s="1110"/>
      <c r="K82" s="1110"/>
      <c r="L82" s="1110"/>
      <c r="M82" s="1110"/>
      <c r="N82" s="1110"/>
      <c r="O82" s="1110"/>
      <c r="P82" s="1110"/>
      <c r="Q82" s="1110"/>
      <c r="R82" s="1110"/>
      <c r="S82" s="1110"/>
      <c r="T82" s="1110"/>
      <c r="U82" s="1110"/>
      <c r="V82" s="1110"/>
      <c r="W82" s="1110"/>
      <c r="X82" s="1110"/>
      <c r="Y82" s="1110"/>
      <c r="Z82" s="1110"/>
      <c r="AA82" s="1110"/>
      <c r="AB82" s="1110"/>
      <c r="AC82" s="1110"/>
      <c r="AD82" s="1110"/>
      <c r="AE82" s="1110"/>
      <c r="AF82" s="1110"/>
      <c r="AG82" s="439"/>
    </row>
    <row r="83" spans="1:33">
      <c r="A83" s="1100" t="s">
        <v>475</v>
      </c>
      <c r="B83" s="1101"/>
      <c r="C83" s="1101"/>
      <c r="D83" s="1101"/>
      <c r="E83" s="1101"/>
      <c r="F83" s="1101"/>
      <c r="G83" s="1101"/>
      <c r="H83" s="1101"/>
      <c r="I83" s="1101"/>
      <c r="J83" s="1101"/>
      <c r="K83" s="1118" t="s">
        <v>476</v>
      </c>
      <c r="L83" s="1119"/>
      <c r="M83" s="1389" t="s">
        <v>477</v>
      </c>
      <c r="N83" s="1389"/>
      <c r="O83" s="1389"/>
      <c r="P83" s="1389"/>
      <c r="Q83" s="1389"/>
      <c r="R83" s="1389"/>
      <c r="S83" s="1389"/>
      <c r="T83" s="1389"/>
      <c r="U83" s="1389"/>
      <c r="V83" s="1389"/>
      <c r="W83" s="1389"/>
      <c r="X83" s="1389"/>
      <c r="Y83" s="1389"/>
      <c r="Z83" s="1389"/>
      <c r="AA83" s="1389"/>
      <c r="AB83" s="1389"/>
      <c r="AC83" s="1389"/>
      <c r="AD83" s="1389"/>
      <c r="AE83" s="1389"/>
      <c r="AF83" s="1389"/>
    </row>
    <row r="84" spans="1:33">
      <c r="A84" s="1112"/>
      <c r="B84" s="1113"/>
      <c r="C84" s="1113"/>
      <c r="D84" s="1113"/>
      <c r="E84" s="1113"/>
      <c r="F84" s="1113"/>
      <c r="G84" s="1113"/>
      <c r="H84" s="1113"/>
      <c r="I84" s="1113"/>
      <c r="J84" s="1113"/>
      <c r="K84" s="1120"/>
      <c r="L84" s="1121"/>
      <c r="M84" s="1389"/>
      <c r="N84" s="1389"/>
      <c r="O84" s="1389"/>
      <c r="P84" s="1389"/>
      <c r="Q84" s="1389"/>
      <c r="R84" s="1389"/>
      <c r="S84" s="1389"/>
      <c r="T84" s="1389"/>
      <c r="U84" s="1389"/>
      <c r="V84" s="1389"/>
      <c r="W84" s="1389"/>
      <c r="X84" s="1389"/>
      <c r="Y84" s="1389"/>
      <c r="Z84" s="1389"/>
      <c r="AA84" s="1389"/>
      <c r="AB84" s="1389"/>
      <c r="AC84" s="1389"/>
      <c r="AD84" s="1389"/>
      <c r="AE84" s="1389"/>
      <c r="AF84" s="1389"/>
    </row>
    <row r="85" spans="1:33">
      <c r="A85" s="1112"/>
      <c r="B85" s="1113"/>
      <c r="C85" s="1113"/>
      <c r="D85" s="1113"/>
      <c r="E85" s="1113"/>
      <c r="F85" s="1113"/>
      <c r="G85" s="1113"/>
      <c r="H85" s="1113"/>
      <c r="I85" s="1113"/>
      <c r="J85" s="1113"/>
      <c r="K85" s="1120"/>
      <c r="L85" s="1121"/>
      <c r="M85" s="1389" t="s">
        <v>438</v>
      </c>
      <c r="N85" s="1389"/>
      <c r="O85" s="1389"/>
      <c r="P85" s="1389"/>
      <c r="Q85" s="1389" t="s">
        <v>437</v>
      </c>
      <c r="R85" s="1389"/>
      <c r="S85" s="1389"/>
      <c r="T85" s="1389"/>
      <c r="U85" s="1389" t="s">
        <v>520</v>
      </c>
      <c r="V85" s="1389"/>
      <c r="W85" s="1389"/>
      <c r="X85" s="1389"/>
      <c r="Y85" s="1389" t="s">
        <v>479</v>
      </c>
      <c r="Z85" s="1389"/>
      <c r="AA85" s="1389"/>
      <c r="AB85" s="1389"/>
      <c r="AC85" s="1389" t="s">
        <v>480</v>
      </c>
      <c r="AD85" s="1389"/>
      <c r="AE85" s="1389"/>
      <c r="AF85" s="1389"/>
    </row>
    <row r="86" spans="1:33" ht="19.5" thickBot="1">
      <c r="A86" s="1112"/>
      <c r="B86" s="1113"/>
      <c r="C86" s="1113"/>
      <c r="D86" s="1113"/>
      <c r="E86" s="1113"/>
      <c r="F86" s="1113"/>
      <c r="G86" s="1113"/>
      <c r="H86" s="1113"/>
      <c r="I86" s="1113"/>
      <c r="J86" s="1113"/>
      <c r="K86" s="1120"/>
      <c r="L86" s="1121"/>
      <c r="M86" s="1390" t="s">
        <v>528</v>
      </c>
      <c r="N86" s="1391"/>
      <c r="O86" s="1392" t="s">
        <v>529</v>
      </c>
      <c r="P86" s="1393"/>
      <c r="Q86" s="1390" t="s">
        <v>528</v>
      </c>
      <c r="R86" s="1391"/>
      <c r="S86" s="1392" t="s">
        <v>529</v>
      </c>
      <c r="T86" s="1393"/>
      <c r="U86" s="1390" t="s">
        <v>528</v>
      </c>
      <c r="V86" s="1391"/>
      <c r="W86" s="1392" t="s">
        <v>529</v>
      </c>
      <c r="X86" s="1393"/>
      <c r="Y86" s="1390" t="s">
        <v>528</v>
      </c>
      <c r="Z86" s="1391"/>
      <c r="AA86" s="1392" t="s">
        <v>529</v>
      </c>
      <c r="AB86" s="1393"/>
      <c r="AC86" s="1390" t="s">
        <v>528</v>
      </c>
      <c r="AD86" s="1391"/>
      <c r="AE86" s="1392" t="s">
        <v>529</v>
      </c>
      <c r="AF86" s="1393"/>
    </row>
    <row r="87" spans="1:33" ht="20.25" customHeight="1" thickBot="1">
      <c r="A87" s="1384" t="s">
        <v>481</v>
      </c>
      <c r="B87" s="1385"/>
      <c r="C87" s="1385"/>
      <c r="D87" s="1385"/>
      <c r="E87" s="1385"/>
      <c r="F87" s="1385"/>
      <c r="G87" s="1385"/>
      <c r="H87" s="1385"/>
      <c r="I87" s="1385"/>
      <c r="J87" s="1385"/>
      <c r="K87" s="1385"/>
      <c r="L87" s="1386"/>
      <c r="M87" s="1387">
        <f>$AD$40</f>
        <v>0</v>
      </c>
      <c r="N87" s="1374"/>
      <c r="O87" s="1374">
        <f>$AD$41</f>
        <v>0</v>
      </c>
      <c r="P87" s="1388"/>
      <c r="Q87" s="1373">
        <f>$AD$38</f>
        <v>0</v>
      </c>
      <c r="R87" s="1374"/>
      <c r="S87" s="1374">
        <f>$AD$39</f>
        <v>0</v>
      </c>
      <c r="T87" s="1388"/>
      <c r="U87" s="1373">
        <f>$AD$36</f>
        <v>0</v>
      </c>
      <c r="V87" s="1374"/>
      <c r="W87" s="1374">
        <f>$AD$37</f>
        <v>0</v>
      </c>
      <c r="X87" s="1388"/>
      <c r="Y87" s="1373">
        <f>$AD$34</f>
        <v>0</v>
      </c>
      <c r="Z87" s="1374"/>
      <c r="AA87" s="1374">
        <f>$AD$35</f>
        <v>0</v>
      </c>
      <c r="AB87" s="1388"/>
      <c r="AC87" s="1373">
        <f>$AD$32</f>
        <v>0</v>
      </c>
      <c r="AD87" s="1374"/>
      <c r="AE87" s="1374">
        <f>$AD$33</f>
        <v>0</v>
      </c>
      <c r="AF87" s="1375"/>
    </row>
    <row r="88" spans="1:33">
      <c r="A88" s="1376" t="s">
        <v>482</v>
      </c>
      <c r="B88" s="1377" t="s">
        <v>483</v>
      </c>
      <c r="C88" s="1015" t="s">
        <v>484</v>
      </c>
      <c r="D88" s="1016"/>
      <c r="E88" s="1016"/>
      <c r="F88" s="1016"/>
      <c r="G88" s="1016"/>
      <c r="H88" s="1016"/>
      <c r="I88" s="1016"/>
      <c r="J88" s="1017"/>
      <c r="K88" s="1378">
        <f>IF(K56="","-",K56)</f>
        <v>0</v>
      </c>
      <c r="L88" s="1379"/>
      <c r="M88" s="1372">
        <f>IF($K88="○",VLOOKUP($AU$9,保育単価表２,12,0),0)</f>
        <v>0</v>
      </c>
      <c r="N88" s="1370"/>
      <c r="O88" s="1370">
        <f>IF($K88="○",VLOOKUP($AU$9,保育単価表２,15,0),0)</f>
        <v>0</v>
      </c>
      <c r="P88" s="1380"/>
      <c r="Q88" s="1369">
        <f>IF($K88="○",VLOOKUP($AU$8,保育単価表２,12,0),0)</f>
        <v>0</v>
      </c>
      <c r="R88" s="1370"/>
      <c r="S88" s="1370">
        <f>IF($K88="○",VLOOKUP($AU$8,保育単価表２,15,0),0)</f>
        <v>0</v>
      </c>
      <c r="T88" s="1380"/>
      <c r="U88" s="1369">
        <f>IF($K88="○",VLOOKUP($AU$7,保育単価表２,12,0),0)</f>
        <v>0</v>
      </c>
      <c r="V88" s="1370"/>
      <c r="W88" s="1370">
        <f>IF($K88="○",VLOOKUP($AU$7,保育単価表２,15,0),0)</f>
        <v>0</v>
      </c>
      <c r="X88" s="1371"/>
      <c r="Y88" s="1372">
        <f>IF($K88="○",VLOOKUP($AU$6,保育単価表２,12,0),0)</f>
        <v>0</v>
      </c>
      <c r="Z88" s="1370"/>
      <c r="AA88" s="1370">
        <f>IF($K88="○",VLOOKUP($AU$6,保育単価表２,15,0),0)</f>
        <v>0</v>
      </c>
      <c r="AB88" s="1371"/>
      <c r="AC88" s="1372">
        <f>IF($K88="○",VLOOKUP($AU$4,保育単価表２,12,0),0)</f>
        <v>0</v>
      </c>
      <c r="AD88" s="1370"/>
      <c r="AE88" s="1370">
        <f>IF($K88="○",VLOOKUP($AU$4,保育単価表２,15,0),0)</f>
        <v>0</v>
      </c>
      <c r="AF88" s="1371"/>
    </row>
    <row r="89" spans="1:33">
      <c r="A89" s="1376"/>
      <c r="B89" s="1377"/>
      <c r="C89" s="1023" t="s">
        <v>530</v>
      </c>
      <c r="D89" s="1024"/>
      <c r="E89" s="1024"/>
      <c r="F89" s="1024"/>
      <c r="G89" s="1024"/>
      <c r="H89" s="1024"/>
      <c r="I89" s="1024"/>
      <c r="J89" s="1025"/>
      <c r="K89" s="1382">
        <f>IF(K57="","-",K57)</f>
        <v>0</v>
      </c>
      <c r="L89" s="1383"/>
      <c r="M89" s="1365"/>
      <c r="N89" s="1366"/>
      <c r="O89" s="1366"/>
      <c r="P89" s="1367"/>
      <c r="Q89" s="1368"/>
      <c r="R89" s="1366"/>
      <c r="S89" s="1366"/>
      <c r="T89" s="1367"/>
      <c r="U89" s="1368"/>
      <c r="V89" s="1366"/>
      <c r="W89" s="1366"/>
      <c r="X89" s="1381"/>
      <c r="Y89" s="1334">
        <f>IF($K89="○",VLOOKUP($AU$6,保育単価表２,20,0),0)</f>
        <v>0</v>
      </c>
      <c r="Z89" s="1332"/>
      <c r="AA89" s="1332">
        <f>IF($K89="○",VLOOKUP($AU$6,保育単価表２,20,0),0)</f>
        <v>0</v>
      </c>
      <c r="AB89" s="1333"/>
      <c r="AC89" s="1365"/>
      <c r="AD89" s="1366"/>
      <c r="AE89" s="1366"/>
      <c r="AF89" s="1381"/>
    </row>
    <row r="90" spans="1:33" ht="19.5" thickBot="1">
      <c r="A90" s="1376"/>
      <c r="B90" s="1377"/>
      <c r="C90" s="995" t="s">
        <v>531</v>
      </c>
      <c r="D90" s="996"/>
      <c r="E90" s="996"/>
      <c r="F90" s="996"/>
      <c r="G90" s="996"/>
      <c r="H90" s="996"/>
      <c r="I90" s="996"/>
      <c r="J90" s="997"/>
      <c r="K90" s="1328" t="str">
        <f>IF(K58="","－",K58)</f>
        <v>－</v>
      </c>
      <c r="L90" s="1329"/>
      <c r="M90" s="1359">
        <f>IF($K90="○",VLOOKUP($AU$4,保育単価表２,33,0),0)</f>
        <v>0</v>
      </c>
      <c r="N90" s="1357"/>
      <c r="O90" s="1357">
        <f>IF($K90="○",VLOOKUP($AU$4,保育単価表２,33,0),0)</f>
        <v>0</v>
      </c>
      <c r="P90" s="1360"/>
      <c r="Q90" s="1361">
        <f>IF($K90="○",VLOOKUP($AU$4,保育単価表２,33,0),0)</f>
        <v>0</v>
      </c>
      <c r="R90" s="1357"/>
      <c r="S90" s="1357">
        <f>IF($K90="○",VLOOKUP($AU$4,保育単価表２,33,0),0)</f>
        <v>0</v>
      </c>
      <c r="T90" s="1360"/>
      <c r="U90" s="1361">
        <f>IF($K90="○",VLOOKUP($AU$4,保育単価表２,33,0),0)</f>
        <v>0</v>
      </c>
      <c r="V90" s="1357"/>
      <c r="W90" s="1357">
        <f>IF($K90="○",VLOOKUP($AU$4,保育単価表２,33,0),0)</f>
        <v>0</v>
      </c>
      <c r="X90" s="1358"/>
      <c r="Y90" s="1359">
        <f>IF($K90="○",VLOOKUP($AU$4,保育単価表２,33,0),0)</f>
        <v>0</v>
      </c>
      <c r="Z90" s="1357"/>
      <c r="AA90" s="1357">
        <f>IF($K90="○",VLOOKUP($AU$4,保育単価表２,33,0),0)</f>
        <v>0</v>
      </c>
      <c r="AB90" s="1358"/>
      <c r="AC90" s="1359">
        <f>IF($K90="○",VLOOKUP($AU$4,保育単価表２,33,0),0)</f>
        <v>0</v>
      </c>
      <c r="AD90" s="1357"/>
      <c r="AE90" s="1357">
        <f>IF($K90="○",VLOOKUP($AU$4,保育単価表２,33,0),0)</f>
        <v>0</v>
      </c>
      <c r="AF90" s="1358"/>
    </row>
    <row r="91" spans="1:33" ht="20.25" thickTop="1" thickBot="1">
      <c r="A91" s="1376"/>
      <c r="B91" s="1377"/>
      <c r="C91" s="1362" t="s">
        <v>494</v>
      </c>
      <c r="D91" s="1363"/>
      <c r="E91" s="1363"/>
      <c r="F91" s="1363"/>
      <c r="G91" s="1363"/>
      <c r="H91" s="1363"/>
      <c r="I91" s="1363"/>
      <c r="J91" s="1363"/>
      <c r="K91" s="1364"/>
      <c r="L91" s="1364"/>
      <c r="M91" s="1300">
        <f>SUM(M88:N90)</f>
        <v>0</v>
      </c>
      <c r="N91" s="1301"/>
      <c r="O91" s="1301">
        <f>SUM(O88:P90)</f>
        <v>0</v>
      </c>
      <c r="P91" s="1312"/>
      <c r="Q91" s="1300">
        <f>SUM(Q88:R90)</f>
        <v>0</v>
      </c>
      <c r="R91" s="1301"/>
      <c r="S91" s="1301">
        <f>SUM(S88:T90)</f>
        <v>0</v>
      </c>
      <c r="T91" s="1312"/>
      <c r="U91" s="1300">
        <f>SUM(U88:V90)</f>
        <v>0</v>
      </c>
      <c r="V91" s="1301"/>
      <c r="W91" s="1301">
        <f>SUM(W88:X90)</f>
        <v>0</v>
      </c>
      <c r="X91" s="1302"/>
      <c r="Y91" s="1303">
        <f>SUM(Y88:Z90)</f>
        <v>0</v>
      </c>
      <c r="Z91" s="1301"/>
      <c r="AA91" s="1301">
        <f>SUM(AA88:AB90)</f>
        <v>0</v>
      </c>
      <c r="AB91" s="1302"/>
      <c r="AC91" s="1303">
        <f>SUM(AC88:AD90)</f>
        <v>0</v>
      </c>
      <c r="AD91" s="1301"/>
      <c r="AE91" s="1301">
        <f>SUM(AE88:AF90)</f>
        <v>0</v>
      </c>
      <c r="AF91" s="1302"/>
    </row>
    <row r="92" spans="1:33" ht="33" customHeight="1">
      <c r="A92" s="1376"/>
      <c r="B92" s="1071" t="s">
        <v>495</v>
      </c>
      <c r="C92" s="1074" t="s">
        <v>532</v>
      </c>
      <c r="D92" s="1075"/>
      <c r="E92" s="1075"/>
      <c r="F92" s="1075"/>
      <c r="G92" s="1075"/>
      <c r="H92" s="1075"/>
      <c r="I92" s="1075"/>
      <c r="J92" s="1076"/>
      <c r="K92" s="1077" t="str">
        <f>IF(K60="","－",K60)</f>
        <v>－</v>
      </c>
      <c r="L92" s="1078"/>
      <c r="M92" s="1304">
        <f>IF($K92="○",VLOOKUP($AU$4,保育単価表２,51,0),0)</f>
        <v>0</v>
      </c>
      <c r="N92" s="1305"/>
      <c r="O92" s="1305">
        <f>IF($K92="○",VLOOKUP($AU$4,保育単価表２,51,0),0)</f>
        <v>0</v>
      </c>
      <c r="P92" s="1306"/>
      <c r="Q92" s="1318">
        <f>IF($K92="○",VLOOKUP($AU$4,保育単価表２,51,0),0)</f>
        <v>0</v>
      </c>
      <c r="R92" s="1305"/>
      <c r="S92" s="1305">
        <f>IF($K92="○",VLOOKUP($AU$4,保育単価表２,51,0),0)</f>
        <v>0</v>
      </c>
      <c r="T92" s="1306"/>
      <c r="U92" s="1318">
        <f>IF($K92="○",VLOOKUP($AU$4,保育単価表２,51,0),0)</f>
        <v>0</v>
      </c>
      <c r="V92" s="1305"/>
      <c r="W92" s="1305">
        <f>IF($K92="○",VLOOKUP($AU$4,保育単価表２,51,0),0)</f>
        <v>0</v>
      </c>
      <c r="X92" s="1317"/>
      <c r="Y92" s="1304">
        <f>IF($K92="○",VLOOKUP($AU$4,保育単価表２,51,0),0)</f>
        <v>0</v>
      </c>
      <c r="Z92" s="1305"/>
      <c r="AA92" s="1305">
        <f>IF($K92="○",VLOOKUP($AU$4,保育単価表２,51,0),0)</f>
        <v>0</v>
      </c>
      <c r="AB92" s="1317"/>
      <c r="AC92" s="1304">
        <f>IF($K92="○",VLOOKUP($AU$4,保育単価表２,51,0),0)</f>
        <v>0</v>
      </c>
      <c r="AD92" s="1305"/>
      <c r="AE92" s="1305">
        <f>IF($K92="○",VLOOKUP($AU$4,保育単価表２,51,0),0)</f>
        <v>0</v>
      </c>
      <c r="AF92" s="1317"/>
    </row>
    <row r="93" spans="1:33" ht="33" hidden="1" customHeight="1">
      <c r="A93" s="1376"/>
      <c r="B93" s="1072"/>
      <c r="C93" s="1349" t="s">
        <v>533</v>
      </c>
      <c r="D93" s="1350"/>
      <c r="E93" s="1350"/>
      <c r="F93" s="1350"/>
      <c r="G93" s="1350"/>
      <c r="H93" s="1350"/>
      <c r="I93" s="1350"/>
      <c r="J93" s="1351"/>
      <c r="K93" s="1355" t="str">
        <f>IF(K61="","-",K61)</f>
        <v>-</v>
      </c>
      <c r="L93" s="1356"/>
      <c r="M93" s="1343">
        <f>-IF($K93="○",IF(SUM(M88:N90)*$L$21*VLOOKUP($AU$7,保育単価表２,55,0)&lt;10,INT(SUM(M88:N90)*$L$21*VLOOKUP($AU$7,保育単価表２,55,0)),ROUNDDOWN(SUM(M88:N90)*$L$21*VLOOKUP($AU$7,保育単価表２,55,0),-1)),0)</f>
        <v>0</v>
      </c>
      <c r="N93" s="1347"/>
      <c r="O93" s="1347">
        <f>-IF($K93="○",IF(SUM(O88:P90)*$L$21*VLOOKUP($AU$7,保育単価表２,55,0)&lt;10,INT(SUM(O88:P90)*$L$21*VLOOKUP($AU$7,保育単価表２,55,0)),ROUNDDOWN(SUM(O88:P90)*$L$21*VLOOKUP($AU$7,保育単価表２,55,0),-1)),0)</f>
        <v>0</v>
      </c>
      <c r="P93" s="1344"/>
      <c r="Q93" s="1346">
        <f>-IF($K93="○",IF(SUM(Q88:R90)*$L$21*VLOOKUP($AU$7,保育単価表２,55,0)&lt;10,INT(SUM(Q88:R90)*$L$21*VLOOKUP($AU$7,保育単価表２,55,0)),ROUNDDOWN(SUM(Q88:R90)*$L$21*VLOOKUP($AU$7,保育単価表２,55,0),-1)),0)</f>
        <v>0</v>
      </c>
      <c r="R93" s="1347"/>
      <c r="S93" s="1347">
        <f>-IF($K93="○",IF(SUM(S88:T90)*$L$21*VLOOKUP($AU$7,保育単価表２,55,0)&lt;10,INT(SUM(S88:T90)*$L$21*VLOOKUP($AU$7,保育単価表２,55,0)),ROUNDDOWN(SUM(S88:T90)*$L$21*VLOOKUP($AU$7,保育単価表２,55,0),-1)),0)</f>
        <v>0</v>
      </c>
      <c r="T93" s="1344"/>
      <c r="U93" s="1346">
        <f>-IF($K93="○",IF(SUM(U88:V90)*$L$21*VLOOKUP($AU$7,保育単価表２,55,0)&lt;10,INT(SUM(U88:V90)*$L$21*VLOOKUP($AU$7,保育単価表２,55,0)),ROUNDDOWN(SUM(U88:V90)*$L$21*VLOOKUP($AU$7,保育単価表２,55,0),-1)),0)</f>
        <v>0</v>
      </c>
      <c r="V93" s="1347"/>
      <c r="W93" s="1347">
        <f>-IF($K93="○",IF(SUM(W88:X90)*$L$21*VLOOKUP($AU$7,保育単価表２,55,0)&lt;10,INT(SUM(W88:X90)*$L$21*VLOOKUP($AU$7,保育単価表２,55,0)),ROUNDDOWN(SUM(W88:X90)*$L$21*VLOOKUP($AU$7,保育単価表２,55,0),-1)),0)</f>
        <v>0</v>
      </c>
      <c r="X93" s="1344"/>
      <c r="Y93" s="1346">
        <f>-IF($K93="○",IF(SUM(Y88:Z90)*$L$21*VLOOKUP($AU$7,保育単価表２,55,0)&lt;10,INT(SUM(Y88:Z90)*$L$21*VLOOKUP($AU$7,保育単価表２,55,0)),ROUNDDOWN(SUM(Y88:Z90)*$L$21*VLOOKUP($AU$7,保育単価表２,55,0),-1)),0)</f>
        <v>0</v>
      </c>
      <c r="Z93" s="1347"/>
      <c r="AA93" s="1347">
        <f>-IF($K93="○",IF(SUM(AA88:AB90)*$L$21*VLOOKUP($AU$7,保育単価表２,55,0)&lt;10,INT(SUM(AA88:AB90)*$L$21*VLOOKUP($AU$7,保育単価表２,55,0)),ROUNDDOWN(SUM(AA88:AB90)*$L$21*VLOOKUP($AU$7,保育単価表２,55,0),-1)),0)</f>
        <v>0</v>
      </c>
      <c r="AB93" s="1344"/>
      <c r="AC93" s="1346">
        <f>-IF($K93="○",IF(SUM(AC88:AD90)*$L$21*VLOOKUP($AU$7,保育単価表２,55,0)&lt;10,INT(SUM(AC88:AD90)*$L$21*VLOOKUP($AU$7,保育単価表２,55,0)),ROUNDDOWN(SUM(AC88:AD90)*$L$21*VLOOKUP($AU$7,保育単価表２,55,0),-1)),0)</f>
        <v>0</v>
      </c>
      <c r="AD93" s="1347"/>
      <c r="AE93" s="1347">
        <f>-IF($K93="○",IF(SUM(AE88:AF90)*$L$21*VLOOKUP($AU$7,保育単価表２,55,0)&lt;10,INT(SUM(AE88:AF90)*$L$21*VLOOKUP($AU$7,保育単価表２,55,0)),ROUNDDOWN(SUM(AE88:AF90)*$L$21*VLOOKUP($AU$7,保育単価表２,55,0),-1)),0)</f>
        <v>0</v>
      </c>
      <c r="AF93" s="1348"/>
    </row>
    <row r="94" spans="1:33" ht="33" hidden="1" customHeight="1">
      <c r="A94" s="1376"/>
      <c r="B94" s="1072"/>
      <c r="C94" s="1349" t="s">
        <v>534</v>
      </c>
      <c r="D94" s="1350"/>
      <c r="E94" s="1350"/>
      <c r="F94" s="1350"/>
      <c r="G94" s="1350"/>
      <c r="H94" s="1350"/>
      <c r="I94" s="1350"/>
      <c r="J94" s="1351"/>
      <c r="K94" s="1352" t="str">
        <f>K93</f>
        <v>-</v>
      </c>
      <c r="L94" s="1353"/>
      <c r="M94" s="1354">
        <f>-IF($K94="○",IF(SUM(M88:N90)*$Q$21*VLOOKUP($AU$7,保育単価表２,55,0)&lt;10,INT(SUM(M88:N90)*$Q$21*VLOOKUP($AU$7,保育単価表２,55,0)),ROUNDDOWN(SUM(M88:N90)*$Q$21*VLOOKUP($AU$7,保育単価表２,55,0),-1)),0)</f>
        <v>0</v>
      </c>
      <c r="N94" s="1343"/>
      <c r="O94" s="1344">
        <f>-IF($K94="○",IF(SUM(O88:P90)*$Q$21*VLOOKUP($AU$7,保育単価表２,55,0)&lt;10,INT(SUM(O88:P90)*$Q$21*VLOOKUP($AU$7,保育単価表２,55,0)),ROUNDDOWN(SUM(O88:P90)*$Q$21*VLOOKUP($AU$7,保育単価表２,55,0),-1)),0)</f>
        <v>0</v>
      </c>
      <c r="P94" s="1345"/>
      <c r="Q94" s="1342">
        <f>-IF($K94="○",IF(SUM(Q88:R91)*$Q$21*VLOOKUP($AU$7,保育単価表２,55,0)&lt;10,INT(SUM(Q88:R91)*$Q$21*VLOOKUP($AU$7,保育単価表２,55,0)),ROUNDDOWN(SUM(Q88:R91)*$Q$21*VLOOKUP($AU$7,保育単価表２,55,0),-1)),0)</f>
        <v>0</v>
      </c>
      <c r="R94" s="1343"/>
      <c r="S94" s="1344">
        <f>-IF($K94="○",IF(SUM(S88:T90)*$Q$21*VLOOKUP($AU$7,保育単価表２,55,0)&lt;10,INT(SUM(S88:T90)*$Q$21*VLOOKUP($AU$7,保育単価表２,55,0)),ROUNDDOWN(SUM(S88:T90)*$Q$21*VLOOKUP($AU$7,保育単価表２,55,0),-1)),0)</f>
        <v>0</v>
      </c>
      <c r="T94" s="1345"/>
      <c r="U94" s="1342">
        <f>-IF($K94="○",IF(SUM(U88:V90)*$Q$21*VLOOKUP($AU$7,保育単価表２,55,0)&lt;10,INT(SUM(U88:V90)*$Q$21*VLOOKUP($AU$7,保育単価表２,55,0)),ROUNDDOWN(SUM(U88:V90)*$Q$21*VLOOKUP($AU$7,保育単価表２,55,0),-1)),0)</f>
        <v>0</v>
      </c>
      <c r="V94" s="1343"/>
      <c r="W94" s="1344">
        <f>-IF($K94="○",IF(SUM(W88:X90)*$Q$21*VLOOKUP($AU$7,保育単価表２,55,0)&lt;10,INT(SUM(W88:X90)*$Q$21*VLOOKUP($AU$7,保育単価表２,55,0)),ROUNDDOWN(SUM(W88:X90)*$Q$21*VLOOKUP($AU$7,保育単価表２,55,0),-1)),0)</f>
        <v>0</v>
      </c>
      <c r="X94" s="1345"/>
      <c r="Y94" s="1342">
        <f>-IF($K94="○",IF(SUM(Y88:Z90)*$Q$21*VLOOKUP($AU$7,保育単価表２,55,0)&lt;10,INT(SUM(Y88:Z90)*$Q$21*VLOOKUP($AU$7,保育単価表２,55,0)),ROUNDDOWN(SUM(Y88:Z90)*$Q$21*VLOOKUP($AU$7,保育単価表２,55,0),-1)),0)</f>
        <v>0</v>
      </c>
      <c r="Z94" s="1343"/>
      <c r="AA94" s="1344">
        <f>-IF($K94="○",IF(SUM(AA88:AB90)*$Q$21*VLOOKUP($AU$7,保育単価表２,55,0)&lt;10,INT(SUM(AA88:AB90)*$Q$21*VLOOKUP($AU$7,保育単価表２,55,0)),ROUNDDOWN(SUM(AA88:AB90)*$Q$21*VLOOKUP($AU$7,保育単価表２,55,0),-1)),0)</f>
        <v>0</v>
      </c>
      <c r="AB94" s="1345"/>
      <c r="AC94" s="1342">
        <f>-IF($K94="○",IF(SUM(AC88:AD90)*$Q$21*VLOOKUP($AU$7,保育単価表２,55,0)&lt;10,INT(SUM(AC88:AD90)*$Q$21*VLOOKUP($AU$7,保育単価表２,55,0)),ROUNDDOWN(SUM(AC88:AD90)*$Q$21*VLOOKUP($AU$7,保育単価表２,55,0),-1)),0)</f>
        <v>0</v>
      </c>
      <c r="AD94" s="1343"/>
      <c r="AE94" s="1344">
        <f>-IF($K94="○",IF(SUM(AE88:AF90)*$Q$21*VLOOKUP($AU$7,保育単価表２,55,0)&lt;10,INT(SUM(AE88:AF90)*$Q$21*VLOOKUP($AU$7,保育単価表２,55,0)),ROUNDDOWN(SUM(AE88:AF90)*$Q$21*VLOOKUP($AU$7,保育単価表２,55,0),-1)),0)</f>
        <v>0</v>
      </c>
      <c r="AF94" s="1345"/>
    </row>
    <row r="95" spans="1:33" ht="33" customHeight="1">
      <c r="A95" s="1376"/>
      <c r="B95" s="1072"/>
      <c r="C95" s="1339" t="s">
        <v>535</v>
      </c>
      <c r="D95" s="1340"/>
      <c r="E95" s="1340"/>
      <c r="F95" s="1340"/>
      <c r="G95" s="1340"/>
      <c r="H95" s="1340"/>
      <c r="I95" s="1340"/>
      <c r="J95" s="1341"/>
      <c r="K95" s="1061" t="str">
        <f>IF(K63="","－",K63)</f>
        <v>－</v>
      </c>
      <c r="L95" s="1062"/>
      <c r="M95" s="1334">
        <f>-IF($K95="○",IF(SUM(M88:N90)*$L$24*VLOOKUP($AU$7,保育単価表２,55,0)&lt;10,INT(SUM(M88:N90)*$L$24*VLOOKUP($AU$7,保育単価表２,55,0)),ROUNDDOWN(SUM(M88:N90)*$L$24*VLOOKUP($AU$7,保育単価表２,55,0),-1)),0)</f>
        <v>0</v>
      </c>
      <c r="N95" s="1332"/>
      <c r="O95" s="1332">
        <f>-IF($K95="○",IF(SUM(O88:P90)*$L$24*VLOOKUP($AU$7,保育単価表２,55,0)&lt;10,INT(SUM(O88:P90)*$L$24*VLOOKUP($AU$7,保育単価表２,55,0)),ROUNDDOWN(SUM(O88:P90)*$L$24*VLOOKUP($AU$7,保育単価表２,55,0),-1)),0)</f>
        <v>0</v>
      </c>
      <c r="P95" s="1335"/>
      <c r="Q95" s="1331">
        <f>-IF($K95="○",IF(SUM(Q88:R90)*$L$24*VLOOKUP($AU$7,保育単価表２,55,0)&lt;10,INT(SUM(Q88:R90)*$L$24*VLOOKUP($AU$7,保育単価表２,55,0)),ROUNDDOWN(SUM(Q88:R90)*$L$24*VLOOKUP($AU$7,保育単価表２,55,0),-1)),0)</f>
        <v>0</v>
      </c>
      <c r="R95" s="1332"/>
      <c r="S95" s="1332">
        <f>-IF($K95="○",IF(SUM(S88:T90)*$L$24*VLOOKUP($AU$7,保育単価表２,55,0)&lt;10,INT(SUM(S88:T90)*$L$24*VLOOKUP($AU$7,保育単価表２,55,0)),ROUNDDOWN(SUM(S88:T90)*$L$24*VLOOKUP($AU$7,保育単価表２,55,0),-1)),0)</f>
        <v>0</v>
      </c>
      <c r="T95" s="1335"/>
      <c r="U95" s="1331">
        <f>-IF($K95="○",IF(SUM(U88:V90)*$L$24*VLOOKUP($AU$7,保育単価表２,55,0)&lt;10,INT(SUM(U88:V90)*$L$24*VLOOKUP($AU$7,保育単価表２,55,0)),ROUNDDOWN(SUM(U88:V90)*$L$24*VLOOKUP($AU$7,保育単価表２,55,0),-1)),0)</f>
        <v>0</v>
      </c>
      <c r="V95" s="1332"/>
      <c r="W95" s="1332">
        <f>-IF($K95="○",IF(SUM(W88:X90)*$L$24*VLOOKUP($AU$7,保育単価表２,55,0)&lt;10,INT(SUM(W88:X90)*$L$24*VLOOKUP($AU$7,保育単価表２,55,0)),ROUNDDOWN(SUM(W88:X90)*$L$24*VLOOKUP($AU$7,保育単価表２,55,0),-1)),0)</f>
        <v>0</v>
      </c>
      <c r="X95" s="1335"/>
      <c r="Y95" s="1331">
        <f>-IF($K95="○",IF(SUM(Y88:Z90)*$L$24*VLOOKUP($AU$7,保育単価表２,55,0)&lt;10,INT(SUM(Y88:Z90)*$L$24*VLOOKUP($AU$7,保育単価表２,55,0)),ROUNDDOWN(SUM(Y88:Z90)*$L$24*VLOOKUP($AU$7,保育単価表２,55,0),-1)),0)</f>
        <v>0</v>
      </c>
      <c r="Z95" s="1332"/>
      <c r="AA95" s="1332">
        <f>-IF($K95="○",IF(SUM(AA88:AB90)*$L$24*VLOOKUP($AU$7,保育単価表２,55,0)&lt;10,INT(SUM(AA88:AB90)*$L$24*VLOOKUP($AU$7,保育単価表２,55,0)),ROUNDDOWN(SUM(AA88:AB90)*$L$24*VLOOKUP($AU$7,保育単価表２,55,0),-1)),0)</f>
        <v>0</v>
      </c>
      <c r="AB95" s="1335"/>
      <c r="AC95" s="1331">
        <f>-IF($K95="○",IF(SUM(AC88:AD90)*$L$24*VLOOKUP($AU$7,保育単価表２,55,0)&lt;10,INT(SUM(AC88:AD90)*$L$24*VLOOKUP($AU$7,保育単価表２,55,0)),ROUNDDOWN(SUM(AC88:AD90)*$L$24*VLOOKUP($AU$7,保育単価表２,55,0),-1)),0)</f>
        <v>0</v>
      </c>
      <c r="AD95" s="1332"/>
      <c r="AE95" s="1332">
        <f>-IF($K95="○",IF(SUM(AE88:AF90)*$L$24*VLOOKUP($AU$7,保育単価表２,55,0)&lt;10,INT(SUM(AE88:AF90)*$L$24*VLOOKUP($AU$7,保育単価表２,55,0)),ROUNDDOWN(SUM(AE88:AF90)*$L$24*VLOOKUP($AU$7,保育単価表２,55,0),-1)),0)</f>
        <v>0</v>
      </c>
      <c r="AF95" s="1333"/>
    </row>
    <row r="96" spans="1:33" ht="62.25" customHeight="1">
      <c r="A96" s="1376"/>
      <c r="B96" s="1072"/>
      <c r="C96" s="1336" t="s">
        <v>536</v>
      </c>
      <c r="D96" s="1337"/>
      <c r="E96" s="1337"/>
      <c r="F96" s="1337"/>
      <c r="G96" s="1337"/>
      <c r="H96" s="1337"/>
      <c r="I96" s="1337"/>
      <c r="J96" s="1338"/>
      <c r="K96" s="1061" t="str">
        <f>IF(K64="","－",K64)</f>
        <v>－</v>
      </c>
      <c r="L96" s="1062"/>
      <c r="M96" s="1334">
        <f>-IF($K96="○",VLOOKUP($AU$7,保育単価表２,57,0),0)</f>
        <v>0</v>
      </c>
      <c r="N96" s="1332"/>
      <c r="O96" s="1332">
        <f>-IF($K96="○",VLOOKUP($AU$7,保育単価表２,57,0),0)</f>
        <v>0</v>
      </c>
      <c r="P96" s="1335"/>
      <c r="Q96" s="1331">
        <f>-IF($K96="○",VLOOKUP($AU$7,保育単価表２,57,0),0)</f>
        <v>0</v>
      </c>
      <c r="R96" s="1332"/>
      <c r="S96" s="1332">
        <f>-IF($K96="○",VLOOKUP($AU$7,保育単価表２,57,0),0)</f>
        <v>0</v>
      </c>
      <c r="T96" s="1335"/>
      <c r="U96" s="1331">
        <f>-IF($K96="○",VLOOKUP($AU$7,保育単価表２,57,0),0)</f>
        <v>0</v>
      </c>
      <c r="V96" s="1332"/>
      <c r="W96" s="1332">
        <f>-IF($K96="○",VLOOKUP($AU$7,保育単価表２,57,0),0)</f>
        <v>0</v>
      </c>
      <c r="X96" s="1333"/>
      <c r="Y96" s="1334">
        <f>-IF($K96="○",VLOOKUP($AU$7,保育単価表２,57,0),0)</f>
        <v>0</v>
      </c>
      <c r="Z96" s="1332"/>
      <c r="AA96" s="1332">
        <f>-IF($K96="○",VLOOKUP($AU$7,保育単価表２,57,0),0)</f>
        <v>0</v>
      </c>
      <c r="AB96" s="1333"/>
      <c r="AC96" s="1334">
        <f>-IF($K96="○",VLOOKUP($AU$7,保育単価表２,57,0),0)</f>
        <v>0</v>
      </c>
      <c r="AD96" s="1332"/>
      <c r="AE96" s="1332">
        <f>-IF($K96="○",VLOOKUP($AU$7,保育単価表２,57,0),0)</f>
        <v>0</v>
      </c>
      <c r="AF96" s="1333"/>
    </row>
    <row r="97" spans="1:42" ht="33" customHeight="1">
      <c r="A97" s="1376"/>
      <c r="B97" s="1072"/>
      <c r="C97" s="1069" t="s">
        <v>497</v>
      </c>
      <c r="D97" s="1069"/>
      <c r="E97" s="1069"/>
      <c r="F97" s="1069"/>
      <c r="G97" s="1069"/>
      <c r="H97" s="1069"/>
      <c r="I97" s="1069"/>
      <c r="J97" s="1069"/>
      <c r="K97" s="1061">
        <f>IF(K65="","-",K65)</f>
        <v>0</v>
      </c>
      <c r="L97" s="1062"/>
      <c r="M97" s="1332">
        <f>-IF($K97&gt;0,VLOOKUP($AU$7,保育単価表２,59,0)*$K97,0)</f>
        <v>0</v>
      </c>
      <c r="N97" s="1335"/>
      <c r="O97" s="1332">
        <f>-IF($K97&gt;0,VLOOKUP($AU$7,保育単価表２,59,0)*$K97,0)</f>
        <v>0</v>
      </c>
      <c r="P97" s="1335"/>
      <c r="Q97" s="1331">
        <f>-IF($K97&gt;0,VLOOKUP($AU$7,保育単価表２,59,0)*$K97,0)</f>
        <v>0</v>
      </c>
      <c r="R97" s="1335"/>
      <c r="S97" s="1332">
        <f>-IF($K97&gt;0,VLOOKUP($AU$7,保育単価表２,59,0)*$K97,0)</f>
        <v>0</v>
      </c>
      <c r="T97" s="1335"/>
      <c r="U97" s="1331">
        <f>-IF($K97&gt;0,VLOOKUP($AU$7,保育単価表２,59,0)*$K97,0)</f>
        <v>0</v>
      </c>
      <c r="V97" s="1335"/>
      <c r="W97" s="1332">
        <f>-IF($K97&gt;0,VLOOKUP($AU$7,保育単価表２,59,0)*$K97,0)</f>
        <v>0</v>
      </c>
      <c r="X97" s="1335"/>
      <c r="Y97" s="1331">
        <f>-IF($K97&gt;0,VLOOKUP($AU$7,保育単価表２,59,0)*$K97,0)</f>
        <v>0</v>
      </c>
      <c r="Z97" s="1332"/>
      <c r="AA97" s="1332">
        <f>-IF($K97&gt;0,VLOOKUP($AU$7,保育単価表２,59,0)*$K97,0)</f>
        <v>0</v>
      </c>
      <c r="AB97" s="1333"/>
      <c r="AC97" s="1334">
        <f>-IF($K97&gt;0,VLOOKUP($AU$7,保育単価表２,59,0)*$K97,0)</f>
        <v>0</v>
      </c>
      <c r="AD97" s="1335"/>
      <c r="AE97" s="1332">
        <f>-IF($K97&gt;0,VLOOKUP($AU$7,保育単価表２,59,0)*$K97,0)</f>
        <v>0</v>
      </c>
      <c r="AF97" s="1333"/>
    </row>
    <row r="98" spans="1:42" ht="28.5" customHeight="1">
      <c r="A98" s="1376"/>
      <c r="B98" s="1072"/>
      <c r="C98" s="1058" t="s">
        <v>498</v>
      </c>
      <c r="D98" s="1059"/>
      <c r="E98" s="1059"/>
      <c r="F98" s="1059"/>
      <c r="G98" s="1059"/>
      <c r="H98" s="1059"/>
      <c r="I98" s="1059"/>
      <c r="J98" s="1060"/>
      <c r="K98" s="1061">
        <f>K66</f>
        <v>0</v>
      </c>
      <c r="L98" s="1062"/>
      <c r="M98" s="1334">
        <f>-IF($K98&gt;0,VLOOKUP($AU$7,保育単価表２,61,0)*$K98,0)</f>
        <v>0</v>
      </c>
      <c r="N98" s="1332"/>
      <c r="O98" s="1332">
        <f>-IF($K98&gt;0,VLOOKUP($AU$7,保育単価表２,61,0)*$K98,0)</f>
        <v>0</v>
      </c>
      <c r="P98" s="1335"/>
      <c r="Q98" s="1331">
        <f>-IF($K98&gt;0,VLOOKUP($AU$7,保育単価表２,61,0)*$K98,0)</f>
        <v>0</v>
      </c>
      <c r="R98" s="1332"/>
      <c r="S98" s="1332">
        <f>-IF($K98&gt;0,VLOOKUP($AU$7,保育単価表２,61,0)*$K98,0)</f>
        <v>0</v>
      </c>
      <c r="T98" s="1335"/>
      <c r="U98" s="1331">
        <f>-IF($K98&gt;0,VLOOKUP($AU$7,保育単価表２,61,0)*$K98,0)</f>
        <v>0</v>
      </c>
      <c r="V98" s="1332"/>
      <c r="W98" s="1332">
        <f>-IF($K98&gt;0,VLOOKUP($AU$7,保育単価表２,61,0)*$K98,0)</f>
        <v>0</v>
      </c>
      <c r="X98" s="1335"/>
      <c r="Y98" s="1331">
        <f>-IF($K98&gt;0,VLOOKUP($AU$7,保育単価表２,61,0)*$K98,0)</f>
        <v>0</v>
      </c>
      <c r="Z98" s="1332"/>
      <c r="AA98" s="1332">
        <f>-IF($K98&gt;0,VLOOKUP($AU$7,保育単価表２,61,0)*$K98,0)</f>
        <v>0</v>
      </c>
      <c r="AB98" s="1335"/>
      <c r="AC98" s="1331">
        <f>-IF($K98&gt;0,VLOOKUP($AU$7,保育単価表２,61,0)*$K98,0)</f>
        <v>0</v>
      </c>
      <c r="AD98" s="1332"/>
      <c r="AE98" s="1332">
        <f>-IF($K98&gt;0,VLOOKUP($AU$7,保育単価表２,61,0)*$K98,0)</f>
        <v>0</v>
      </c>
      <c r="AF98" s="1335"/>
    </row>
    <row r="99" spans="1:42" ht="28.5" customHeight="1">
      <c r="A99" s="1376"/>
      <c r="B99" s="1072"/>
      <c r="C99" s="1058" t="s">
        <v>499</v>
      </c>
      <c r="D99" s="1059"/>
      <c r="E99" s="1059"/>
      <c r="F99" s="1059"/>
      <c r="G99" s="1059"/>
      <c r="H99" s="1059"/>
      <c r="I99" s="1059"/>
      <c r="J99" s="1060"/>
      <c r="K99" s="1061">
        <f>IF(K67="","-",K67)</f>
        <v>0</v>
      </c>
      <c r="L99" s="1062"/>
      <c r="M99" s="1334">
        <f>IF($K99="○",VLOOKUP($AU$4,保育単価表２,65,0),0)</f>
        <v>0</v>
      </c>
      <c r="N99" s="1332"/>
      <c r="O99" s="1332">
        <f>IF($K99="○",VLOOKUP($AU$4,保育単価表２,65,0),0)</f>
        <v>0</v>
      </c>
      <c r="P99" s="1335"/>
      <c r="Q99" s="1331">
        <f>IF($K99="○",VLOOKUP($AU$4,保育単価表２,65,0),0)</f>
        <v>0</v>
      </c>
      <c r="R99" s="1332"/>
      <c r="S99" s="1332">
        <f>IF($K99="○",VLOOKUP($AU$4,保育単価表２,65,0),0)</f>
        <v>0</v>
      </c>
      <c r="T99" s="1335"/>
      <c r="U99" s="1331">
        <f>IF($K99="○",VLOOKUP($AU$4,保育単価表２,65,0),0)</f>
        <v>0</v>
      </c>
      <c r="V99" s="1332"/>
      <c r="W99" s="1332">
        <f>IF($K99="○",VLOOKUP($AU$4,保育単価表２,65,0),0)</f>
        <v>0</v>
      </c>
      <c r="X99" s="1333"/>
      <c r="Y99" s="1334">
        <f>IF($K99="○",VLOOKUP($AU$4,保育単価表２,65,0),0)</f>
        <v>0</v>
      </c>
      <c r="Z99" s="1332"/>
      <c r="AA99" s="1332">
        <f>IF($K99="○",VLOOKUP($AU$4,保育単価表２,65,0),0)</f>
        <v>0</v>
      </c>
      <c r="AB99" s="1333"/>
      <c r="AC99" s="1334">
        <f>IF($K99="○",VLOOKUP($AU$4,保育単価表２,65,0),0)</f>
        <v>0</v>
      </c>
      <c r="AD99" s="1332"/>
      <c r="AE99" s="1332">
        <f>IF($K99="○",VLOOKUP($AU$4,保育単価表２,65,0),0)</f>
        <v>0</v>
      </c>
      <c r="AF99" s="1333"/>
    </row>
    <row r="100" spans="1:42" ht="19.5" thickBot="1">
      <c r="A100" s="1376"/>
      <c r="B100" s="1072"/>
      <c r="C100" s="1047" t="s">
        <v>500</v>
      </c>
      <c r="D100" s="1047"/>
      <c r="E100" s="1047"/>
      <c r="F100" s="1047"/>
      <c r="G100" s="1047"/>
      <c r="H100" s="1047"/>
      <c r="I100" s="1047"/>
      <c r="J100" s="1047"/>
      <c r="K100" s="1328" t="s">
        <v>501</v>
      </c>
      <c r="L100" s="1329"/>
      <c r="M100" s="1327"/>
      <c r="N100" s="1325"/>
      <c r="O100" s="1325"/>
      <c r="P100" s="1330"/>
      <c r="Q100" s="1324"/>
      <c r="R100" s="1325"/>
      <c r="S100" s="1325"/>
      <c r="T100" s="1330"/>
      <c r="U100" s="1324"/>
      <c r="V100" s="1325"/>
      <c r="W100" s="1325"/>
      <c r="X100" s="1326"/>
      <c r="Y100" s="1327"/>
      <c r="Z100" s="1325"/>
      <c r="AA100" s="1325"/>
      <c r="AB100" s="1326"/>
      <c r="AC100" s="1327"/>
      <c r="AD100" s="1325"/>
      <c r="AE100" s="1325"/>
      <c r="AF100" s="1326"/>
    </row>
    <row r="101" spans="1:42" ht="19.5" thickTop="1">
      <c r="A101" s="1376"/>
      <c r="B101" s="1072"/>
      <c r="C101" s="1319" t="s">
        <v>537</v>
      </c>
      <c r="D101" s="1320"/>
      <c r="E101" s="1320"/>
      <c r="F101" s="1320"/>
      <c r="G101" s="1320"/>
      <c r="H101" s="1320"/>
      <c r="I101" s="1320"/>
      <c r="J101" s="1320"/>
      <c r="K101" s="1320"/>
      <c r="L101" s="1320"/>
      <c r="M101" s="1318">
        <f>M92+M96+M97+M98+M99</f>
        <v>0</v>
      </c>
      <c r="N101" s="1305"/>
      <c r="O101" s="1305">
        <f t="shared" ref="O101" si="35">O92+O96+O97+O98+O99</f>
        <v>0</v>
      </c>
      <c r="P101" s="1306"/>
      <c r="Q101" s="1318">
        <f t="shared" ref="Q101" si="36">Q92+Q96+Q97+Q98+Q99</f>
        <v>0</v>
      </c>
      <c r="R101" s="1305"/>
      <c r="S101" s="1305">
        <f t="shared" ref="S101" si="37">S92+S96+S97+S98+S99</f>
        <v>0</v>
      </c>
      <c r="T101" s="1306"/>
      <c r="U101" s="1318">
        <f t="shared" ref="U101" si="38">U92+U96+U97+U98+U99</f>
        <v>0</v>
      </c>
      <c r="V101" s="1305"/>
      <c r="W101" s="1305">
        <f t="shared" ref="W101" si="39">W92+W96+W97+W98+W99</f>
        <v>0</v>
      </c>
      <c r="X101" s="1317"/>
      <c r="Y101" s="1304">
        <f>Y92+Y96+Y97+Y98+Y99</f>
        <v>0</v>
      </c>
      <c r="Z101" s="1305"/>
      <c r="AA101" s="1305">
        <f t="shared" ref="AA101" si="40">AA92+AA96+AA97+AA98+AA99</f>
        <v>0</v>
      </c>
      <c r="AB101" s="1317"/>
      <c r="AC101" s="1304">
        <f t="shared" ref="AC101" si="41">AC92+AC96+AC97+AC98+AC99</f>
        <v>0</v>
      </c>
      <c r="AD101" s="1305"/>
      <c r="AE101" s="1305">
        <f t="shared" ref="AE101" si="42">AE92+AE96+AE97+AE98+AE99</f>
        <v>0</v>
      </c>
      <c r="AF101" s="1317"/>
    </row>
    <row r="102" spans="1:42" hidden="1">
      <c r="A102" s="1376"/>
      <c r="B102" s="1072"/>
      <c r="C102" s="1321" t="s">
        <v>538</v>
      </c>
      <c r="D102" s="1322"/>
      <c r="E102" s="1322"/>
      <c r="F102" s="1322"/>
      <c r="G102" s="1322"/>
      <c r="H102" s="1322"/>
      <c r="I102" s="1322"/>
      <c r="J102" s="1322"/>
      <c r="K102" s="1322"/>
      <c r="L102" s="1323"/>
      <c r="M102" s="1315">
        <f>M93</f>
        <v>0</v>
      </c>
      <c r="N102" s="1307"/>
      <c r="O102" s="1307">
        <f t="shared" ref="O102:O104" si="43">O93</f>
        <v>0</v>
      </c>
      <c r="P102" s="1316"/>
      <c r="Q102" s="1315">
        <f t="shared" ref="Q102:Q104" si="44">Q93</f>
        <v>0</v>
      </c>
      <c r="R102" s="1307"/>
      <c r="S102" s="1307">
        <f t="shared" ref="S102:S104" si="45">S93</f>
        <v>0</v>
      </c>
      <c r="T102" s="1316"/>
      <c r="U102" s="1315">
        <f t="shared" ref="U102:U104" si="46">U93</f>
        <v>0</v>
      </c>
      <c r="V102" s="1307"/>
      <c r="W102" s="1307">
        <f t="shared" ref="W102:W104" si="47">W93</f>
        <v>0</v>
      </c>
      <c r="X102" s="1308"/>
      <c r="Y102" s="1309">
        <f>Y93</f>
        <v>0</v>
      </c>
      <c r="Z102" s="1307"/>
      <c r="AA102" s="1307">
        <f t="shared" ref="AA102:AA104" si="48">AA93</f>
        <v>0</v>
      </c>
      <c r="AB102" s="1308"/>
      <c r="AC102" s="1309">
        <f t="shared" ref="AC102:AC104" si="49">AC93</f>
        <v>0</v>
      </c>
      <c r="AD102" s="1307"/>
      <c r="AE102" s="1307">
        <f t="shared" ref="AE102:AE104" si="50">AE93</f>
        <v>0</v>
      </c>
      <c r="AF102" s="1308"/>
    </row>
    <row r="103" spans="1:42" hidden="1">
      <c r="A103" s="1376"/>
      <c r="B103" s="1072"/>
      <c r="C103" s="1313" t="s">
        <v>539</v>
      </c>
      <c r="D103" s="1314"/>
      <c r="E103" s="1314"/>
      <c r="F103" s="1314"/>
      <c r="G103" s="1314"/>
      <c r="H103" s="1314"/>
      <c r="I103" s="1314"/>
      <c r="J103" s="1314"/>
      <c r="K103" s="1314"/>
      <c r="L103" s="1314"/>
      <c r="M103" s="1315">
        <f>M94</f>
        <v>0</v>
      </c>
      <c r="N103" s="1307"/>
      <c r="O103" s="1307">
        <f t="shared" si="43"/>
        <v>0</v>
      </c>
      <c r="P103" s="1316"/>
      <c r="Q103" s="1315">
        <f t="shared" si="44"/>
        <v>0</v>
      </c>
      <c r="R103" s="1307"/>
      <c r="S103" s="1307">
        <f t="shared" si="45"/>
        <v>0</v>
      </c>
      <c r="T103" s="1316"/>
      <c r="U103" s="1315">
        <f t="shared" si="46"/>
        <v>0</v>
      </c>
      <c r="V103" s="1307"/>
      <c r="W103" s="1307">
        <f t="shared" si="47"/>
        <v>0</v>
      </c>
      <c r="X103" s="1308"/>
      <c r="Y103" s="1309">
        <f t="shared" ref="Y103:Y104" si="51">Y94</f>
        <v>0</v>
      </c>
      <c r="Z103" s="1307"/>
      <c r="AA103" s="1307">
        <f t="shared" si="48"/>
        <v>0</v>
      </c>
      <c r="AB103" s="1308"/>
      <c r="AC103" s="1309">
        <f t="shared" si="49"/>
        <v>0</v>
      </c>
      <c r="AD103" s="1307"/>
      <c r="AE103" s="1307">
        <f t="shared" si="50"/>
        <v>0</v>
      </c>
      <c r="AF103" s="1308"/>
    </row>
    <row r="104" spans="1:42" ht="19.5" thickBot="1">
      <c r="A104" s="1376"/>
      <c r="B104" s="1073"/>
      <c r="C104" s="1310" t="s">
        <v>540</v>
      </c>
      <c r="D104" s="1311"/>
      <c r="E104" s="1311"/>
      <c r="F104" s="1311"/>
      <c r="G104" s="1311"/>
      <c r="H104" s="1311"/>
      <c r="I104" s="1311"/>
      <c r="J104" s="1311"/>
      <c r="K104" s="1311"/>
      <c r="L104" s="1311"/>
      <c r="M104" s="1300">
        <f>M95</f>
        <v>0</v>
      </c>
      <c r="N104" s="1301"/>
      <c r="O104" s="1301">
        <f t="shared" si="43"/>
        <v>0</v>
      </c>
      <c r="P104" s="1312"/>
      <c r="Q104" s="1300">
        <f t="shared" si="44"/>
        <v>0</v>
      </c>
      <c r="R104" s="1301"/>
      <c r="S104" s="1301">
        <f t="shared" si="45"/>
        <v>0</v>
      </c>
      <c r="T104" s="1312"/>
      <c r="U104" s="1300">
        <f t="shared" si="46"/>
        <v>0</v>
      </c>
      <c r="V104" s="1301"/>
      <c r="W104" s="1301">
        <f t="shared" si="47"/>
        <v>0</v>
      </c>
      <c r="X104" s="1302"/>
      <c r="Y104" s="1303">
        <f t="shared" si="51"/>
        <v>0</v>
      </c>
      <c r="Z104" s="1301"/>
      <c r="AA104" s="1301">
        <f t="shared" si="48"/>
        <v>0</v>
      </c>
      <c r="AB104" s="1302"/>
      <c r="AC104" s="1303">
        <f t="shared" si="49"/>
        <v>0</v>
      </c>
      <c r="AD104" s="1301"/>
      <c r="AE104" s="1301">
        <f t="shared" si="50"/>
        <v>0</v>
      </c>
      <c r="AF104" s="1302"/>
    </row>
    <row r="105" spans="1:42" ht="31.5" customHeight="1" thickBot="1">
      <c r="A105" s="1376"/>
      <c r="B105" s="1289" t="s">
        <v>502</v>
      </c>
      <c r="C105" s="1290" t="s">
        <v>541</v>
      </c>
      <c r="D105" s="1291"/>
      <c r="E105" s="1291"/>
      <c r="F105" s="1291"/>
      <c r="G105" s="1291"/>
      <c r="H105" s="1291"/>
      <c r="I105" s="1291"/>
      <c r="J105" s="1292"/>
      <c r="K105" s="1269">
        <f>K73</f>
        <v>0</v>
      </c>
      <c r="L105" s="1270"/>
      <c r="M105" s="1293">
        <f>IF($K105="A",IF(AP105/SUM($M$55:$AF$55)&lt;10,INT(AP105/SUM($M$55:$AF$55)),ROUNDDOWN(AP105/SUM($M$55:$AF$55),-1)),IF($K105="B",IF(AP106/SUM($M$55:$AF$55)&lt;10,INT(AP106/SUM($M$55:$AF$55)),ROUNDDOWN(AP106/SUM($M$55:$AF$55),-1)),0))</f>
        <v>0</v>
      </c>
      <c r="N105" s="1275"/>
      <c r="O105" s="1275"/>
      <c r="P105" s="1275"/>
      <c r="Q105" s="1275"/>
      <c r="R105" s="1275"/>
      <c r="S105" s="1275"/>
      <c r="T105" s="1275"/>
      <c r="U105" s="1275"/>
      <c r="V105" s="1275"/>
      <c r="W105" s="1275"/>
      <c r="X105" s="1275"/>
      <c r="Y105" s="1275"/>
      <c r="Z105" s="1275"/>
      <c r="AA105" s="1275"/>
      <c r="AB105" s="1275"/>
      <c r="AC105" s="1275"/>
      <c r="AD105" s="1275"/>
      <c r="AE105" s="1275"/>
      <c r="AF105" s="1276"/>
      <c r="AN105" s="424" t="s">
        <v>503</v>
      </c>
      <c r="AO105" s="424" t="s">
        <v>504</v>
      </c>
      <c r="AP105" s="424">
        <v>240</v>
      </c>
    </row>
    <row r="106" spans="1:42" ht="19.5" thickTop="1">
      <c r="A106" s="1376"/>
      <c r="B106" s="1289"/>
      <c r="C106" s="1294" t="s">
        <v>494</v>
      </c>
      <c r="D106" s="1295"/>
      <c r="E106" s="1295"/>
      <c r="F106" s="1295"/>
      <c r="G106" s="1295"/>
      <c r="H106" s="1295"/>
      <c r="I106" s="1295"/>
      <c r="J106" s="1295"/>
      <c r="K106" s="1295"/>
      <c r="L106" s="1296"/>
      <c r="M106" s="1297">
        <f>M105</f>
        <v>0</v>
      </c>
      <c r="N106" s="1298"/>
      <c r="O106" s="1298"/>
      <c r="P106" s="1298"/>
      <c r="Q106" s="1298"/>
      <c r="R106" s="1298"/>
      <c r="S106" s="1298"/>
      <c r="T106" s="1298"/>
      <c r="U106" s="1298"/>
      <c r="V106" s="1298"/>
      <c r="W106" s="1298"/>
      <c r="X106" s="1298"/>
      <c r="Y106" s="1298"/>
      <c r="Z106" s="1298"/>
      <c r="AA106" s="1298"/>
      <c r="AB106" s="1298"/>
      <c r="AC106" s="1298"/>
      <c r="AD106" s="1298"/>
      <c r="AE106" s="1298"/>
      <c r="AF106" s="1299"/>
      <c r="AO106" s="424" t="s">
        <v>506</v>
      </c>
      <c r="AP106" s="424">
        <v>160</v>
      </c>
    </row>
    <row r="107" spans="1:42">
      <c r="A107" s="1286" t="s">
        <v>510</v>
      </c>
      <c r="B107" s="1287"/>
      <c r="C107" s="1287"/>
      <c r="D107" s="1287"/>
      <c r="E107" s="1287"/>
      <c r="F107" s="1287"/>
      <c r="G107" s="1287"/>
      <c r="H107" s="1287"/>
      <c r="I107" s="1287"/>
      <c r="J107" s="1287"/>
      <c r="K107" s="1287"/>
      <c r="L107" s="1288"/>
      <c r="M107" s="989">
        <f>M91+M101+M106</f>
        <v>0</v>
      </c>
      <c r="N107" s="990"/>
      <c r="O107" s="989">
        <f>O91+O101+$M106</f>
        <v>0</v>
      </c>
      <c r="P107" s="990"/>
      <c r="Q107" s="989">
        <f>Q91+Q101+$M106</f>
        <v>0</v>
      </c>
      <c r="R107" s="990"/>
      <c r="S107" s="989">
        <f>S91+S101+$M106</f>
        <v>0</v>
      </c>
      <c r="T107" s="990"/>
      <c r="U107" s="989">
        <f>U91+U101+$M106</f>
        <v>0</v>
      </c>
      <c r="V107" s="990"/>
      <c r="W107" s="989">
        <f>W91+W101+$M106</f>
        <v>0</v>
      </c>
      <c r="X107" s="990"/>
      <c r="Y107" s="989">
        <f>Y91+Y101+$M106</f>
        <v>0</v>
      </c>
      <c r="Z107" s="990"/>
      <c r="AA107" s="989">
        <f>AA91+AA101+$M106</f>
        <v>0</v>
      </c>
      <c r="AB107" s="990"/>
      <c r="AC107" s="989">
        <f>AC91+AC101+$M106</f>
        <v>0</v>
      </c>
      <c r="AD107" s="990"/>
      <c r="AE107" s="989">
        <f>AE91+AE101+$M106</f>
        <v>0</v>
      </c>
      <c r="AF107" s="991"/>
    </row>
    <row r="108" spans="1:42" s="430" customFormat="1" hidden="1">
      <c r="A108" s="986" t="s">
        <v>511</v>
      </c>
      <c r="B108" s="987"/>
      <c r="C108" s="987"/>
      <c r="D108" s="987"/>
      <c r="E108" s="987"/>
      <c r="F108" s="987"/>
      <c r="G108" s="987"/>
      <c r="H108" s="987"/>
      <c r="I108" s="987"/>
      <c r="J108" s="987"/>
      <c r="K108" s="987"/>
      <c r="L108" s="988"/>
      <c r="M108" s="992">
        <f>M107*M87</f>
        <v>0</v>
      </c>
      <c r="N108" s="993"/>
      <c r="O108" s="992">
        <f t="shared" ref="O108" si="52">O107*O87</f>
        <v>0</v>
      </c>
      <c r="P108" s="993"/>
      <c r="Q108" s="992">
        <f t="shared" ref="Q108" si="53">Q107*Q87</f>
        <v>0</v>
      </c>
      <c r="R108" s="993"/>
      <c r="S108" s="992">
        <f t="shared" ref="S108" si="54">S107*S87</f>
        <v>0</v>
      </c>
      <c r="T108" s="993"/>
      <c r="U108" s="992">
        <f t="shared" ref="U108" si="55">U107*U87</f>
        <v>0</v>
      </c>
      <c r="V108" s="993"/>
      <c r="W108" s="992">
        <f t="shared" ref="W108" si="56">W107*W87</f>
        <v>0</v>
      </c>
      <c r="X108" s="993"/>
      <c r="Y108" s="992">
        <f>Y107*Y87</f>
        <v>0</v>
      </c>
      <c r="Z108" s="993"/>
      <c r="AA108" s="992">
        <f t="shared" ref="AA108" si="57">AA107*AA87</f>
        <v>0</v>
      </c>
      <c r="AB108" s="993"/>
      <c r="AC108" s="992">
        <f t="shared" ref="AC108" si="58">AC107*AC87</f>
        <v>0</v>
      </c>
      <c r="AD108" s="993"/>
      <c r="AE108" s="992">
        <f t="shared" ref="AE108" si="59">AE107*AE87</f>
        <v>0</v>
      </c>
      <c r="AF108" s="994"/>
    </row>
    <row r="109" spans="1:42" s="430" customFormat="1" hidden="1">
      <c r="A109" s="980" t="s">
        <v>512</v>
      </c>
      <c r="B109" s="981"/>
      <c r="C109" s="981"/>
      <c r="D109" s="981"/>
      <c r="E109" s="981"/>
      <c r="F109" s="981"/>
      <c r="G109" s="981"/>
      <c r="H109" s="981"/>
      <c r="I109" s="981"/>
      <c r="J109" s="981"/>
      <c r="K109" s="981"/>
      <c r="L109" s="982"/>
      <c r="M109" s="1283">
        <f>M110+M111</f>
        <v>0</v>
      </c>
      <c r="N109" s="1284"/>
      <c r="O109" s="1284"/>
      <c r="P109" s="1284"/>
      <c r="Q109" s="1284"/>
      <c r="R109" s="1284"/>
      <c r="S109" s="1284"/>
      <c r="T109" s="1284"/>
      <c r="U109" s="1284"/>
      <c r="V109" s="1284"/>
      <c r="W109" s="1284"/>
      <c r="X109" s="1284"/>
      <c r="Y109" s="1284"/>
      <c r="Z109" s="1284"/>
      <c r="AA109" s="1284"/>
      <c r="AB109" s="1284"/>
      <c r="AC109" s="1284"/>
      <c r="AD109" s="1284"/>
      <c r="AE109" s="1284"/>
      <c r="AF109" s="1285"/>
    </row>
    <row r="110" spans="1:42" s="430" customFormat="1" hidden="1">
      <c r="A110" s="440"/>
      <c r="B110" s="986" t="s">
        <v>447</v>
      </c>
      <c r="C110" s="987"/>
      <c r="D110" s="987"/>
      <c r="E110" s="987"/>
      <c r="F110" s="987"/>
      <c r="G110" s="987"/>
      <c r="H110" s="987"/>
      <c r="I110" s="987"/>
      <c r="J110" s="987"/>
      <c r="K110" s="987"/>
      <c r="L110" s="988"/>
      <c r="M110" s="983">
        <f>SUM(M108:AF108)*$L$21*$G$21+SUMPRODUCT(M87:AF87,M102:AF102)*$G$21</f>
        <v>0</v>
      </c>
      <c r="N110" s="984"/>
      <c r="O110" s="984"/>
      <c r="P110" s="984"/>
      <c r="Q110" s="984"/>
      <c r="R110" s="984"/>
      <c r="S110" s="984"/>
      <c r="T110" s="984"/>
      <c r="U110" s="984"/>
      <c r="V110" s="984"/>
      <c r="W110" s="984"/>
      <c r="X110" s="984"/>
      <c r="Y110" s="984"/>
      <c r="Z110" s="984"/>
      <c r="AA110" s="984"/>
      <c r="AB110" s="984"/>
      <c r="AC110" s="984"/>
      <c r="AD110" s="984"/>
      <c r="AE110" s="984"/>
      <c r="AF110" s="985"/>
    </row>
    <row r="111" spans="1:42" s="430" customFormat="1" hidden="1">
      <c r="A111" s="441"/>
      <c r="B111" s="986" t="s">
        <v>542</v>
      </c>
      <c r="C111" s="987"/>
      <c r="D111" s="987"/>
      <c r="E111" s="987"/>
      <c r="F111" s="987"/>
      <c r="G111" s="987"/>
      <c r="H111" s="987"/>
      <c r="I111" s="987"/>
      <c r="J111" s="987"/>
      <c r="K111" s="987"/>
      <c r="L111" s="988"/>
      <c r="M111" s="983">
        <f>SUM(M108:AF108)*$G$21*$Q$21+SUMPRODUCT(M87:AF87,M103:AF103)*$G$21</f>
        <v>0</v>
      </c>
      <c r="N111" s="984"/>
      <c r="O111" s="984"/>
      <c r="P111" s="984"/>
      <c r="Q111" s="984"/>
      <c r="R111" s="984"/>
      <c r="S111" s="984"/>
      <c r="T111" s="984"/>
      <c r="U111" s="984"/>
      <c r="V111" s="984"/>
      <c r="W111" s="984"/>
      <c r="X111" s="984"/>
      <c r="Y111" s="984"/>
      <c r="Z111" s="984"/>
      <c r="AA111" s="984"/>
      <c r="AB111" s="984"/>
      <c r="AC111" s="984"/>
      <c r="AD111" s="984"/>
      <c r="AE111" s="984"/>
      <c r="AF111" s="985"/>
    </row>
    <row r="112" spans="1:42" ht="20.25" customHeight="1">
      <c r="A112" s="1250" t="s">
        <v>513</v>
      </c>
      <c r="B112" s="1250"/>
      <c r="C112" s="1250"/>
      <c r="D112" s="1250"/>
      <c r="E112" s="1250"/>
      <c r="F112" s="1250"/>
      <c r="G112" s="1250"/>
      <c r="H112" s="1250"/>
      <c r="I112" s="1250"/>
      <c r="J112" s="1250"/>
      <c r="K112" s="1250"/>
      <c r="L112" s="1250"/>
      <c r="M112" s="1277" t="e">
        <f>(SUM(M108:AF108)*$L$24+SUMPRODUCT(M104:AF104,M87:AF87))*$Q$24/2</f>
        <v>#N/A</v>
      </c>
      <c r="N112" s="1277"/>
      <c r="O112" s="1277"/>
      <c r="P112" s="1277"/>
      <c r="Q112" s="1277"/>
      <c r="R112" s="1277"/>
      <c r="S112" s="1277"/>
      <c r="T112" s="1277"/>
      <c r="U112" s="1277"/>
      <c r="V112" s="1277"/>
      <c r="W112" s="1277"/>
      <c r="X112" s="1277"/>
      <c r="Y112" s="1277"/>
      <c r="Z112" s="1277"/>
      <c r="AA112" s="1277"/>
      <c r="AB112" s="1277"/>
      <c r="AC112" s="1277"/>
      <c r="AD112" s="1277"/>
      <c r="AE112" s="1277"/>
      <c r="AF112" s="1277"/>
    </row>
    <row r="113" spans="1:41" ht="19.5" customHeight="1">
      <c r="A113" s="453"/>
      <c r="B113" s="453"/>
      <c r="C113" s="453"/>
      <c r="D113" s="453"/>
      <c r="E113" s="453"/>
      <c r="F113" s="453"/>
      <c r="G113" s="453"/>
      <c r="H113" s="453"/>
      <c r="I113" s="453"/>
      <c r="J113" s="453"/>
      <c r="K113" s="453"/>
      <c r="L113" s="453"/>
      <c r="M113" s="454"/>
      <c r="N113" s="454"/>
      <c r="O113" s="454"/>
      <c r="P113" s="454"/>
      <c r="Q113" s="454"/>
      <c r="R113" s="1278">
        <f>Y2</f>
        <v>0</v>
      </c>
      <c r="S113" s="1279"/>
      <c r="T113" s="1279"/>
      <c r="U113" s="455" t="s">
        <v>31</v>
      </c>
      <c r="V113" s="1278">
        <f>V5</f>
        <v>0</v>
      </c>
      <c r="W113" s="1280"/>
      <c r="X113" s="1280"/>
      <c r="Y113" s="1280"/>
      <c r="Z113" s="1280"/>
      <c r="AA113" s="1280"/>
      <c r="AB113" s="1280"/>
      <c r="AC113" s="1280"/>
      <c r="AD113" s="1280"/>
      <c r="AE113" s="1280"/>
      <c r="AF113" s="1280"/>
    </row>
    <row r="114" spans="1:41" ht="21.75" customHeight="1" thickBot="1">
      <c r="A114" s="1266" t="s">
        <v>544</v>
      </c>
      <c r="B114" s="1266"/>
      <c r="C114" s="1266"/>
      <c r="D114" s="1266"/>
      <c r="E114" s="1266"/>
      <c r="F114" s="1266"/>
      <c r="G114" s="1266"/>
      <c r="H114" s="1266"/>
      <c r="I114" s="1266"/>
      <c r="J114" s="1266"/>
      <c r="K114" s="1266"/>
      <c r="L114" s="1266"/>
      <c r="M114" s="1266"/>
      <c r="N114" s="1266"/>
      <c r="O114" s="1266"/>
      <c r="P114" s="1266"/>
      <c r="Q114" s="1266"/>
      <c r="R114" s="1266"/>
      <c r="S114" s="1266"/>
      <c r="T114" s="1266"/>
      <c r="U114" s="1266"/>
      <c r="V114" s="1266"/>
      <c r="W114" s="1266"/>
      <c r="X114" s="1266"/>
      <c r="Y114" s="1266"/>
      <c r="Z114" s="1266"/>
      <c r="AA114" s="1266"/>
      <c r="AB114" s="1266"/>
      <c r="AC114" s="1266"/>
      <c r="AD114" s="1266"/>
      <c r="AE114" s="1266"/>
      <c r="AF114" s="1266"/>
    </row>
    <row r="115" spans="1:41" ht="19.5" thickBot="1">
      <c r="A115" s="1267" t="s">
        <v>545</v>
      </c>
      <c r="B115" s="1268"/>
      <c r="C115" s="1268"/>
      <c r="D115" s="1268"/>
      <c r="E115" s="1268"/>
      <c r="F115" s="1268"/>
      <c r="G115" s="1268"/>
      <c r="H115" s="1268"/>
      <c r="I115" s="1268"/>
      <c r="J115" s="1268"/>
      <c r="K115" s="1281"/>
      <c r="L115" s="1282"/>
      <c r="M115" s="1271"/>
      <c r="N115" s="1272"/>
      <c r="O115" s="1272"/>
      <c r="P115" s="1273"/>
      <c r="Q115" s="1274">
        <f>IF($K115="○",AO116,0)</f>
        <v>0</v>
      </c>
      <c r="R115" s="1275"/>
      <c r="S115" s="1275"/>
      <c r="T115" s="1276"/>
      <c r="U115" s="1274">
        <f>IF($K115="○",AO117,0)</f>
        <v>0</v>
      </c>
      <c r="V115" s="1275"/>
      <c r="W115" s="1275"/>
      <c r="X115" s="1276"/>
      <c r="Y115" s="1271"/>
      <c r="Z115" s="1272"/>
      <c r="AA115" s="1272"/>
      <c r="AB115" s="1273"/>
      <c r="AC115" s="1274">
        <f>IF($K115="○",AO118,0)</f>
        <v>0</v>
      </c>
      <c r="AD115" s="1275"/>
      <c r="AE115" s="1275"/>
      <c r="AF115" s="1276"/>
      <c r="AN115" s="424" t="s">
        <v>27</v>
      </c>
    </row>
    <row r="116" spans="1:41" s="430" customFormat="1" ht="19.5" hidden="1" thickTop="1">
      <c r="A116" s="1260" t="s">
        <v>546</v>
      </c>
      <c r="B116" s="1261"/>
      <c r="C116" s="1261"/>
      <c r="D116" s="1261"/>
      <c r="E116" s="1261"/>
      <c r="F116" s="1261"/>
      <c r="G116" s="1261"/>
      <c r="H116" s="1261"/>
      <c r="I116" s="1261"/>
      <c r="J116" s="1261"/>
      <c r="K116" s="1261"/>
      <c r="L116" s="1262"/>
      <c r="M116" s="1263"/>
      <c r="N116" s="1264"/>
      <c r="O116" s="1264"/>
      <c r="P116" s="1265"/>
      <c r="Q116" s="1263">
        <f>SUM(Q87:T87)*SUM(Q115:T115)</f>
        <v>0</v>
      </c>
      <c r="R116" s="1264"/>
      <c r="S116" s="1264"/>
      <c r="T116" s="1265"/>
      <c r="U116" s="1263">
        <f>SUM(U87:X87)*SUM(U115:X115)</f>
        <v>0</v>
      </c>
      <c r="V116" s="1264"/>
      <c r="W116" s="1264"/>
      <c r="X116" s="1265"/>
      <c r="Y116" s="1263"/>
      <c r="Z116" s="1264"/>
      <c r="AA116" s="1264"/>
      <c r="AB116" s="1265"/>
      <c r="AC116" s="1263">
        <f>SUM(AC87:AF87)*SUM(AC115:AF115)</f>
        <v>0</v>
      </c>
      <c r="AD116" s="1264"/>
      <c r="AE116" s="1264"/>
      <c r="AF116" s="1265"/>
      <c r="AN116" s="430" t="s">
        <v>547</v>
      </c>
      <c r="AO116" s="430">
        <v>370</v>
      </c>
    </row>
    <row r="117" spans="1:41" s="430" customFormat="1" hidden="1">
      <c r="A117" s="980" t="s">
        <v>512</v>
      </c>
      <c r="B117" s="981"/>
      <c r="C117" s="981"/>
      <c r="D117" s="981"/>
      <c r="E117" s="981"/>
      <c r="F117" s="981"/>
      <c r="G117" s="981"/>
      <c r="H117" s="981"/>
      <c r="I117" s="981"/>
      <c r="J117" s="981"/>
      <c r="K117" s="981"/>
      <c r="L117" s="982"/>
      <c r="M117" s="1254">
        <f>M118+M119</f>
        <v>0</v>
      </c>
      <c r="N117" s="1255"/>
      <c r="O117" s="1255"/>
      <c r="P117" s="1255"/>
      <c r="Q117" s="1255"/>
      <c r="R117" s="1255"/>
      <c r="S117" s="1255"/>
      <c r="T117" s="1255"/>
      <c r="U117" s="1255"/>
      <c r="V117" s="1255"/>
      <c r="W117" s="1255"/>
      <c r="X117" s="1255"/>
      <c r="Y117" s="1255"/>
      <c r="Z117" s="1255"/>
      <c r="AA117" s="1255"/>
      <c r="AB117" s="1255"/>
      <c r="AC117" s="1255"/>
      <c r="AD117" s="1255"/>
      <c r="AE117" s="1255"/>
      <c r="AF117" s="1256"/>
      <c r="AN117" s="430" t="s">
        <v>548</v>
      </c>
      <c r="AO117" s="430">
        <v>140</v>
      </c>
    </row>
    <row r="118" spans="1:41" s="430" customFormat="1" hidden="1">
      <c r="A118" s="440"/>
      <c r="B118" s="986" t="s">
        <v>447</v>
      </c>
      <c r="C118" s="987"/>
      <c r="D118" s="987"/>
      <c r="E118" s="987"/>
      <c r="F118" s="987"/>
      <c r="G118" s="987"/>
      <c r="H118" s="987"/>
      <c r="I118" s="987"/>
      <c r="J118" s="987"/>
      <c r="K118" s="987"/>
      <c r="L118" s="988"/>
      <c r="M118" s="1257">
        <f>SUM(M116:AF116)*$G$21*$L$21</f>
        <v>0</v>
      </c>
      <c r="N118" s="1258"/>
      <c r="O118" s="1258"/>
      <c r="P118" s="1258"/>
      <c r="Q118" s="1258"/>
      <c r="R118" s="1258"/>
      <c r="S118" s="1258"/>
      <c r="T118" s="1258"/>
      <c r="U118" s="1258"/>
      <c r="V118" s="1258"/>
      <c r="W118" s="1258"/>
      <c r="X118" s="1258"/>
      <c r="Y118" s="1258"/>
      <c r="Z118" s="1258"/>
      <c r="AA118" s="1258"/>
      <c r="AB118" s="1258"/>
      <c r="AC118" s="1258"/>
      <c r="AD118" s="1258"/>
      <c r="AE118" s="1258"/>
      <c r="AF118" s="1259"/>
      <c r="AN118" s="430" t="s">
        <v>549</v>
      </c>
      <c r="AO118" s="430">
        <v>30</v>
      </c>
    </row>
    <row r="119" spans="1:41" s="430" customFormat="1" hidden="1">
      <c r="A119" s="441"/>
      <c r="B119" s="986" t="s">
        <v>542</v>
      </c>
      <c r="C119" s="987"/>
      <c r="D119" s="987"/>
      <c r="E119" s="987"/>
      <c r="F119" s="987"/>
      <c r="G119" s="987"/>
      <c r="H119" s="987"/>
      <c r="I119" s="987"/>
      <c r="J119" s="987"/>
      <c r="K119" s="987"/>
      <c r="L119" s="988"/>
      <c r="M119" s="1257">
        <f>SUM(M116:AF116)*$G$21*$Q$21</f>
        <v>0</v>
      </c>
      <c r="N119" s="1258"/>
      <c r="O119" s="1258"/>
      <c r="P119" s="1258"/>
      <c r="Q119" s="1258"/>
      <c r="R119" s="1258"/>
      <c r="S119" s="1258"/>
      <c r="T119" s="1258"/>
      <c r="U119" s="1258"/>
      <c r="V119" s="1258"/>
      <c r="W119" s="1258"/>
      <c r="X119" s="1258"/>
      <c r="Y119" s="1258"/>
      <c r="Z119" s="1258"/>
      <c r="AA119" s="1258"/>
      <c r="AB119" s="1258"/>
      <c r="AC119" s="1258"/>
      <c r="AD119" s="1258"/>
      <c r="AE119" s="1258"/>
      <c r="AF119" s="1259"/>
    </row>
    <row r="120" spans="1:41" ht="20.25" customHeight="1" thickTop="1">
      <c r="A120" s="1250" t="s">
        <v>513</v>
      </c>
      <c r="B120" s="1250"/>
      <c r="C120" s="1250"/>
      <c r="D120" s="1250"/>
      <c r="E120" s="1250"/>
      <c r="F120" s="1250"/>
      <c r="G120" s="1250"/>
      <c r="H120" s="1250"/>
      <c r="I120" s="1250"/>
      <c r="J120" s="1250"/>
      <c r="K120" s="1250"/>
      <c r="L120" s="1250"/>
      <c r="M120" s="1251" t="e">
        <f>SUM(M116:AF116)*$L$24*$Q$24/2</f>
        <v>#N/A</v>
      </c>
      <c r="N120" s="1252"/>
      <c r="O120" s="1252"/>
      <c r="P120" s="1252"/>
      <c r="Q120" s="1252"/>
      <c r="R120" s="1252"/>
      <c r="S120" s="1252"/>
      <c r="T120" s="1252"/>
      <c r="U120" s="1252"/>
      <c r="V120" s="1252"/>
      <c r="W120" s="1252"/>
      <c r="X120" s="1252"/>
      <c r="Y120" s="1252"/>
      <c r="Z120" s="1252"/>
      <c r="AA120" s="1252"/>
      <c r="AB120" s="1252"/>
      <c r="AC120" s="1252"/>
      <c r="AD120" s="1252"/>
      <c r="AE120" s="1252"/>
      <c r="AF120" s="1253"/>
    </row>
    <row r="121" spans="1:41">
      <c r="A121" s="420"/>
      <c r="B121" s="420"/>
      <c r="C121" s="420"/>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row>
    <row r="122" spans="1:41" ht="21.75" customHeight="1" thickBot="1">
      <c r="A122" s="1266" t="s">
        <v>550</v>
      </c>
      <c r="B122" s="1266"/>
      <c r="C122" s="1266"/>
      <c r="D122" s="1266"/>
      <c r="E122" s="1266"/>
      <c r="F122" s="1266"/>
      <c r="G122" s="1266"/>
      <c r="H122" s="1266"/>
      <c r="I122" s="1266"/>
      <c r="J122" s="1266"/>
      <c r="K122" s="1266"/>
      <c r="L122" s="1266"/>
      <c r="M122" s="1266"/>
      <c r="N122" s="1266"/>
      <c r="O122" s="1266"/>
      <c r="P122" s="1266"/>
      <c r="Q122" s="1266"/>
      <c r="R122" s="1266"/>
      <c r="S122" s="1266"/>
      <c r="T122" s="1266"/>
      <c r="U122" s="1266"/>
      <c r="V122" s="1266"/>
      <c r="W122" s="1266"/>
      <c r="X122" s="1266"/>
      <c r="Y122" s="1266"/>
      <c r="Z122" s="1266"/>
      <c r="AA122" s="1266"/>
      <c r="AB122" s="1266"/>
      <c r="AC122" s="1266"/>
      <c r="AD122" s="1266"/>
      <c r="AE122" s="1266"/>
      <c r="AF122" s="1266"/>
    </row>
    <row r="123" spans="1:41" ht="19.5" thickBot="1">
      <c r="A123" s="1267" t="s">
        <v>545</v>
      </c>
      <c r="B123" s="1268"/>
      <c r="C123" s="1268"/>
      <c r="D123" s="1268"/>
      <c r="E123" s="1268"/>
      <c r="F123" s="1268"/>
      <c r="G123" s="1268"/>
      <c r="H123" s="1268"/>
      <c r="I123" s="1268"/>
      <c r="J123" s="1268"/>
      <c r="K123" s="1269">
        <f>K115</f>
        <v>0</v>
      </c>
      <c r="L123" s="1270"/>
      <c r="M123" s="1271"/>
      <c r="N123" s="1272"/>
      <c r="O123" s="1272"/>
      <c r="P123" s="1273"/>
      <c r="Q123" s="1274">
        <f>IF($K123="○",AO124,0)</f>
        <v>0</v>
      </c>
      <c r="R123" s="1275"/>
      <c r="S123" s="1275"/>
      <c r="T123" s="1276"/>
      <c r="U123" s="1274">
        <f>IF($K123="○",AO125,0)</f>
        <v>0</v>
      </c>
      <c r="V123" s="1275"/>
      <c r="W123" s="1275"/>
      <c r="X123" s="1276"/>
      <c r="Y123" s="1271"/>
      <c r="Z123" s="1272"/>
      <c r="AA123" s="1272"/>
      <c r="AB123" s="1273"/>
      <c r="AC123" s="1274">
        <f>IF($K123="○",AO126,0)</f>
        <v>0</v>
      </c>
      <c r="AD123" s="1275"/>
      <c r="AE123" s="1275"/>
      <c r="AF123" s="1276"/>
      <c r="AN123" s="424" t="s">
        <v>27</v>
      </c>
    </row>
    <row r="124" spans="1:41" s="430" customFormat="1" ht="19.5" hidden="1" thickTop="1">
      <c r="A124" s="1260" t="s">
        <v>546</v>
      </c>
      <c r="B124" s="1261"/>
      <c r="C124" s="1261"/>
      <c r="D124" s="1261"/>
      <c r="E124" s="1261"/>
      <c r="F124" s="1261"/>
      <c r="G124" s="1261"/>
      <c r="H124" s="1261"/>
      <c r="I124" s="1261"/>
      <c r="J124" s="1261"/>
      <c r="K124" s="1261"/>
      <c r="L124" s="1262"/>
      <c r="M124" s="1263"/>
      <c r="N124" s="1264"/>
      <c r="O124" s="1264"/>
      <c r="P124" s="1265"/>
      <c r="Q124" s="1263">
        <f>SUM(Q87:T87)*SUM(Q123:T123)</f>
        <v>0</v>
      </c>
      <c r="R124" s="1264"/>
      <c r="S124" s="1264"/>
      <c r="T124" s="1265"/>
      <c r="U124" s="1263">
        <f>SUM(U87:X87)*SUM(U123:X123)</f>
        <v>0</v>
      </c>
      <c r="V124" s="1264"/>
      <c r="W124" s="1264"/>
      <c r="X124" s="1265"/>
      <c r="Y124" s="1263"/>
      <c r="Z124" s="1264"/>
      <c r="AA124" s="1264"/>
      <c r="AB124" s="1265"/>
      <c r="AC124" s="1263">
        <f>SUM(AC87:AF87)*SUM(AC123:AF123)</f>
        <v>0</v>
      </c>
      <c r="AD124" s="1264"/>
      <c r="AE124" s="1264"/>
      <c r="AF124" s="1265"/>
      <c r="AN124" s="430" t="s">
        <v>547</v>
      </c>
      <c r="AO124" s="430">
        <v>370</v>
      </c>
    </row>
    <row r="125" spans="1:41" s="430" customFormat="1" hidden="1">
      <c r="A125" s="980" t="s">
        <v>512</v>
      </c>
      <c r="B125" s="981"/>
      <c r="C125" s="981"/>
      <c r="D125" s="981"/>
      <c r="E125" s="981"/>
      <c r="F125" s="981"/>
      <c r="G125" s="981"/>
      <c r="H125" s="981"/>
      <c r="I125" s="981"/>
      <c r="J125" s="981"/>
      <c r="K125" s="981"/>
      <c r="L125" s="982"/>
      <c r="M125" s="1254">
        <f>M126+M127</f>
        <v>0</v>
      </c>
      <c r="N125" s="1255"/>
      <c r="O125" s="1255"/>
      <c r="P125" s="1255"/>
      <c r="Q125" s="1255"/>
      <c r="R125" s="1255"/>
      <c r="S125" s="1255"/>
      <c r="T125" s="1255"/>
      <c r="U125" s="1255"/>
      <c r="V125" s="1255"/>
      <c r="W125" s="1255"/>
      <c r="X125" s="1255"/>
      <c r="Y125" s="1255"/>
      <c r="Z125" s="1255"/>
      <c r="AA125" s="1255"/>
      <c r="AB125" s="1255"/>
      <c r="AC125" s="1255"/>
      <c r="AD125" s="1255"/>
      <c r="AE125" s="1255"/>
      <c r="AF125" s="1256"/>
      <c r="AN125" s="430" t="s">
        <v>548</v>
      </c>
      <c r="AO125" s="430">
        <v>150</v>
      </c>
    </row>
    <row r="126" spans="1:41" s="430" customFormat="1" hidden="1">
      <c r="A126" s="440"/>
      <c r="B126" s="986" t="s">
        <v>447</v>
      </c>
      <c r="C126" s="987"/>
      <c r="D126" s="987"/>
      <c r="E126" s="987"/>
      <c r="F126" s="987"/>
      <c r="G126" s="987"/>
      <c r="H126" s="987"/>
      <c r="I126" s="987"/>
      <c r="J126" s="987"/>
      <c r="K126" s="987"/>
      <c r="L126" s="988"/>
      <c r="M126" s="1257">
        <f>SUM(M124:AF124)*$G$21*$L$21</f>
        <v>0</v>
      </c>
      <c r="N126" s="1258"/>
      <c r="O126" s="1258"/>
      <c r="P126" s="1258"/>
      <c r="Q126" s="1258"/>
      <c r="R126" s="1258"/>
      <c r="S126" s="1258"/>
      <c r="T126" s="1258"/>
      <c r="U126" s="1258"/>
      <c r="V126" s="1258"/>
      <c r="W126" s="1258"/>
      <c r="X126" s="1258"/>
      <c r="Y126" s="1258"/>
      <c r="Z126" s="1258"/>
      <c r="AA126" s="1258"/>
      <c r="AB126" s="1258"/>
      <c r="AC126" s="1258"/>
      <c r="AD126" s="1258"/>
      <c r="AE126" s="1258"/>
      <c r="AF126" s="1259"/>
      <c r="AN126" s="430" t="s">
        <v>549</v>
      </c>
      <c r="AO126" s="430">
        <v>30</v>
      </c>
    </row>
    <row r="127" spans="1:41" s="430" customFormat="1" hidden="1">
      <c r="A127" s="441"/>
      <c r="B127" s="986" t="s">
        <v>542</v>
      </c>
      <c r="C127" s="987"/>
      <c r="D127" s="987"/>
      <c r="E127" s="987"/>
      <c r="F127" s="987"/>
      <c r="G127" s="987"/>
      <c r="H127" s="987"/>
      <c r="I127" s="987"/>
      <c r="J127" s="987"/>
      <c r="K127" s="987"/>
      <c r="L127" s="988"/>
      <c r="M127" s="1257">
        <f>SUM(M124:AF124)*$G$21*$Q$21</f>
        <v>0</v>
      </c>
      <c r="N127" s="1258"/>
      <c r="O127" s="1258"/>
      <c r="P127" s="1258"/>
      <c r="Q127" s="1258"/>
      <c r="R127" s="1258"/>
      <c r="S127" s="1258"/>
      <c r="T127" s="1258"/>
      <c r="U127" s="1258"/>
      <c r="V127" s="1258"/>
      <c r="W127" s="1258"/>
      <c r="X127" s="1258"/>
      <c r="Y127" s="1258"/>
      <c r="Z127" s="1258"/>
      <c r="AA127" s="1258"/>
      <c r="AB127" s="1258"/>
      <c r="AC127" s="1258"/>
      <c r="AD127" s="1258"/>
      <c r="AE127" s="1258"/>
      <c r="AF127" s="1259"/>
    </row>
    <row r="128" spans="1:41" ht="20.25" customHeight="1" thickTop="1">
      <c r="A128" s="1250" t="s">
        <v>513</v>
      </c>
      <c r="B128" s="1250"/>
      <c r="C128" s="1250"/>
      <c r="D128" s="1250"/>
      <c r="E128" s="1250"/>
      <c r="F128" s="1250"/>
      <c r="G128" s="1250"/>
      <c r="H128" s="1250"/>
      <c r="I128" s="1250"/>
      <c r="J128" s="1250"/>
      <c r="K128" s="1250"/>
      <c r="L128" s="1250"/>
      <c r="M128" s="1251" t="e">
        <f>SUM(M124:AF124)*$L$24*$Q$24/2</f>
        <v>#N/A</v>
      </c>
      <c r="N128" s="1252"/>
      <c r="O128" s="1252"/>
      <c r="P128" s="1252"/>
      <c r="Q128" s="1252"/>
      <c r="R128" s="1252"/>
      <c r="S128" s="1252"/>
      <c r="T128" s="1252"/>
      <c r="U128" s="1252"/>
      <c r="V128" s="1252"/>
      <c r="W128" s="1252"/>
      <c r="X128" s="1252"/>
      <c r="Y128" s="1252"/>
      <c r="Z128" s="1252"/>
      <c r="AA128" s="1252"/>
      <c r="AB128" s="1252"/>
      <c r="AC128" s="1252"/>
      <c r="AD128" s="1252"/>
      <c r="AE128" s="1252"/>
      <c r="AF128" s="1253"/>
    </row>
    <row r="129" spans="1:32">
      <c r="A129" s="420"/>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row>
    <row r="130" spans="1:32">
      <c r="A130" s="420"/>
      <c r="B130" s="420"/>
      <c r="C130" s="420"/>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row>
  </sheetData>
  <sheetProtection algorithmName="SHA-512" hashValue="xK6NP1QVrk/8P1XwrmgN9mVPAUM6jhWlNW59T/ECtXebwtv6IYk2YAJWUiO0CQSqNPD4KzBSbvFQLx8Yb1Im1Q==" saltValue="lAYQzoLAmsky1xFV6BLvhw==" spinCount="100000" sheet="1" objects="1" scenarios="1"/>
  <mergeCells count="790">
    <mergeCell ref="R7:U7"/>
    <mergeCell ref="V7:AF7"/>
    <mergeCell ref="A10:AF10"/>
    <mergeCell ref="A12:AF12"/>
    <mergeCell ref="S1:T1"/>
    <mergeCell ref="U1:AA1"/>
    <mergeCell ref="AC1:AE1"/>
    <mergeCell ref="B2:K7"/>
    <mergeCell ref="R2:U2"/>
    <mergeCell ref="R3:U3"/>
    <mergeCell ref="V3:AF3"/>
    <mergeCell ref="V20:Z20"/>
    <mergeCell ref="G21:K21"/>
    <mergeCell ref="L21:P21"/>
    <mergeCell ref="Q21:U21"/>
    <mergeCell ref="V21:Z21"/>
    <mergeCell ref="A13:AF13"/>
    <mergeCell ref="A14:AF14"/>
    <mergeCell ref="B16:F16"/>
    <mergeCell ref="G16:K16"/>
    <mergeCell ref="L16:P16"/>
    <mergeCell ref="Q16:U16"/>
    <mergeCell ref="V16:Z16"/>
    <mergeCell ref="AA16:AE16"/>
    <mergeCell ref="G23:K23"/>
    <mergeCell ref="L23:P23"/>
    <mergeCell ref="Q23:U23"/>
    <mergeCell ref="G24:K24"/>
    <mergeCell ref="L24:P24"/>
    <mergeCell ref="Q24:U24"/>
    <mergeCell ref="G19:K20"/>
    <mergeCell ref="L19:P20"/>
    <mergeCell ref="Q19:U20"/>
    <mergeCell ref="T30:U30"/>
    <mergeCell ref="V30:W30"/>
    <mergeCell ref="X30:Y30"/>
    <mergeCell ref="Z30:AA30"/>
    <mergeCell ref="AB30:AC30"/>
    <mergeCell ref="AD30:AF31"/>
    <mergeCell ref="F31:AC31"/>
    <mergeCell ref="A27:L27"/>
    <mergeCell ref="M27:AE27"/>
    <mergeCell ref="A30:E31"/>
    <mergeCell ref="F30:G30"/>
    <mergeCell ref="H30:I30"/>
    <mergeCell ref="J30:K30"/>
    <mergeCell ref="L30:M30"/>
    <mergeCell ref="N30:O30"/>
    <mergeCell ref="P30:Q30"/>
    <mergeCell ref="R30:S30"/>
    <mergeCell ref="Z32:AA32"/>
    <mergeCell ref="AB32:AC32"/>
    <mergeCell ref="AD32:AF32"/>
    <mergeCell ref="D33:E33"/>
    <mergeCell ref="F33:G33"/>
    <mergeCell ref="H33:I33"/>
    <mergeCell ref="J33:K33"/>
    <mergeCell ref="L33:M33"/>
    <mergeCell ref="N33:O33"/>
    <mergeCell ref="P33:Q33"/>
    <mergeCell ref="N32:O32"/>
    <mergeCell ref="P32:Q32"/>
    <mergeCell ref="R32:S32"/>
    <mergeCell ref="T32:U32"/>
    <mergeCell ref="V32:W32"/>
    <mergeCell ref="X32:Y32"/>
    <mergeCell ref="D32:E32"/>
    <mergeCell ref="F32:G32"/>
    <mergeCell ref="H32:I32"/>
    <mergeCell ref="J32:K32"/>
    <mergeCell ref="L32:M32"/>
    <mergeCell ref="T34:U34"/>
    <mergeCell ref="V34:W34"/>
    <mergeCell ref="X34:Y34"/>
    <mergeCell ref="Z34:AA34"/>
    <mergeCell ref="AB34:AC34"/>
    <mergeCell ref="AD34:AF34"/>
    <mergeCell ref="AD33:AF33"/>
    <mergeCell ref="A34:C35"/>
    <mergeCell ref="D34:E34"/>
    <mergeCell ref="F34:G34"/>
    <mergeCell ref="H34:I34"/>
    <mergeCell ref="J34:K34"/>
    <mergeCell ref="L34:M34"/>
    <mergeCell ref="N34:O34"/>
    <mergeCell ref="P34:Q34"/>
    <mergeCell ref="R34:S34"/>
    <mergeCell ref="R33:S33"/>
    <mergeCell ref="T33:U33"/>
    <mergeCell ref="V33:W33"/>
    <mergeCell ref="X33:Y33"/>
    <mergeCell ref="Z33:AA33"/>
    <mergeCell ref="AB33:AC33"/>
    <mergeCell ref="A32:C33"/>
    <mergeCell ref="AB35:AC35"/>
    <mergeCell ref="AD35:AF35"/>
    <mergeCell ref="A36:C37"/>
    <mergeCell ref="D36:E36"/>
    <mergeCell ref="F36:G36"/>
    <mergeCell ref="H36:I36"/>
    <mergeCell ref="J36:K36"/>
    <mergeCell ref="L36:M36"/>
    <mergeCell ref="N36:O36"/>
    <mergeCell ref="P36:Q36"/>
    <mergeCell ref="P35:Q35"/>
    <mergeCell ref="R35:S35"/>
    <mergeCell ref="T35:U35"/>
    <mergeCell ref="V35:W35"/>
    <mergeCell ref="X35:Y35"/>
    <mergeCell ref="Z35:AA35"/>
    <mergeCell ref="D35:E35"/>
    <mergeCell ref="F35:G35"/>
    <mergeCell ref="H35:I35"/>
    <mergeCell ref="J35:K35"/>
    <mergeCell ref="L35:M35"/>
    <mergeCell ref="N35:O35"/>
    <mergeCell ref="AD36:AF36"/>
    <mergeCell ref="D37:E37"/>
    <mergeCell ref="F37:G37"/>
    <mergeCell ref="H37:I37"/>
    <mergeCell ref="J37:K37"/>
    <mergeCell ref="L37:M37"/>
    <mergeCell ref="N37:O37"/>
    <mergeCell ref="P37:Q37"/>
    <mergeCell ref="R37:S37"/>
    <mergeCell ref="T37:U37"/>
    <mergeCell ref="R36:S36"/>
    <mergeCell ref="T36:U36"/>
    <mergeCell ref="V36:W36"/>
    <mergeCell ref="X36:Y36"/>
    <mergeCell ref="Z36:AA36"/>
    <mergeCell ref="AB36:AC36"/>
    <mergeCell ref="V37:W37"/>
    <mergeCell ref="X37:Y37"/>
    <mergeCell ref="Z37:AA37"/>
    <mergeCell ref="AB37:AC37"/>
    <mergeCell ref="AD37:AF37"/>
    <mergeCell ref="AD38:AF38"/>
    <mergeCell ref="D39:E39"/>
    <mergeCell ref="F39:G39"/>
    <mergeCell ref="H39:I39"/>
    <mergeCell ref="J39:K39"/>
    <mergeCell ref="L39:M39"/>
    <mergeCell ref="N39:O39"/>
    <mergeCell ref="L38:M38"/>
    <mergeCell ref="N38:O38"/>
    <mergeCell ref="P38:Q38"/>
    <mergeCell ref="R38:S38"/>
    <mergeCell ref="T38:U38"/>
    <mergeCell ref="V38:W38"/>
    <mergeCell ref="AB39:AC39"/>
    <mergeCell ref="AD39:AF39"/>
    <mergeCell ref="R39:S39"/>
    <mergeCell ref="P39:Q39"/>
    <mergeCell ref="V40:W40"/>
    <mergeCell ref="X40:Y40"/>
    <mergeCell ref="Z40:AA40"/>
    <mergeCell ref="AB40:AC40"/>
    <mergeCell ref="D40:E40"/>
    <mergeCell ref="F40:G40"/>
    <mergeCell ref="H40:I40"/>
    <mergeCell ref="J40:K40"/>
    <mergeCell ref="A38:C39"/>
    <mergeCell ref="D38:E38"/>
    <mergeCell ref="F38:G38"/>
    <mergeCell ref="H38:I38"/>
    <mergeCell ref="J38:K38"/>
    <mergeCell ref="X38:Y38"/>
    <mergeCell ref="Z38:AA38"/>
    <mergeCell ref="AB38:AC38"/>
    <mergeCell ref="T39:U39"/>
    <mergeCell ref="V39:W39"/>
    <mergeCell ref="X39:Y39"/>
    <mergeCell ref="Z39:AA39"/>
    <mergeCell ref="H41:I41"/>
    <mergeCell ref="J41:K41"/>
    <mergeCell ref="L41:M41"/>
    <mergeCell ref="N41:O41"/>
    <mergeCell ref="P41:Q41"/>
    <mergeCell ref="R41:S41"/>
    <mergeCell ref="T41:U41"/>
    <mergeCell ref="R40:S40"/>
    <mergeCell ref="T40:U40"/>
    <mergeCell ref="M54:N54"/>
    <mergeCell ref="O54:P54"/>
    <mergeCell ref="A46:AF46"/>
    <mergeCell ref="M47:AF47"/>
    <mergeCell ref="B48:L48"/>
    <mergeCell ref="M48:AF48"/>
    <mergeCell ref="B49:L49"/>
    <mergeCell ref="M49:AF49"/>
    <mergeCell ref="V41:W41"/>
    <mergeCell ref="X41:Y41"/>
    <mergeCell ref="Z41:AA41"/>
    <mergeCell ref="AB41:AC41"/>
    <mergeCell ref="AD41:AF41"/>
    <mergeCell ref="B42:AF42"/>
    <mergeCell ref="AC54:AD54"/>
    <mergeCell ref="AE54:AF54"/>
    <mergeCell ref="AA54:AB54"/>
    <mergeCell ref="A40:C41"/>
    <mergeCell ref="L40:M40"/>
    <mergeCell ref="N40:O40"/>
    <mergeCell ref="P40:Q40"/>
    <mergeCell ref="AD40:AF40"/>
    <mergeCell ref="D41:E41"/>
    <mergeCell ref="F41:G41"/>
    <mergeCell ref="A55:L55"/>
    <mergeCell ref="M55:N55"/>
    <mergeCell ref="O55:P55"/>
    <mergeCell ref="Q55:R55"/>
    <mergeCell ref="S55:T55"/>
    <mergeCell ref="U55:V55"/>
    <mergeCell ref="W55:X55"/>
    <mergeCell ref="Y55:Z55"/>
    <mergeCell ref="Q54:R54"/>
    <mergeCell ref="S54:T54"/>
    <mergeCell ref="U54:V54"/>
    <mergeCell ref="W54:X54"/>
    <mergeCell ref="Y54:Z54"/>
    <mergeCell ref="A51:J54"/>
    <mergeCell ref="K51:L54"/>
    <mergeCell ref="M51:AF52"/>
    <mergeCell ref="M53:P53"/>
    <mergeCell ref="Q53:T53"/>
    <mergeCell ref="U53:X53"/>
    <mergeCell ref="Y53:AB53"/>
    <mergeCell ref="AC53:AF53"/>
    <mergeCell ref="AA55:AB55"/>
    <mergeCell ref="AC55:AD55"/>
    <mergeCell ref="AE55:AF55"/>
    <mergeCell ref="A56:A74"/>
    <mergeCell ref="B56:B59"/>
    <mergeCell ref="C56:J56"/>
    <mergeCell ref="K56:L56"/>
    <mergeCell ref="M56:N56"/>
    <mergeCell ref="O56:P56"/>
    <mergeCell ref="Q56:R56"/>
    <mergeCell ref="AE56:AF56"/>
    <mergeCell ref="C57:J57"/>
    <mergeCell ref="K57:L57"/>
    <mergeCell ref="M57:N57"/>
    <mergeCell ref="O57:P57"/>
    <mergeCell ref="Q57:R57"/>
    <mergeCell ref="S57:T57"/>
    <mergeCell ref="U57:V57"/>
    <mergeCell ref="W57:X57"/>
    <mergeCell ref="Y57:Z57"/>
    <mergeCell ref="S56:T56"/>
    <mergeCell ref="U56:V56"/>
    <mergeCell ref="W56:X56"/>
    <mergeCell ref="Y56:Z56"/>
    <mergeCell ref="AA56:AB56"/>
    <mergeCell ref="AC56:AD56"/>
    <mergeCell ref="C59:L59"/>
    <mergeCell ref="M59:N59"/>
    <mergeCell ref="O59:P59"/>
    <mergeCell ref="Q59:R59"/>
    <mergeCell ref="S59:T59"/>
    <mergeCell ref="AA57:AB57"/>
    <mergeCell ref="AC57:AD57"/>
    <mergeCell ref="AE57:AF57"/>
    <mergeCell ref="C58:J58"/>
    <mergeCell ref="K58:L58"/>
    <mergeCell ref="M58:N58"/>
    <mergeCell ref="O58:P58"/>
    <mergeCell ref="Q58:R58"/>
    <mergeCell ref="S58:T58"/>
    <mergeCell ref="U58:V58"/>
    <mergeCell ref="U59:V59"/>
    <mergeCell ref="W59:X59"/>
    <mergeCell ref="Y59:Z59"/>
    <mergeCell ref="AA59:AB59"/>
    <mergeCell ref="AC59:AD59"/>
    <mergeCell ref="AE59:AF59"/>
    <mergeCell ref="W58:X58"/>
    <mergeCell ref="Y58:Z58"/>
    <mergeCell ref="AA58:AB58"/>
    <mergeCell ref="AC58:AD58"/>
    <mergeCell ref="AE58:AF58"/>
    <mergeCell ref="AE60:AF60"/>
    <mergeCell ref="C61:J61"/>
    <mergeCell ref="K61:L61"/>
    <mergeCell ref="M61:N61"/>
    <mergeCell ref="O61:P61"/>
    <mergeCell ref="Q61:R61"/>
    <mergeCell ref="S61:T61"/>
    <mergeCell ref="U61:V61"/>
    <mergeCell ref="W61:X61"/>
    <mergeCell ref="Y61:Z61"/>
    <mergeCell ref="S60:T60"/>
    <mergeCell ref="U60:V60"/>
    <mergeCell ref="W60:X60"/>
    <mergeCell ref="Y60:Z60"/>
    <mergeCell ref="AA60:AB60"/>
    <mergeCell ref="AC60:AD60"/>
    <mergeCell ref="C60:J60"/>
    <mergeCell ref="K60:L60"/>
    <mergeCell ref="M60:N60"/>
    <mergeCell ref="O60:P60"/>
    <mergeCell ref="Q60:R60"/>
    <mergeCell ref="AA61:AB61"/>
    <mergeCell ref="AC61:AD61"/>
    <mergeCell ref="AE61:AF61"/>
    <mergeCell ref="C62:J62"/>
    <mergeCell ref="K62:L62"/>
    <mergeCell ref="M62:N62"/>
    <mergeCell ref="O62:P62"/>
    <mergeCell ref="Q62:R62"/>
    <mergeCell ref="S62:T62"/>
    <mergeCell ref="U62:V62"/>
    <mergeCell ref="W62:X62"/>
    <mergeCell ref="Y62:Z62"/>
    <mergeCell ref="AA62:AB62"/>
    <mergeCell ref="AC62:AD62"/>
    <mergeCell ref="AE62:AF62"/>
    <mergeCell ref="C63:J63"/>
    <mergeCell ref="K63:L63"/>
    <mergeCell ref="M63:N63"/>
    <mergeCell ref="O63:P63"/>
    <mergeCell ref="Q63:R63"/>
    <mergeCell ref="AE63:AF63"/>
    <mergeCell ref="C64:J64"/>
    <mergeCell ref="K64:L64"/>
    <mergeCell ref="M64:N64"/>
    <mergeCell ref="O64:P64"/>
    <mergeCell ref="Q64:R64"/>
    <mergeCell ref="S64:T64"/>
    <mergeCell ref="U64:V64"/>
    <mergeCell ref="W64:X64"/>
    <mergeCell ref="Y64:Z64"/>
    <mergeCell ref="S63:T63"/>
    <mergeCell ref="U63:V63"/>
    <mergeCell ref="W63:X63"/>
    <mergeCell ref="Y63:Z63"/>
    <mergeCell ref="AA63:AB63"/>
    <mergeCell ref="AC63:AD63"/>
    <mergeCell ref="AA64:AB64"/>
    <mergeCell ref="AC64:AD64"/>
    <mergeCell ref="AE64:AF64"/>
    <mergeCell ref="AA65:AB65"/>
    <mergeCell ref="AC65:AD65"/>
    <mergeCell ref="AE65:AF65"/>
    <mergeCell ref="C66:J66"/>
    <mergeCell ref="K66:L66"/>
    <mergeCell ref="M66:N66"/>
    <mergeCell ref="O66:P66"/>
    <mergeCell ref="Q66:R66"/>
    <mergeCell ref="AE66:AF66"/>
    <mergeCell ref="S66:T66"/>
    <mergeCell ref="U66:V66"/>
    <mergeCell ref="W66:X66"/>
    <mergeCell ref="Y66:Z66"/>
    <mergeCell ref="AA66:AB66"/>
    <mergeCell ref="AC66:AD66"/>
    <mergeCell ref="C65:J65"/>
    <mergeCell ref="K65:L65"/>
    <mergeCell ref="M65:N65"/>
    <mergeCell ref="O65:P65"/>
    <mergeCell ref="Q65:R65"/>
    <mergeCell ref="S65:T65"/>
    <mergeCell ref="U65:V65"/>
    <mergeCell ref="W65:X65"/>
    <mergeCell ref="Y65:Z65"/>
    <mergeCell ref="C67:J67"/>
    <mergeCell ref="K67:L67"/>
    <mergeCell ref="M67:N67"/>
    <mergeCell ref="O67:P67"/>
    <mergeCell ref="Q67:R67"/>
    <mergeCell ref="S67:T67"/>
    <mergeCell ref="U67:V67"/>
    <mergeCell ref="W67:X67"/>
    <mergeCell ref="Y67:Z67"/>
    <mergeCell ref="C68:J68"/>
    <mergeCell ref="K68:L68"/>
    <mergeCell ref="M68:N68"/>
    <mergeCell ref="O68:P68"/>
    <mergeCell ref="Q68:R68"/>
    <mergeCell ref="S68:T68"/>
    <mergeCell ref="U68:V68"/>
    <mergeCell ref="W68:X68"/>
    <mergeCell ref="Y68:Z68"/>
    <mergeCell ref="Q71:R71"/>
    <mergeCell ref="S71:T71"/>
    <mergeCell ref="U71:V71"/>
    <mergeCell ref="W71:X71"/>
    <mergeCell ref="Y71:Z71"/>
    <mergeCell ref="AA71:AB71"/>
    <mergeCell ref="AA67:AB67"/>
    <mergeCell ref="AC67:AD67"/>
    <mergeCell ref="AE67:AF67"/>
    <mergeCell ref="AA68:AB68"/>
    <mergeCell ref="AE68:AF68"/>
    <mergeCell ref="O69:P69"/>
    <mergeCell ref="Q69:R69"/>
    <mergeCell ref="S69:T69"/>
    <mergeCell ref="U69:V69"/>
    <mergeCell ref="W69:X69"/>
    <mergeCell ref="Y69:Z69"/>
    <mergeCell ref="AA69:AB69"/>
    <mergeCell ref="AC69:AD69"/>
    <mergeCell ref="AE69:AF69"/>
    <mergeCell ref="K73:L73"/>
    <mergeCell ref="M73:AF73"/>
    <mergeCell ref="C74:L74"/>
    <mergeCell ref="M74:AF74"/>
    <mergeCell ref="B60:B72"/>
    <mergeCell ref="C72:L72"/>
    <mergeCell ref="M72:N72"/>
    <mergeCell ref="O72:P72"/>
    <mergeCell ref="Q72:R72"/>
    <mergeCell ref="S72:T72"/>
    <mergeCell ref="U72:V72"/>
    <mergeCell ref="W72:X72"/>
    <mergeCell ref="Y72:Z72"/>
    <mergeCell ref="AA72:AB72"/>
    <mergeCell ref="AC68:AD68"/>
    <mergeCell ref="AC70:AD70"/>
    <mergeCell ref="C70:L70"/>
    <mergeCell ref="M70:N70"/>
    <mergeCell ref="O70:P70"/>
    <mergeCell ref="Q70:R70"/>
    <mergeCell ref="AC71:AD71"/>
    <mergeCell ref="AE71:AF71"/>
    <mergeCell ref="C69:L69"/>
    <mergeCell ref="M69:N69"/>
    <mergeCell ref="A75:L75"/>
    <mergeCell ref="M75:N75"/>
    <mergeCell ref="O75:P75"/>
    <mergeCell ref="Q75:R75"/>
    <mergeCell ref="S75:T75"/>
    <mergeCell ref="AE70:AF70"/>
    <mergeCell ref="C71:L71"/>
    <mergeCell ref="M71:N71"/>
    <mergeCell ref="O71:P71"/>
    <mergeCell ref="W75:X75"/>
    <mergeCell ref="Y75:Z75"/>
    <mergeCell ref="AA75:AB75"/>
    <mergeCell ref="AC75:AD75"/>
    <mergeCell ref="AE75:AF75"/>
    <mergeCell ref="U75:V75"/>
    <mergeCell ref="S70:T70"/>
    <mergeCell ref="U70:V70"/>
    <mergeCell ref="W70:X70"/>
    <mergeCell ref="Y70:Z70"/>
    <mergeCell ref="AA70:AB70"/>
    <mergeCell ref="AC72:AD72"/>
    <mergeCell ref="AE72:AF72"/>
    <mergeCell ref="B73:B74"/>
    <mergeCell ref="C73:J73"/>
    <mergeCell ref="A77:L77"/>
    <mergeCell ref="M77:AF77"/>
    <mergeCell ref="B78:L78"/>
    <mergeCell ref="M78:AF78"/>
    <mergeCell ref="B79:L79"/>
    <mergeCell ref="M79:AF79"/>
    <mergeCell ref="U76:V76"/>
    <mergeCell ref="W76:X76"/>
    <mergeCell ref="Y76:Z76"/>
    <mergeCell ref="AA76:AB76"/>
    <mergeCell ref="AC76:AD76"/>
    <mergeCell ref="AE76:AF76"/>
    <mergeCell ref="A76:L76"/>
    <mergeCell ref="M76:N76"/>
    <mergeCell ref="O76:P76"/>
    <mergeCell ref="Q76:R76"/>
    <mergeCell ref="S76:T76"/>
    <mergeCell ref="A80:L80"/>
    <mergeCell ref="M80:AF80"/>
    <mergeCell ref="A82:AF82"/>
    <mergeCell ref="A83:J86"/>
    <mergeCell ref="K83:L86"/>
    <mergeCell ref="M83:AF84"/>
    <mergeCell ref="M85:P85"/>
    <mergeCell ref="Q85:T85"/>
    <mergeCell ref="U85:X85"/>
    <mergeCell ref="Y85:AB85"/>
    <mergeCell ref="AC85:AF85"/>
    <mergeCell ref="M86:N86"/>
    <mergeCell ref="O86:P86"/>
    <mergeCell ref="Q86:R86"/>
    <mergeCell ref="S86:T86"/>
    <mergeCell ref="U86:V86"/>
    <mergeCell ref="W86:X86"/>
    <mergeCell ref="Y86:Z86"/>
    <mergeCell ref="AA86:AB86"/>
    <mergeCell ref="AC86:AD86"/>
    <mergeCell ref="AE86:AF86"/>
    <mergeCell ref="A87:L87"/>
    <mergeCell ref="M87:N87"/>
    <mergeCell ref="O87:P87"/>
    <mergeCell ref="Q87:R87"/>
    <mergeCell ref="S87:T87"/>
    <mergeCell ref="U87:V87"/>
    <mergeCell ref="W87:X87"/>
    <mergeCell ref="Y87:Z87"/>
    <mergeCell ref="AA87:AB87"/>
    <mergeCell ref="U88:V88"/>
    <mergeCell ref="W88:X88"/>
    <mergeCell ref="Y88:Z88"/>
    <mergeCell ref="AA88:AB88"/>
    <mergeCell ref="AC88:AD88"/>
    <mergeCell ref="AE88:AF88"/>
    <mergeCell ref="AC87:AD87"/>
    <mergeCell ref="AE87:AF87"/>
    <mergeCell ref="A88:A106"/>
    <mergeCell ref="B88:B91"/>
    <mergeCell ref="C88:J88"/>
    <mergeCell ref="K88:L88"/>
    <mergeCell ref="M88:N88"/>
    <mergeCell ref="O88:P88"/>
    <mergeCell ref="Q88:R88"/>
    <mergeCell ref="S88:T88"/>
    <mergeCell ref="U89:V89"/>
    <mergeCell ref="W89:X89"/>
    <mergeCell ref="Y89:Z89"/>
    <mergeCell ref="AA89:AB89"/>
    <mergeCell ref="AC89:AD89"/>
    <mergeCell ref="AE89:AF89"/>
    <mergeCell ref="C89:J89"/>
    <mergeCell ref="K89:L89"/>
    <mergeCell ref="M89:N89"/>
    <mergeCell ref="O89:P89"/>
    <mergeCell ref="Q89:R89"/>
    <mergeCell ref="S89:T89"/>
    <mergeCell ref="U90:V90"/>
    <mergeCell ref="W90:X90"/>
    <mergeCell ref="Y90:Z90"/>
    <mergeCell ref="AA90:AB90"/>
    <mergeCell ref="AC90:AD90"/>
    <mergeCell ref="AE90:AF90"/>
    <mergeCell ref="C90:J90"/>
    <mergeCell ref="K90:L90"/>
    <mergeCell ref="M90:N90"/>
    <mergeCell ref="O90:P90"/>
    <mergeCell ref="Q90:R90"/>
    <mergeCell ref="S90:T90"/>
    <mergeCell ref="W91:X91"/>
    <mergeCell ref="Y91:Z91"/>
    <mergeCell ref="AA91:AB91"/>
    <mergeCell ref="AC91:AD91"/>
    <mergeCell ref="AE91:AF91"/>
    <mergeCell ref="S91:T91"/>
    <mergeCell ref="U91:V91"/>
    <mergeCell ref="C91:L91"/>
    <mergeCell ref="M91:N91"/>
    <mergeCell ref="O91:P91"/>
    <mergeCell ref="Q91:R91"/>
    <mergeCell ref="C94:J94"/>
    <mergeCell ref="K94:L94"/>
    <mergeCell ref="M94:N94"/>
    <mergeCell ref="O94:P94"/>
    <mergeCell ref="Q94:R94"/>
    <mergeCell ref="S94:T94"/>
    <mergeCell ref="AC92:AD92"/>
    <mergeCell ref="AE92:AF92"/>
    <mergeCell ref="C93:J93"/>
    <mergeCell ref="K93:L93"/>
    <mergeCell ref="M93:N93"/>
    <mergeCell ref="O93:P93"/>
    <mergeCell ref="Q93:R93"/>
    <mergeCell ref="S93:T93"/>
    <mergeCell ref="U93:V93"/>
    <mergeCell ref="W93:X93"/>
    <mergeCell ref="Q92:R92"/>
    <mergeCell ref="S92:T92"/>
    <mergeCell ref="U92:V92"/>
    <mergeCell ref="W92:X92"/>
    <mergeCell ref="Y92:Z92"/>
    <mergeCell ref="AA92:AB92"/>
    <mergeCell ref="U94:V94"/>
    <mergeCell ref="W94:X94"/>
    <mergeCell ref="Y94:Z94"/>
    <mergeCell ref="AA94:AB94"/>
    <mergeCell ref="AC94:AD94"/>
    <mergeCell ref="AE94:AF94"/>
    <mergeCell ref="Y93:Z93"/>
    <mergeCell ref="AA93:AB93"/>
    <mergeCell ref="AC93:AD93"/>
    <mergeCell ref="AE93:AF93"/>
    <mergeCell ref="U95:V95"/>
    <mergeCell ref="W95:X95"/>
    <mergeCell ref="Y95:Z95"/>
    <mergeCell ref="AA95:AB95"/>
    <mergeCell ref="AC95:AD95"/>
    <mergeCell ref="AE95:AF95"/>
    <mergeCell ref="S95:T95"/>
    <mergeCell ref="U96:V96"/>
    <mergeCell ref="W96:X96"/>
    <mergeCell ref="Y96:Z96"/>
    <mergeCell ref="AA96:AB96"/>
    <mergeCell ref="AC96:AD96"/>
    <mergeCell ref="AE96:AF96"/>
    <mergeCell ref="C96:J96"/>
    <mergeCell ref="K96:L96"/>
    <mergeCell ref="M96:N96"/>
    <mergeCell ref="O96:P96"/>
    <mergeCell ref="Q96:R96"/>
    <mergeCell ref="S96:T96"/>
    <mergeCell ref="C95:J95"/>
    <mergeCell ref="K95:L95"/>
    <mergeCell ref="M95:N95"/>
    <mergeCell ref="O95:P95"/>
    <mergeCell ref="Q95:R95"/>
    <mergeCell ref="U97:V97"/>
    <mergeCell ref="W97:X97"/>
    <mergeCell ref="Y97:Z97"/>
    <mergeCell ref="AA97:AB97"/>
    <mergeCell ref="AC97:AD97"/>
    <mergeCell ref="AE97:AF97"/>
    <mergeCell ref="C97:J97"/>
    <mergeCell ref="K97:L97"/>
    <mergeCell ref="M97:N97"/>
    <mergeCell ref="O97:P97"/>
    <mergeCell ref="Q97:R97"/>
    <mergeCell ref="S97:T97"/>
    <mergeCell ref="U98:V98"/>
    <mergeCell ref="W98:X98"/>
    <mergeCell ref="Y98:Z98"/>
    <mergeCell ref="AA98:AB98"/>
    <mergeCell ref="AC98:AD98"/>
    <mergeCell ref="AE98:AF98"/>
    <mergeCell ref="C98:J98"/>
    <mergeCell ref="K98:L98"/>
    <mergeCell ref="M98:N98"/>
    <mergeCell ref="O98:P98"/>
    <mergeCell ref="Q98:R98"/>
    <mergeCell ref="S98:T98"/>
    <mergeCell ref="U99:V99"/>
    <mergeCell ref="W99:X99"/>
    <mergeCell ref="Y99:Z99"/>
    <mergeCell ref="AA99:AB99"/>
    <mergeCell ref="AC99:AD99"/>
    <mergeCell ref="AE99:AF99"/>
    <mergeCell ref="C99:J99"/>
    <mergeCell ref="K99:L99"/>
    <mergeCell ref="M99:N99"/>
    <mergeCell ref="O99:P99"/>
    <mergeCell ref="Q99:R99"/>
    <mergeCell ref="S99:T99"/>
    <mergeCell ref="U100:V100"/>
    <mergeCell ref="W100:X100"/>
    <mergeCell ref="Y100:Z100"/>
    <mergeCell ref="AA100:AB100"/>
    <mergeCell ref="AC100:AD100"/>
    <mergeCell ref="AE100:AF100"/>
    <mergeCell ref="C100:J100"/>
    <mergeCell ref="K100:L100"/>
    <mergeCell ref="M100:N100"/>
    <mergeCell ref="O100:P100"/>
    <mergeCell ref="Q100:R100"/>
    <mergeCell ref="S100:T100"/>
    <mergeCell ref="S102:T102"/>
    <mergeCell ref="C101:L101"/>
    <mergeCell ref="M101:N101"/>
    <mergeCell ref="O101:P101"/>
    <mergeCell ref="Q101:R101"/>
    <mergeCell ref="S101:T101"/>
    <mergeCell ref="U102:V102"/>
    <mergeCell ref="W102:X102"/>
    <mergeCell ref="Y102:Z102"/>
    <mergeCell ref="C102:L102"/>
    <mergeCell ref="M102:N102"/>
    <mergeCell ref="O102:P102"/>
    <mergeCell ref="Q102:R102"/>
    <mergeCell ref="AA102:AB102"/>
    <mergeCell ref="AC102:AD102"/>
    <mergeCell ref="AE102:AF102"/>
    <mergeCell ref="W101:X101"/>
    <mergeCell ref="Y101:Z101"/>
    <mergeCell ref="AA101:AB101"/>
    <mergeCell ref="AC101:AD101"/>
    <mergeCell ref="AE101:AF101"/>
    <mergeCell ref="U101:V101"/>
    <mergeCell ref="O104:P104"/>
    <mergeCell ref="Q104:R104"/>
    <mergeCell ref="S104:T104"/>
    <mergeCell ref="C103:L103"/>
    <mergeCell ref="M103:N103"/>
    <mergeCell ref="O103:P103"/>
    <mergeCell ref="Q103:R103"/>
    <mergeCell ref="S103:T103"/>
    <mergeCell ref="U103:V103"/>
    <mergeCell ref="B105:B106"/>
    <mergeCell ref="C105:J105"/>
    <mergeCell ref="K105:L105"/>
    <mergeCell ref="M105:AF105"/>
    <mergeCell ref="C106:L106"/>
    <mergeCell ref="M106:AF106"/>
    <mergeCell ref="U104:V104"/>
    <mergeCell ref="W104:X104"/>
    <mergeCell ref="Y104:Z104"/>
    <mergeCell ref="AA104:AB104"/>
    <mergeCell ref="AC104:AD104"/>
    <mergeCell ref="AE104:AF104"/>
    <mergeCell ref="B92:B104"/>
    <mergeCell ref="C92:J92"/>
    <mergeCell ref="K92:L92"/>
    <mergeCell ref="M92:N92"/>
    <mergeCell ref="O92:P92"/>
    <mergeCell ref="W103:X103"/>
    <mergeCell ref="Y103:Z103"/>
    <mergeCell ref="AA103:AB103"/>
    <mergeCell ref="AC103:AD103"/>
    <mergeCell ref="AE103:AF103"/>
    <mergeCell ref="C104:L104"/>
    <mergeCell ref="M104:N104"/>
    <mergeCell ref="W107:X107"/>
    <mergeCell ref="Y107:Z107"/>
    <mergeCell ref="AA107:AB107"/>
    <mergeCell ref="AC107:AD107"/>
    <mergeCell ref="AE107:AF107"/>
    <mergeCell ref="A108:L108"/>
    <mergeCell ref="M108:N108"/>
    <mergeCell ref="O108:P108"/>
    <mergeCell ref="Q108:R108"/>
    <mergeCell ref="S108:T108"/>
    <mergeCell ref="A107:L107"/>
    <mergeCell ref="M107:N107"/>
    <mergeCell ref="O107:P107"/>
    <mergeCell ref="Q107:R107"/>
    <mergeCell ref="S107:T107"/>
    <mergeCell ref="U107:V107"/>
    <mergeCell ref="A109:L109"/>
    <mergeCell ref="M109:AF109"/>
    <mergeCell ref="B110:L110"/>
    <mergeCell ref="M110:AF110"/>
    <mergeCell ref="B111:L111"/>
    <mergeCell ref="M111:AF111"/>
    <mergeCell ref="U108:V108"/>
    <mergeCell ref="W108:X108"/>
    <mergeCell ref="Y108:Z108"/>
    <mergeCell ref="AA108:AB108"/>
    <mergeCell ref="AC108:AD108"/>
    <mergeCell ref="AE108:AF108"/>
    <mergeCell ref="Y115:AB115"/>
    <mergeCell ref="AC115:AF115"/>
    <mergeCell ref="A116:L116"/>
    <mergeCell ref="M116:P116"/>
    <mergeCell ref="Q116:T116"/>
    <mergeCell ref="U116:X116"/>
    <mergeCell ref="Y116:AB116"/>
    <mergeCell ref="AC116:AF116"/>
    <mergeCell ref="A112:L112"/>
    <mergeCell ref="M112:AF112"/>
    <mergeCell ref="R113:T113"/>
    <mergeCell ref="V113:AF113"/>
    <mergeCell ref="A114:AF114"/>
    <mergeCell ref="A115:J115"/>
    <mergeCell ref="K115:L115"/>
    <mergeCell ref="M115:P115"/>
    <mergeCell ref="Q115:T115"/>
    <mergeCell ref="U115:X115"/>
    <mergeCell ref="A123:J123"/>
    <mergeCell ref="K123:L123"/>
    <mergeCell ref="M123:P123"/>
    <mergeCell ref="Q123:T123"/>
    <mergeCell ref="U123:X123"/>
    <mergeCell ref="Y123:AB123"/>
    <mergeCell ref="AC123:AF123"/>
    <mergeCell ref="A117:L117"/>
    <mergeCell ref="M117:AF117"/>
    <mergeCell ref="B118:L118"/>
    <mergeCell ref="M118:AF118"/>
    <mergeCell ref="B119:L119"/>
    <mergeCell ref="M119:AF119"/>
    <mergeCell ref="A128:L128"/>
    <mergeCell ref="M128:AF128"/>
    <mergeCell ref="R4:U4"/>
    <mergeCell ref="R5:U6"/>
    <mergeCell ref="V2:X2"/>
    <mergeCell ref="AD2:AF2"/>
    <mergeCell ref="Y2:AC2"/>
    <mergeCell ref="V4:AF4"/>
    <mergeCell ref="V5:AF6"/>
    <mergeCell ref="A125:L125"/>
    <mergeCell ref="M125:AF125"/>
    <mergeCell ref="B126:L126"/>
    <mergeCell ref="M126:AF126"/>
    <mergeCell ref="B127:L127"/>
    <mergeCell ref="M127:AF127"/>
    <mergeCell ref="A124:L124"/>
    <mergeCell ref="M124:P124"/>
    <mergeCell ref="Q124:T124"/>
    <mergeCell ref="U124:X124"/>
    <mergeCell ref="Y124:AB124"/>
    <mergeCell ref="AC124:AF124"/>
    <mergeCell ref="A120:L120"/>
    <mergeCell ref="M120:AF120"/>
    <mergeCell ref="A122:AF122"/>
  </mergeCells>
  <phoneticPr fontId="2"/>
  <conditionalFormatting sqref="Q16:U16 G21:K21 V21:Z21 M55:AF55 K58:L58 K60:L62 K66:L66 K73:L73 K64:L64">
    <cfRule type="containsBlanks" dxfId="18" priority="9">
      <formula>LEN(TRIM(G16))=0</formula>
    </cfRule>
  </conditionalFormatting>
  <conditionalFormatting sqref="K67:L67">
    <cfRule type="containsBlanks" dxfId="17" priority="8">
      <formula>LEN(TRIM(K67))=0</formula>
    </cfRule>
  </conditionalFormatting>
  <conditionalFormatting sqref="G24:Q24">
    <cfRule type="containsBlanks" dxfId="16" priority="7">
      <formula>LEN(TRIM(G24))=0</formula>
    </cfRule>
  </conditionalFormatting>
  <conditionalFormatting sqref="F32:AC41">
    <cfRule type="containsBlanks" dxfId="15" priority="6">
      <formula>LEN(TRIM(F32))=0</formula>
    </cfRule>
  </conditionalFormatting>
  <conditionalFormatting sqref="K63:L63">
    <cfRule type="containsBlanks" dxfId="14" priority="5">
      <formula>LEN(TRIM(K63))=0</formula>
    </cfRule>
  </conditionalFormatting>
  <conditionalFormatting sqref="M87:AF87 K90:L90 K92:L94 K105:L105 K115:L115">
    <cfRule type="containsBlanks" dxfId="13" priority="4">
      <formula>LEN(TRIM(K87))=0</formula>
    </cfRule>
  </conditionalFormatting>
  <conditionalFormatting sqref="R113:T113 V113:AF113">
    <cfRule type="cellIs" dxfId="12" priority="3" operator="equal">
      <formula>0</formula>
    </cfRule>
  </conditionalFormatting>
  <conditionalFormatting sqref="K95:L99">
    <cfRule type="containsBlanks" dxfId="11" priority="2">
      <formula>LEN(TRIM(K95))=0</formula>
    </cfRule>
  </conditionalFormatting>
  <conditionalFormatting sqref="K123:L123">
    <cfRule type="containsBlanks" dxfId="10" priority="1">
      <formula>LEN(TRIM(K123))=0</formula>
    </cfRule>
  </conditionalFormatting>
  <dataValidations count="7">
    <dataValidation type="list" allowBlank="1" showInputMessage="1" showErrorMessage="1" sqref="K115:L115">
      <formula1>"○,-"</formula1>
    </dataValidation>
    <dataValidation type="list" allowBlank="1" showInputMessage="1" showErrorMessage="1" sqref="V21:Z21">
      <formula1>"○,×"</formula1>
    </dataValidation>
    <dataValidation type="list" allowBlank="1" showInputMessage="1" showErrorMessage="1" sqref="K73:L73">
      <formula1>"A,B,－"</formula1>
    </dataValidation>
    <dataValidation operator="greaterThanOrEqual" allowBlank="1" showInputMessage="1" showErrorMessage="1" sqref="K65:L65"/>
    <dataValidation type="whole" operator="greaterThanOrEqual" allowBlank="1" showInputMessage="1" showErrorMessage="1" sqref="K66:L66">
      <formula1>0</formula1>
    </dataValidation>
    <dataValidation type="list" allowBlank="1" showInputMessage="1" showErrorMessage="1" sqref="K58:L58 K60:L61 K63:L64">
      <formula1>"○,―"</formula1>
    </dataValidation>
    <dataValidation type="list" allowBlank="1" showInputMessage="1" showErrorMessage="1" sqref="K68:L68 K100:L100">
      <formula1>"―"</formula1>
    </dataValidation>
  </dataValidations>
  <pageMargins left="0.7" right="0.7" top="0.75" bottom="0.75" header="0.3" footer="0.3"/>
  <pageSetup paperSize="9" scale="91" fitToHeight="0" orientation="portrait" r:id="rId1"/>
  <rowBreaks count="2" manualBreakCount="2">
    <brk id="45" max="33" man="1"/>
    <brk id="81" max="3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FQ123"/>
  <sheetViews>
    <sheetView view="pageBreakPreview" zoomScale="60" zoomScaleNormal="68" zoomScalePageLayoutView="46" workbookViewId="0">
      <selection activeCell="B14" sqref="B14:C14"/>
    </sheetView>
  </sheetViews>
  <sheetFormatPr defaultRowHeight="18.75"/>
  <cols>
    <col min="1" max="1" width="4.25" style="424" customWidth="1"/>
    <col min="2" max="3" width="9" style="424"/>
    <col min="4" max="4" width="11.375" style="424" customWidth="1"/>
    <col min="5" max="6" width="7.625" style="424" customWidth="1"/>
    <col min="7" max="7" width="9" style="424"/>
    <col min="8" max="10" width="5.625" style="424" customWidth="1"/>
    <col min="11" max="11" width="5.125" style="424" customWidth="1"/>
    <col min="12" max="12" width="9" style="424"/>
    <col min="13" max="13" width="10.625" style="424" customWidth="1"/>
    <col min="14" max="14" width="9" style="424"/>
    <col min="15" max="16" width="8.875" style="424" customWidth="1"/>
    <col min="17" max="17" width="7.625" style="424" customWidth="1"/>
    <col min="18" max="21" width="15.625" style="424" customWidth="1"/>
    <col min="22" max="22" width="13.625" style="424" customWidth="1"/>
    <col min="23" max="23" width="18.125" style="424" customWidth="1"/>
    <col min="24" max="37" width="15.625" style="424" customWidth="1"/>
    <col min="38" max="38" width="26.75" style="424" customWidth="1"/>
    <col min="39" max="39" width="9" style="424"/>
    <col min="40" max="40" width="30.625" style="424" customWidth="1"/>
    <col min="41" max="41" width="9" style="424"/>
    <col min="42" max="42" width="2.5" style="424" customWidth="1"/>
    <col min="43" max="47" width="9" style="424" customWidth="1"/>
    <col min="48" max="49" width="20.625" style="424" customWidth="1"/>
    <col min="50" max="50" width="9" style="424" customWidth="1"/>
    <col min="51" max="51" width="10.75" style="424" customWidth="1"/>
    <col min="52" max="63" width="9" style="424" customWidth="1"/>
    <col min="64" max="65" width="20.625" style="424" customWidth="1"/>
    <col min="66" max="66" width="9" style="424" customWidth="1"/>
    <col min="67" max="67" width="12.5" style="424" customWidth="1"/>
    <col min="68" max="68" width="9" style="424" customWidth="1"/>
    <col min="69" max="69" width="9.5" style="424" customWidth="1"/>
    <col min="70" max="77" width="9" style="424" customWidth="1"/>
    <col min="78" max="86" width="0" style="424" hidden="1" customWidth="1"/>
    <col min="87" max="87" width="9" style="424" hidden="1" customWidth="1"/>
    <col min="88" max="143" width="0" style="424" hidden="1" customWidth="1"/>
    <col min="144" max="144" width="21" style="424" hidden="1" customWidth="1"/>
    <col min="145" max="145" width="0" style="424" hidden="1" customWidth="1"/>
    <col min="146" max="16384" width="9" style="424"/>
  </cols>
  <sheetData>
    <row r="1" spans="1:173">
      <c r="A1" s="456" t="s">
        <v>36</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8"/>
      <c r="AG1" s="458"/>
      <c r="AH1" s="458"/>
      <c r="AI1" s="458"/>
      <c r="AJ1" s="459"/>
      <c r="AK1" s="459"/>
      <c r="AL1" s="459"/>
      <c r="AM1" s="459"/>
      <c r="AN1" s="459"/>
      <c r="AO1" s="457"/>
      <c r="AP1" s="420"/>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c r="BO1" s="420"/>
      <c r="BP1" s="420"/>
      <c r="BQ1" s="420"/>
      <c r="BR1" s="420"/>
      <c r="BS1" s="420"/>
      <c r="BT1" s="420"/>
      <c r="BU1" s="420"/>
      <c r="BV1" s="420"/>
      <c r="BW1" s="420"/>
      <c r="BX1" s="420"/>
      <c r="BY1" s="420"/>
      <c r="BZ1" s="420"/>
    </row>
    <row r="2" spans="1:173" ht="24">
      <c r="A2" s="460"/>
      <c r="B2" s="457"/>
      <c r="C2" s="457"/>
      <c r="D2" s="457"/>
      <c r="E2" s="457"/>
      <c r="F2" s="457"/>
      <c r="G2" s="457"/>
      <c r="H2" s="457"/>
      <c r="I2" s="457"/>
      <c r="J2" s="457"/>
      <c r="K2" s="457"/>
      <c r="L2" s="461" t="s">
        <v>28</v>
      </c>
      <c r="M2" s="461"/>
      <c r="N2" s="457"/>
      <c r="O2" s="457"/>
      <c r="P2" s="457"/>
      <c r="Q2" s="457"/>
      <c r="R2" s="457"/>
      <c r="S2" s="457"/>
      <c r="T2" s="457"/>
      <c r="U2" s="457"/>
      <c r="V2" s="457"/>
      <c r="W2" s="457"/>
      <c r="X2" s="457"/>
      <c r="Y2" s="457"/>
      <c r="Z2" s="457"/>
      <c r="AA2" s="457"/>
      <c r="AB2" s="457"/>
      <c r="AC2" s="457"/>
      <c r="AD2" s="457"/>
      <c r="AE2" s="457"/>
      <c r="AF2" s="458"/>
      <c r="AG2" s="458"/>
      <c r="AH2" s="458"/>
      <c r="AI2" s="458"/>
      <c r="AJ2" s="459"/>
      <c r="AK2" s="459"/>
      <c r="AL2" s="459"/>
      <c r="AM2" s="459"/>
      <c r="AN2" s="459"/>
      <c r="AO2" s="457"/>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row>
    <row r="3" spans="1:173" ht="25.5">
      <c r="A3" s="460"/>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20"/>
      <c r="AC3" s="420"/>
      <c r="AD3" s="420"/>
      <c r="AE3" s="895" t="s">
        <v>13</v>
      </c>
      <c r="AF3" s="895"/>
      <c r="AG3" s="895"/>
      <c r="AH3" s="1538" t="s">
        <v>30</v>
      </c>
      <c r="AI3" s="652"/>
      <c r="AJ3" s="652"/>
      <c r="AK3" s="695">
        <f>⑤⑧処遇Ⅰ入力シート!I7</f>
        <v>0</v>
      </c>
      <c r="AL3" s="695"/>
      <c r="AM3" s="695"/>
      <c r="AN3" s="462" t="s">
        <v>31</v>
      </c>
      <c r="AO3" s="406"/>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c r="BO3" s="420"/>
      <c r="BP3" s="420"/>
      <c r="BQ3" s="420"/>
      <c r="BR3" s="420"/>
      <c r="BS3" s="420"/>
      <c r="BT3" s="420"/>
      <c r="BU3" s="420"/>
      <c r="BV3" s="420"/>
      <c r="BW3" s="420"/>
      <c r="BX3" s="420"/>
      <c r="BY3" s="420"/>
      <c r="BZ3" s="420"/>
    </row>
    <row r="4" spans="1:173" ht="21" customHeight="1">
      <c r="A4" s="460"/>
      <c r="B4" s="457"/>
      <c r="C4" s="457"/>
      <c r="D4" s="457"/>
      <c r="E4" s="457"/>
      <c r="F4" s="457"/>
      <c r="G4" s="457"/>
      <c r="H4" s="457"/>
      <c r="I4" s="457"/>
      <c r="J4" s="457"/>
      <c r="K4" s="457"/>
      <c r="L4" s="457"/>
      <c r="M4" s="457"/>
      <c r="N4" s="457"/>
      <c r="O4" s="457"/>
      <c r="P4" s="457"/>
      <c r="Q4" s="457"/>
      <c r="R4" s="457"/>
      <c r="S4" s="457"/>
      <c r="T4" s="457"/>
      <c r="U4" s="457"/>
      <c r="V4" s="457"/>
      <c r="W4" s="457"/>
      <c r="X4" s="457"/>
      <c r="Y4" s="1522"/>
      <c r="Z4" s="1522"/>
      <c r="AA4" s="1522"/>
      <c r="AB4" s="420"/>
      <c r="AC4" s="420"/>
      <c r="AD4" s="420"/>
      <c r="AE4" s="895" t="s">
        <v>14</v>
      </c>
      <c r="AF4" s="895"/>
      <c r="AG4" s="895"/>
      <c r="AH4" s="1540" t="str">
        <f>⑤⑧処遇Ⅰ入力シート!E8</f>
        <v>認定こども園</v>
      </c>
      <c r="AI4" s="1540"/>
      <c r="AJ4" s="1540"/>
      <c r="AK4" s="1540"/>
      <c r="AL4" s="1540"/>
      <c r="AM4" s="1540"/>
      <c r="AN4" s="1540"/>
      <c r="AO4" s="463"/>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c r="BO4" s="420"/>
      <c r="BP4" s="420"/>
      <c r="BQ4" s="420"/>
      <c r="BR4" s="420"/>
      <c r="BS4" s="420"/>
      <c r="BT4" s="420"/>
      <c r="BU4" s="420"/>
      <c r="BV4" s="420"/>
      <c r="BW4" s="420"/>
      <c r="BX4" s="420"/>
      <c r="BY4" s="420"/>
      <c r="BZ4" s="420"/>
    </row>
    <row r="5" spans="1:173" ht="25.5">
      <c r="A5" s="460"/>
      <c r="B5" s="457"/>
      <c r="C5" s="457"/>
      <c r="D5" s="457"/>
      <c r="E5" s="457"/>
      <c r="F5" s="457"/>
      <c r="G5" s="457"/>
      <c r="H5" s="457"/>
      <c r="I5" s="457"/>
      <c r="J5" s="457"/>
      <c r="K5" s="457"/>
      <c r="L5" s="457"/>
      <c r="M5" s="457"/>
      <c r="N5" s="457"/>
      <c r="O5" s="457"/>
      <c r="P5" s="457"/>
      <c r="Q5" s="457"/>
      <c r="R5" s="457"/>
      <c r="S5" s="457"/>
      <c r="T5" s="457"/>
      <c r="U5" s="457"/>
      <c r="V5" s="457"/>
      <c r="W5" s="457"/>
      <c r="X5" s="457"/>
      <c r="Y5" s="1522"/>
      <c r="Z5" s="1522"/>
      <c r="AA5" s="1522"/>
      <c r="AB5" s="420"/>
      <c r="AC5" s="420"/>
      <c r="AD5" s="420"/>
      <c r="AE5" s="895" t="s">
        <v>15</v>
      </c>
      <c r="AF5" s="895"/>
      <c r="AG5" s="895"/>
      <c r="AH5" s="1539">
        <f>⑤⑧処遇Ⅰ入力シート!E9</f>
        <v>0</v>
      </c>
      <c r="AI5" s="1539"/>
      <c r="AJ5" s="1539"/>
      <c r="AK5" s="1539"/>
      <c r="AL5" s="1539"/>
      <c r="AM5" s="1539"/>
      <c r="AN5" s="1539"/>
      <c r="AO5" s="464"/>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0"/>
      <c r="BP5" s="420"/>
      <c r="BQ5" s="420"/>
      <c r="BR5" s="420"/>
      <c r="BS5" s="420"/>
      <c r="BT5" s="420"/>
      <c r="BU5" s="420"/>
      <c r="BV5" s="420"/>
      <c r="BW5" s="420"/>
      <c r="BX5" s="420"/>
      <c r="BY5" s="420"/>
      <c r="BZ5" s="420"/>
    </row>
    <row r="6" spans="1:173" ht="21" customHeight="1">
      <c r="A6" s="460"/>
      <c r="B6" s="457"/>
      <c r="C6" s="457"/>
      <c r="D6" s="457"/>
      <c r="E6" s="457"/>
      <c r="F6" s="457"/>
      <c r="G6" s="457"/>
      <c r="H6" s="457"/>
      <c r="I6" s="457"/>
      <c r="J6" s="457"/>
      <c r="K6" s="457"/>
      <c r="L6" s="457"/>
      <c r="M6" s="457"/>
      <c r="N6" s="457"/>
      <c r="O6" s="457"/>
      <c r="P6" s="457"/>
      <c r="Q6" s="457"/>
      <c r="R6" s="457"/>
      <c r="S6" s="457"/>
      <c r="T6" s="457"/>
      <c r="U6" s="457"/>
      <c r="V6" s="457"/>
      <c r="W6" s="457"/>
      <c r="X6" s="457"/>
      <c r="Y6" s="1522"/>
      <c r="Z6" s="1522"/>
      <c r="AA6" s="1522"/>
      <c r="AB6" s="420"/>
      <c r="AC6" s="420"/>
      <c r="AD6" s="420"/>
      <c r="AE6" s="895" t="s">
        <v>16</v>
      </c>
      <c r="AF6" s="895"/>
      <c r="AG6" s="895"/>
      <c r="AH6" s="1540">
        <f>⑤⑧処遇Ⅰ入力シート!E10</f>
        <v>0</v>
      </c>
      <c r="AI6" s="1540"/>
      <c r="AJ6" s="1540"/>
      <c r="AK6" s="1540"/>
      <c r="AL6" s="1540"/>
      <c r="AM6" s="1540"/>
      <c r="AN6" s="1540"/>
      <c r="AO6" s="463"/>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0"/>
      <c r="BP6" s="420"/>
      <c r="BQ6" s="420"/>
      <c r="BR6" s="420"/>
      <c r="BS6" s="420"/>
      <c r="BT6" s="420"/>
      <c r="BU6" s="420"/>
      <c r="BV6" s="420"/>
      <c r="BW6" s="420"/>
      <c r="BX6" s="420"/>
      <c r="BY6" s="420"/>
      <c r="BZ6" s="420"/>
    </row>
    <row r="7" spans="1:173" ht="25.5">
      <c r="A7" s="465"/>
      <c r="B7" s="465"/>
      <c r="C7" s="465"/>
      <c r="D7" s="465"/>
      <c r="E7" s="465"/>
      <c r="F7" s="465"/>
      <c r="G7" s="465"/>
      <c r="H7" s="465"/>
      <c r="I7" s="465"/>
      <c r="J7" s="465"/>
      <c r="K7" s="465"/>
      <c r="L7" s="465"/>
      <c r="M7" s="465"/>
      <c r="N7" s="465"/>
      <c r="O7" s="465"/>
      <c r="P7" s="465"/>
      <c r="Q7" s="465"/>
      <c r="R7" s="465"/>
      <c r="S7" s="465"/>
      <c r="T7" s="465"/>
      <c r="U7" s="466"/>
      <c r="V7" s="467"/>
      <c r="W7" s="467"/>
      <c r="X7" s="467"/>
      <c r="Y7" s="1523"/>
      <c r="Z7" s="1523"/>
      <c r="AA7" s="1523"/>
      <c r="AB7" s="420"/>
      <c r="AC7" s="420"/>
      <c r="AD7" s="420"/>
      <c r="AE7" s="895" t="s">
        <v>32</v>
      </c>
      <c r="AF7" s="895"/>
      <c r="AG7" s="895"/>
      <c r="AH7" s="1540">
        <f>⑤⑧処遇Ⅰ入力シート!E11</f>
        <v>0</v>
      </c>
      <c r="AI7" s="1540"/>
      <c r="AJ7" s="1540"/>
      <c r="AK7" s="1540"/>
      <c r="AL7" s="1540"/>
      <c r="AM7" s="1540"/>
      <c r="AN7" s="1540"/>
      <c r="AO7" s="463"/>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0"/>
      <c r="BP7" s="420"/>
      <c r="BQ7" s="420"/>
      <c r="BR7" s="420"/>
      <c r="BS7" s="420"/>
      <c r="BT7" s="420"/>
      <c r="BU7" s="420"/>
      <c r="BV7" s="420"/>
      <c r="BW7" s="420"/>
      <c r="BX7" s="420"/>
      <c r="BY7" s="420"/>
      <c r="BZ7" s="420"/>
    </row>
    <row r="8" spans="1:173" ht="25.5">
      <c r="A8" s="468"/>
      <c r="B8" s="468"/>
      <c r="C8" s="468"/>
      <c r="D8" s="468"/>
      <c r="E8" s="468"/>
      <c r="F8" s="468"/>
      <c r="G8" s="468"/>
      <c r="H8" s="468"/>
      <c r="I8" s="468"/>
      <c r="J8" s="468"/>
      <c r="K8" s="468"/>
      <c r="L8" s="468"/>
      <c r="M8" s="468"/>
      <c r="N8" s="468"/>
      <c r="O8" s="468"/>
      <c r="P8" s="468"/>
      <c r="Q8" s="468"/>
      <c r="R8" s="468"/>
      <c r="S8" s="468"/>
      <c r="T8" s="468"/>
      <c r="U8" s="466"/>
      <c r="V8" s="467"/>
      <c r="W8" s="467"/>
      <c r="X8" s="467"/>
      <c r="Y8" s="1523"/>
      <c r="Z8" s="1523"/>
      <c r="AA8" s="1523"/>
      <c r="AB8" s="469"/>
      <c r="AC8" s="469"/>
      <c r="AD8" s="470"/>
      <c r="AE8" s="471"/>
      <c r="AF8" s="471"/>
      <c r="AG8" s="471"/>
      <c r="AH8" s="471"/>
      <c r="AI8" s="471"/>
      <c r="AJ8" s="471"/>
      <c r="AK8" s="471"/>
      <c r="AL8" s="471"/>
      <c r="AM8" s="471"/>
      <c r="AN8" s="459"/>
      <c r="AO8" s="472"/>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0"/>
      <c r="BP8" s="420"/>
      <c r="BQ8" s="420"/>
      <c r="BR8" s="420"/>
      <c r="BS8" s="420"/>
      <c r="BT8" s="420"/>
      <c r="BU8" s="420"/>
      <c r="BV8" s="420"/>
      <c r="BW8" s="420"/>
      <c r="BX8" s="420"/>
      <c r="BY8" s="420"/>
      <c r="BZ8" s="420"/>
    </row>
    <row r="9" spans="1:173" ht="25.5">
      <c r="A9" s="468"/>
      <c r="B9" s="468"/>
      <c r="C9" s="468"/>
      <c r="D9" s="468"/>
      <c r="E9" s="468"/>
      <c r="F9" s="468"/>
      <c r="G9" s="468"/>
      <c r="H9" s="468"/>
      <c r="I9" s="468"/>
      <c r="J9" s="468"/>
      <c r="K9" s="468"/>
      <c r="L9" s="468"/>
      <c r="M9" s="468"/>
      <c r="N9" s="468"/>
      <c r="O9" s="468"/>
      <c r="P9" s="468"/>
      <c r="Q9" s="468"/>
      <c r="R9" s="468"/>
      <c r="S9" s="468"/>
      <c r="T9" s="468"/>
      <c r="U9" s="466"/>
      <c r="V9" s="467"/>
      <c r="W9" s="467"/>
      <c r="X9" s="467"/>
      <c r="Y9" s="469"/>
      <c r="Z9" s="469"/>
      <c r="AA9" s="469"/>
      <c r="AB9" s="469"/>
      <c r="AC9" s="469"/>
      <c r="AD9" s="473"/>
      <c r="AE9" s="474"/>
      <c r="AF9" s="474"/>
      <c r="AG9" s="474"/>
      <c r="AH9" s="474"/>
      <c r="AI9" s="474"/>
      <c r="AJ9" s="474"/>
      <c r="AK9" s="474"/>
      <c r="AL9" s="474"/>
      <c r="AM9" s="474"/>
      <c r="AN9" s="459"/>
      <c r="AO9" s="472"/>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c r="BO9" s="420"/>
      <c r="BP9" s="420"/>
      <c r="BQ9" s="420"/>
      <c r="BR9" s="420"/>
      <c r="BS9" s="420"/>
      <c r="BT9" s="420"/>
      <c r="BU9" s="420"/>
      <c r="BV9" s="420"/>
      <c r="BW9" s="420"/>
      <c r="BX9" s="420"/>
      <c r="BY9" s="420"/>
      <c r="BZ9" s="420"/>
    </row>
    <row r="10" spans="1:173" ht="19.5" customHeight="1" thickBot="1">
      <c r="A10" s="466"/>
      <c r="B10" s="466"/>
      <c r="C10" s="466"/>
      <c r="D10" s="466"/>
      <c r="E10" s="466"/>
      <c r="F10" s="466"/>
      <c r="G10" s="466"/>
      <c r="H10" s="466"/>
      <c r="I10" s="466"/>
      <c r="J10" s="466"/>
      <c r="K10" s="466"/>
      <c r="L10" s="466"/>
      <c r="M10" s="466"/>
      <c r="N10" s="466"/>
      <c r="O10" s="466"/>
      <c r="P10" s="466"/>
      <c r="Q10" s="466"/>
      <c r="R10" s="466"/>
      <c r="S10" s="466"/>
      <c r="T10" s="466"/>
      <c r="U10" s="466"/>
      <c r="V10" s="467"/>
      <c r="W10" s="467"/>
      <c r="X10" s="467"/>
      <c r="Y10" s="475"/>
      <c r="Z10" s="475"/>
      <c r="AA10" s="475"/>
      <c r="AB10" s="475"/>
      <c r="AC10" s="475"/>
      <c r="AD10" s="475"/>
      <c r="AE10" s="475"/>
      <c r="AF10" s="467"/>
      <c r="AG10" s="475"/>
      <c r="AH10" s="475"/>
      <c r="AI10" s="475"/>
      <c r="AJ10" s="475"/>
      <c r="AK10" s="475"/>
      <c r="AL10" s="476"/>
      <c r="AM10" s="477"/>
      <c r="AN10" s="477"/>
      <c r="AO10" s="472"/>
      <c r="AP10" s="420"/>
      <c r="AQ10" s="420"/>
      <c r="AR10" s="420"/>
      <c r="AS10" s="420"/>
      <c r="AT10" s="420"/>
      <c r="AU10" s="420"/>
      <c r="AV10" s="420"/>
      <c r="AW10" s="420"/>
      <c r="AX10" s="420"/>
      <c r="AY10" s="420"/>
      <c r="AZ10" s="420"/>
      <c r="BA10" s="420"/>
      <c r="BB10" s="420"/>
      <c r="BC10" s="420"/>
      <c r="BD10" s="420"/>
      <c r="BE10" s="420"/>
      <c r="BF10" s="420"/>
      <c r="BG10" s="420"/>
      <c r="BH10" s="420"/>
      <c r="BI10" s="420"/>
      <c r="BJ10" s="420"/>
      <c r="BK10" s="420"/>
      <c r="BL10" s="420"/>
      <c r="BM10" s="420"/>
      <c r="BN10" s="420"/>
      <c r="BO10" s="420"/>
      <c r="BP10" s="420"/>
      <c r="BQ10" s="420"/>
      <c r="BR10" s="420"/>
      <c r="BS10" s="420"/>
      <c r="BT10" s="420"/>
      <c r="BU10" s="420"/>
      <c r="BV10" s="420"/>
      <c r="BW10" s="420"/>
      <c r="BX10" s="420"/>
      <c r="BY10" s="420"/>
      <c r="BZ10" s="420"/>
    </row>
    <row r="11" spans="1:173" ht="34.5" customHeight="1" thickTop="1">
      <c r="A11" s="1553" t="s">
        <v>0</v>
      </c>
      <c r="B11" s="1556" t="s">
        <v>1</v>
      </c>
      <c r="C11" s="1534"/>
      <c r="D11" s="1561" t="s">
        <v>111</v>
      </c>
      <c r="E11" s="1562"/>
      <c r="F11" s="1563"/>
      <c r="G11" s="1519" t="s">
        <v>112</v>
      </c>
      <c r="H11" s="1556" t="s">
        <v>99</v>
      </c>
      <c r="I11" s="1533"/>
      <c r="J11" s="1533"/>
      <c r="K11" s="1534"/>
      <c r="L11" s="1519" t="s">
        <v>100</v>
      </c>
      <c r="M11" s="1519" t="s">
        <v>349</v>
      </c>
      <c r="N11" s="1519" t="s">
        <v>101</v>
      </c>
      <c r="O11" s="1556" t="s">
        <v>341</v>
      </c>
      <c r="P11" s="1534"/>
      <c r="Q11" s="1566" t="s">
        <v>2</v>
      </c>
      <c r="R11" s="1571" t="s">
        <v>102</v>
      </c>
      <c r="S11" s="1572"/>
      <c r="T11" s="1572"/>
      <c r="U11" s="1572"/>
      <c r="V11" s="1527" t="s">
        <v>103</v>
      </c>
      <c r="W11" s="1527" t="s">
        <v>104</v>
      </c>
      <c r="X11" s="1524" t="s">
        <v>3</v>
      </c>
      <c r="Y11" s="1577" t="s">
        <v>4</v>
      </c>
      <c r="Z11" s="1578"/>
      <c r="AA11" s="1578"/>
      <c r="AB11" s="1578"/>
      <c r="AC11" s="1578"/>
      <c r="AD11" s="1578"/>
      <c r="AE11" s="1527" t="s">
        <v>316</v>
      </c>
      <c r="AF11" s="1524" t="s">
        <v>317</v>
      </c>
      <c r="AG11" s="1532" t="s">
        <v>318</v>
      </c>
      <c r="AH11" s="1533"/>
      <c r="AI11" s="1534"/>
      <c r="AJ11" s="1504" t="s">
        <v>319</v>
      </c>
      <c r="AK11" s="1541" t="s">
        <v>320</v>
      </c>
      <c r="AL11" s="1544" t="s">
        <v>420</v>
      </c>
      <c r="AM11" s="1495" t="s">
        <v>5</v>
      </c>
      <c r="AN11" s="1496"/>
      <c r="AO11" s="1497"/>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c r="BO11" s="420"/>
      <c r="BP11" s="420"/>
      <c r="BQ11" s="420"/>
      <c r="BR11" s="420"/>
      <c r="BS11" s="420"/>
      <c r="BT11" s="420"/>
      <c r="BU11" s="420"/>
      <c r="BV11" s="420"/>
      <c r="BW11" s="420"/>
      <c r="BX11" s="420"/>
      <c r="BY11" s="420"/>
      <c r="BZ11" s="1455" t="s">
        <v>348</v>
      </c>
      <c r="CB11" s="1440" t="s">
        <v>345</v>
      </c>
      <c r="CC11" s="1441"/>
      <c r="CD11" s="1441"/>
      <c r="CE11" s="1441"/>
      <c r="CF11" s="1441"/>
      <c r="CG11" s="1441"/>
      <c r="CH11" s="1441"/>
      <c r="CI11" s="1441"/>
      <c r="CJ11" s="1441"/>
      <c r="CK11" s="1442"/>
      <c r="CL11" s="1440" t="s">
        <v>355</v>
      </c>
      <c r="CM11" s="1441"/>
      <c r="CN11" s="1441"/>
      <c r="CO11" s="1441"/>
      <c r="CP11" s="1441"/>
      <c r="CQ11" s="1441"/>
      <c r="CR11" s="1441"/>
      <c r="CS11" s="1441"/>
      <c r="CT11" s="1441"/>
      <c r="CU11" s="1442"/>
      <c r="CV11" s="1440" t="s">
        <v>363</v>
      </c>
      <c r="CW11" s="1441"/>
      <c r="CX11" s="1441"/>
      <c r="CY11" s="1441"/>
      <c r="CZ11" s="1441"/>
      <c r="DA11" s="1441"/>
      <c r="DB11" s="1441"/>
      <c r="DC11" s="1441"/>
      <c r="DD11" s="1441"/>
      <c r="DE11" s="1441"/>
      <c r="DF11" s="1441"/>
      <c r="DG11" s="1441"/>
      <c r="DH11" s="1441"/>
      <c r="DI11" s="1441"/>
      <c r="DJ11" s="1441"/>
      <c r="DK11" s="1441"/>
      <c r="DL11" s="1441"/>
      <c r="DM11" s="1441"/>
      <c r="DN11" s="1441"/>
      <c r="DO11" s="1441"/>
      <c r="DP11" s="1441"/>
      <c r="DQ11" s="1442"/>
      <c r="DR11" s="1440" t="s">
        <v>364</v>
      </c>
      <c r="DS11" s="1441"/>
      <c r="DT11" s="1441"/>
      <c r="DU11" s="1441"/>
      <c r="DV11" s="1441"/>
      <c r="DW11" s="1441"/>
      <c r="DX11" s="1441"/>
      <c r="DY11" s="1441"/>
      <c r="DZ11" s="1441"/>
      <c r="EA11" s="1441"/>
      <c r="EB11" s="1441"/>
      <c r="EC11" s="1441"/>
      <c r="ED11" s="1441"/>
      <c r="EE11" s="1441"/>
      <c r="EF11" s="1441"/>
      <c r="EG11" s="1441"/>
      <c r="EH11" s="1441"/>
      <c r="EI11" s="1441"/>
      <c r="EJ11" s="1441"/>
      <c r="EK11" s="1441"/>
      <c r="EL11" s="1441"/>
      <c r="EM11" s="1442"/>
      <c r="EN11" s="1452" t="s">
        <v>365</v>
      </c>
    </row>
    <row r="12" spans="1:173" ht="34.5" customHeight="1" thickBot="1">
      <c r="A12" s="1554"/>
      <c r="B12" s="1557"/>
      <c r="C12" s="1558"/>
      <c r="D12" s="1569" t="s">
        <v>421</v>
      </c>
      <c r="E12" s="1569" t="s">
        <v>96</v>
      </c>
      <c r="F12" s="1569" t="s">
        <v>97</v>
      </c>
      <c r="G12" s="1520"/>
      <c r="H12" s="1557"/>
      <c r="I12" s="1564"/>
      <c r="J12" s="1564"/>
      <c r="K12" s="1558"/>
      <c r="L12" s="1520"/>
      <c r="M12" s="1520"/>
      <c r="N12" s="1520"/>
      <c r="O12" s="1557"/>
      <c r="P12" s="1558"/>
      <c r="Q12" s="1567"/>
      <c r="R12" s="1573"/>
      <c r="S12" s="1574"/>
      <c r="T12" s="1574"/>
      <c r="U12" s="1574"/>
      <c r="V12" s="1528"/>
      <c r="W12" s="1528"/>
      <c r="X12" s="1525"/>
      <c r="Y12" s="1580" t="s">
        <v>9</v>
      </c>
      <c r="Z12" s="1530" t="s">
        <v>10</v>
      </c>
      <c r="AA12" s="1530" t="s">
        <v>11</v>
      </c>
      <c r="AB12" s="1579" t="s">
        <v>98</v>
      </c>
      <c r="AC12" s="1579"/>
      <c r="AD12" s="1575" t="s">
        <v>315</v>
      </c>
      <c r="AE12" s="1528"/>
      <c r="AF12" s="1525"/>
      <c r="AG12" s="1535"/>
      <c r="AH12" s="1536"/>
      <c r="AI12" s="1537"/>
      <c r="AJ12" s="1505"/>
      <c r="AK12" s="1542"/>
      <c r="AL12" s="1545"/>
      <c r="AM12" s="1498"/>
      <c r="AN12" s="1499"/>
      <c r="AO12" s="1500"/>
      <c r="AP12" s="420"/>
      <c r="AQ12" s="420"/>
      <c r="AR12" s="420"/>
      <c r="AS12" s="420"/>
      <c r="AT12" s="420"/>
      <c r="AU12" s="420"/>
      <c r="AV12" s="420"/>
      <c r="AW12" s="420"/>
      <c r="AX12" s="420"/>
      <c r="AY12" s="420"/>
      <c r="AZ12" s="420"/>
      <c r="BA12" s="420"/>
      <c r="BB12" s="420"/>
      <c r="BC12" s="420"/>
      <c r="BD12" s="420"/>
      <c r="BE12" s="420"/>
      <c r="BF12" s="420"/>
      <c r="BG12" s="420"/>
      <c r="BH12" s="420"/>
      <c r="BI12" s="420"/>
      <c r="BJ12" s="420"/>
      <c r="BK12" s="420"/>
      <c r="BL12" s="420"/>
      <c r="BM12" s="420"/>
      <c r="BN12" s="420"/>
      <c r="BO12" s="420"/>
      <c r="BP12" s="420"/>
      <c r="BQ12" s="420"/>
      <c r="BR12" s="420"/>
      <c r="BS12" s="420"/>
      <c r="BT12" s="420"/>
      <c r="BU12" s="420"/>
      <c r="BV12" s="420"/>
      <c r="BW12" s="420"/>
      <c r="BX12" s="420"/>
      <c r="BY12" s="420"/>
      <c r="BZ12" s="1455"/>
      <c r="CB12" s="1444"/>
      <c r="CC12" s="1445"/>
      <c r="CD12" s="1445"/>
      <c r="CE12" s="1445"/>
      <c r="CF12" s="1445"/>
      <c r="CG12" s="1445"/>
      <c r="CH12" s="1445"/>
      <c r="CI12" s="1445"/>
      <c r="CJ12" s="1445"/>
      <c r="CK12" s="1446"/>
      <c r="CL12" s="1444"/>
      <c r="CM12" s="1445"/>
      <c r="CN12" s="1445"/>
      <c r="CO12" s="1445"/>
      <c r="CP12" s="1445"/>
      <c r="CQ12" s="1445"/>
      <c r="CR12" s="1445"/>
      <c r="CS12" s="1445"/>
      <c r="CT12" s="1445"/>
      <c r="CU12" s="1446"/>
      <c r="CV12" s="957" t="s">
        <v>356</v>
      </c>
      <c r="CW12" s="957"/>
      <c r="CX12" s="957" t="s">
        <v>357</v>
      </c>
      <c r="CY12" s="957"/>
      <c r="CZ12" s="957" t="s">
        <v>358</v>
      </c>
      <c r="DA12" s="957"/>
      <c r="DB12" s="957" t="s">
        <v>359</v>
      </c>
      <c r="DC12" s="957"/>
      <c r="DD12" s="957" t="s">
        <v>360</v>
      </c>
      <c r="DE12" s="957"/>
      <c r="DF12" s="957" t="s">
        <v>361</v>
      </c>
      <c r="DG12" s="957"/>
      <c r="DH12" s="957" t="s">
        <v>362</v>
      </c>
      <c r="DI12" s="957"/>
      <c r="DJ12" s="1444"/>
      <c r="DK12" s="1445"/>
      <c r="DL12" s="1445"/>
      <c r="DM12" s="1445"/>
      <c r="DN12" s="1445"/>
      <c r="DO12" s="1445"/>
      <c r="DP12" s="1445"/>
      <c r="DQ12" s="1446"/>
      <c r="DR12" s="957" t="s">
        <v>356</v>
      </c>
      <c r="DS12" s="957"/>
      <c r="DT12" s="957" t="s">
        <v>357</v>
      </c>
      <c r="DU12" s="957"/>
      <c r="DV12" s="957" t="s">
        <v>358</v>
      </c>
      <c r="DW12" s="957"/>
      <c r="DX12" s="957" t="s">
        <v>359</v>
      </c>
      <c r="DY12" s="957"/>
      <c r="DZ12" s="957" t="s">
        <v>360</v>
      </c>
      <c r="EA12" s="957"/>
      <c r="EB12" s="957" t="s">
        <v>361</v>
      </c>
      <c r="EC12" s="957"/>
      <c r="ED12" s="957" t="s">
        <v>362</v>
      </c>
      <c r="EE12" s="957"/>
      <c r="EF12" s="1444"/>
      <c r="EG12" s="1445"/>
      <c r="EH12" s="1445"/>
      <c r="EI12" s="1445"/>
      <c r="EJ12" s="1445"/>
      <c r="EK12" s="1445"/>
      <c r="EL12" s="1445"/>
      <c r="EM12" s="1446"/>
      <c r="EN12" s="1453"/>
      <c r="EO12" s="478"/>
      <c r="EP12" s="478"/>
      <c r="EQ12" s="478"/>
      <c r="ER12" s="478"/>
      <c r="ES12" s="478"/>
      <c r="ET12" s="478"/>
      <c r="EU12" s="478"/>
      <c r="EV12" s="478"/>
      <c r="EW12" s="478"/>
      <c r="EX12" s="478"/>
      <c r="EY12" s="478"/>
      <c r="EZ12" s="478"/>
      <c r="FA12" s="478"/>
      <c r="FB12" s="478"/>
      <c r="FC12" s="478"/>
      <c r="FD12" s="478"/>
      <c r="FE12" s="478"/>
      <c r="FF12" s="478"/>
      <c r="FG12" s="478"/>
      <c r="FH12" s="478"/>
      <c r="FI12" s="478"/>
      <c r="FJ12" s="478"/>
      <c r="FK12" s="478"/>
      <c r="FL12" s="479"/>
      <c r="FM12" s="479"/>
      <c r="FN12" s="479"/>
      <c r="FO12" s="479"/>
      <c r="FP12" s="479"/>
      <c r="FQ12" s="479"/>
    </row>
    <row r="13" spans="1:173" ht="60" customHeight="1" thickBot="1">
      <c r="A13" s="1555"/>
      <c r="B13" s="1559"/>
      <c r="C13" s="1560"/>
      <c r="D13" s="1570"/>
      <c r="E13" s="1570"/>
      <c r="F13" s="1570"/>
      <c r="G13" s="1521"/>
      <c r="H13" s="1559"/>
      <c r="I13" s="1565"/>
      <c r="J13" s="1565"/>
      <c r="K13" s="1560"/>
      <c r="L13" s="1521"/>
      <c r="M13" s="1521"/>
      <c r="N13" s="1521"/>
      <c r="O13" s="1559"/>
      <c r="P13" s="1560"/>
      <c r="Q13" s="1568"/>
      <c r="R13" s="480" t="s">
        <v>6</v>
      </c>
      <c r="S13" s="481" t="s">
        <v>7</v>
      </c>
      <c r="T13" s="481" t="s">
        <v>8</v>
      </c>
      <c r="U13" s="482" t="s">
        <v>105</v>
      </c>
      <c r="V13" s="1529"/>
      <c r="W13" s="1529"/>
      <c r="X13" s="1526"/>
      <c r="Y13" s="1581"/>
      <c r="Z13" s="1531"/>
      <c r="AA13" s="1531"/>
      <c r="AB13" s="481" t="s">
        <v>313</v>
      </c>
      <c r="AC13" s="481" t="s">
        <v>314</v>
      </c>
      <c r="AD13" s="1576"/>
      <c r="AE13" s="1529"/>
      <c r="AF13" s="1526"/>
      <c r="AG13" s="483" t="s">
        <v>95</v>
      </c>
      <c r="AH13" s="484" t="s">
        <v>96</v>
      </c>
      <c r="AI13" s="484" t="s">
        <v>97</v>
      </c>
      <c r="AJ13" s="1506"/>
      <c r="AK13" s="1543"/>
      <c r="AL13" s="1546"/>
      <c r="AM13" s="1501"/>
      <c r="AN13" s="1502"/>
      <c r="AO13" s="1503"/>
      <c r="AP13" s="420"/>
      <c r="AQ13" s="420"/>
      <c r="AR13" s="420"/>
      <c r="AS13" s="1474" t="s">
        <v>107</v>
      </c>
      <c r="AT13" s="1474"/>
      <c r="AU13" s="1474"/>
      <c r="AV13" s="1474"/>
      <c r="AW13" s="1474"/>
      <c r="AX13" s="1474"/>
      <c r="AY13" s="1474"/>
      <c r="AZ13" s="1474"/>
      <c r="BA13" s="1474"/>
      <c r="BB13" s="1474"/>
      <c r="BC13" s="1474"/>
      <c r="BD13" s="1474"/>
      <c r="BE13" s="1474"/>
      <c r="BF13" s="1474"/>
      <c r="BG13" s="1474"/>
      <c r="BH13" s="396"/>
      <c r="BI13" s="1474" t="s">
        <v>108</v>
      </c>
      <c r="BJ13" s="1474"/>
      <c r="BK13" s="1474"/>
      <c r="BL13" s="1474"/>
      <c r="BM13" s="1474"/>
      <c r="BN13" s="1474"/>
      <c r="BO13" s="1474"/>
      <c r="BP13" s="1474"/>
      <c r="BQ13" s="1474"/>
      <c r="BR13" s="1474"/>
      <c r="BS13" s="1474"/>
      <c r="BT13" s="1474"/>
      <c r="BU13" s="1474"/>
      <c r="BV13" s="1474"/>
      <c r="BW13" s="1474"/>
      <c r="BX13" s="420"/>
      <c r="BY13" s="420"/>
      <c r="BZ13" s="1455"/>
      <c r="CB13" s="485" t="s">
        <v>346</v>
      </c>
      <c r="CC13" s="485" t="s">
        <v>347</v>
      </c>
      <c r="CD13" s="486" t="s">
        <v>350</v>
      </c>
      <c r="CE13" s="486" t="s">
        <v>351</v>
      </c>
      <c r="CF13" s="487" t="s">
        <v>352</v>
      </c>
      <c r="CG13" s="488" t="s">
        <v>412</v>
      </c>
      <c r="CH13" s="489" t="s">
        <v>353</v>
      </c>
      <c r="CI13" s="490" t="s">
        <v>413</v>
      </c>
      <c r="CJ13" s="489" t="s">
        <v>354</v>
      </c>
      <c r="CK13" s="488" t="s">
        <v>414</v>
      </c>
      <c r="CL13" s="491" t="s">
        <v>346</v>
      </c>
      <c r="CM13" s="485" t="s">
        <v>347</v>
      </c>
      <c r="CN13" s="486" t="s">
        <v>350</v>
      </c>
      <c r="CO13" s="486" t="s">
        <v>351</v>
      </c>
      <c r="CP13" s="487" t="s">
        <v>352</v>
      </c>
      <c r="CQ13" s="488" t="s">
        <v>412</v>
      </c>
      <c r="CR13" s="491" t="s">
        <v>353</v>
      </c>
      <c r="CS13" s="490" t="s">
        <v>413</v>
      </c>
      <c r="CT13" s="487" t="s">
        <v>354</v>
      </c>
      <c r="CU13" s="488" t="s">
        <v>414</v>
      </c>
      <c r="CV13" s="491" t="s">
        <v>346</v>
      </c>
      <c r="CW13" s="485" t="s">
        <v>347</v>
      </c>
      <c r="CX13" s="485" t="s">
        <v>346</v>
      </c>
      <c r="CY13" s="485" t="s">
        <v>347</v>
      </c>
      <c r="CZ13" s="485" t="s">
        <v>346</v>
      </c>
      <c r="DA13" s="485" t="s">
        <v>347</v>
      </c>
      <c r="DB13" s="485" t="s">
        <v>346</v>
      </c>
      <c r="DC13" s="485" t="s">
        <v>347</v>
      </c>
      <c r="DD13" s="485" t="s">
        <v>346</v>
      </c>
      <c r="DE13" s="485" t="s">
        <v>347</v>
      </c>
      <c r="DF13" s="485" t="s">
        <v>346</v>
      </c>
      <c r="DG13" s="485" t="s">
        <v>347</v>
      </c>
      <c r="DH13" s="485" t="s">
        <v>346</v>
      </c>
      <c r="DI13" s="485" t="s">
        <v>347</v>
      </c>
      <c r="DJ13" s="486" t="s">
        <v>350</v>
      </c>
      <c r="DK13" s="486" t="s">
        <v>351</v>
      </c>
      <c r="DL13" s="487" t="s">
        <v>352</v>
      </c>
      <c r="DM13" s="488" t="s">
        <v>412</v>
      </c>
      <c r="DN13" s="491" t="s">
        <v>353</v>
      </c>
      <c r="DO13" s="490" t="s">
        <v>413</v>
      </c>
      <c r="DP13" s="487" t="s">
        <v>354</v>
      </c>
      <c r="DQ13" s="488" t="s">
        <v>414</v>
      </c>
      <c r="DR13" s="491" t="s">
        <v>346</v>
      </c>
      <c r="DS13" s="485" t="s">
        <v>347</v>
      </c>
      <c r="DT13" s="485" t="s">
        <v>346</v>
      </c>
      <c r="DU13" s="485" t="s">
        <v>347</v>
      </c>
      <c r="DV13" s="485" t="s">
        <v>346</v>
      </c>
      <c r="DW13" s="485" t="s">
        <v>347</v>
      </c>
      <c r="DX13" s="485" t="s">
        <v>346</v>
      </c>
      <c r="DY13" s="485" t="s">
        <v>347</v>
      </c>
      <c r="DZ13" s="485" t="s">
        <v>346</v>
      </c>
      <c r="EA13" s="485" t="s">
        <v>347</v>
      </c>
      <c r="EB13" s="485" t="s">
        <v>346</v>
      </c>
      <c r="EC13" s="485" t="s">
        <v>347</v>
      </c>
      <c r="ED13" s="485" t="s">
        <v>346</v>
      </c>
      <c r="EE13" s="485" t="s">
        <v>347</v>
      </c>
      <c r="EF13" s="486" t="s">
        <v>350</v>
      </c>
      <c r="EG13" s="486" t="s">
        <v>351</v>
      </c>
      <c r="EH13" s="487" t="s">
        <v>352</v>
      </c>
      <c r="EI13" s="488" t="s">
        <v>412</v>
      </c>
      <c r="EJ13" s="491" t="s">
        <v>353</v>
      </c>
      <c r="EK13" s="490" t="s">
        <v>413</v>
      </c>
      <c r="EL13" s="487" t="s">
        <v>354</v>
      </c>
      <c r="EM13" s="488" t="s">
        <v>414</v>
      </c>
      <c r="EN13" s="1454"/>
    </row>
    <row r="14" spans="1:173" ht="20.100000000000001" customHeight="1" thickTop="1">
      <c r="A14" s="492">
        <v>1</v>
      </c>
      <c r="B14" s="1626"/>
      <c r="C14" s="1626"/>
      <c r="D14" s="493"/>
      <c r="E14" s="493"/>
      <c r="F14" s="493"/>
      <c r="G14" s="493"/>
      <c r="H14" s="493"/>
      <c r="I14" s="494" t="s">
        <v>17</v>
      </c>
      <c r="J14" s="493"/>
      <c r="K14" s="494" t="s">
        <v>45</v>
      </c>
      <c r="L14" s="493"/>
      <c r="M14" s="493"/>
      <c r="N14" s="495" t="str">
        <f>IF(L14="常勤",1,IF(M14="","",IF(M14=0,0,IF(ROUND(M14/⑤⑧処遇Ⅰ入力シート!$B$17,1)&lt;0.1,0.1,ROUND(M14/⑤⑧処遇Ⅰ入力シート!$B$17,1)))))</f>
        <v/>
      </c>
      <c r="O14" s="496"/>
      <c r="P14" s="497" t="s">
        <v>342</v>
      </c>
      <c r="Q14" s="498"/>
      <c r="R14" s="499"/>
      <c r="S14" s="500"/>
      <c r="T14" s="500"/>
      <c r="U14" s="501">
        <f>SUM(R14:T14)</f>
        <v>0</v>
      </c>
      <c r="V14" s="500"/>
      <c r="W14" s="502" t="e">
        <f>ROUND((U14+V14)*⑤⑧処遇Ⅰ入力シート!$AG$17/⑤⑧処遇Ⅰ入力シート!$AC$17,0)</f>
        <v>#DIV/0!</v>
      </c>
      <c r="X14" s="503" t="e">
        <f>SUM(U14:W14)</f>
        <v>#DIV/0!</v>
      </c>
      <c r="Y14" s="499"/>
      <c r="Z14" s="500"/>
      <c r="AA14" s="500"/>
      <c r="AB14" s="500"/>
      <c r="AC14" s="500"/>
      <c r="AD14" s="504">
        <f>SUM(Y14:AA14)-SUM(AB14:AC14)</f>
        <v>0</v>
      </c>
      <c r="AE14" s="502" t="e">
        <f>ROUND(AD14*⑤⑧処遇Ⅰ入力シート!$AG$17/⑤⑧処遇Ⅰ入力シート!$AC$17,0)</f>
        <v>#DIV/0!</v>
      </c>
      <c r="AF14" s="503" t="e">
        <f>SUM(AD14:AE14)</f>
        <v>#DIV/0!</v>
      </c>
      <c r="AG14" s="505"/>
      <c r="AH14" s="500"/>
      <c r="AI14" s="500"/>
      <c r="AJ14" s="502" t="e">
        <f>ROUND(SUM(AG14:AI14)*⑤⑧処遇Ⅰ入力シート!$AG$17/⑤⑧処遇Ⅰ入力シート!$AC$17,0)</f>
        <v>#DIV/0!</v>
      </c>
      <c r="AK14" s="506" t="e">
        <f>SUM(AG14:AJ14)</f>
        <v>#DIV/0!</v>
      </c>
      <c r="AL14" s="507">
        <f>IF(D14="○",AF14-X14-AK14,0)</f>
        <v>0</v>
      </c>
      <c r="AM14" s="1514"/>
      <c r="AN14" s="1514"/>
      <c r="AO14" s="1514"/>
      <c r="AP14" s="420"/>
      <c r="AQ14" s="420"/>
      <c r="AR14" s="420"/>
      <c r="AS14" s="1474"/>
      <c r="AT14" s="1474"/>
      <c r="AU14" s="1474"/>
      <c r="AV14" s="1474"/>
      <c r="AW14" s="1474"/>
      <c r="AX14" s="1474"/>
      <c r="AY14" s="1474"/>
      <c r="AZ14" s="1474"/>
      <c r="BA14" s="1474"/>
      <c r="BB14" s="1474"/>
      <c r="BC14" s="1474"/>
      <c r="BD14" s="1474"/>
      <c r="BE14" s="1474"/>
      <c r="BF14" s="1474"/>
      <c r="BG14" s="1474"/>
      <c r="BH14" s="396"/>
      <c r="BI14" s="1474"/>
      <c r="BJ14" s="1474"/>
      <c r="BK14" s="1474"/>
      <c r="BL14" s="1474"/>
      <c r="BM14" s="1474"/>
      <c r="BN14" s="1474"/>
      <c r="BO14" s="1474"/>
      <c r="BP14" s="1474"/>
      <c r="BQ14" s="1474"/>
      <c r="BR14" s="1474"/>
      <c r="BS14" s="1474"/>
      <c r="BT14" s="1474"/>
      <c r="BU14" s="1474"/>
      <c r="BV14" s="1474"/>
      <c r="BW14" s="1474"/>
      <c r="BX14" s="420"/>
      <c r="BY14" s="420"/>
      <c r="BZ14" s="508" t="str">
        <f>IF(D14="○","1","0")</f>
        <v>0</v>
      </c>
      <c r="CB14" s="509">
        <f>IF(AND(OR(G14="教諭",G14="保育教諭",G14="保育士",G14="家庭的保育者"),L14="常勤"),O14,0)</f>
        <v>0</v>
      </c>
      <c r="CC14" s="510">
        <f t="shared" ref="CC14" si="0">CB14*BZ14</f>
        <v>0</v>
      </c>
      <c r="CD14" s="510">
        <f>IF(AND(OR(G14="教諭",G14="保育教諭",G14="保育士",G14="家庭的保育者"),L14="常勤"),N14*O14,0)</f>
        <v>0</v>
      </c>
      <c r="CE14" s="510">
        <f>CD14*BZ14</f>
        <v>0</v>
      </c>
      <c r="CF14" s="510">
        <f>IF(AND(OR(G14="教諭",G14="保育教諭",G14="保育士",G14="家庭的保育者"),L14="常勤"),AD14,0)</f>
        <v>0</v>
      </c>
      <c r="CG14" s="511">
        <f>CF14*BZ14</f>
        <v>0</v>
      </c>
      <c r="CH14" s="510">
        <f>IF(AND(OR(G14="教諭",G14="保育教諭",G14="保育士",G14="家庭的保育者"),L14="常勤"),AG14+AH14+AI14,0)</f>
        <v>0</v>
      </c>
      <c r="CI14" s="512">
        <f>CH14*BZ14</f>
        <v>0</v>
      </c>
      <c r="CJ14" s="510">
        <f>IF(AND(OR(G14="教諭",G14="保育教諭",G14="保育士",G14="家庭的保育者"),L14="常勤"),U14+V14,0)</f>
        <v>0</v>
      </c>
      <c r="CK14" s="511">
        <f>CJ14*BZ14</f>
        <v>0</v>
      </c>
      <c r="CL14" s="510">
        <f>IF(AND(OR(G14="教諭",G14="保育教諭",G14="保育士",G14="家庭的保育者"),L14="非常勤"),O14,0)</f>
        <v>0</v>
      </c>
      <c r="CM14" s="510">
        <f>CL14*BZ14</f>
        <v>0</v>
      </c>
      <c r="CN14" s="510">
        <f>IF(AND(OR(G14="教諭",G14="保育教諭",G14="保育士",G14="家庭的保育者"),L14="非常勤"),N14*O14,0)</f>
        <v>0</v>
      </c>
      <c r="CO14" s="510">
        <f>CN14*BZ14</f>
        <v>0</v>
      </c>
      <c r="CP14" s="510">
        <f>IF(AND(OR(G14="教諭",G14="保育教諭",G14="保育士",G14="家庭的保育者"),L14="非常勤"),AD14,0)</f>
        <v>0</v>
      </c>
      <c r="CQ14" s="511">
        <f>CP14*BZ14</f>
        <v>0</v>
      </c>
      <c r="CR14" s="510">
        <f>IF(AND(OR(G14="教諭",G14="保育教諭",G14="保育士",G14="家庭的保育者"),L14="非常勤"),AG14+AH14+AI14,0)</f>
        <v>0</v>
      </c>
      <c r="CS14" s="512">
        <f>CR14*BZ14</f>
        <v>0</v>
      </c>
      <c r="CT14" s="510">
        <f>IF(AND(OR(G14="教諭",G14="保育教諭",G14="保育士",G14="家庭的保育者"),L14="非常勤"),U14+V14,0)</f>
        <v>0</v>
      </c>
      <c r="CU14" s="511">
        <f>CT14*BZ14</f>
        <v>0</v>
      </c>
      <c r="CV14" s="513">
        <f>IF(AND($G14="事務職員",$L14="常勤"),$O14,0)</f>
        <v>0</v>
      </c>
      <c r="CW14" s="513">
        <f>CV14*$BZ14</f>
        <v>0</v>
      </c>
      <c r="CX14" s="513">
        <f>IF(AND($G14="調理員",$L14="常勤"),$O14,0)</f>
        <v>0</v>
      </c>
      <c r="CY14" s="513">
        <f t="shared" ref="CY14" si="1">CX14*$BZ14</f>
        <v>0</v>
      </c>
      <c r="CZ14" s="513">
        <f>IF(AND($G14="保健師",$L14="常勤"),$O14,0)</f>
        <v>0</v>
      </c>
      <c r="DA14" s="513">
        <f t="shared" ref="DA14" si="2">CZ14*$BZ14</f>
        <v>0</v>
      </c>
      <c r="DB14" s="513">
        <f>IF(AND($G14="看護師",$L14="常勤"),$O14,0)</f>
        <v>0</v>
      </c>
      <c r="DC14" s="513">
        <f t="shared" ref="DC14" si="3">DB14*$BZ14</f>
        <v>0</v>
      </c>
      <c r="DD14" s="513">
        <f>IF(AND($G14="准看護師",$L14="常勤"),$O14,0)</f>
        <v>0</v>
      </c>
      <c r="DE14" s="513">
        <f t="shared" ref="DE14" si="4">DD14*$BZ14</f>
        <v>0</v>
      </c>
      <c r="DF14" s="513">
        <f>IF(AND($G14="栄養士",$L14="常勤"),$O14,0)</f>
        <v>0</v>
      </c>
      <c r="DG14" s="513">
        <f t="shared" ref="DG14" si="5">DF14*$BZ14</f>
        <v>0</v>
      </c>
      <c r="DH14" s="513">
        <f>IF(AND($G14="その他職員",$L14="常勤"),$O14,0)</f>
        <v>0</v>
      </c>
      <c r="DI14" s="513">
        <f>DH14*$BZ14</f>
        <v>0</v>
      </c>
      <c r="DJ14" s="513">
        <f>IF(AND(OR(G14="事務職員",G14="調理員",G14="保健師",G14="看護師",G14="准看護師",G14="栄養士",G14="その他"),L14="常勤"),N14*O14,0)</f>
        <v>0</v>
      </c>
      <c r="DK14" s="513">
        <f>DJ14*BZ14</f>
        <v>0</v>
      </c>
      <c r="DL14" s="513">
        <f>IF(AND(OR(G14="事務職員",G14="調理員",G14="保健師",G14="看護師",G14="准看護師",G14="栄養士",G14="その他"),L14="常勤"),AD14,0)</f>
        <v>0</v>
      </c>
      <c r="DM14" s="511">
        <f>DL14*BZ14</f>
        <v>0</v>
      </c>
      <c r="DN14" s="513">
        <f>IF(AND(OR(G14="事務職員",G14="調理員",G14="保健師",G14="看護師",G14="准看護師",G14="栄養士",G14="その他"),L14="常勤"),AG14+AH14+AI14,0)</f>
        <v>0</v>
      </c>
      <c r="DO14" s="512">
        <f>DN14*BZ14</f>
        <v>0</v>
      </c>
      <c r="DP14" s="513">
        <f>IF(AND(OR(G14="事務職員",G14="調理員",G14="保健師",G14="看護師",G14="准看護師",G14="栄養士",G14="その他"),L14="常勤"),U14+V14,0)</f>
        <v>0</v>
      </c>
      <c r="DQ14" s="511">
        <f>DP14*BZ14</f>
        <v>0</v>
      </c>
      <c r="DR14" s="514">
        <f>IF(AND($G14="事務職員",$L14="非常勤"),$O14,0)</f>
        <v>0</v>
      </c>
      <c r="DS14" s="514">
        <f>DR14*$BZ14</f>
        <v>0</v>
      </c>
      <c r="DT14" s="514">
        <f>IF(AND($G14="調理員",$L14="非常勤"),$O14,0)</f>
        <v>0</v>
      </c>
      <c r="DU14" s="514">
        <f t="shared" ref="DU14" si="6">DT14*$BZ14</f>
        <v>0</v>
      </c>
      <c r="DV14" s="514">
        <f>IF(AND($G14="保健師",$L14="非常勤"),$O14,0)</f>
        <v>0</v>
      </c>
      <c r="DW14" s="514">
        <f t="shared" ref="DW14" si="7">DV14*$BZ14</f>
        <v>0</v>
      </c>
      <c r="DX14" s="514">
        <f>IF(AND($G14="看護師",$L14="非常勤"),$O14,0)</f>
        <v>0</v>
      </c>
      <c r="DY14" s="514">
        <f t="shared" ref="DY14" si="8">DX14*$BZ14</f>
        <v>0</v>
      </c>
      <c r="DZ14" s="514">
        <f>IF(AND($G14="准看護師",$L14="非常勤"),$O14,0)</f>
        <v>0</v>
      </c>
      <c r="EA14" s="514">
        <f t="shared" ref="EA14" si="9">DZ14*$BZ14</f>
        <v>0</v>
      </c>
      <c r="EB14" s="514">
        <f>IF(AND($G14="栄養士",$L14="非常勤"),$O14,0)</f>
        <v>0</v>
      </c>
      <c r="EC14" s="514">
        <f t="shared" ref="EC14" si="10">EB14*$BZ14</f>
        <v>0</v>
      </c>
      <c r="ED14" s="514">
        <f>IF(AND($G14="その他職員",$L14="非常勤"),$O14,0)</f>
        <v>0</v>
      </c>
      <c r="EE14" s="514">
        <f>ED14*$BZ14</f>
        <v>0</v>
      </c>
      <c r="EF14" s="514">
        <f>IF(AND(OR(G14="事務職員",G14="調理員",G14="保健師",G14="看護師",G14="准看護師",G14="栄養士",G14="その他"),L14="非常勤"),N14*O14,0)</f>
        <v>0</v>
      </c>
      <c r="EG14" s="514">
        <f>EF14*BZ14</f>
        <v>0</v>
      </c>
      <c r="EH14" s="514">
        <f>IF(AND(OR(G14="事務職員",G14="調理員",G14="保健師",G14="看護師",G14="准看護師",G14="栄養士",G14="その他"),L14="非常勤"),AD14,0)</f>
        <v>0</v>
      </c>
      <c r="EI14" s="515">
        <f>EH14*BZ14</f>
        <v>0</v>
      </c>
      <c r="EJ14" s="514">
        <f>IF(AND(OR(G14="事務職員",G14="調理員",G14="保健師",G14="看護師",G14="准看護師",G14="栄養士",G14="その他"),L14="非常勤"),AG14+AH14+AI14,0)</f>
        <v>0</v>
      </c>
      <c r="EK14" s="512">
        <f>EJ14*BZ14</f>
        <v>0</v>
      </c>
      <c r="EL14" s="514">
        <f>IF(AND(OR(G14="事務職員",G14="調理員",G14="保健師",G14="看護師",G14="准看護師",G14="栄養士",G14="その他"),L14="非常勤"),U14+V14,0)</f>
        <v>0</v>
      </c>
      <c r="EM14" s="516">
        <f>EL14*BZ14</f>
        <v>0</v>
      </c>
      <c r="EN14" s="517">
        <f>IF(OR(E14="○",F14="○"),X14,0)</f>
        <v>0</v>
      </c>
    </row>
    <row r="15" spans="1:173" ht="20.100000000000001" customHeight="1">
      <c r="A15" s="518">
        <f t="shared" ref="A15:A46" si="11">A14+1</f>
        <v>2</v>
      </c>
      <c r="B15" s="1552"/>
      <c r="C15" s="1552"/>
      <c r="D15" s="493"/>
      <c r="E15" s="519"/>
      <c r="F15" s="519"/>
      <c r="G15" s="519"/>
      <c r="H15" s="519"/>
      <c r="I15" s="520" t="s">
        <v>17</v>
      </c>
      <c r="J15" s="519"/>
      <c r="K15" s="520" t="s">
        <v>45</v>
      </c>
      <c r="L15" s="493"/>
      <c r="M15" s="493"/>
      <c r="N15" s="495" t="str">
        <f>IF(L15="常勤",1,IF(M15="","",IF(M15=0,0,IF(ROUND(M15/⑤⑧処遇Ⅰ入力シート!$B$17,1)&lt;0.1,0.1,ROUND(M15/⑤⑧処遇Ⅰ入力シート!$B$17,1)))))</f>
        <v/>
      </c>
      <c r="O15" s="496"/>
      <c r="P15" s="497" t="s">
        <v>342</v>
      </c>
      <c r="Q15" s="521"/>
      <c r="R15" s="522"/>
      <c r="S15" s="523"/>
      <c r="T15" s="523"/>
      <c r="U15" s="524">
        <f t="shared" ref="U15:U45" si="12">SUM(R15:T15)</f>
        <v>0</v>
      </c>
      <c r="V15" s="523"/>
      <c r="W15" s="502" t="e">
        <f>ROUND((U15+V15)*⑤⑧処遇Ⅰ入力シート!$AG$17/⑤⑧処遇Ⅰ入力シート!$AC$17,0)</f>
        <v>#DIV/0!</v>
      </c>
      <c r="X15" s="525" t="e">
        <f t="shared" ref="X15:X45" si="13">SUM(U15:W15)</f>
        <v>#DIV/0!</v>
      </c>
      <c r="Y15" s="522"/>
      <c r="Z15" s="523"/>
      <c r="AA15" s="523"/>
      <c r="AB15" s="523"/>
      <c r="AC15" s="523"/>
      <c r="AD15" s="504">
        <f t="shared" ref="AD15:AD63" si="14">SUM(Y15:AA15)-SUM(AB15:AC15)</f>
        <v>0</v>
      </c>
      <c r="AE15" s="502" t="e">
        <f>ROUND(AD15*⑤⑧処遇Ⅰ入力シート!$AG$17/⑤⑧処遇Ⅰ入力シート!$AC$17,0)</f>
        <v>#DIV/0!</v>
      </c>
      <c r="AF15" s="525" t="e">
        <f t="shared" ref="AF15:AF45" si="15">SUM(AD15:AE15)</f>
        <v>#DIV/0!</v>
      </c>
      <c r="AG15" s="526"/>
      <c r="AH15" s="523"/>
      <c r="AI15" s="523"/>
      <c r="AJ15" s="502" t="e">
        <f>ROUND(SUM(AG15:AI15)*⑤⑧処遇Ⅰ入力シート!$AG$17/⑤⑧処遇Ⅰ入力シート!$AC$17,0)</f>
        <v>#DIV/0!</v>
      </c>
      <c r="AK15" s="527" t="e">
        <f t="shared" ref="AK15:AK45" si="16">SUM(AG15:AJ15)</f>
        <v>#DIV/0!</v>
      </c>
      <c r="AL15" s="507">
        <f t="shared" ref="AL15:AL63" si="17">IF(D15="○",AF15-X15-AK15,0)</f>
        <v>0</v>
      </c>
      <c r="AM15" s="1507"/>
      <c r="AN15" s="1507"/>
      <c r="AO15" s="1507"/>
      <c r="AP15" s="420"/>
      <c r="AQ15" s="420"/>
      <c r="AR15" s="420"/>
      <c r="AS15" s="528"/>
      <c r="AT15" s="528"/>
      <c r="AU15" s="528"/>
      <c r="AV15" s="528"/>
      <c r="AW15" s="528"/>
      <c r="AX15" s="528"/>
      <c r="AY15" s="528"/>
      <c r="AZ15" s="528"/>
      <c r="BA15" s="528"/>
      <c r="BB15" s="528"/>
      <c r="BC15" s="528"/>
      <c r="BD15" s="528"/>
      <c r="BE15" s="528"/>
      <c r="BF15" s="528"/>
      <c r="BG15" s="528"/>
      <c r="BH15" s="396"/>
      <c r="BI15" s="528"/>
      <c r="BJ15" s="528"/>
      <c r="BK15" s="528"/>
      <c r="BL15" s="528"/>
      <c r="BM15" s="528"/>
      <c r="BN15" s="528"/>
      <c r="BO15" s="528"/>
      <c r="BP15" s="528"/>
      <c r="BQ15" s="528"/>
      <c r="BR15" s="528"/>
      <c r="BS15" s="528"/>
      <c r="BT15" s="528"/>
      <c r="BU15" s="528"/>
      <c r="BV15" s="528"/>
      <c r="BW15" s="528"/>
      <c r="BX15" s="420"/>
      <c r="BY15" s="420"/>
      <c r="BZ15" s="508" t="str">
        <f t="shared" ref="BZ15:BZ63" si="18">IF(D15="○","1","0")</f>
        <v>0</v>
      </c>
      <c r="CB15" s="509">
        <f>IF(AND(OR(G15="教諭",G15="保育教諭",G15="保育士",G15="家庭的保育者"),L15="常勤"),O15,0)</f>
        <v>0</v>
      </c>
      <c r="CC15" s="510">
        <f t="shared" ref="CC15:CC63" si="19">CB15*BZ15</f>
        <v>0</v>
      </c>
      <c r="CD15" s="510">
        <f>IF(AND(OR(G15="教諭",G15="保育教諭",G15="保育士",G15="家庭的保育者"),L15="常勤"),N15*O15,0)</f>
        <v>0</v>
      </c>
      <c r="CE15" s="510">
        <f t="shared" ref="CE15:CE63" si="20">CD15*BZ15</f>
        <v>0</v>
      </c>
      <c r="CF15" s="510">
        <f t="shared" ref="CF15:CF63" si="21">IF(AND(OR(G15="教諭",G15="保育教諭",G15="保育士",G15="家庭的保育者"),L15="常勤"),AD15,0)</f>
        <v>0</v>
      </c>
      <c r="CG15" s="511">
        <f t="shared" ref="CG15:CG63" si="22">CF15*BZ15</f>
        <v>0</v>
      </c>
      <c r="CH15" s="510">
        <f t="shared" ref="CH15:CH63" si="23">IF(AND(OR(G15="教諭",G15="保育教諭",G15="保育士",G15="家庭的保育者"),L15="常勤"),AG15+AH15+AI15,0)</f>
        <v>0</v>
      </c>
      <c r="CI15" s="511">
        <f t="shared" ref="CI15:CI63" si="24">CH15*BZ15</f>
        <v>0</v>
      </c>
      <c r="CJ15" s="510">
        <f t="shared" ref="CJ15:CJ63" si="25">IF(AND(OR(G15="教諭",G15="保育教諭",G15="保育士",G15="家庭的保育者"),L15="常勤"),U15+V15,0)</f>
        <v>0</v>
      </c>
      <c r="CK15" s="511">
        <f t="shared" ref="CK15:CK63" si="26">CJ15*BZ15</f>
        <v>0</v>
      </c>
      <c r="CL15" s="510">
        <f>IF(AND(OR(G15="教諭",G15="保育教諭",G15="保育士",G15="家庭的保育者"),L15="非常勤"),O15,0)</f>
        <v>0</v>
      </c>
      <c r="CM15" s="510">
        <f t="shared" ref="CM15:CM63" si="27">CL15*BZ15</f>
        <v>0</v>
      </c>
      <c r="CN15" s="510">
        <f>IF(AND(OR(G15="教諭",G15="保育教諭",G15="保育士",G15="家庭的保育者"),L15="非常勤"),N15*O15,0)</f>
        <v>0</v>
      </c>
      <c r="CO15" s="510">
        <f t="shared" ref="CO15:CO63" si="28">CN15*BZ15</f>
        <v>0</v>
      </c>
      <c r="CP15" s="510">
        <f t="shared" ref="CP15:CP63" si="29">IF(AND(OR(G15="教諭",G15="保育教諭",G15="保育士",G15="家庭的保育者"),L15="非常勤"),AD15,0)</f>
        <v>0</v>
      </c>
      <c r="CQ15" s="511">
        <f t="shared" ref="CQ15:CQ63" si="30">CP15*BZ15</f>
        <v>0</v>
      </c>
      <c r="CR15" s="510">
        <f t="shared" ref="CR15:CR63" si="31">IF(AND(OR(G15="教諭",G15="保育教諭",G15="保育士",G15="家庭的保育者"),L15="非常勤"),AG15+AH15+AI15,0)</f>
        <v>0</v>
      </c>
      <c r="CS15" s="511">
        <f t="shared" ref="CS15:CS63" si="32">CR15*BZ15</f>
        <v>0</v>
      </c>
      <c r="CT15" s="510">
        <f t="shared" ref="CT15:CT63" si="33">IF(AND(OR(G15="教諭",G15="保育教諭",G15="保育士",G15="家庭的保育者"),L15="非常勤"),U15+V15,0)</f>
        <v>0</v>
      </c>
      <c r="CU15" s="511">
        <f t="shared" ref="CU15:CU63" si="34">CT15*BZ15</f>
        <v>0</v>
      </c>
      <c r="CV15" s="513">
        <f>IF(AND($G15="事務職員",$L15="常勤"),$O15,0)</f>
        <v>0</v>
      </c>
      <c r="CW15" s="513">
        <f t="shared" ref="CW15:CW63" si="35">CV15*$BZ15</f>
        <v>0</v>
      </c>
      <c r="CX15" s="513">
        <f>IF(AND($G15="調理員",$L15="常勤"),$O15,0)</f>
        <v>0</v>
      </c>
      <c r="CY15" s="513">
        <f t="shared" ref="CY15" si="36">CX15*$BZ15</f>
        <v>0</v>
      </c>
      <c r="CZ15" s="513">
        <f>IF(AND($G15="保健師",$L15="常勤"),$O15,0)</f>
        <v>0</v>
      </c>
      <c r="DA15" s="513">
        <f t="shared" ref="DA15" si="37">CZ15*$BZ15</f>
        <v>0</v>
      </c>
      <c r="DB15" s="513">
        <f>IF(AND($G15="看護師",$L15="常勤"),$O15,0)</f>
        <v>0</v>
      </c>
      <c r="DC15" s="513">
        <f t="shared" ref="DC15" si="38">DB15*$BZ15</f>
        <v>0</v>
      </c>
      <c r="DD15" s="513">
        <f>IF(AND($G15="准看護師",$L15="常勤"),$O15,0)</f>
        <v>0</v>
      </c>
      <c r="DE15" s="513">
        <f t="shared" ref="DE15" si="39">DD15*$BZ15</f>
        <v>0</v>
      </c>
      <c r="DF15" s="513">
        <f>IF(AND($G15="栄養士",$L15="常勤"),$O15,0)</f>
        <v>0</v>
      </c>
      <c r="DG15" s="513">
        <f t="shared" ref="DG15" si="40">DF15*$BZ15</f>
        <v>0</v>
      </c>
      <c r="DH15" s="513">
        <f>IF(AND($G15="その他職員",$L15="常勤"),$O15,0)</f>
        <v>0</v>
      </c>
      <c r="DI15" s="513">
        <f t="shared" ref="DI15:EE63" si="41">DH15*$BZ15</f>
        <v>0</v>
      </c>
      <c r="DJ15" s="513">
        <f>IF(AND(OR(G15="事務職員",G15="調理員",G15="保健師",G15="看護師",G15="准看護師",G15="栄養士",G15="その他"),L15="常勤"),N15*O15,0)</f>
        <v>0</v>
      </c>
      <c r="DK15" s="513">
        <f t="shared" ref="DK15:DK63" si="42">DJ15*BZ15</f>
        <v>0</v>
      </c>
      <c r="DL15" s="513">
        <f t="shared" ref="DL15:DL63" si="43">IF(AND(OR(G15="事務職員",G15="調理員",G15="保健師",G15="看護師",G15="准看護師",G15="栄養士",G15="その他"),L15="常勤"),AD15,0)</f>
        <v>0</v>
      </c>
      <c r="DM15" s="511">
        <f t="shared" ref="DM15:DM63" si="44">DL15*BZ15</f>
        <v>0</v>
      </c>
      <c r="DN15" s="513">
        <f t="shared" ref="DN15:DN63" si="45">IF(AND(OR(G15="事務職員",G15="調理員",G15="保健師",G15="看護師",G15="准看護師",G15="栄養士",G15="その他"),L15="常勤"),AG15+AH15+AI15,0)</f>
        <v>0</v>
      </c>
      <c r="DO15" s="511">
        <f t="shared" ref="DO15:DO63" si="46">DN15*BZ15</f>
        <v>0</v>
      </c>
      <c r="DP15" s="513">
        <f t="shared" ref="DP15:DP63" si="47">IF(AND(OR(G15="事務職員",G15="調理員",G15="保健師",G15="看護師",G15="准看護師",G15="栄養士",G15="その他"),L15="常勤"),U15+V15,0)</f>
        <v>0</v>
      </c>
      <c r="DQ15" s="511">
        <f t="shared" ref="DQ15:DQ63" si="48">DP15*BZ15</f>
        <v>0</v>
      </c>
      <c r="DR15" s="510">
        <f>IF(AND($G15="事務職員",$L15="非常勤"),$O15,0)</f>
        <v>0</v>
      </c>
      <c r="DS15" s="510">
        <f t="shared" ref="DS15:DS62" si="49">DR15*$BZ15</f>
        <v>0</v>
      </c>
      <c r="DT15" s="510">
        <f>IF(AND($G15="調理員",$L15="非常勤"),$O15,0)</f>
        <v>0</v>
      </c>
      <c r="DU15" s="510">
        <f t="shared" ref="DU15" si="50">DT15*$BZ15</f>
        <v>0</v>
      </c>
      <c r="DV15" s="510">
        <f>IF(AND($G15="保健師",$L15="非常勤"),$O15,0)</f>
        <v>0</v>
      </c>
      <c r="DW15" s="510">
        <f t="shared" ref="DW15" si="51">DV15*$BZ15</f>
        <v>0</v>
      </c>
      <c r="DX15" s="510">
        <f>IF(AND($G15="看護師",$L15="非常勤"),$O15,0)</f>
        <v>0</v>
      </c>
      <c r="DY15" s="510">
        <f t="shared" ref="DY15" si="52">DX15*$BZ15</f>
        <v>0</v>
      </c>
      <c r="DZ15" s="510">
        <f>IF(AND($G15="准看護師",$L15="非常勤"),$O15,0)</f>
        <v>0</v>
      </c>
      <c r="EA15" s="510">
        <f t="shared" ref="EA15" si="53">DZ15*$BZ15</f>
        <v>0</v>
      </c>
      <c r="EB15" s="510">
        <f>IF(AND($G15="栄養士",$L15="非常勤"),$O15,0)</f>
        <v>0</v>
      </c>
      <c r="EC15" s="510">
        <f t="shared" ref="EC15" si="54">EB15*$BZ15</f>
        <v>0</v>
      </c>
      <c r="ED15" s="510">
        <f>IF(AND($G15="その他職員",$L15="非常勤"),$O15,0)</f>
        <v>0</v>
      </c>
      <c r="EE15" s="510">
        <f t="shared" ref="EE15:EE62" si="55">ED15*$BZ15</f>
        <v>0</v>
      </c>
      <c r="EF15" s="510">
        <f>IF(AND(OR(G15="事務職員",G15="調理員",G15="保健師",G15="看護師",G15="准看護師",G15="栄養士",G15="その他"),L15="非常勤"),N15*O15,0)</f>
        <v>0</v>
      </c>
      <c r="EG15" s="510">
        <f t="shared" ref="EG15:EG63" si="56">EF15*BZ15</f>
        <v>0</v>
      </c>
      <c r="EH15" s="510">
        <f t="shared" ref="EH15:EH63" si="57">IF(AND(OR(G15="事務職員",G15="調理員",G15="保健師",G15="看護師",G15="准看護師",G15="栄養士",G15="その他"),L15="非常勤"),AD15,0)</f>
        <v>0</v>
      </c>
      <c r="EI15" s="515">
        <f t="shared" ref="EI15:EI63" si="58">EH15*BZ15</f>
        <v>0</v>
      </c>
      <c r="EJ15" s="510">
        <f t="shared" ref="EJ15:EJ63" si="59">IF(AND(OR(G15="事務職員",G15="調理員",G15="保健師",G15="看護師",G15="准看護師",G15="栄養士",G15="その他"),L15="非常勤"),AG15+AH15+AI15,0)</f>
        <v>0</v>
      </c>
      <c r="EK15" s="516">
        <f t="shared" ref="EK15:EK63" si="60">EJ15*BZ15</f>
        <v>0</v>
      </c>
      <c r="EL15" s="510">
        <f t="shared" ref="EL15:EL63" si="61">IF(AND(OR(G15="事務職員",G15="調理員",G15="保健師",G15="看護師",G15="准看護師",G15="栄養士",G15="その他"),L15="非常勤"),U15+V15,0)</f>
        <v>0</v>
      </c>
      <c r="EM15" s="516">
        <f t="shared" ref="EM15:EM63" si="62">EL15*BZ15</f>
        <v>0</v>
      </c>
      <c r="EN15" s="517">
        <f t="shared" ref="EN15:EN63" si="63">IF(OR(E15="○",F15="○"),X15,0)</f>
        <v>0</v>
      </c>
    </row>
    <row r="16" spans="1:173" ht="20.100000000000001" customHeight="1">
      <c r="A16" s="518">
        <f t="shared" si="11"/>
        <v>3</v>
      </c>
      <c r="B16" s="1552"/>
      <c r="C16" s="1552"/>
      <c r="D16" s="493"/>
      <c r="E16" s="519"/>
      <c r="F16" s="519"/>
      <c r="G16" s="519"/>
      <c r="H16" s="519"/>
      <c r="I16" s="520" t="s">
        <v>17</v>
      </c>
      <c r="J16" s="519"/>
      <c r="K16" s="520" t="s">
        <v>44</v>
      </c>
      <c r="L16" s="493"/>
      <c r="M16" s="493"/>
      <c r="N16" s="495" t="str">
        <f>IF(L16="常勤",1,IF(M16="","",IF(M16=0,0,IF(ROUND(M16/⑤⑧処遇Ⅰ入力シート!$B$17,1)&lt;0.1,0.1,ROUND(M16/⑤⑧処遇Ⅰ入力シート!$B$17,1)))))</f>
        <v/>
      </c>
      <c r="O16" s="496"/>
      <c r="P16" s="497" t="s">
        <v>342</v>
      </c>
      <c r="Q16" s="521"/>
      <c r="R16" s="522"/>
      <c r="S16" s="523"/>
      <c r="T16" s="523"/>
      <c r="U16" s="524">
        <f t="shared" si="12"/>
        <v>0</v>
      </c>
      <c r="V16" s="523"/>
      <c r="W16" s="502" t="e">
        <f>ROUND((U16+V16)*⑤⑧処遇Ⅰ入力シート!$AG$17/⑤⑧処遇Ⅰ入力シート!$AC$17,0)</f>
        <v>#DIV/0!</v>
      </c>
      <c r="X16" s="525" t="e">
        <f t="shared" si="13"/>
        <v>#DIV/0!</v>
      </c>
      <c r="Y16" s="522"/>
      <c r="Z16" s="523"/>
      <c r="AA16" s="523"/>
      <c r="AB16" s="523"/>
      <c r="AC16" s="523"/>
      <c r="AD16" s="504">
        <f t="shared" si="14"/>
        <v>0</v>
      </c>
      <c r="AE16" s="502" t="e">
        <f>ROUND(AD16*⑤⑧処遇Ⅰ入力シート!$AG$17/⑤⑧処遇Ⅰ入力シート!$AC$17,0)</f>
        <v>#DIV/0!</v>
      </c>
      <c r="AF16" s="525" t="e">
        <f t="shared" si="15"/>
        <v>#DIV/0!</v>
      </c>
      <c r="AG16" s="526"/>
      <c r="AH16" s="523"/>
      <c r="AI16" s="523"/>
      <c r="AJ16" s="502" t="e">
        <f>ROUND(SUM(AG16:AI16)*⑤⑧処遇Ⅰ入力シート!$AG$17/⑤⑧処遇Ⅰ入力シート!$AC$17,0)</f>
        <v>#DIV/0!</v>
      </c>
      <c r="AK16" s="527" t="e">
        <f t="shared" si="16"/>
        <v>#DIV/0!</v>
      </c>
      <c r="AL16" s="507">
        <f t="shared" si="17"/>
        <v>0</v>
      </c>
      <c r="AM16" s="1507"/>
      <c r="AN16" s="1507"/>
      <c r="AO16" s="1507"/>
      <c r="AP16" s="420"/>
      <c r="AQ16" s="420"/>
      <c r="AR16" s="420"/>
      <c r="AS16" s="529"/>
      <c r="AT16" s="529"/>
      <c r="AU16" s="529"/>
      <c r="AV16" s="529"/>
      <c r="AW16" s="529"/>
      <c r="AX16" s="529"/>
      <c r="AY16" s="529"/>
      <c r="AZ16" s="529"/>
      <c r="BA16" s="529"/>
      <c r="BB16" s="529"/>
      <c r="BC16" s="529"/>
      <c r="BD16" s="529"/>
      <c r="BE16" s="529"/>
      <c r="BF16" s="529"/>
      <c r="BG16" s="529"/>
      <c r="BH16" s="396"/>
      <c r="BI16" s="529"/>
      <c r="BJ16" s="529"/>
      <c r="BK16" s="529"/>
      <c r="BL16" s="529"/>
      <c r="BM16" s="529"/>
      <c r="BN16" s="529"/>
      <c r="BO16" s="529"/>
      <c r="BP16" s="529"/>
      <c r="BQ16" s="529"/>
      <c r="BR16" s="529"/>
      <c r="BS16" s="529"/>
      <c r="BT16" s="529"/>
      <c r="BU16" s="529"/>
      <c r="BV16" s="529"/>
      <c r="BW16" s="529"/>
      <c r="BX16" s="420"/>
      <c r="BY16" s="420"/>
      <c r="BZ16" s="508" t="str">
        <f t="shared" si="18"/>
        <v>0</v>
      </c>
      <c r="CB16" s="509">
        <f t="shared" ref="CB16:CB63" si="64">IF(AND(OR(G16="教諭",G16="保育教諭",G16="保育士",G16="家庭的保育者"),L16="常勤"),O16,0)</f>
        <v>0</v>
      </c>
      <c r="CC16" s="510">
        <f t="shared" si="19"/>
        <v>0</v>
      </c>
      <c r="CD16" s="510">
        <f t="shared" ref="CD16:CD63" si="65">IF(AND(OR(G16="教諭",G16="保育教諭",G16="保育士",G16="家庭的保育者"),L16="常勤"),N16*O16,0)</f>
        <v>0</v>
      </c>
      <c r="CE16" s="510">
        <f t="shared" si="20"/>
        <v>0</v>
      </c>
      <c r="CF16" s="510">
        <f t="shared" si="21"/>
        <v>0</v>
      </c>
      <c r="CG16" s="511">
        <f t="shared" si="22"/>
        <v>0</v>
      </c>
      <c r="CH16" s="510">
        <f t="shared" si="23"/>
        <v>0</v>
      </c>
      <c r="CI16" s="511">
        <f t="shared" si="24"/>
        <v>0</v>
      </c>
      <c r="CJ16" s="510">
        <f t="shared" si="25"/>
        <v>0</v>
      </c>
      <c r="CK16" s="511">
        <f t="shared" si="26"/>
        <v>0</v>
      </c>
      <c r="CL16" s="510">
        <f t="shared" ref="CL16:CL63" si="66">IF(AND(OR(G16="教諭",G16="保育教諭",G16="保育士",G16="家庭的保育者"),L16="非常勤"),O16,0)</f>
        <v>0</v>
      </c>
      <c r="CM16" s="510">
        <f t="shared" si="27"/>
        <v>0</v>
      </c>
      <c r="CN16" s="510">
        <f t="shared" ref="CN16:CN63" si="67">IF(AND(OR(G16="教諭",G16="保育教諭",G16="保育士",G16="家庭的保育者"),L16="非常勤"),N16*O16,0)</f>
        <v>0</v>
      </c>
      <c r="CO16" s="510">
        <f t="shared" si="28"/>
        <v>0</v>
      </c>
      <c r="CP16" s="510">
        <f t="shared" si="29"/>
        <v>0</v>
      </c>
      <c r="CQ16" s="511">
        <f t="shared" si="30"/>
        <v>0</v>
      </c>
      <c r="CR16" s="510">
        <f t="shared" si="31"/>
        <v>0</v>
      </c>
      <c r="CS16" s="511">
        <f t="shared" si="32"/>
        <v>0</v>
      </c>
      <c r="CT16" s="510">
        <f t="shared" si="33"/>
        <v>0</v>
      </c>
      <c r="CU16" s="511">
        <f t="shared" si="34"/>
        <v>0</v>
      </c>
      <c r="CV16" s="513">
        <f t="shared" ref="CV16:CV63" si="68">IF(AND($G16="事務職員",$L16="常勤"),$O16,0)</f>
        <v>0</v>
      </c>
      <c r="CW16" s="513">
        <f t="shared" si="35"/>
        <v>0</v>
      </c>
      <c r="CX16" s="513">
        <f t="shared" ref="CX16:CX63" si="69">IF(AND($G16="調理員",$L16="常勤"),$O16,0)</f>
        <v>0</v>
      </c>
      <c r="CY16" s="513">
        <f t="shared" ref="CY16" si="70">CX16*$BZ16</f>
        <v>0</v>
      </c>
      <c r="CZ16" s="513">
        <f t="shared" ref="CZ16:CZ63" si="71">IF(AND($G16="保健師",$L16="常勤"),$O16,0)</f>
        <v>0</v>
      </c>
      <c r="DA16" s="513">
        <f t="shared" ref="DA16" si="72">CZ16*$BZ16</f>
        <v>0</v>
      </c>
      <c r="DB16" s="513">
        <f t="shared" ref="DB16:DB63" si="73">IF(AND($G16="看護師",$L16="常勤"),$O16,0)</f>
        <v>0</v>
      </c>
      <c r="DC16" s="513">
        <f t="shared" ref="DC16" si="74">DB16*$BZ16</f>
        <v>0</v>
      </c>
      <c r="DD16" s="513">
        <f t="shared" ref="DD16:DD63" si="75">IF(AND($G16="准看護師",$L16="常勤"),$O16,0)</f>
        <v>0</v>
      </c>
      <c r="DE16" s="513">
        <f t="shared" ref="DE16" si="76">DD16*$BZ16</f>
        <v>0</v>
      </c>
      <c r="DF16" s="513">
        <f t="shared" ref="DF16:DF63" si="77">IF(AND($G16="栄養士",$L16="常勤"),$O16,0)</f>
        <v>0</v>
      </c>
      <c r="DG16" s="513">
        <f t="shared" ref="DG16" si="78">DF16*$BZ16</f>
        <v>0</v>
      </c>
      <c r="DH16" s="513">
        <f t="shared" ref="DH16:DH63" si="79">IF(AND($G16="その他職員",$L16="常勤"),$O16,0)</f>
        <v>0</v>
      </c>
      <c r="DI16" s="513">
        <f t="shared" si="41"/>
        <v>0</v>
      </c>
      <c r="DJ16" s="513">
        <f t="shared" ref="DJ16:DJ63" si="80">IF(AND(OR(G16="事務職員",G16="調理員",G16="保健師",G16="看護師",G16="准看護師",G16="栄養士",G16="その他"),L16="常勤"),N16*O16,0)</f>
        <v>0</v>
      </c>
      <c r="DK16" s="513">
        <f t="shared" si="42"/>
        <v>0</v>
      </c>
      <c r="DL16" s="513">
        <f t="shared" si="43"/>
        <v>0</v>
      </c>
      <c r="DM16" s="511">
        <f t="shared" si="44"/>
        <v>0</v>
      </c>
      <c r="DN16" s="513">
        <f t="shared" si="45"/>
        <v>0</v>
      </c>
      <c r="DO16" s="511">
        <f t="shared" si="46"/>
        <v>0</v>
      </c>
      <c r="DP16" s="513">
        <f t="shared" si="47"/>
        <v>0</v>
      </c>
      <c r="DQ16" s="511">
        <f t="shared" si="48"/>
        <v>0</v>
      </c>
      <c r="DR16" s="510">
        <f t="shared" ref="DR16:DR62" si="81">IF(AND($G16="事務職員",$L16="非常勤"),$O16,0)</f>
        <v>0</v>
      </c>
      <c r="DS16" s="510">
        <f t="shared" si="49"/>
        <v>0</v>
      </c>
      <c r="DT16" s="510">
        <f t="shared" ref="DT16:DT62" si="82">IF(AND($G16="調理員",$L16="非常勤"),$O16,0)</f>
        <v>0</v>
      </c>
      <c r="DU16" s="510">
        <f t="shared" ref="DU16" si="83">DT16*$BZ16</f>
        <v>0</v>
      </c>
      <c r="DV16" s="510">
        <f t="shared" ref="DV16:DV62" si="84">IF(AND($G16="保健師",$L16="非常勤"),$O16,0)</f>
        <v>0</v>
      </c>
      <c r="DW16" s="510">
        <f t="shared" ref="DW16" si="85">DV16*$BZ16</f>
        <v>0</v>
      </c>
      <c r="DX16" s="510">
        <f t="shared" ref="DX16:DX62" si="86">IF(AND($G16="看護師",$L16="非常勤"),$O16,0)</f>
        <v>0</v>
      </c>
      <c r="DY16" s="510">
        <f t="shared" ref="DY16" si="87">DX16*$BZ16</f>
        <v>0</v>
      </c>
      <c r="DZ16" s="510">
        <f t="shared" ref="DZ16:DZ62" si="88">IF(AND($G16="准看護師",$L16="非常勤"),$O16,0)</f>
        <v>0</v>
      </c>
      <c r="EA16" s="510">
        <f t="shared" ref="EA16" si="89">DZ16*$BZ16</f>
        <v>0</v>
      </c>
      <c r="EB16" s="510">
        <f t="shared" ref="EB16:EB62" si="90">IF(AND($G16="栄養士",$L16="非常勤"),$O16,0)</f>
        <v>0</v>
      </c>
      <c r="EC16" s="510">
        <f t="shared" ref="EC16" si="91">EB16*$BZ16</f>
        <v>0</v>
      </c>
      <c r="ED16" s="510">
        <f t="shared" ref="ED16:ED62" si="92">IF(AND($G16="その他職員",$L16="非常勤"),$O16,0)</f>
        <v>0</v>
      </c>
      <c r="EE16" s="510">
        <f t="shared" si="55"/>
        <v>0</v>
      </c>
      <c r="EF16" s="510">
        <f t="shared" ref="EF16:EF63" si="93">IF(AND(OR(G16="事務職員",G16="調理員",G16="保健師",G16="看護師",G16="准看護師",G16="栄養士",G16="その他"),L16="非常勤"),N16*O16,0)</f>
        <v>0</v>
      </c>
      <c r="EG16" s="510">
        <f t="shared" si="56"/>
        <v>0</v>
      </c>
      <c r="EH16" s="510">
        <f t="shared" si="57"/>
        <v>0</v>
      </c>
      <c r="EI16" s="515">
        <f t="shared" si="58"/>
        <v>0</v>
      </c>
      <c r="EJ16" s="510">
        <f t="shared" si="59"/>
        <v>0</v>
      </c>
      <c r="EK16" s="516">
        <f t="shared" si="60"/>
        <v>0</v>
      </c>
      <c r="EL16" s="510">
        <f t="shared" si="61"/>
        <v>0</v>
      </c>
      <c r="EM16" s="516">
        <f t="shared" si="62"/>
        <v>0</v>
      </c>
      <c r="EN16" s="517">
        <f t="shared" si="63"/>
        <v>0</v>
      </c>
    </row>
    <row r="17" spans="1:144" ht="20.100000000000001" customHeight="1">
      <c r="A17" s="518">
        <f t="shared" si="11"/>
        <v>4</v>
      </c>
      <c r="B17" s="1552"/>
      <c r="C17" s="1552"/>
      <c r="D17" s="493"/>
      <c r="E17" s="519"/>
      <c r="F17" s="519"/>
      <c r="G17" s="519"/>
      <c r="H17" s="519"/>
      <c r="I17" s="520" t="s">
        <v>17</v>
      </c>
      <c r="J17" s="519"/>
      <c r="K17" s="520" t="s">
        <v>44</v>
      </c>
      <c r="L17" s="493"/>
      <c r="M17" s="493"/>
      <c r="N17" s="495" t="str">
        <f>IF(L17="常勤",1,IF(M17="","",IF(M17=0,0,IF(ROUND(M17/⑤⑧処遇Ⅰ入力シート!$B$17,1)&lt;0.1,0.1,ROUND(M17/⑤⑧処遇Ⅰ入力シート!$B$17,1)))))</f>
        <v/>
      </c>
      <c r="O17" s="496"/>
      <c r="P17" s="497" t="s">
        <v>342</v>
      </c>
      <c r="Q17" s="521"/>
      <c r="R17" s="522"/>
      <c r="S17" s="523"/>
      <c r="T17" s="523"/>
      <c r="U17" s="524">
        <f t="shared" si="12"/>
        <v>0</v>
      </c>
      <c r="V17" s="523"/>
      <c r="W17" s="502" t="e">
        <f>ROUND((U17+V17)*⑤⑧処遇Ⅰ入力シート!$AG$17/⑤⑧処遇Ⅰ入力シート!$AC$17,0)</f>
        <v>#DIV/0!</v>
      </c>
      <c r="X17" s="525" t="e">
        <f t="shared" si="13"/>
        <v>#DIV/0!</v>
      </c>
      <c r="Y17" s="522"/>
      <c r="Z17" s="523"/>
      <c r="AA17" s="523"/>
      <c r="AB17" s="523"/>
      <c r="AC17" s="523"/>
      <c r="AD17" s="504">
        <f t="shared" si="14"/>
        <v>0</v>
      </c>
      <c r="AE17" s="502" t="e">
        <f>ROUND(AD17*⑤⑧処遇Ⅰ入力シート!$AG$17/⑤⑧処遇Ⅰ入力シート!$AC$17,0)</f>
        <v>#DIV/0!</v>
      </c>
      <c r="AF17" s="525" t="e">
        <f t="shared" si="15"/>
        <v>#DIV/0!</v>
      </c>
      <c r="AG17" s="526"/>
      <c r="AH17" s="523"/>
      <c r="AI17" s="523"/>
      <c r="AJ17" s="502" t="e">
        <f>ROUND(SUM(AG17:AI17)*⑤⑧処遇Ⅰ入力シート!$AG$17/⑤⑧処遇Ⅰ入力シート!$AC$17,0)</f>
        <v>#DIV/0!</v>
      </c>
      <c r="AK17" s="527" t="e">
        <f t="shared" si="16"/>
        <v>#DIV/0!</v>
      </c>
      <c r="AL17" s="507">
        <f t="shared" si="17"/>
        <v>0</v>
      </c>
      <c r="AM17" s="1507"/>
      <c r="AN17" s="1507"/>
      <c r="AO17" s="1507"/>
      <c r="AP17" s="420"/>
      <c r="AQ17" s="420"/>
      <c r="AR17" s="420"/>
      <c r="AS17" s="396"/>
      <c r="AT17" s="396"/>
      <c r="AU17" s="396"/>
      <c r="AV17" s="396"/>
      <c r="AW17" s="396"/>
      <c r="AX17" s="396"/>
      <c r="AY17" s="396"/>
      <c r="AZ17" s="396"/>
      <c r="BA17" s="396"/>
      <c r="BB17" s="396"/>
      <c r="BC17" s="396"/>
      <c r="BD17" s="396"/>
      <c r="BE17" s="396"/>
      <c r="BF17" s="396"/>
      <c r="BG17" s="396"/>
      <c r="BH17" s="396"/>
      <c r="BI17" s="396"/>
      <c r="BJ17" s="396"/>
      <c r="BK17" s="396"/>
      <c r="BL17" s="396"/>
      <c r="BM17" s="396"/>
      <c r="BN17" s="396"/>
      <c r="BO17" s="396"/>
      <c r="BP17" s="396"/>
      <c r="BQ17" s="396"/>
      <c r="BR17" s="396"/>
      <c r="BS17" s="396"/>
      <c r="BT17" s="396"/>
      <c r="BU17" s="396"/>
      <c r="BV17" s="396"/>
      <c r="BW17" s="396"/>
      <c r="BX17" s="420"/>
      <c r="BY17" s="420"/>
      <c r="BZ17" s="508" t="str">
        <f t="shared" si="18"/>
        <v>0</v>
      </c>
      <c r="CB17" s="509">
        <f t="shared" si="64"/>
        <v>0</v>
      </c>
      <c r="CC17" s="510">
        <f t="shared" si="19"/>
        <v>0</v>
      </c>
      <c r="CD17" s="510">
        <f t="shared" si="65"/>
        <v>0</v>
      </c>
      <c r="CE17" s="510">
        <f t="shared" si="20"/>
        <v>0</v>
      </c>
      <c r="CF17" s="510">
        <f t="shared" si="21"/>
        <v>0</v>
      </c>
      <c r="CG17" s="511">
        <f t="shared" si="22"/>
        <v>0</v>
      </c>
      <c r="CH17" s="510">
        <f t="shared" si="23"/>
        <v>0</v>
      </c>
      <c r="CI17" s="511">
        <f t="shared" si="24"/>
        <v>0</v>
      </c>
      <c r="CJ17" s="510">
        <f t="shared" si="25"/>
        <v>0</v>
      </c>
      <c r="CK17" s="511">
        <f t="shared" si="26"/>
        <v>0</v>
      </c>
      <c r="CL17" s="510">
        <f t="shared" si="66"/>
        <v>0</v>
      </c>
      <c r="CM17" s="510">
        <f t="shared" si="27"/>
        <v>0</v>
      </c>
      <c r="CN17" s="510">
        <f t="shared" si="67"/>
        <v>0</v>
      </c>
      <c r="CO17" s="510">
        <f t="shared" si="28"/>
        <v>0</v>
      </c>
      <c r="CP17" s="510">
        <f t="shared" si="29"/>
        <v>0</v>
      </c>
      <c r="CQ17" s="511">
        <f t="shared" si="30"/>
        <v>0</v>
      </c>
      <c r="CR17" s="510">
        <f t="shared" si="31"/>
        <v>0</v>
      </c>
      <c r="CS17" s="511">
        <f t="shared" si="32"/>
        <v>0</v>
      </c>
      <c r="CT17" s="510">
        <f t="shared" si="33"/>
        <v>0</v>
      </c>
      <c r="CU17" s="511">
        <f t="shared" si="34"/>
        <v>0</v>
      </c>
      <c r="CV17" s="513">
        <f t="shared" si="68"/>
        <v>0</v>
      </c>
      <c r="CW17" s="513">
        <f t="shared" si="35"/>
        <v>0</v>
      </c>
      <c r="CX17" s="513">
        <f t="shared" si="69"/>
        <v>0</v>
      </c>
      <c r="CY17" s="513">
        <f t="shared" ref="CY17" si="94">CX17*$BZ17</f>
        <v>0</v>
      </c>
      <c r="CZ17" s="513">
        <f t="shared" si="71"/>
        <v>0</v>
      </c>
      <c r="DA17" s="513">
        <f t="shared" ref="DA17" si="95">CZ17*$BZ17</f>
        <v>0</v>
      </c>
      <c r="DB17" s="513">
        <f t="shared" si="73"/>
        <v>0</v>
      </c>
      <c r="DC17" s="513">
        <f t="shared" ref="DC17" si="96">DB17*$BZ17</f>
        <v>0</v>
      </c>
      <c r="DD17" s="513">
        <f t="shared" si="75"/>
        <v>0</v>
      </c>
      <c r="DE17" s="513">
        <f t="shared" ref="DE17" si="97">DD17*$BZ17</f>
        <v>0</v>
      </c>
      <c r="DF17" s="513">
        <f t="shared" si="77"/>
        <v>0</v>
      </c>
      <c r="DG17" s="513">
        <f t="shared" ref="DG17" si="98">DF17*$BZ17</f>
        <v>0</v>
      </c>
      <c r="DH17" s="513">
        <f t="shared" si="79"/>
        <v>0</v>
      </c>
      <c r="DI17" s="513">
        <f t="shared" si="41"/>
        <v>0</v>
      </c>
      <c r="DJ17" s="513">
        <f t="shared" si="80"/>
        <v>0</v>
      </c>
      <c r="DK17" s="513">
        <f t="shared" si="42"/>
        <v>0</v>
      </c>
      <c r="DL17" s="513">
        <f t="shared" si="43"/>
        <v>0</v>
      </c>
      <c r="DM17" s="511">
        <f t="shared" si="44"/>
        <v>0</v>
      </c>
      <c r="DN17" s="513">
        <f t="shared" si="45"/>
        <v>0</v>
      </c>
      <c r="DO17" s="511">
        <f t="shared" si="46"/>
        <v>0</v>
      </c>
      <c r="DP17" s="513">
        <f t="shared" si="47"/>
        <v>0</v>
      </c>
      <c r="DQ17" s="511">
        <f t="shared" si="48"/>
        <v>0</v>
      </c>
      <c r="DR17" s="510">
        <f t="shared" si="81"/>
        <v>0</v>
      </c>
      <c r="DS17" s="510">
        <f t="shared" si="49"/>
        <v>0</v>
      </c>
      <c r="DT17" s="510">
        <f t="shared" si="82"/>
        <v>0</v>
      </c>
      <c r="DU17" s="510">
        <f t="shared" ref="DU17" si="99">DT17*$BZ17</f>
        <v>0</v>
      </c>
      <c r="DV17" s="510">
        <f t="shared" si="84"/>
        <v>0</v>
      </c>
      <c r="DW17" s="510">
        <f t="shared" ref="DW17" si="100">DV17*$BZ17</f>
        <v>0</v>
      </c>
      <c r="DX17" s="510">
        <f t="shared" si="86"/>
        <v>0</v>
      </c>
      <c r="DY17" s="510">
        <f t="shared" ref="DY17" si="101">DX17*$BZ17</f>
        <v>0</v>
      </c>
      <c r="DZ17" s="510">
        <f t="shared" si="88"/>
        <v>0</v>
      </c>
      <c r="EA17" s="510">
        <f t="shared" ref="EA17" si="102">DZ17*$BZ17</f>
        <v>0</v>
      </c>
      <c r="EB17" s="510">
        <f t="shared" si="90"/>
        <v>0</v>
      </c>
      <c r="EC17" s="510">
        <f t="shared" ref="EC17" si="103">EB17*$BZ17</f>
        <v>0</v>
      </c>
      <c r="ED17" s="510">
        <f t="shared" si="92"/>
        <v>0</v>
      </c>
      <c r="EE17" s="510">
        <f t="shared" si="55"/>
        <v>0</v>
      </c>
      <c r="EF17" s="510">
        <f t="shared" si="93"/>
        <v>0</v>
      </c>
      <c r="EG17" s="510">
        <f t="shared" si="56"/>
        <v>0</v>
      </c>
      <c r="EH17" s="510">
        <f t="shared" si="57"/>
        <v>0</v>
      </c>
      <c r="EI17" s="515">
        <f t="shared" si="58"/>
        <v>0</v>
      </c>
      <c r="EJ17" s="510">
        <f t="shared" si="59"/>
        <v>0</v>
      </c>
      <c r="EK17" s="516">
        <f t="shared" si="60"/>
        <v>0</v>
      </c>
      <c r="EL17" s="510">
        <f t="shared" si="61"/>
        <v>0</v>
      </c>
      <c r="EM17" s="516">
        <f t="shared" si="62"/>
        <v>0</v>
      </c>
      <c r="EN17" s="517">
        <f t="shared" si="63"/>
        <v>0</v>
      </c>
    </row>
    <row r="18" spans="1:144" ht="20.100000000000001" customHeight="1">
      <c r="A18" s="518">
        <f t="shared" si="11"/>
        <v>5</v>
      </c>
      <c r="B18" s="1552"/>
      <c r="C18" s="1552"/>
      <c r="D18" s="493"/>
      <c r="E18" s="519"/>
      <c r="F18" s="519"/>
      <c r="G18" s="519"/>
      <c r="H18" s="519"/>
      <c r="I18" s="520" t="s">
        <v>17</v>
      </c>
      <c r="J18" s="519"/>
      <c r="K18" s="520" t="s">
        <v>44</v>
      </c>
      <c r="L18" s="493"/>
      <c r="M18" s="493"/>
      <c r="N18" s="495" t="str">
        <f>IF(L18="常勤",1,IF(M18="","",IF(M18=0,0,IF(ROUND(M18/⑤⑧処遇Ⅰ入力シート!$B$17,1)&lt;0.1,0.1,ROUND(M18/⑤⑧処遇Ⅰ入力シート!$B$17,1)))))</f>
        <v/>
      </c>
      <c r="O18" s="496"/>
      <c r="P18" s="497" t="s">
        <v>342</v>
      </c>
      <c r="Q18" s="521"/>
      <c r="R18" s="522"/>
      <c r="S18" s="523"/>
      <c r="T18" s="523"/>
      <c r="U18" s="524">
        <f t="shared" si="12"/>
        <v>0</v>
      </c>
      <c r="V18" s="523"/>
      <c r="W18" s="502" t="e">
        <f>ROUND((U18+V18)*⑤⑧処遇Ⅰ入力シート!$AG$17/⑤⑧処遇Ⅰ入力シート!$AC$17,0)</f>
        <v>#DIV/0!</v>
      </c>
      <c r="X18" s="525" t="e">
        <f t="shared" si="13"/>
        <v>#DIV/0!</v>
      </c>
      <c r="Y18" s="522"/>
      <c r="Z18" s="523"/>
      <c r="AA18" s="523"/>
      <c r="AB18" s="523"/>
      <c r="AC18" s="523"/>
      <c r="AD18" s="504">
        <f t="shared" si="14"/>
        <v>0</v>
      </c>
      <c r="AE18" s="502" t="e">
        <f>ROUND(AD18*⑤⑧処遇Ⅰ入力シート!$AG$17/⑤⑧処遇Ⅰ入力シート!$AC$17,0)</f>
        <v>#DIV/0!</v>
      </c>
      <c r="AF18" s="525" t="e">
        <f t="shared" si="15"/>
        <v>#DIV/0!</v>
      </c>
      <c r="AG18" s="526"/>
      <c r="AH18" s="523"/>
      <c r="AI18" s="523"/>
      <c r="AJ18" s="502" t="e">
        <f>ROUND(SUM(AG18:AI18)*⑤⑧処遇Ⅰ入力シート!$AG$17/⑤⑧処遇Ⅰ入力シート!$AC$17,0)</f>
        <v>#DIV/0!</v>
      </c>
      <c r="AK18" s="527" t="e">
        <f t="shared" si="16"/>
        <v>#DIV/0!</v>
      </c>
      <c r="AL18" s="507">
        <f t="shared" si="17"/>
        <v>0</v>
      </c>
      <c r="AM18" s="1507"/>
      <c r="AN18" s="1507"/>
      <c r="AO18" s="1507"/>
      <c r="AP18" s="420"/>
      <c r="AQ18" s="420"/>
      <c r="AR18" s="530"/>
      <c r="AS18" s="1475" t="s">
        <v>26</v>
      </c>
      <c r="AT18" s="1476"/>
      <c r="AU18" s="1476"/>
      <c r="AV18" s="1476"/>
      <c r="AW18" s="1476"/>
      <c r="AX18" s="1476"/>
      <c r="AY18" s="1476"/>
      <c r="AZ18" s="1476"/>
      <c r="BA18" s="1476"/>
      <c r="BB18" s="1476"/>
      <c r="BC18" s="1476"/>
      <c r="BD18" s="1476"/>
      <c r="BE18" s="1476"/>
      <c r="BF18" s="1476"/>
      <c r="BG18" s="1477"/>
      <c r="BH18" s="531"/>
      <c r="BI18" s="1494" t="s">
        <v>26</v>
      </c>
      <c r="BJ18" s="1494"/>
      <c r="BK18" s="1494"/>
      <c r="BL18" s="1494"/>
      <c r="BM18" s="1494"/>
      <c r="BN18" s="1494"/>
      <c r="BO18" s="1494"/>
      <c r="BP18" s="1494"/>
      <c r="BQ18" s="1494"/>
      <c r="BR18" s="1494"/>
      <c r="BS18" s="1494"/>
      <c r="BT18" s="1494"/>
      <c r="BU18" s="1494"/>
      <c r="BV18" s="1494"/>
      <c r="BW18" s="1494"/>
      <c r="BX18" s="1494"/>
      <c r="BY18" s="420"/>
      <c r="BZ18" s="508" t="str">
        <f t="shared" si="18"/>
        <v>0</v>
      </c>
      <c r="CB18" s="509">
        <f t="shared" si="64"/>
        <v>0</v>
      </c>
      <c r="CC18" s="510">
        <f t="shared" si="19"/>
        <v>0</v>
      </c>
      <c r="CD18" s="510">
        <f t="shared" si="65"/>
        <v>0</v>
      </c>
      <c r="CE18" s="510">
        <f t="shared" si="20"/>
        <v>0</v>
      </c>
      <c r="CF18" s="510">
        <f t="shared" si="21"/>
        <v>0</v>
      </c>
      <c r="CG18" s="511">
        <f t="shared" si="22"/>
        <v>0</v>
      </c>
      <c r="CH18" s="510">
        <f t="shared" si="23"/>
        <v>0</v>
      </c>
      <c r="CI18" s="511">
        <f t="shared" si="24"/>
        <v>0</v>
      </c>
      <c r="CJ18" s="510">
        <f t="shared" si="25"/>
        <v>0</v>
      </c>
      <c r="CK18" s="511">
        <f t="shared" si="26"/>
        <v>0</v>
      </c>
      <c r="CL18" s="510">
        <f t="shared" si="66"/>
        <v>0</v>
      </c>
      <c r="CM18" s="510">
        <f t="shared" si="27"/>
        <v>0</v>
      </c>
      <c r="CN18" s="510">
        <f t="shared" si="67"/>
        <v>0</v>
      </c>
      <c r="CO18" s="510">
        <f t="shared" si="28"/>
        <v>0</v>
      </c>
      <c r="CP18" s="510">
        <f t="shared" si="29"/>
        <v>0</v>
      </c>
      <c r="CQ18" s="511">
        <f t="shared" si="30"/>
        <v>0</v>
      </c>
      <c r="CR18" s="510">
        <f t="shared" si="31"/>
        <v>0</v>
      </c>
      <c r="CS18" s="511">
        <f t="shared" si="32"/>
        <v>0</v>
      </c>
      <c r="CT18" s="510">
        <f t="shared" si="33"/>
        <v>0</v>
      </c>
      <c r="CU18" s="511">
        <f t="shared" si="34"/>
        <v>0</v>
      </c>
      <c r="CV18" s="513">
        <f t="shared" si="68"/>
        <v>0</v>
      </c>
      <c r="CW18" s="513">
        <f t="shared" si="35"/>
        <v>0</v>
      </c>
      <c r="CX18" s="513">
        <f t="shared" si="69"/>
        <v>0</v>
      </c>
      <c r="CY18" s="513">
        <f t="shared" ref="CY18" si="104">CX18*$BZ18</f>
        <v>0</v>
      </c>
      <c r="CZ18" s="513">
        <f t="shared" si="71"/>
        <v>0</v>
      </c>
      <c r="DA18" s="513">
        <f t="shared" ref="DA18" si="105">CZ18*$BZ18</f>
        <v>0</v>
      </c>
      <c r="DB18" s="513">
        <f t="shared" si="73"/>
        <v>0</v>
      </c>
      <c r="DC18" s="513">
        <f t="shared" ref="DC18" si="106">DB18*$BZ18</f>
        <v>0</v>
      </c>
      <c r="DD18" s="513">
        <f t="shared" si="75"/>
        <v>0</v>
      </c>
      <c r="DE18" s="513">
        <f t="shared" ref="DE18" si="107">DD18*$BZ18</f>
        <v>0</v>
      </c>
      <c r="DF18" s="513">
        <f t="shared" si="77"/>
        <v>0</v>
      </c>
      <c r="DG18" s="513">
        <f t="shared" ref="DG18" si="108">DF18*$BZ18</f>
        <v>0</v>
      </c>
      <c r="DH18" s="513">
        <f t="shared" si="79"/>
        <v>0</v>
      </c>
      <c r="DI18" s="513">
        <f t="shared" si="41"/>
        <v>0</v>
      </c>
      <c r="DJ18" s="513">
        <f t="shared" si="80"/>
        <v>0</v>
      </c>
      <c r="DK18" s="513">
        <f t="shared" si="42"/>
        <v>0</v>
      </c>
      <c r="DL18" s="513">
        <f t="shared" si="43"/>
        <v>0</v>
      </c>
      <c r="DM18" s="511">
        <f t="shared" si="44"/>
        <v>0</v>
      </c>
      <c r="DN18" s="513">
        <f t="shared" si="45"/>
        <v>0</v>
      </c>
      <c r="DO18" s="511">
        <f t="shared" si="46"/>
        <v>0</v>
      </c>
      <c r="DP18" s="513">
        <f t="shared" si="47"/>
        <v>0</v>
      </c>
      <c r="DQ18" s="511">
        <f t="shared" si="48"/>
        <v>0</v>
      </c>
      <c r="DR18" s="510">
        <f t="shared" si="81"/>
        <v>0</v>
      </c>
      <c r="DS18" s="510">
        <f t="shared" si="49"/>
        <v>0</v>
      </c>
      <c r="DT18" s="510">
        <f t="shared" si="82"/>
        <v>0</v>
      </c>
      <c r="DU18" s="510">
        <f t="shared" ref="DU18" si="109">DT18*$BZ18</f>
        <v>0</v>
      </c>
      <c r="DV18" s="510">
        <f t="shared" si="84"/>
        <v>0</v>
      </c>
      <c r="DW18" s="510">
        <f t="shared" ref="DW18" si="110">DV18*$BZ18</f>
        <v>0</v>
      </c>
      <c r="DX18" s="510">
        <f t="shared" si="86"/>
        <v>0</v>
      </c>
      <c r="DY18" s="510">
        <f t="shared" ref="DY18" si="111">DX18*$BZ18</f>
        <v>0</v>
      </c>
      <c r="DZ18" s="510">
        <f t="shared" si="88"/>
        <v>0</v>
      </c>
      <c r="EA18" s="510">
        <f t="shared" ref="EA18" si="112">DZ18*$BZ18</f>
        <v>0</v>
      </c>
      <c r="EB18" s="510">
        <f t="shared" si="90"/>
        <v>0</v>
      </c>
      <c r="EC18" s="510">
        <f t="shared" ref="EC18" si="113">EB18*$BZ18</f>
        <v>0</v>
      </c>
      <c r="ED18" s="510">
        <f t="shared" si="92"/>
        <v>0</v>
      </c>
      <c r="EE18" s="510">
        <f t="shared" si="55"/>
        <v>0</v>
      </c>
      <c r="EF18" s="510">
        <f t="shared" si="93"/>
        <v>0</v>
      </c>
      <c r="EG18" s="510">
        <f t="shared" si="56"/>
        <v>0</v>
      </c>
      <c r="EH18" s="510">
        <f t="shared" si="57"/>
        <v>0</v>
      </c>
      <c r="EI18" s="515">
        <f t="shared" si="58"/>
        <v>0</v>
      </c>
      <c r="EJ18" s="510">
        <f t="shared" si="59"/>
        <v>0</v>
      </c>
      <c r="EK18" s="516">
        <f t="shared" si="60"/>
        <v>0</v>
      </c>
      <c r="EL18" s="510">
        <f t="shared" si="61"/>
        <v>0</v>
      </c>
      <c r="EM18" s="516">
        <f t="shared" si="62"/>
        <v>0</v>
      </c>
      <c r="EN18" s="517">
        <f t="shared" si="63"/>
        <v>0</v>
      </c>
    </row>
    <row r="19" spans="1:144" ht="20.100000000000001" customHeight="1">
      <c r="A19" s="518">
        <f t="shared" si="11"/>
        <v>6</v>
      </c>
      <c r="B19" s="1552"/>
      <c r="C19" s="1552"/>
      <c r="D19" s="493"/>
      <c r="E19" s="519"/>
      <c r="F19" s="519"/>
      <c r="G19" s="519"/>
      <c r="H19" s="519"/>
      <c r="I19" s="520" t="s">
        <v>17</v>
      </c>
      <c r="J19" s="519"/>
      <c r="K19" s="520" t="s">
        <v>44</v>
      </c>
      <c r="L19" s="493"/>
      <c r="M19" s="493"/>
      <c r="N19" s="495" t="str">
        <f>IF(L19="常勤",1,IF(M19="","",IF(M19=0,0,IF(ROUND(M19/⑤⑧処遇Ⅰ入力シート!$B$17,1)&lt;0.1,0.1,ROUND(M19/⑤⑧処遇Ⅰ入力シート!$B$17,1)))))</f>
        <v/>
      </c>
      <c r="O19" s="496"/>
      <c r="P19" s="497" t="s">
        <v>342</v>
      </c>
      <c r="Q19" s="521"/>
      <c r="R19" s="522"/>
      <c r="S19" s="523"/>
      <c r="T19" s="523"/>
      <c r="U19" s="524">
        <f t="shared" si="12"/>
        <v>0</v>
      </c>
      <c r="V19" s="523"/>
      <c r="W19" s="502" t="e">
        <f>ROUND((U19+V19)*⑤⑧処遇Ⅰ入力シート!$AG$17/⑤⑧処遇Ⅰ入力シート!$AC$17,0)</f>
        <v>#DIV/0!</v>
      </c>
      <c r="X19" s="525" t="e">
        <f t="shared" si="13"/>
        <v>#DIV/0!</v>
      </c>
      <c r="Y19" s="522"/>
      <c r="Z19" s="523"/>
      <c r="AA19" s="523"/>
      <c r="AB19" s="523"/>
      <c r="AC19" s="523"/>
      <c r="AD19" s="504">
        <f t="shared" si="14"/>
        <v>0</v>
      </c>
      <c r="AE19" s="502" t="e">
        <f>ROUND(AD19*⑤⑧処遇Ⅰ入力シート!$AG$17/⑤⑧処遇Ⅰ入力シート!$AC$17,0)</f>
        <v>#DIV/0!</v>
      </c>
      <c r="AF19" s="525" t="e">
        <f t="shared" si="15"/>
        <v>#DIV/0!</v>
      </c>
      <c r="AG19" s="526"/>
      <c r="AH19" s="523"/>
      <c r="AI19" s="523"/>
      <c r="AJ19" s="502" t="e">
        <f>ROUND(SUM(AG19:AI19)*⑤⑧処遇Ⅰ入力シート!$AG$17/⑤⑧処遇Ⅰ入力シート!$AC$17,0)</f>
        <v>#DIV/0!</v>
      </c>
      <c r="AK19" s="527" t="e">
        <f t="shared" si="16"/>
        <v>#DIV/0!</v>
      </c>
      <c r="AL19" s="507">
        <f t="shared" si="17"/>
        <v>0</v>
      </c>
      <c r="AM19" s="1507"/>
      <c r="AN19" s="1507"/>
      <c r="AO19" s="1507"/>
      <c r="AP19" s="420"/>
      <c r="AQ19" s="420"/>
      <c r="AR19" s="530"/>
      <c r="AS19" s="1478"/>
      <c r="AT19" s="1479"/>
      <c r="AU19" s="1479"/>
      <c r="AV19" s="1479"/>
      <c r="AW19" s="1479"/>
      <c r="AX19" s="1479"/>
      <c r="AY19" s="1479"/>
      <c r="AZ19" s="1479"/>
      <c r="BA19" s="1479"/>
      <c r="BB19" s="1479"/>
      <c r="BC19" s="1479"/>
      <c r="BD19" s="1479"/>
      <c r="BE19" s="1479"/>
      <c r="BF19" s="1479"/>
      <c r="BG19" s="1480"/>
      <c r="BH19" s="531"/>
      <c r="BI19" s="1494"/>
      <c r="BJ19" s="1494"/>
      <c r="BK19" s="1494"/>
      <c r="BL19" s="1494"/>
      <c r="BM19" s="1494"/>
      <c r="BN19" s="1494"/>
      <c r="BO19" s="1494"/>
      <c r="BP19" s="1494"/>
      <c r="BQ19" s="1494"/>
      <c r="BR19" s="1494"/>
      <c r="BS19" s="1494"/>
      <c r="BT19" s="1494"/>
      <c r="BU19" s="1494"/>
      <c r="BV19" s="1494"/>
      <c r="BW19" s="1494"/>
      <c r="BX19" s="1494"/>
      <c r="BY19" s="420"/>
      <c r="BZ19" s="508" t="str">
        <f t="shared" si="18"/>
        <v>0</v>
      </c>
      <c r="CB19" s="509">
        <f t="shared" si="64"/>
        <v>0</v>
      </c>
      <c r="CC19" s="510">
        <f t="shared" si="19"/>
        <v>0</v>
      </c>
      <c r="CD19" s="510">
        <f t="shared" si="65"/>
        <v>0</v>
      </c>
      <c r="CE19" s="510">
        <f t="shared" si="20"/>
        <v>0</v>
      </c>
      <c r="CF19" s="510">
        <f t="shared" si="21"/>
        <v>0</v>
      </c>
      <c r="CG19" s="511">
        <f t="shared" si="22"/>
        <v>0</v>
      </c>
      <c r="CH19" s="510">
        <f t="shared" si="23"/>
        <v>0</v>
      </c>
      <c r="CI19" s="511">
        <f t="shared" si="24"/>
        <v>0</v>
      </c>
      <c r="CJ19" s="510">
        <f t="shared" si="25"/>
        <v>0</v>
      </c>
      <c r="CK19" s="511">
        <f t="shared" si="26"/>
        <v>0</v>
      </c>
      <c r="CL19" s="510">
        <f t="shared" si="66"/>
        <v>0</v>
      </c>
      <c r="CM19" s="510">
        <f t="shared" si="27"/>
        <v>0</v>
      </c>
      <c r="CN19" s="510">
        <f t="shared" si="67"/>
        <v>0</v>
      </c>
      <c r="CO19" s="510">
        <f t="shared" si="28"/>
        <v>0</v>
      </c>
      <c r="CP19" s="510">
        <f t="shared" si="29"/>
        <v>0</v>
      </c>
      <c r="CQ19" s="511">
        <f t="shared" si="30"/>
        <v>0</v>
      </c>
      <c r="CR19" s="510">
        <f t="shared" si="31"/>
        <v>0</v>
      </c>
      <c r="CS19" s="511">
        <f t="shared" si="32"/>
        <v>0</v>
      </c>
      <c r="CT19" s="510">
        <f t="shared" si="33"/>
        <v>0</v>
      </c>
      <c r="CU19" s="511">
        <f t="shared" si="34"/>
        <v>0</v>
      </c>
      <c r="CV19" s="513">
        <f t="shared" si="68"/>
        <v>0</v>
      </c>
      <c r="CW19" s="513">
        <f t="shared" si="35"/>
        <v>0</v>
      </c>
      <c r="CX19" s="513">
        <f t="shared" si="69"/>
        <v>0</v>
      </c>
      <c r="CY19" s="513">
        <f t="shared" ref="CY19" si="114">CX19*$BZ19</f>
        <v>0</v>
      </c>
      <c r="CZ19" s="513">
        <f t="shared" si="71"/>
        <v>0</v>
      </c>
      <c r="DA19" s="513">
        <f t="shared" ref="DA19" si="115">CZ19*$BZ19</f>
        <v>0</v>
      </c>
      <c r="DB19" s="513">
        <f t="shared" si="73"/>
        <v>0</v>
      </c>
      <c r="DC19" s="513">
        <f t="shared" ref="DC19" si="116">DB19*$BZ19</f>
        <v>0</v>
      </c>
      <c r="DD19" s="513">
        <f t="shared" si="75"/>
        <v>0</v>
      </c>
      <c r="DE19" s="513">
        <f t="shared" ref="DE19" si="117">DD19*$BZ19</f>
        <v>0</v>
      </c>
      <c r="DF19" s="513">
        <f t="shared" si="77"/>
        <v>0</v>
      </c>
      <c r="DG19" s="513">
        <f t="shared" ref="DG19" si="118">DF19*$BZ19</f>
        <v>0</v>
      </c>
      <c r="DH19" s="513">
        <f t="shared" si="79"/>
        <v>0</v>
      </c>
      <c r="DI19" s="513">
        <f t="shared" si="41"/>
        <v>0</v>
      </c>
      <c r="DJ19" s="513">
        <f t="shared" si="80"/>
        <v>0</v>
      </c>
      <c r="DK19" s="513">
        <f t="shared" si="42"/>
        <v>0</v>
      </c>
      <c r="DL19" s="513">
        <f t="shared" si="43"/>
        <v>0</v>
      </c>
      <c r="DM19" s="511">
        <f t="shared" si="44"/>
        <v>0</v>
      </c>
      <c r="DN19" s="513">
        <f t="shared" si="45"/>
        <v>0</v>
      </c>
      <c r="DO19" s="511">
        <f t="shared" si="46"/>
        <v>0</v>
      </c>
      <c r="DP19" s="513">
        <f t="shared" si="47"/>
        <v>0</v>
      </c>
      <c r="DQ19" s="511">
        <f t="shared" si="48"/>
        <v>0</v>
      </c>
      <c r="DR19" s="510">
        <f t="shared" si="81"/>
        <v>0</v>
      </c>
      <c r="DS19" s="510">
        <f t="shared" si="49"/>
        <v>0</v>
      </c>
      <c r="DT19" s="510">
        <f t="shared" si="82"/>
        <v>0</v>
      </c>
      <c r="DU19" s="510">
        <f t="shared" ref="DU19" si="119">DT19*$BZ19</f>
        <v>0</v>
      </c>
      <c r="DV19" s="510">
        <f t="shared" si="84"/>
        <v>0</v>
      </c>
      <c r="DW19" s="510">
        <f t="shared" ref="DW19" si="120">DV19*$BZ19</f>
        <v>0</v>
      </c>
      <c r="DX19" s="510">
        <f t="shared" si="86"/>
        <v>0</v>
      </c>
      <c r="DY19" s="510">
        <f t="shared" ref="DY19" si="121">DX19*$BZ19</f>
        <v>0</v>
      </c>
      <c r="DZ19" s="510">
        <f t="shared" si="88"/>
        <v>0</v>
      </c>
      <c r="EA19" s="510">
        <f t="shared" ref="EA19" si="122">DZ19*$BZ19</f>
        <v>0</v>
      </c>
      <c r="EB19" s="510">
        <f t="shared" si="90"/>
        <v>0</v>
      </c>
      <c r="EC19" s="510">
        <f t="shared" ref="EC19" si="123">EB19*$BZ19</f>
        <v>0</v>
      </c>
      <c r="ED19" s="510">
        <f t="shared" si="92"/>
        <v>0</v>
      </c>
      <c r="EE19" s="510">
        <f t="shared" si="55"/>
        <v>0</v>
      </c>
      <c r="EF19" s="510">
        <f t="shared" si="93"/>
        <v>0</v>
      </c>
      <c r="EG19" s="510">
        <f t="shared" si="56"/>
        <v>0</v>
      </c>
      <c r="EH19" s="510">
        <f t="shared" si="57"/>
        <v>0</v>
      </c>
      <c r="EI19" s="515">
        <f t="shared" si="58"/>
        <v>0</v>
      </c>
      <c r="EJ19" s="510">
        <f t="shared" si="59"/>
        <v>0</v>
      </c>
      <c r="EK19" s="516">
        <f t="shared" si="60"/>
        <v>0</v>
      </c>
      <c r="EL19" s="510">
        <f t="shared" si="61"/>
        <v>0</v>
      </c>
      <c r="EM19" s="516">
        <f t="shared" si="62"/>
        <v>0</v>
      </c>
      <c r="EN19" s="517">
        <f t="shared" si="63"/>
        <v>0</v>
      </c>
    </row>
    <row r="20" spans="1:144" ht="20.100000000000001" customHeight="1">
      <c r="A20" s="518">
        <f t="shared" si="11"/>
        <v>7</v>
      </c>
      <c r="B20" s="1552"/>
      <c r="C20" s="1552"/>
      <c r="D20" s="493"/>
      <c r="E20" s="519"/>
      <c r="F20" s="519"/>
      <c r="G20" s="519"/>
      <c r="H20" s="519"/>
      <c r="I20" s="520" t="s">
        <v>17</v>
      </c>
      <c r="J20" s="519"/>
      <c r="K20" s="520" t="s">
        <v>44</v>
      </c>
      <c r="L20" s="493"/>
      <c r="M20" s="493"/>
      <c r="N20" s="495" t="str">
        <f>IF(L20="常勤",1,IF(M20="","",IF(M20=0,0,IF(ROUND(M20/⑤⑧処遇Ⅰ入力シート!$B$17,1)&lt;0.1,0.1,ROUND(M20/⑤⑧処遇Ⅰ入力シート!$B$17,1)))))</f>
        <v/>
      </c>
      <c r="O20" s="496"/>
      <c r="P20" s="497" t="s">
        <v>342</v>
      </c>
      <c r="Q20" s="521"/>
      <c r="R20" s="522"/>
      <c r="S20" s="523"/>
      <c r="T20" s="523"/>
      <c r="U20" s="524">
        <f t="shared" si="12"/>
        <v>0</v>
      </c>
      <c r="V20" s="523"/>
      <c r="W20" s="502" t="e">
        <f>ROUND((U20+V20)*⑤⑧処遇Ⅰ入力シート!$AG$17/⑤⑧処遇Ⅰ入力シート!$AC$17,0)</f>
        <v>#DIV/0!</v>
      </c>
      <c r="X20" s="525" t="e">
        <f t="shared" si="13"/>
        <v>#DIV/0!</v>
      </c>
      <c r="Y20" s="522"/>
      <c r="Z20" s="523"/>
      <c r="AA20" s="523"/>
      <c r="AB20" s="523"/>
      <c r="AC20" s="523"/>
      <c r="AD20" s="504">
        <f t="shared" si="14"/>
        <v>0</v>
      </c>
      <c r="AE20" s="502" t="e">
        <f>ROUND(AD20*⑤⑧処遇Ⅰ入力シート!$AG$17/⑤⑧処遇Ⅰ入力シート!$AC$17,0)</f>
        <v>#DIV/0!</v>
      </c>
      <c r="AF20" s="525" t="e">
        <f t="shared" si="15"/>
        <v>#DIV/0!</v>
      </c>
      <c r="AG20" s="526"/>
      <c r="AH20" s="523"/>
      <c r="AI20" s="523"/>
      <c r="AJ20" s="502" t="e">
        <f>ROUND(SUM(AG20:AI20)*⑤⑧処遇Ⅰ入力シート!$AG$17/⑤⑧処遇Ⅰ入力シート!$AC$17,0)</f>
        <v>#DIV/0!</v>
      </c>
      <c r="AK20" s="527" t="e">
        <f t="shared" si="16"/>
        <v>#DIV/0!</v>
      </c>
      <c r="AL20" s="507">
        <f t="shared" si="17"/>
        <v>0</v>
      </c>
      <c r="AM20" s="1507"/>
      <c r="AN20" s="1507"/>
      <c r="AO20" s="1507"/>
      <c r="AP20" s="420"/>
      <c r="AQ20" s="420"/>
      <c r="AR20" s="530"/>
      <c r="AS20" s="1481" t="s">
        <v>93</v>
      </c>
      <c r="AT20" s="1482"/>
      <c r="AU20" s="1485" t="s">
        <v>18</v>
      </c>
      <c r="AV20" s="1486"/>
      <c r="AW20" s="1487"/>
      <c r="AX20" s="1485" t="s">
        <v>22</v>
      </c>
      <c r="AY20" s="1487"/>
      <c r="AZ20" s="1492" t="s">
        <v>19</v>
      </c>
      <c r="BA20" s="1473"/>
      <c r="BB20" s="1470" t="s">
        <v>23</v>
      </c>
      <c r="BC20" s="1470"/>
      <c r="BD20" s="1470"/>
      <c r="BE20" s="1470"/>
      <c r="BF20" s="1470"/>
      <c r="BG20" s="1471"/>
      <c r="BH20" s="531"/>
      <c r="BI20" s="1443" t="s">
        <v>94</v>
      </c>
      <c r="BJ20" s="1443"/>
      <c r="BK20" s="1493" t="s">
        <v>18</v>
      </c>
      <c r="BL20" s="1493"/>
      <c r="BM20" s="1493"/>
      <c r="BN20" s="1493" t="s">
        <v>22</v>
      </c>
      <c r="BO20" s="1493"/>
      <c r="BP20" s="1493" t="s">
        <v>19</v>
      </c>
      <c r="BQ20" s="1493"/>
      <c r="BR20" s="1493"/>
      <c r="BS20" s="1493" t="s">
        <v>23</v>
      </c>
      <c r="BT20" s="1493"/>
      <c r="BU20" s="1493"/>
      <c r="BV20" s="1493"/>
      <c r="BW20" s="1493"/>
      <c r="BX20" s="1493"/>
      <c r="BY20" s="420"/>
      <c r="BZ20" s="508" t="str">
        <f t="shared" si="18"/>
        <v>0</v>
      </c>
      <c r="CB20" s="509">
        <f t="shared" si="64"/>
        <v>0</v>
      </c>
      <c r="CC20" s="510">
        <f t="shared" si="19"/>
        <v>0</v>
      </c>
      <c r="CD20" s="510">
        <f t="shared" si="65"/>
        <v>0</v>
      </c>
      <c r="CE20" s="510">
        <f t="shared" si="20"/>
        <v>0</v>
      </c>
      <c r="CF20" s="510">
        <f t="shared" si="21"/>
        <v>0</v>
      </c>
      <c r="CG20" s="511">
        <f t="shared" si="22"/>
        <v>0</v>
      </c>
      <c r="CH20" s="510">
        <f t="shared" si="23"/>
        <v>0</v>
      </c>
      <c r="CI20" s="511">
        <f t="shared" si="24"/>
        <v>0</v>
      </c>
      <c r="CJ20" s="510">
        <f t="shared" si="25"/>
        <v>0</v>
      </c>
      <c r="CK20" s="511">
        <f t="shared" si="26"/>
        <v>0</v>
      </c>
      <c r="CL20" s="510">
        <f t="shared" si="66"/>
        <v>0</v>
      </c>
      <c r="CM20" s="510">
        <f t="shared" si="27"/>
        <v>0</v>
      </c>
      <c r="CN20" s="510">
        <f t="shared" si="67"/>
        <v>0</v>
      </c>
      <c r="CO20" s="510">
        <f t="shared" si="28"/>
        <v>0</v>
      </c>
      <c r="CP20" s="510">
        <f t="shared" si="29"/>
        <v>0</v>
      </c>
      <c r="CQ20" s="511">
        <f t="shared" si="30"/>
        <v>0</v>
      </c>
      <c r="CR20" s="510">
        <f t="shared" si="31"/>
        <v>0</v>
      </c>
      <c r="CS20" s="511">
        <f t="shared" si="32"/>
        <v>0</v>
      </c>
      <c r="CT20" s="510">
        <f t="shared" si="33"/>
        <v>0</v>
      </c>
      <c r="CU20" s="511">
        <f t="shared" si="34"/>
        <v>0</v>
      </c>
      <c r="CV20" s="513">
        <f t="shared" si="68"/>
        <v>0</v>
      </c>
      <c r="CW20" s="513">
        <f t="shared" si="35"/>
        <v>0</v>
      </c>
      <c r="CX20" s="513">
        <f t="shared" si="69"/>
        <v>0</v>
      </c>
      <c r="CY20" s="513">
        <f t="shared" ref="CY20" si="124">CX20*$BZ20</f>
        <v>0</v>
      </c>
      <c r="CZ20" s="513">
        <f t="shared" si="71"/>
        <v>0</v>
      </c>
      <c r="DA20" s="513">
        <f t="shared" ref="DA20" si="125">CZ20*$BZ20</f>
        <v>0</v>
      </c>
      <c r="DB20" s="513">
        <f t="shared" si="73"/>
        <v>0</v>
      </c>
      <c r="DC20" s="513">
        <f t="shared" ref="DC20" si="126">DB20*$BZ20</f>
        <v>0</v>
      </c>
      <c r="DD20" s="513">
        <f t="shared" si="75"/>
        <v>0</v>
      </c>
      <c r="DE20" s="513">
        <f t="shared" ref="DE20" si="127">DD20*$BZ20</f>
        <v>0</v>
      </c>
      <c r="DF20" s="513">
        <f t="shared" si="77"/>
        <v>0</v>
      </c>
      <c r="DG20" s="513">
        <f t="shared" ref="DG20" si="128">DF20*$BZ20</f>
        <v>0</v>
      </c>
      <c r="DH20" s="513">
        <f t="shared" si="79"/>
        <v>0</v>
      </c>
      <c r="DI20" s="513">
        <f t="shared" si="41"/>
        <v>0</v>
      </c>
      <c r="DJ20" s="513">
        <f t="shared" si="80"/>
        <v>0</v>
      </c>
      <c r="DK20" s="513">
        <f t="shared" si="42"/>
        <v>0</v>
      </c>
      <c r="DL20" s="513">
        <f t="shared" si="43"/>
        <v>0</v>
      </c>
      <c r="DM20" s="511">
        <f t="shared" si="44"/>
        <v>0</v>
      </c>
      <c r="DN20" s="513">
        <f t="shared" si="45"/>
        <v>0</v>
      </c>
      <c r="DO20" s="511">
        <f t="shared" si="46"/>
        <v>0</v>
      </c>
      <c r="DP20" s="513">
        <f t="shared" si="47"/>
        <v>0</v>
      </c>
      <c r="DQ20" s="511">
        <f t="shared" si="48"/>
        <v>0</v>
      </c>
      <c r="DR20" s="510">
        <f t="shared" si="81"/>
        <v>0</v>
      </c>
      <c r="DS20" s="510">
        <f t="shared" si="49"/>
        <v>0</v>
      </c>
      <c r="DT20" s="510">
        <f t="shared" si="82"/>
        <v>0</v>
      </c>
      <c r="DU20" s="510">
        <f t="shared" ref="DU20" si="129">DT20*$BZ20</f>
        <v>0</v>
      </c>
      <c r="DV20" s="510">
        <f t="shared" si="84"/>
        <v>0</v>
      </c>
      <c r="DW20" s="510">
        <f t="shared" ref="DW20" si="130">DV20*$BZ20</f>
        <v>0</v>
      </c>
      <c r="DX20" s="510">
        <f t="shared" si="86"/>
        <v>0</v>
      </c>
      <c r="DY20" s="510">
        <f t="shared" ref="DY20" si="131">DX20*$BZ20</f>
        <v>0</v>
      </c>
      <c r="DZ20" s="510">
        <f t="shared" si="88"/>
        <v>0</v>
      </c>
      <c r="EA20" s="510">
        <f t="shared" ref="EA20" si="132">DZ20*$BZ20</f>
        <v>0</v>
      </c>
      <c r="EB20" s="510">
        <f t="shared" si="90"/>
        <v>0</v>
      </c>
      <c r="EC20" s="510">
        <f t="shared" ref="EC20" si="133">EB20*$BZ20</f>
        <v>0</v>
      </c>
      <c r="ED20" s="510">
        <f t="shared" si="92"/>
        <v>0</v>
      </c>
      <c r="EE20" s="510">
        <f t="shared" si="55"/>
        <v>0</v>
      </c>
      <c r="EF20" s="510">
        <f t="shared" si="93"/>
        <v>0</v>
      </c>
      <c r="EG20" s="510">
        <f t="shared" si="56"/>
        <v>0</v>
      </c>
      <c r="EH20" s="510">
        <f t="shared" si="57"/>
        <v>0</v>
      </c>
      <c r="EI20" s="515">
        <f t="shared" si="58"/>
        <v>0</v>
      </c>
      <c r="EJ20" s="510">
        <f t="shared" si="59"/>
        <v>0</v>
      </c>
      <c r="EK20" s="516">
        <f t="shared" si="60"/>
        <v>0</v>
      </c>
      <c r="EL20" s="510">
        <f t="shared" si="61"/>
        <v>0</v>
      </c>
      <c r="EM20" s="516">
        <f t="shared" si="62"/>
        <v>0</v>
      </c>
      <c r="EN20" s="517">
        <f t="shared" si="63"/>
        <v>0</v>
      </c>
    </row>
    <row r="21" spans="1:144" ht="20.100000000000001" customHeight="1">
      <c r="A21" s="518">
        <f t="shared" si="11"/>
        <v>8</v>
      </c>
      <c r="B21" s="1552"/>
      <c r="C21" s="1552"/>
      <c r="D21" s="493"/>
      <c r="E21" s="519"/>
      <c r="F21" s="519"/>
      <c r="G21" s="519"/>
      <c r="H21" s="519"/>
      <c r="I21" s="520" t="s">
        <v>17</v>
      </c>
      <c r="J21" s="519"/>
      <c r="K21" s="520" t="s">
        <v>44</v>
      </c>
      <c r="L21" s="493"/>
      <c r="M21" s="493"/>
      <c r="N21" s="495" t="str">
        <f>IF(L21="常勤",1,IF(M21="","",IF(M21=0,0,IF(ROUND(M21/⑤⑧処遇Ⅰ入力シート!$B$17,1)&lt;0.1,0.1,ROUND(M21/⑤⑧処遇Ⅰ入力シート!$B$17,1)))))</f>
        <v/>
      </c>
      <c r="O21" s="496"/>
      <c r="P21" s="497" t="s">
        <v>342</v>
      </c>
      <c r="Q21" s="521"/>
      <c r="R21" s="522"/>
      <c r="S21" s="523"/>
      <c r="T21" s="523"/>
      <c r="U21" s="524">
        <f t="shared" si="12"/>
        <v>0</v>
      </c>
      <c r="V21" s="523"/>
      <c r="W21" s="502" t="e">
        <f>ROUND((U21+V21)*⑤⑧処遇Ⅰ入力シート!$AG$17/⑤⑧処遇Ⅰ入力シート!$AC$17,0)</f>
        <v>#DIV/0!</v>
      </c>
      <c r="X21" s="525" t="e">
        <f t="shared" si="13"/>
        <v>#DIV/0!</v>
      </c>
      <c r="Y21" s="522"/>
      <c r="Z21" s="523"/>
      <c r="AA21" s="523"/>
      <c r="AB21" s="523"/>
      <c r="AC21" s="523"/>
      <c r="AD21" s="504">
        <f t="shared" si="14"/>
        <v>0</v>
      </c>
      <c r="AE21" s="502" t="e">
        <f>ROUND(AD21*⑤⑧処遇Ⅰ入力シート!$AG$17/⑤⑧処遇Ⅰ入力シート!$AC$17,0)</f>
        <v>#DIV/0!</v>
      </c>
      <c r="AF21" s="525" t="e">
        <f t="shared" si="15"/>
        <v>#DIV/0!</v>
      </c>
      <c r="AG21" s="526"/>
      <c r="AH21" s="523"/>
      <c r="AI21" s="523"/>
      <c r="AJ21" s="502" t="e">
        <f>ROUND(SUM(AG21:AI21)*⑤⑧処遇Ⅰ入力シート!$AG$17/⑤⑧処遇Ⅰ入力シート!$AC$17,0)</f>
        <v>#DIV/0!</v>
      </c>
      <c r="AK21" s="527" t="e">
        <f t="shared" si="16"/>
        <v>#DIV/0!</v>
      </c>
      <c r="AL21" s="507">
        <f t="shared" si="17"/>
        <v>0</v>
      </c>
      <c r="AM21" s="1507"/>
      <c r="AN21" s="1507"/>
      <c r="AO21" s="1507"/>
      <c r="AP21" s="420"/>
      <c r="AQ21" s="420"/>
      <c r="AR21" s="530"/>
      <c r="AS21" s="1483"/>
      <c r="AT21" s="1484"/>
      <c r="AU21" s="1488"/>
      <c r="AV21" s="1489"/>
      <c r="AW21" s="1490"/>
      <c r="AX21" s="1491"/>
      <c r="AY21" s="1471"/>
      <c r="AZ21" s="1492"/>
      <c r="BA21" s="1473"/>
      <c r="BB21" s="1472"/>
      <c r="BC21" s="1472"/>
      <c r="BD21" s="1472"/>
      <c r="BE21" s="1472"/>
      <c r="BF21" s="1472"/>
      <c r="BG21" s="1473"/>
      <c r="BH21" s="531"/>
      <c r="BI21" s="1443"/>
      <c r="BJ21" s="1443"/>
      <c r="BK21" s="1493"/>
      <c r="BL21" s="1493"/>
      <c r="BM21" s="1493"/>
      <c r="BN21" s="1493"/>
      <c r="BO21" s="1493"/>
      <c r="BP21" s="1493"/>
      <c r="BQ21" s="1493"/>
      <c r="BR21" s="1493"/>
      <c r="BS21" s="1493"/>
      <c r="BT21" s="1493"/>
      <c r="BU21" s="1493"/>
      <c r="BV21" s="1493"/>
      <c r="BW21" s="1493"/>
      <c r="BX21" s="1493"/>
      <c r="BY21" s="420"/>
      <c r="BZ21" s="508" t="str">
        <f t="shared" si="18"/>
        <v>0</v>
      </c>
      <c r="CB21" s="509">
        <f t="shared" si="64"/>
        <v>0</v>
      </c>
      <c r="CC21" s="510">
        <f t="shared" si="19"/>
        <v>0</v>
      </c>
      <c r="CD21" s="510">
        <f t="shared" si="65"/>
        <v>0</v>
      </c>
      <c r="CE21" s="510">
        <f t="shared" si="20"/>
        <v>0</v>
      </c>
      <c r="CF21" s="510">
        <f t="shared" si="21"/>
        <v>0</v>
      </c>
      <c r="CG21" s="511">
        <f t="shared" si="22"/>
        <v>0</v>
      </c>
      <c r="CH21" s="510">
        <f t="shared" si="23"/>
        <v>0</v>
      </c>
      <c r="CI21" s="511">
        <f t="shared" si="24"/>
        <v>0</v>
      </c>
      <c r="CJ21" s="510">
        <f t="shared" si="25"/>
        <v>0</v>
      </c>
      <c r="CK21" s="511">
        <f t="shared" si="26"/>
        <v>0</v>
      </c>
      <c r="CL21" s="510">
        <f t="shared" si="66"/>
        <v>0</v>
      </c>
      <c r="CM21" s="510">
        <f t="shared" si="27"/>
        <v>0</v>
      </c>
      <c r="CN21" s="510">
        <f t="shared" si="67"/>
        <v>0</v>
      </c>
      <c r="CO21" s="510">
        <f t="shared" si="28"/>
        <v>0</v>
      </c>
      <c r="CP21" s="510">
        <f t="shared" si="29"/>
        <v>0</v>
      </c>
      <c r="CQ21" s="511">
        <f t="shared" si="30"/>
        <v>0</v>
      </c>
      <c r="CR21" s="510">
        <f t="shared" si="31"/>
        <v>0</v>
      </c>
      <c r="CS21" s="511">
        <f t="shared" si="32"/>
        <v>0</v>
      </c>
      <c r="CT21" s="510">
        <f t="shared" si="33"/>
        <v>0</v>
      </c>
      <c r="CU21" s="511">
        <f t="shared" si="34"/>
        <v>0</v>
      </c>
      <c r="CV21" s="513">
        <f t="shared" si="68"/>
        <v>0</v>
      </c>
      <c r="CW21" s="513">
        <f t="shared" si="35"/>
        <v>0</v>
      </c>
      <c r="CX21" s="513">
        <f t="shared" si="69"/>
        <v>0</v>
      </c>
      <c r="CY21" s="513">
        <f t="shared" ref="CY21" si="134">CX21*$BZ21</f>
        <v>0</v>
      </c>
      <c r="CZ21" s="513">
        <f t="shared" si="71"/>
        <v>0</v>
      </c>
      <c r="DA21" s="513">
        <f t="shared" ref="DA21" si="135">CZ21*$BZ21</f>
        <v>0</v>
      </c>
      <c r="DB21" s="513">
        <f t="shared" si="73"/>
        <v>0</v>
      </c>
      <c r="DC21" s="513">
        <f t="shared" ref="DC21" si="136">DB21*$BZ21</f>
        <v>0</v>
      </c>
      <c r="DD21" s="513">
        <f t="shared" si="75"/>
        <v>0</v>
      </c>
      <c r="DE21" s="513">
        <f t="shared" ref="DE21" si="137">DD21*$BZ21</f>
        <v>0</v>
      </c>
      <c r="DF21" s="513">
        <f t="shared" si="77"/>
        <v>0</v>
      </c>
      <c r="DG21" s="513">
        <f t="shared" ref="DG21" si="138">DF21*$BZ21</f>
        <v>0</v>
      </c>
      <c r="DH21" s="513">
        <f t="shared" si="79"/>
        <v>0</v>
      </c>
      <c r="DI21" s="513">
        <f t="shared" si="41"/>
        <v>0</v>
      </c>
      <c r="DJ21" s="513">
        <f t="shared" si="80"/>
        <v>0</v>
      </c>
      <c r="DK21" s="513">
        <f t="shared" si="42"/>
        <v>0</v>
      </c>
      <c r="DL21" s="513">
        <f t="shared" si="43"/>
        <v>0</v>
      </c>
      <c r="DM21" s="511">
        <f t="shared" si="44"/>
        <v>0</v>
      </c>
      <c r="DN21" s="513">
        <f t="shared" si="45"/>
        <v>0</v>
      </c>
      <c r="DO21" s="511">
        <f t="shared" si="46"/>
        <v>0</v>
      </c>
      <c r="DP21" s="513">
        <f t="shared" si="47"/>
        <v>0</v>
      </c>
      <c r="DQ21" s="511">
        <f t="shared" si="48"/>
        <v>0</v>
      </c>
      <c r="DR21" s="510">
        <f t="shared" si="81"/>
        <v>0</v>
      </c>
      <c r="DS21" s="510">
        <f t="shared" si="49"/>
        <v>0</v>
      </c>
      <c r="DT21" s="510">
        <f t="shared" si="82"/>
        <v>0</v>
      </c>
      <c r="DU21" s="510">
        <f t="shared" ref="DU21" si="139">DT21*$BZ21</f>
        <v>0</v>
      </c>
      <c r="DV21" s="510">
        <f t="shared" si="84"/>
        <v>0</v>
      </c>
      <c r="DW21" s="510">
        <f t="shared" ref="DW21" si="140">DV21*$BZ21</f>
        <v>0</v>
      </c>
      <c r="DX21" s="510">
        <f t="shared" si="86"/>
        <v>0</v>
      </c>
      <c r="DY21" s="510">
        <f t="shared" ref="DY21" si="141">DX21*$BZ21</f>
        <v>0</v>
      </c>
      <c r="DZ21" s="510">
        <f t="shared" si="88"/>
        <v>0</v>
      </c>
      <c r="EA21" s="510">
        <f t="shared" ref="EA21" si="142">DZ21*$BZ21</f>
        <v>0</v>
      </c>
      <c r="EB21" s="510">
        <f t="shared" si="90"/>
        <v>0</v>
      </c>
      <c r="EC21" s="510">
        <f t="shared" ref="EC21" si="143">EB21*$BZ21</f>
        <v>0</v>
      </c>
      <c r="ED21" s="510">
        <f t="shared" si="92"/>
        <v>0</v>
      </c>
      <c r="EE21" s="510">
        <f t="shared" si="55"/>
        <v>0</v>
      </c>
      <c r="EF21" s="510">
        <f t="shared" si="93"/>
        <v>0</v>
      </c>
      <c r="EG21" s="510">
        <f t="shared" si="56"/>
        <v>0</v>
      </c>
      <c r="EH21" s="510">
        <f t="shared" si="57"/>
        <v>0</v>
      </c>
      <c r="EI21" s="515">
        <f t="shared" si="58"/>
        <v>0</v>
      </c>
      <c r="EJ21" s="510">
        <f t="shared" si="59"/>
        <v>0</v>
      </c>
      <c r="EK21" s="516">
        <f t="shared" si="60"/>
        <v>0</v>
      </c>
      <c r="EL21" s="510">
        <f t="shared" si="61"/>
        <v>0</v>
      </c>
      <c r="EM21" s="516">
        <f t="shared" si="62"/>
        <v>0</v>
      </c>
      <c r="EN21" s="517">
        <f t="shared" si="63"/>
        <v>0</v>
      </c>
    </row>
    <row r="22" spans="1:144" ht="20.100000000000001" customHeight="1">
      <c r="A22" s="518">
        <f t="shared" si="11"/>
        <v>9</v>
      </c>
      <c r="B22" s="1552"/>
      <c r="C22" s="1552"/>
      <c r="D22" s="493"/>
      <c r="E22" s="519"/>
      <c r="F22" s="519"/>
      <c r="G22" s="519"/>
      <c r="H22" s="519"/>
      <c r="I22" s="520" t="s">
        <v>17</v>
      </c>
      <c r="J22" s="519"/>
      <c r="K22" s="520" t="s">
        <v>44</v>
      </c>
      <c r="L22" s="493"/>
      <c r="M22" s="493"/>
      <c r="N22" s="495" t="str">
        <f>IF(L22="常勤",1,IF(M22="","",IF(M22=0,0,IF(ROUND(M22/⑤⑧処遇Ⅰ入力シート!$B$17,1)&lt;0.1,0.1,ROUND(M22/⑤⑧処遇Ⅰ入力シート!$B$17,1)))))</f>
        <v/>
      </c>
      <c r="O22" s="496"/>
      <c r="P22" s="497" t="s">
        <v>342</v>
      </c>
      <c r="Q22" s="521"/>
      <c r="R22" s="522"/>
      <c r="S22" s="523"/>
      <c r="T22" s="523"/>
      <c r="U22" s="524">
        <f t="shared" si="12"/>
        <v>0</v>
      </c>
      <c r="V22" s="523"/>
      <c r="W22" s="502" t="e">
        <f>ROUND((U22+V22)*⑤⑧処遇Ⅰ入力シート!$AG$17/⑤⑧処遇Ⅰ入力シート!$AC$17,0)</f>
        <v>#DIV/0!</v>
      </c>
      <c r="X22" s="525" t="e">
        <f t="shared" si="13"/>
        <v>#DIV/0!</v>
      </c>
      <c r="Y22" s="522"/>
      <c r="Z22" s="523"/>
      <c r="AA22" s="523"/>
      <c r="AB22" s="523"/>
      <c r="AC22" s="523"/>
      <c r="AD22" s="504">
        <f t="shared" si="14"/>
        <v>0</v>
      </c>
      <c r="AE22" s="502" t="e">
        <f>ROUND(AD22*⑤⑧処遇Ⅰ入力シート!$AG$17/⑤⑧処遇Ⅰ入力シート!$AC$17,0)</f>
        <v>#DIV/0!</v>
      </c>
      <c r="AF22" s="525" t="e">
        <f t="shared" si="15"/>
        <v>#DIV/0!</v>
      </c>
      <c r="AG22" s="526"/>
      <c r="AH22" s="523"/>
      <c r="AI22" s="523"/>
      <c r="AJ22" s="502" t="e">
        <f>ROUND(SUM(AG22:AI22)*⑤⑧処遇Ⅰ入力シート!$AG$17/⑤⑧処遇Ⅰ入力シート!$AC$17,0)</f>
        <v>#DIV/0!</v>
      </c>
      <c r="AK22" s="527" t="e">
        <f t="shared" si="16"/>
        <v>#DIV/0!</v>
      </c>
      <c r="AL22" s="507">
        <f t="shared" si="17"/>
        <v>0</v>
      </c>
      <c r="AM22" s="1507"/>
      <c r="AN22" s="1507"/>
      <c r="AO22" s="1507"/>
      <c r="AP22" s="420"/>
      <c r="AQ22" s="420"/>
      <c r="AR22" s="530"/>
      <c r="AS22" s="1639">
        <f>⑤⑧処遇Ⅰ入力シート!B29</f>
        <v>0</v>
      </c>
      <c r="AT22" s="1640"/>
      <c r="AU22" s="1447" t="str">
        <f>IF(⑤⑧処遇Ⅰ入力シート!B36="○","☑","□")</f>
        <v>□</v>
      </c>
      <c r="AV22" s="1449" t="s">
        <v>20</v>
      </c>
      <c r="AW22" s="1449"/>
      <c r="AX22" s="1451">
        <f>⑤⑧処遇Ⅰ入力シート!G36</f>
        <v>0</v>
      </c>
      <c r="AY22" s="1451"/>
      <c r="AZ22" s="1469" t="str">
        <f>IF(⑤⑧処遇Ⅰ入力シート!J36="","",⑤⑧処遇Ⅰ入力シート!J36)</f>
        <v/>
      </c>
      <c r="BA22" s="1469"/>
      <c r="BB22" s="1630" t="str">
        <f>IF(⑤⑧処遇Ⅰ入力シート!L36="","",⑤⑧処遇Ⅰ入力シート!L36)</f>
        <v/>
      </c>
      <c r="BC22" s="1631"/>
      <c r="BD22" s="1631"/>
      <c r="BE22" s="1631"/>
      <c r="BF22" s="1631"/>
      <c r="BG22" s="1632"/>
      <c r="BH22" s="531"/>
      <c r="BI22" s="1451" t="e">
        <f>⑤⑧処遇Ⅰ入力シート!B57</f>
        <v>#DIV/0!</v>
      </c>
      <c r="BJ22" s="1451"/>
      <c r="BK22" s="1458" t="str">
        <f>IF(⑤⑧処遇Ⅰ入力シート!B65="○","☑","□")</f>
        <v>□</v>
      </c>
      <c r="BL22" s="1459" t="s">
        <v>20</v>
      </c>
      <c r="BM22" s="1459"/>
      <c r="BN22" s="1451">
        <f>⑤⑧処遇Ⅰ入力シート!G65</f>
        <v>0</v>
      </c>
      <c r="BO22" s="1451"/>
      <c r="BP22" s="1469" t="str">
        <f>IF(⑤⑧処遇Ⅰ入力シート!J65="","",⑤⑧処遇Ⅰ入力シート!J65)</f>
        <v/>
      </c>
      <c r="BQ22" s="1469"/>
      <c r="BR22" s="1469"/>
      <c r="BS22" s="1645" t="str">
        <f>IF(⑤⑧処遇Ⅰ入力シート!L65="","",⑤⑧処遇Ⅰ入力シート!L65)</f>
        <v/>
      </c>
      <c r="BT22" s="1645"/>
      <c r="BU22" s="1645"/>
      <c r="BV22" s="1645"/>
      <c r="BW22" s="1645"/>
      <c r="BX22" s="1645"/>
      <c r="BY22" s="420"/>
      <c r="BZ22" s="508" t="str">
        <f t="shared" si="18"/>
        <v>0</v>
      </c>
      <c r="CB22" s="509">
        <f t="shared" si="64"/>
        <v>0</v>
      </c>
      <c r="CC22" s="510">
        <f t="shared" si="19"/>
        <v>0</v>
      </c>
      <c r="CD22" s="510">
        <f t="shared" si="65"/>
        <v>0</v>
      </c>
      <c r="CE22" s="510">
        <f t="shared" si="20"/>
        <v>0</v>
      </c>
      <c r="CF22" s="510">
        <f t="shared" si="21"/>
        <v>0</v>
      </c>
      <c r="CG22" s="511">
        <f t="shared" si="22"/>
        <v>0</v>
      </c>
      <c r="CH22" s="510">
        <f t="shared" si="23"/>
        <v>0</v>
      </c>
      <c r="CI22" s="511">
        <f t="shared" si="24"/>
        <v>0</v>
      </c>
      <c r="CJ22" s="510">
        <f t="shared" si="25"/>
        <v>0</v>
      </c>
      <c r="CK22" s="511">
        <f t="shared" si="26"/>
        <v>0</v>
      </c>
      <c r="CL22" s="510">
        <f t="shared" si="66"/>
        <v>0</v>
      </c>
      <c r="CM22" s="510">
        <f t="shared" si="27"/>
        <v>0</v>
      </c>
      <c r="CN22" s="510">
        <f t="shared" si="67"/>
        <v>0</v>
      </c>
      <c r="CO22" s="510">
        <f t="shared" si="28"/>
        <v>0</v>
      </c>
      <c r="CP22" s="510">
        <f t="shared" si="29"/>
        <v>0</v>
      </c>
      <c r="CQ22" s="511">
        <f t="shared" si="30"/>
        <v>0</v>
      </c>
      <c r="CR22" s="510">
        <f t="shared" si="31"/>
        <v>0</v>
      </c>
      <c r="CS22" s="511">
        <f t="shared" si="32"/>
        <v>0</v>
      </c>
      <c r="CT22" s="510">
        <f t="shared" si="33"/>
        <v>0</v>
      </c>
      <c r="CU22" s="511">
        <f t="shared" si="34"/>
        <v>0</v>
      </c>
      <c r="CV22" s="513">
        <f t="shared" si="68"/>
        <v>0</v>
      </c>
      <c r="CW22" s="513">
        <f t="shared" si="35"/>
        <v>0</v>
      </c>
      <c r="CX22" s="513">
        <f t="shared" si="69"/>
        <v>0</v>
      </c>
      <c r="CY22" s="513">
        <f t="shared" ref="CY22" si="144">CX22*$BZ22</f>
        <v>0</v>
      </c>
      <c r="CZ22" s="513">
        <f t="shared" si="71"/>
        <v>0</v>
      </c>
      <c r="DA22" s="513">
        <f t="shared" ref="DA22" si="145">CZ22*$BZ22</f>
        <v>0</v>
      </c>
      <c r="DB22" s="513">
        <f t="shared" si="73"/>
        <v>0</v>
      </c>
      <c r="DC22" s="513">
        <f t="shared" ref="DC22" si="146">DB22*$BZ22</f>
        <v>0</v>
      </c>
      <c r="DD22" s="513">
        <f t="shared" si="75"/>
        <v>0</v>
      </c>
      <c r="DE22" s="513">
        <f t="shared" ref="DE22" si="147">DD22*$BZ22</f>
        <v>0</v>
      </c>
      <c r="DF22" s="513">
        <f t="shared" si="77"/>
        <v>0</v>
      </c>
      <c r="DG22" s="513">
        <f t="shared" ref="DG22" si="148">DF22*$BZ22</f>
        <v>0</v>
      </c>
      <c r="DH22" s="513">
        <f t="shared" si="79"/>
        <v>0</v>
      </c>
      <c r="DI22" s="513">
        <f t="shared" si="41"/>
        <v>0</v>
      </c>
      <c r="DJ22" s="513">
        <f t="shared" si="80"/>
        <v>0</v>
      </c>
      <c r="DK22" s="513">
        <f t="shared" si="42"/>
        <v>0</v>
      </c>
      <c r="DL22" s="513">
        <f t="shared" si="43"/>
        <v>0</v>
      </c>
      <c r="DM22" s="511">
        <f t="shared" si="44"/>
        <v>0</v>
      </c>
      <c r="DN22" s="513">
        <f t="shared" si="45"/>
        <v>0</v>
      </c>
      <c r="DO22" s="511">
        <f t="shared" si="46"/>
        <v>0</v>
      </c>
      <c r="DP22" s="513">
        <f t="shared" si="47"/>
        <v>0</v>
      </c>
      <c r="DQ22" s="511">
        <f t="shared" si="48"/>
        <v>0</v>
      </c>
      <c r="DR22" s="510">
        <f t="shared" si="81"/>
        <v>0</v>
      </c>
      <c r="DS22" s="510">
        <f t="shared" si="49"/>
        <v>0</v>
      </c>
      <c r="DT22" s="510">
        <f t="shared" si="82"/>
        <v>0</v>
      </c>
      <c r="DU22" s="510">
        <f t="shared" ref="DU22" si="149">DT22*$BZ22</f>
        <v>0</v>
      </c>
      <c r="DV22" s="510">
        <f t="shared" si="84"/>
        <v>0</v>
      </c>
      <c r="DW22" s="510">
        <f t="shared" ref="DW22" si="150">DV22*$BZ22</f>
        <v>0</v>
      </c>
      <c r="DX22" s="510">
        <f t="shared" si="86"/>
        <v>0</v>
      </c>
      <c r="DY22" s="510">
        <f t="shared" ref="DY22" si="151">DX22*$BZ22</f>
        <v>0</v>
      </c>
      <c r="DZ22" s="510">
        <f t="shared" si="88"/>
        <v>0</v>
      </c>
      <c r="EA22" s="510">
        <f t="shared" ref="EA22" si="152">DZ22*$BZ22</f>
        <v>0</v>
      </c>
      <c r="EB22" s="510">
        <f t="shared" si="90"/>
        <v>0</v>
      </c>
      <c r="EC22" s="510">
        <f t="shared" ref="EC22" si="153">EB22*$BZ22</f>
        <v>0</v>
      </c>
      <c r="ED22" s="510">
        <f t="shared" si="92"/>
        <v>0</v>
      </c>
      <c r="EE22" s="510">
        <f t="shared" si="55"/>
        <v>0</v>
      </c>
      <c r="EF22" s="510">
        <f t="shared" si="93"/>
        <v>0</v>
      </c>
      <c r="EG22" s="510">
        <f t="shared" si="56"/>
        <v>0</v>
      </c>
      <c r="EH22" s="510">
        <f t="shared" si="57"/>
        <v>0</v>
      </c>
      <c r="EI22" s="515">
        <f t="shared" si="58"/>
        <v>0</v>
      </c>
      <c r="EJ22" s="510">
        <f t="shared" si="59"/>
        <v>0</v>
      </c>
      <c r="EK22" s="516">
        <f t="shared" si="60"/>
        <v>0</v>
      </c>
      <c r="EL22" s="510">
        <f t="shared" si="61"/>
        <v>0</v>
      </c>
      <c r="EM22" s="516">
        <f t="shared" si="62"/>
        <v>0</v>
      </c>
      <c r="EN22" s="517">
        <f t="shared" si="63"/>
        <v>0</v>
      </c>
    </row>
    <row r="23" spans="1:144" ht="20.100000000000001" customHeight="1">
      <c r="A23" s="518">
        <f t="shared" si="11"/>
        <v>10</v>
      </c>
      <c r="B23" s="1552"/>
      <c r="C23" s="1552"/>
      <c r="D23" s="493"/>
      <c r="E23" s="519"/>
      <c r="F23" s="519"/>
      <c r="G23" s="519"/>
      <c r="H23" s="519"/>
      <c r="I23" s="520" t="s">
        <v>17</v>
      </c>
      <c r="J23" s="519"/>
      <c r="K23" s="520" t="s">
        <v>44</v>
      </c>
      <c r="L23" s="493"/>
      <c r="M23" s="493"/>
      <c r="N23" s="495" t="str">
        <f>IF(L23="常勤",1,IF(M23="","",IF(M23=0,0,IF(ROUND(M23/⑤⑧処遇Ⅰ入力シート!$B$17,1)&lt;0.1,0.1,ROUND(M23/⑤⑧処遇Ⅰ入力シート!$B$17,1)))))</f>
        <v/>
      </c>
      <c r="O23" s="496"/>
      <c r="P23" s="497" t="s">
        <v>342</v>
      </c>
      <c r="Q23" s="521"/>
      <c r="R23" s="522"/>
      <c r="S23" s="523"/>
      <c r="T23" s="523"/>
      <c r="U23" s="524">
        <f t="shared" si="12"/>
        <v>0</v>
      </c>
      <c r="V23" s="523"/>
      <c r="W23" s="502" t="e">
        <f>ROUND((U23+V23)*⑤⑧処遇Ⅰ入力シート!$AG$17/⑤⑧処遇Ⅰ入力シート!$AC$17,0)</f>
        <v>#DIV/0!</v>
      </c>
      <c r="X23" s="525" t="e">
        <f t="shared" si="13"/>
        <v>#DIV/0!</v>
      </c>
      <c r="Y23" s="522"/>
      <c r="Z23" s="523"/>
      <c r="AA23" s="523"/>
      <c r="AB23" s="523"/>
      <c r="AC23" s="523"/>
      <c r="AD23" s="504">
        <f t="shared" si="14"/>
        <v>0</v>
      </c>
      <c r="AE23" s="502" t="e">
        <f>ROUND(AD23*⑤⑧処遇Ⅰ入力シート!$AG$17/⑤⑧処遇Ⅰ入力シート!$AC$17,0)</f>
        <v>#DIV/0!</v>
      </c>
      <c r="AF23" s="525" t="e">
        <f t="shared" si="15"/>
        <v>#DIV/0!</v>
      </c>
      <c r="AG23" s="526"/>
      <c r="AH23" s="523"/>
      <c r="AI23" s="523"/>
      <c r="AJ23" s="502" t="e">
        <f>ROUND(SUM(AG23:AI23)*⑤⑧処遇Ⅰ入力シート!$AG$17/⑤⑧処遇Ⅰ入力シート!$AC$17,0)</f>
        <v>#DIV/0!</v>
      </c>
      <c r="AK23" s="527" t="e">
        <f t="shared" si="16"/>
        <v>#DIV/0!</v>
      </c>
      <c r="AL23" s="507">
        <f t="shared" si="17"/>
        <v>0</v>
      </c>
      <c r="AM23" s="1507"/>
      <c r="AN23" s="1507"/>
      <c r="AO23" s="1507"/>
      <c r="AP23" s="420"/>
      <c r="AQ23" s="420"/>
      <c r="AR23" s="530"/>
      <c r="AS23" s="1641"/>
      <c r="AT23" s="1642"/>
      <c r="AU23" s="1448"/>
      <c r="AV23" s="1450"/>
      <c r="AW23" s="1450"/>
      <c r="AX23" s="1451"/>
      <c r="AY23" s="1451"/>
      <c r="AZ23" s="1469"/>
      <c r="BA23" s="1469"/>
      <c r="BB23" s="1633"/>
      <c r="BC23" s="1634"/>
      <c r="BD23" s="1634"/>
      <c r="BE23" s="1634"/>
      <c r="BF23" s="1634"/>
      <c r="BG23" s="1635"/>
      <c r="BH23" s="531"/>
      <c r="BI23" s="1451"/>
      <c r="BJ23" s="1451"/>
      <c r="BK23" s="1458"/>
      <c r="BL23" s="1459"/>
      <c r="BM23" s="1459"/>
      <c r="BN23" s="1451"/>
      <c r="BO23" s="1451"/>
      <c r="BP23" s="1469"/>
      <c r="BQ23" s="1469"/>
      <c r="BR23" s="1469"/>
      <c r="BS23" s="1645"/>
      <c r="BT23" s="1645"/>
      <c r="BU23" s="1645"/>
      <c r="BV23" s="1645"/>
      <c r="BW23" s="1645"/>
      <c r="BX23" s="1645"/>
      <c r="BY23" s="420"/>
      <c r="BZ23" s="508" t="str">
        <f t="shared" si="18"/>
        <v>0</v>
      </c>
      <c r="CB23" s="509">
        <f t="shared" si="64"/>
        <v>0</v>
      </c>
      <c r="CC23" s="510">
        <f t="shared" si="19"/>
        <v>0</v>
      </c>
      <c r="CD23" s="510">
        <f t="shared" si="65"/>
        <v>0</v>
      </c>
      <c r="CE23" s="510">
        <f t="shared" si="20"/>
        <v>0</v>
      </c>
      <c r="CF23" s="510">
        <f t="shared" si="21"/>
        <v>0</v>
      </c>
      <c r="CG23" s="511">
        <f t="shared" si="22"/>
        <v>0</v>
      </c>
      <c r="CH23" s="510">
        <f t="shared" si="23"/>
        <v>0</v>
      </c>
      <c r="CI23" s="511">
        <f t="shared" si="24"/>
        <v>0</v>
      </c>
      <c r="CJ23" s="510">
        <f t="shared" si="25"/>
        <v>0</v>
      </c>
      <c r="CK23" s="511">
        <f t="shared" si="26"/>
        <v>0</v>
      </c>
      <c r="CL23" s="510">
        <f t="shared" si="66"/>
        <v>0</v>
      </c>
      <c r="CM23" s="510">
        <f t="shared" si="27"/>
        <v>0</v>
      </c>
      <c r="CN23" s="510">
        <f t="shared" si="67"/>
        <v>0</v>
      </c>
      <c r="CO23" s="510">
        <f t="shared" si="28"/>
        <v>0</v>
      </c>
      <c r="CP23" s="510">
        <f t="shared" si="29"/>
        <v>0</v>
      </c>
      <c r="CQ23" s="511">
        <f t="shared" si="30"/>
        <v>0</v>
      </c>
      <c r="CR23" s="510">
        <f t="shared" si="31"/>
        <v>0</v>
      </c>
      <c r="CS23" s="511">
        <f t="shared" si="32"/>
        <v>0</v>
      </c>
      <c r="CT23" s="510">
        <f t="shared" si="33"/>
        <v>0</v>
      </c>
      <c r="CU23" s="511">
        <f t="shared" si="34"/>
        <v>0</v>
      </c>
      <c r="CV23" s="513">
        <f t="shared" si="68"/>
        <v>0</v>
      </c>
      <c r="CW23" s="513">
        <f t="shared" si="35"/>
        <v>0</v>
      </c>
      <c r="CX23" s="513">
        <f t="shared" si="69"/>
        <v>0</v>
      </c>
      <c r="CY23" s="513">
        <f t="shared" ref="CY23" si="154">CX23*$BZ23</f>
        <v>0</v>
      </c>
      <c r="CZ23" s="513">
        <f t="shared" si="71"/>
        <v>0</v>
      </c>
      <c r="DA23" s="513">
        <f t="shared" ref="DA23" si="155">CZ23*$BZ23</f>
        <v>0</v>
      </c>
      <c r="DB23" s="513">
        <f t="shared" si="73"/>
        <v>0</v>
      </c>
      <c r="DC23" s="513">
        <f t="shared" ref="DC23" si="156">DB23*$BZ23</f>
        <v>0</v>
      </c>
      <c r="DD23" s="513">
        <f t="shared" si="75"/>
        <v>0</v>
      </c>
      <c r="DE23" s="513">
        <f t="shared" ref="DE23" si="157">DD23*$BZ23</f>
        <v>0</v>
      </c>
      <c r="DF23" s="513">
        <f t="shared" si="77"/>
        <v>0</v>
      </c>
      <c r="DG23" s="513">
        <f t="shared" ref="DG23" si="158">DF23*$BZ23</f>
        <v>0</v>
      </c>
      <c r="DH23" s="513">
        <f t="shared" si="79"/>
        <v>0</v>
      </c>
      <c r="DI23" s="513">
        <f t="shared" si="41"/>
        <v>0</v>
      </c>
      <c r="DJ23" s="513">
        <f t="shared" si="80"/>
        <v>0</v>
      </c>
      <c r="DK23" s="513">
        <f t="shared" si="42"/>
        <v>0</v>
      </c>
      <c r="DL23" s="513">
        <f t="shared" si="43"/>
        <v>0</v>
      </c>
      <c r="DM23" s="511">
        <f t="shared" si="44"/>
        <v>0</v>
      </c>
      <c r="DN23" s="513">
        <f t="shared" si="45"/>
        <v>0</v>
      </c>
      <c r="DO23" s="511">
        <f t="shared" si="46"/>
        <v>0</v>
      </c>
      <c r="DP23" s="513">
        <f t="shared" si="47"/>
        <v>0</v>
      </c>
      <c r="DQ23" s="511">
        <f t="shared" si="48"/>
        <v>0</v>
      </c>
      <c r="DR23" s="510">
        <f t="shared" si="81"/>
        <v>0</v>
      </c>
      <c r="DS23" s="510">
        <f t="shared" si="49"/>
        <v>0</v>
      </c>
      <c r="DT23" s="510">
        <f t="shared" si="82"/>
        <v>0</v>
      </c>
      <c r="DU23" s="510">
        <f t="shared" ref="DU23" si="159">DT23*$BZ23</f>
        <v>0</v>
      </c>
      <c r="DV23" s="510">
        <f t="shared" si="84"/>
        <v>0</v>
      </c>
      <c r="DW23" s="510">
        <f t="shared" ref="DW23" si="160">DV23*$BZ23</f>
        <v>0</v>
      </c>
      <c r="DX23" s="510">
        <f t="shared" si="86"/>
        <v>0</v>
      </c>
      <c r="DY23" s="510">
        <f t="shared" ref="DY23" si="161">DX23*$BZ23</f>
        <v>0</v>
      </c>
      <c r="DZ23" s="510">
        <f t="shared" si="88"/>
        <v>0</v>
      </c>
      <c r="EA23" s="510">
        <f t="shared" ref="EA23" si="162">DZ23*$BZ23</f>
        <v>0</v>
      </c>
      <c r="EB23" s="510">
        <f t="shared" si="90"/>
        <v>0</v>
      </c>
      <c r="EC23" s="510">
        <f t="shared" ref="EC23" si="163">EB23*$BZ23</f>
        <v>0</v>
      </c>
      <c r="ED23" s="510">
        <f t="shared" si="92"/>
        <v>0</v>
      </c>
      <c r="EE23" s="510">
        <f t="shared" si="55"/>
        <v>0</v>
      </c>
      <c r="EF23" s="510">
        <f t="shared" si="93"/>
        <v>0</v>
      </c>
      <c r="EG23" s="510">
        <f t="shared" si="56"/>
        <v>0</v>
      </c>
      <c r="EH23" s="510">
        <f t="shared" si="57"/>
        <v>0</v>
      </c>
      <c r="EI23" s="515">
        <f t="shared" si="58"/>
        <v>0</v>
      </c>
      <c r="EJ23" s="510">
        <f t="shared" si="59"/>
        <v>0</v>
      </c>
      <c r="EK23" s="516">
        <f t="shared" si="60"/>
        <v>0</v>
      </c>
      <c r="EL23" s="510">
        <f t="shared" si="61"/>
        <v>0</v>
      </c>
      <c r="EM23" s="516">
        <f t="shared" si="62"/>
        <v>0</v>
      </c>
      <c r="EN23" s="517">
        <f t="shared" si="63"/>
        <v>0</v>
      </c>
    </row>
    <row r="24" spans="1:144" ht="20.100000000000001" customHeight="1">
      <c r="A24" s="518">
        <f t="shared" si="11"/>
        <v>11</v>
      </c>
      <c r="B24" s="1552"/>
      <c r="C24" s="1552"/>
      <c r="D24" s="493"/>
      <c r="E24" s="519"/>
      <c r="F24" s="519"/>
      <c r="G24" s="519"/>
      <c r="H24" s="519"/>
      <c r="I24" s="520" t="s">
        <v>17</v>
      </c>
      <c r="J24" s="519"/>
      <c r="K24" s="520" t="s">
        <v>44</v>
      </c>
      <c r="L24" s="493"/>
      <c r="M24" s="493"/>
      <c r="N24" s="495" t="str">
        <f>IF(L24="常勤",1,IF(M24="","",IF(M24=0,0,IF(ROUND(M24/⑤⑧処遇Ⅰ入力シート!$B$17,1)&lt;0.1,0.1,ROUND(M24/⑤⑧処遇Ⅰ入力シート!$B$17,1)))))</f>
        <v/>
      </c>
      <c r="O24" s="496"/>
      <c r="P24" s="497" t="s">
        <v>342</v>
      </c>
      <c r="Q24" s="521"/>
      <c r="R24" s="522"/>
      <c r="S24" s="523"/>
      <c r="T24" s="523"/>
      <c r="U24" s="524">
        <f t="shared" si="12"/>
        <v>0</v>
      </c>
      <c r="V24" s="523"/>
      <c r="W24" s="502" t="e">
        <f>ROUND((U24+V24)*⑤⑧処遇Ⅰ入力シート!$AG$17/⑤⑧処遇Ⅰ入力シート!$AC$17,0)</f>
        <v>#DIV/0!</v>
      </c>
      <c r="X24" s="525" t="e">
        <f t="shared" si="13"/>
        <v>#DIV/0!</v>
      </c>
      <c r="Y24" s="522"/>
      <c r="Z24" s="523"/>
      <c r="AA24" s="523"/>
      <c r="AB24" s="523"/>
      <c r="AC24" s="523"/>
      <c r="AD24" s="504">
        <f t="shared" si="14"/>
        <v>0</v>
      </c>
      <c r="AE24" s="502" t="e">
        <f>ROUND(AD24*⑤⑧処遇Ⅰ入力シート!$AG$17/⑤⑧処遇Ⅰ入力シート!$AC$17,0)</f>
        <v>#DIV/0!</v>
      </c>
      <c r="AF24" s="525" t="e">
        <f t="shared" si="15"/>
        <v>#DIV/0!</v>
      </c>
      <c r="AG24" s="526"/>
      <c r="AH24" s="523"/>
      <c r="AI24" s="523"/>
      <c r="AJ24" s="502" t="e">
        <f>ROUND(SUM(AG24:AI24)*⑤⑧処遇Ⅰ入力シート!$AG$17/⑤⑧処遇Ⅰ入力シート!$AC$17,0)</f>
        <v>#DIV/0!</v>
      </c>
      <c r="AK24" s="527" t="e">
        <f t="shared" si="16"/>
        <v>#DIV/0!</v>
      </c>
      <c r="AL24" s="507">
        <f t="shared" si="17"/>
        <v>0</v>
      </c>
      <c r="AM24" s="1507"/>
      <c r="AN24" s="1507"/>
      <c r="AO24" s="1507"/>
      <c r="AP24" s="420"/>
      <c r="AQ24" s="420"/>
      <c r="AR24" s="530"/>
      <c r="AS24" s="1641"/>
      <c r="AT24" s="1642"/>
      <c r="AU24" s="1447" t="str">
        <f>IF(⑤⑧処遇Ⅰ入力シート!B37="○","☑","□")</f>
        <v>□</v>
      </c>
      <c r="AV24" s="1515" t="s">
        <v>338</v>
      </c>
      <c r="AW24" s="1517" t="str">
        <f>IF(⑤⑧処遇Ⅰ入力シート!E37="","",⑤⑧処遇Ⅰ入力シート!E37)</f>
        <v/>
      </c>
      <c r="AX24" s="1451">
        <f>⑤⑧処遇Ⅰ入力シート!G37</f>
        <v>0</v>
      </c>
      <c r="AY24" s="1451"/>
      <c r="AZ24" s="1469" t="str">
        <f>IF(⑤⑧処遇Ⅰ入力シート!J37="","",⑤⑧処遇Ⅰ入力シート!J37)</f>
        <v/>
      </c>
      <c r="BA24" s="1469"/>
      <c r="BB24" s="1633"/>
      <c r="BC24" s="1634"/>
      <c r="BD24" s="1634"/>
      <c r="BE24" s="1634"/>
      <c r="BF24" s="1634"/>
      <c r="BG24" s="1635"/>
      <c r="BH24" s="531"/>
      <c r="BI24" s="1451"/>
      <c r="BJ24" s="1451"/>
      <c r="BK24" s="1458" t="str">
        <f>IF(⑤⑧処遇Ⅰ入力シート!B66="○","☑","□")</f>
        <v>□</v>
      </c>
      <c r="BL24" s="1456" t="s">
        <v>338</v>
      </c>
      <c r="BM24" s="1457" t="str">
        <f>IF(⑤⑧処遇Ⅰ入力シート!E66="","",⑤⑧処遇Ⅰ入力シート!E66)</f>
        <v/>
      </c>
      <c r="BN24" s="1451">
        <f>⑤⑧処遇Ⅰ入力シート!G66</f>
        <v>0</v>
      </c>
      <c r="BO24" s="1451"/>
      <c r="BP24" s="1469" t="str">
        <f>IF(⑤⑧処遇Ⅰ入力シート!J66="","",⑤⑧処遇Ⅰ入力シート!J66)</f>
        <v/>
      </c>
      <c r="BQ24" s="1469"/>
      <c r="BR24" s="1469"/>
      <c r="BS24" s="1645"/>
      <c r="BT24" s="1645"/>
      <c r="BU24" s="1645"/>
      <c r="BV24" s="1645"/>
      <c r="BW24" s="1645"/>
      <c r="BX24" s="1645"/>
      <c r="BY24" s="420"/>
      <c r="BZ24" s="508" t="str">
        <f t="shared" si="18"/>
        <v>0</v>
      </c>
      <c r="CB24" s="509">
        <f t="shared" si="64"/>
        <v>0</v>
      </c>
      <c r="CC24" s="510">
        <f t="shared" si="19"/>
        <v>0</v>
      </c>
      <c r="CD24" s="510">
        <f t="shared" si="65"/>
        <v>0</v>
      </c>
      <c r="CE24" s="510">
        <f t="shared" si="20"/>
        <v>0</v>
      </c>
      <c r="CF24" s="510">
        <f t="shared" si="21"/>
        <v>0</v>
      </c>
      <c r="CG24" s="511">
        <f t="shared" si="22"/>
        <v>0</v>
      </c>
      <c r="CH24" s="510">
        <f t="shared" si="23"/>
        <v>0</v>
      </c>
      <c r="CI24" s="511">
        <f t="shared" si="24"/>
        <v>0</v>
      </c>
      <c r="CJ24" s="510">
        <f t="shared" si="25"/>
        <v>0</v>
      </c>
      <c r="CK24" s="511">
        <f t="shared" si="26"/>
        <v>0</v>
      </c>
      <c r="CL24" s="510">
        <f t="shared" si="66"/>
        <v>0</v>
      </c>
      <c r="CM24" s="510">
        <f t="shared" si="27"/>
        <v>0</v>
      </c>
      <c r="CN24" s="510">
        <f t="shared" si="67"/>
        <v>0</v>
      </c>
      <c r="CO24" s="510">
        <f t="shared" si="28"/>
        <v>0</v>
      </c>
      <c r="CP24" s="510">
        <f t="shared" si="29"/>
        <v>0</v>
      </c>
      <c r="CQ24" s="511">
        <f t="shared" si="30"/>
        <v>0</v>
      </c>
      <c r="CR24" s="510">
        <f t="shared" si="31"/>
        <v>0</v>
      </c>
      <c r="CS24" s="511">
        <f t="shared" si="32"/>
        <v>0</v>
      </c>
      <c r="CT24" s="510">
        <f t="shared" si="33"/>
        <v>0</v>
      </c>
      <c r="CU24" s="511">
        <f t="shared" si="34"/>
        <v>0</v>
      </c>
      <c r="CV24" s="513">
        <f t="shared" si="68"/>
        <v>0</v>
      </c>
      <c r="CW24" s="513">
        <f t="shared" si="35"/>
        <v>0</v>
      </c>
      <c r="CX24" s="513">
        <f t="shared" si="69"/>
        <v>0</v>
      </c>
      <c r="CY24" s="513">
        <f t="shared" ref="CY24" si="164">CX24*$BZ24</f>
        <v>0</v>
      </c>
      <c r="CZ24" s="513">
        <f t="shared" si="71"/>
        <v>0</v>
      </c>
      <c r="DA24" s="513">
        <f t="shared" ref="DA24" si="165">CZ24*$BZ24</f>
        <v>0</v>
      </c>
      <c r="DB24" s="513">
        <f t="shared" si="73"/>
        <v>0</v>
      </c>
      <c r="DC24" s="513">
        <f t="shared" ref="DC24" si="166">DB24*$BZ24</f>
        <v>0</v>
      </c>
      <c r="DD24" s="513">
        <f t="shared" si="75"/>
        <v>0</v>
      </c>
      <c r="DE24" s="513">
        <f t="shared" ref="DE24" si="167">DD24*$BZ24</f>
        <v>0</v>
      </c>
      <c r="DF24" s="513">
        <f t="shared" si="77"/>
        <v>0</v>
      </c>
      <c r="DG24" s="513">
        <f t="shared" ref="DG24" si="168">DF24*$BZ24</f>
        <v>0</v>
      </c>
      <c r="DH24" s="513">
        <f t="shared" si="79"/>
        <v>0</v>
      </c>
      <c r="DI24" s="513">
        <f t="shared" si="41"/>
        <v>0</v>
      </c>
      <c r="DJ24" s="513">
        <f t="shared" si="80"/>
        <v>0</v>
      </c>
      <c r="DK24" s="513">
        <f t="shared" si="42"/>
        <v>0</v>
      </c>
      <c r="DL24" s="513">
        <f t="shared" si="43"/>
        <v>0</v>
      </c>
      <c r="DM24" s="511">
        <f t="shared" si="44"/>
        <v>0</v>
      </c>
      <c r="DN24" s="513">
        <f t="shared" si="45"/>
        <v>0</v>
      </c>
      <c r="DO24" s="511">
        <f t="shared" si="46"/>
        <v>0</v>
      </c>
      <c r="DP24" s="513">
        <f t="shared" si="47"/>
        <v>0</v>
      </c>
      <c r="DQ24" s="511">
        <f t="shared" si="48"/>
        <v>0</v>
      </c>
      <c r="DR24" s="510">
        <f t="shared" si="81"/>
        <v>0</v>
      </c>
      <c r="DS24" s="510">
        <f t="shared" si="49"/>
        <v>0</v>
      </c>
      <c r="DT24" s="510">
        <f t="shared" si="82"/>
        <v>0</v>
      </c>
      <c r="DU24" s="510">
        <f t="shared" ref="DU24" si="169">DT24*$BZ24</f>
        <v>0</v>
      </c>
      <c r="DV24" s="510">
        <f t="shared" si="84"/>
        <v>0</v>
      </c>
      <c r="DW24" s="510">
        <f t="shared" ref="DW24" si="170">DV24*$BZ24</f>
        <v>0</v>
      </c>
      <c r="DX24" s="510">
        <f t="shared" si="86"/>
        <v>0</v>
      </c>
      <c r="DY24" s="510">
        <f t="shared" ref="DY24" si="171">DX24*$BZ24</f>
        <v>0</v>
      </c>
      <c r="DZ24" s="510">
        <f t="shared" si="88"/>
        <v>0</v>
      </c>
      <c r="EA24" s="510">
        <f t="shared" ref="EA24" si="172">DZ24*$BZ24</f>
        <v>0</v>
      </c>
      <c r="EB24" s="510">
        <f t="shared" si="90"/>
        <v>0</v>
      </c>
      <c r="EC24" s="510">
        <f t="shared" ref="EC24" si="173">EB24*$BZ24</f>
        <v>0</v>
      </c>
      <c r="ED24" s="510">
        <f t="shared" si="92"/>
        <v>0</v>
      </c>
      <c r="EE24" s="510">
        <f t="shared" si="55"/>
        <v>0</v>
      </c>
      <c r="EF24" s="510">
        <f t="shared" si="93"/>
        <v>0</v>
      </c>
      <c r="EG24" s="510">
        <f t="shared" si="56"/>
        <v>0</v>
      </c>
      <c r="EH24" s="510">
        <f t="shared" si="57"/>
        <v>0</v>
      </c>
      <c r="EI24" s="515">
        <f t="shared" si="58"/>
        <v>0</v>
      </c>
      <c r="EJ24" s="510">
        <f t="shared" si="59"/>
        <v>0</v>
      </c>
      <c r="EK24" s="516">
        <f t="shared" si="60"/>
        <v>0</v>
      </c>
      <c r="EL24" s="510">
        <f t="shared" si="61"/>
        <v>0</v>
      </c>
      <c r="EM24" s="516">
        <f t="shared" si="62"/>
        <v>0</v>
      </c>
      <c r="EN24" s="517">
        <f t="shared" si="63"/>
        <v>0</v>
      </c>
    </row>
    <row r="25" spans="1:144" ht="20.100000000000001" customHeight="1">
      <c r="A25" s="518">
        <f t="shared" si="11"/>
        <v>12</v>
      </c>
      <c r="B25" s="1552"/>
      <c r="C25" s="1552"/>
      <c r="D25" s="519"/>
      <c r="E25" s="519"/>
      <c r="F25" s="519"/>
      <c r="G25" s="519"/>
      <c r="H25" s="519"/>
      <c r="I25" s="520" t="s">
        <v>17</v>
      </c>
      <c r="J25" s="519"/>
      <c r="K25" s="520" t="s">
        <v>44</v>
      </c>
      <c r="L25" s="519"/>
      <c r="M25" s="519"/>
      <c r="N25" s="495" t="str">
        <f>IF(L25="常勤",1,IF(M25="","",IF(M25=0,0,IF(ROUND(M25/⑤⑧処遇Ⅰ入力シート!$B$17,1)&lt;0.1,0.1,ROUND(M25/⑤⑧処遇Ⅰ入力シート!$B$17,1)))))</f>
        <v/>
      </c>
      <c r="O25" s="496"/>
      <c r="P25" s="497" t="s">
        <v>342</v>
      </c>
      <c r="Q25" s="521"/>
      <c r="R25" s="522"/>
      <c r="S25" s="523"/>
      <c r="T25" s="523"/>
      <c r="U25" s="524">
        <f t="shared" si="12"/>
        <v>0</v>
      </c>
      <c r="V25" s="523"/>
      <c r="W25" s="502" t="e">
        <f>ROUND((U25+V25)*⑤⑧処遇Ⅰ入力シート!$AG$17/⑤⑧処遇Ⅰ入力シート!$AC$17,0)</f>
        <v>#DIV/0!</v>
      </c>
      <c r="X25" s="525" t="e">
        <f t="shared" si="13"/>
        <v>#DIV/0!</v>
      </c>
      <c r="Y25" s="522"/>
      <c r="Z25" s="523"/>
      <c r="AA25" s="523"/>
      <c r="AB25" s="523"/>
      <c r="AC25" s="523"/>
      <c r="AD25" s="504">
        <f t="shared" si="14"/>
        <v>0</v>
      </c>
      <c r="AE25" s="502" t="e">
        <f>ROUND(AD25*⑤⑧処遇Ⅰ入力シート!$AG$17/⑤⑧処遇Ⅰ入力シート!$AC$17,0)</f>
        <v>#DIV/0!</v>
      </c>
      <c r="AF25" s="525" t="e">
        <f t="shared" si="15"/>
        <v>#DIV/0!</v>
      </c>
      <c r="AG25" s="526"/>
      <c r="AH25" s="523"/>
      <c r="AI25" s="523"/>
      <c r="AJ25" s="502" t="e">
        <f>ROUND(SUM(AG25:AI25)*⑤⑧処遇Ⅰ入力シート!$AG$17/⑤⑧処遇Ⅰ入力シート!$AC$17,0)</f>
        <v>#DIV/0!</v>
      </c>
      <c r="AK25" s="527" t="e">
        <f t="shared" si="16"/>
        <v>#DIV/0!</v>
      </c>
      <c r="AL25" s="507">
        <f t="shared" si="17"/>
        <v>0</v>
      </c>
      <c r="AM25" s="1507"/>
      <c r="AN25" s="1507"/>
      <c r="AO25" s="1507"/>
      <c r="AP25" s="420"/>
      <c r="AQ25" s="420"/>
      <c r="AR25" s="530"/>
      <c r="AS25" s="1641"/>
      <c r="AT25" s="1642"/>
      <c r="AU25" s="1448"/>
      <c r="AV25" s="1516"/>
      <c r="AW25" s="1518"/>
      <c r="AX25" s="1451"/>
      <c r="AY25" s="1451"/>
      <c r="AZ25" s="1469"/>
      <c r="BA25" s="1469"/>
      <c r="BB25" s="1633"/>
      <c r="BC25" s="1634"/>
      <c r="BD25" s="1634"/>
      <c r="BE25" s="1634"/>
      <c r="BF25" s="1634"/>
      <c r="BG25" s="1635"/>
      <c r="BH25" s="531"/>
      <c r="BI25" s="1451"/>
      <c r="BJ25" s="1451"/>
      <c r="BK25" s="1458"/>
      <c r="BL25" s="1456"/>
      <c r="BM25" s="1457"/>
      <c r="BN25" s="1451"/>
      <c r="BO25" s="1451"/>
      <c r="BP25" s="1469"/>
      <c r="BQ25" s="1469"/>
      <c r="BR25" s="1469"/>
      <c r="BS25" s="1645"/>
      <c r="BT25" s="1645"/>
      <c r="BU25" s="1645"/>
      <c r="BV25" s="1645"/>
      <c r="BW25" s="1645"/>
      <c r="BX25" s="1645"/>
      <c r="BY25" s="420"/>
      <c r="BZ25" s="508" t="str">
        <f t="shared" si="18"/>
        <v>0</v>
      </c>
      <c r="CB25" s="509">
        <f t="shared" si="64"/>
        <v>0</v>
      </c>
      <c r="CC25" s="510">
        <f t="shared" si="19"/>
        <v>0</v>
      </c>
      <c r="CD25" s="510">
        <f t="shared" si="65"/>
        <v>0</v>
      </c>
      <c r="CE25" s="510">
        <f t="shared" si="20"/>
        <v>0</v>
      </c>
      <c r="CF25" s="510">
        <f t="shared" si="21"/>
        <v>0</v>
      </c>
      <c r="CG25" s="511">
        <f t="shared" si="22"/>
        <v>0</v>
      </c>
      <c r="CH25" s="510">
        <f t="shared" si="23"/>
        <v>0</v>
      </c>
      <c r="CI25" s="511">
        <f t="shared" si="24"/>
        <v>0</v>
      </c>
      <c r="CJ25" s="510">
        <f t="shared" si="25"/>
        <v>0</v>
      </c>
      <c r="CK25" s="511">
        <f t="shared" si="26"/>
        <v>0</v>
      </c>
      <c r="CL25" s="510">
        <f t="shared" si="66"/>
        <v>0</v>
      </c>
      <c r="CM25" s="510">
        <f t="shared" si="27"/>
        <v>0</v>
      </c>
      <c r="CN25" s="510">
        <f t="shared" si="67"/>
        <v>0</v>
      </c>
      <c r="CO25" s="510">
        <f t="shared" si="28"/>
        <v>0</v>
      </c>
      <c r="CP25" s="510">
        <f t="shared" si="29"/>
        <v>0</v>
      </c>
      <c r="CQ25" s="511">
        <f t="shared" si="30"/>
        <v>0</v>
      </c>
      <c r="CR25" s="510">
        <f t="shared" si="31"/>
        <v>0</v>
      </c>
      <c r="CS25" s="511">
        <f t="shared" si="32"/>
        <v>0</v>
      </c>
      <c r="CT25" s="510">
        <f t="shared" si="33"/>
        <v>0</v>
      </c>
      <c r="CU25" s="511">
        <f t="shared" si="34"/>
        <v>0</v>
      </c>
      <c r="CV25" s="513">
        <f t="shared" si="68"/>
        <v>0</v>
      </c>
      <c r="CW25" s="513">
        <f t="shared" si="35"/>
        <v>0</v>
      </c>
      <c r="CX25" s="513">
        <f t="shared" si="69"/>
        <v>0</v>
      </c>
      <c r="CY25" s="513">
        <f t="shared" ref="CY25" si="174">CX25*$BZ25</f>
        <v>0</v>
      </c>
      <c r="CZ25" s="513">
        <f t="shared" si="71"/>
        <v>0</v>
      </c>
      <c r="DA25" s="513">
        <f t="shared" ref="DA25" si="175">CZ25*$BZ25</f>
        <v>0</v>
      </c>
      <c r="DB25" s="513">
        <f t="shared" si="73"/>
        <v>0</v>
      </c>
      <c r="DC25" s="513">
        <f t="shared" ref="DC25" si="176">DB25*$BZ25</f>
        <v>0</v>
      </c>
      <c r="DD25" s="513">
        <f t="shared" si="75"/>
        <v>0</v>
      </c>
      <c r="DE25" s="513">
        <f t="shared" ref="DE25" si="177">DD25*$BZ25</f>
        <v>0</v>
      </c>
      <c r="DF25" s="513">
        <f t="shared" si="77"/>
        <v>0</v>
      </c>
      <c r="DG25" s="513">
        <f t="shared" ref="DG25" si="178">DF25*$BZ25</f>
        <v>0</v>
      </c>
      <c r="DH25" s="513">
        <f t="shared" si="79"/>
        <v>0</v>
      </c>
      <c r="DI25" s="513">
        <f t="shared" si="41"/>
        <v>0</v>
      </c>
      <c r="DJ25" s="513">
        <f t="shared" si="80"/>
        <v>0</v>
      </c>
      <c r="DK25" s="513">
        <f t="shared" si="42"/>
        <v>0</v>
      </c>
      <c r="DL25" s="513">
        <f t="shared" si="43"/>
        <v>0</v>
      </c>
      <c r="DM25" s="511">
        <f t="shared" si="44"/>
        <v>0</v>
      </c>
      <c r="DN25" s="513">
        <f t="shared" si="45"/>
        <v>0</v>
      </c>
      <c r="DO25" s="511">
        <f t="shared" si="46"/>
        <v>0</v>
      </c>
      <c r="DP25" s="513">
        <f t="shared" si="47"/>
        <v>0</v>
      </c>
      <c r="DQ25" s="511">
        <f t="shared" si="48"/>
        <v>0</v>
      </c>
      <c r="DR25" s="510">
        <f t="shared" si="81"/>
        <v>0</v>
      </c>
      <c r="DS25" s="510">
        <f t="shared" si="49"/>
        <v>0</v>
      </c>
      <c r="DT25" s="510">
        <f t="shared" si="82"/>
        <v>0</v>
      </c>
      <c r="DU25" s="510">
        <f t="shared" ref="DU25" si="179">DT25*$BZ25</f>
        <v>0</v>
      </c>
      <c r="DV25" s="510">
        <f t="shared" si="84"/>
        <v>0</v>
      </c>
      <c r="DW25" s="510">
        <f t="shared" ref="DW25" si="180">DV25*$BZ25</f>
        <v>0</v>
      </c>
      <c r="DX25" s="510">
        <f t="shared" si="86"/>
        <v>0</v>
      </c>
      <c r="DY25" s="510">
        <f t="shared" ref="DY25" si="181">DX25*$BZ25</f>
        <v>0</v>
      </c>
      <c r="DZ25" s="510">
        <f t="shared" si="88"/>
        <v>0</v>
      </c>
      <c r="EA25" s="510">
        <f t="shared" ref="EA25" si="182">DZ25*$BZ25</f>
        <v>0</v>
      </c>
      <c r="EB25" s="510">
        <f t="shared" si="90"/>
        <v>0</v>
      </c>
      <c r="EC25" s="510">
        <f t="shared" ref="EC25" si="183">EB25*$BZ25</f>
        <v>0</v>
      </c>
      <c r="ED25" s="510">
        <f t="shared" si="92"/>
        <v>0</v>
      </c>
      <c r="EE25" s="510">
        <f t="shared" si="55"/>
        <v>0</v>
      </c>
      <c r="EF25" s="510">
        <f t="shared" si="93"/>
        <v>0</v>
      </c>
      <c r="EG25" s="510">
        <f t="shared" si="56"/>
        <v>0</v>
      </c>
      <c r="EH25" s="510">
        <f t="shared" si="57"/>
        <v>0</v>
      </c>
      <c r="EI25" s="515">
        <f t="shared" si="58"/>
        <v>0</v>
      </c>
      <c r="EJ25" s="510">
        <f t="shared" si="59"/>
        <v>0</v>
      </c>
      <c r="EK25" s="516">
        <f t="shared" si="60"/>
        <v>0</v>
      </c>
      <c r="EL25" s="510">
        <f t="shared" si="61"/>
        <v>0</v>
      </c>
      <c r="EM25" s="516">
        <f t="shared" si="62"/>
        <v>0</v>
      </c>
      <c r="EN25" s="517">
        <f t="shared" si="63"/>
        <v>0</v>
      </c>
    </row>
    <row r="26" spans="1:144" ht="20.100000000000001" customHeight="1">
      <c r="A26" s="518">
        <f t="shared" si="11"/>
        <v>13</v>
      </c>
      <c r="B26" s="1552"/>
      <c r="C26" s="1552"/>
      <c r="D26" s="519"/>
      <c r="E26" s="519"/>
      <c r="F26" s="519"/>
      <c r="G26" s="519"/>
      <c r="H26" s="519"/>
      <c r="I26" s="520" t="s">
        <v>17</v>
      </c>
      <c r="J26" s="519"/>
      <c r="K26" s="520" t="s">
        <v>44</v>
      </c>
      <c r="L26" s="519"/>
      <c r="M26" s="519"/>
      <c r="N26" s="495" t="str">
        <f>IF(L26="常勤",1,IF(M26="","",IF(M26=0,0,IF(ROUND(M26/⑤⑧処遇Ⅰ入力シート!$B$17,1)&lt;0.1,0.1,ROUND(M26/⑤⑧処遇Ⅰ入力シート!$B$17,1)))))</f>
        <v/>
      </c>
      <c r="O26" s="496"/>
      <c r="P26" s="497" t="s">
        <v>342</v>
      </c>
      <c r="Q26" s="521"/>
      <c r="R26" s="522"/>
      <c r="S26" s="523"/>
      <c r="T26" s="523"/>
      <c r="U26" s="524">
        <f t="shared" si="12"/>
        <v>0</v>
      </c>
      <c r="V26" s="523"/>
      <c r="W26" s="502" t="e">
        <f>ROUND((U26+V26)*⑤⑧処遇Ⅰ入力シート!$AG$17/⑤⑧処遇Ⅰ入力シート!$AC$17,0)</f>
        <v>#DIV/0!</v>
      </c>
      <c r="X26" s="525" t="e">
        <f t="shared" si="13"/>
        <v>#DIV/0!</v>
      </c>
      <c r="Y26" s="522"/>
      <c r="Z26" s="523"/>
      <c r="AA26" s="523"/>
      <c r="AB26" s="523"/>
      <c r="AC26" s="523"/>
      <c r="AD26" s="504">
        <f t="shared" si="14"/>
        <v>0</v>
      </c>
      <c r="AE26" s="502" t="e">
        <f>ROUND(AD26*⑤⑧処遇Ⅰ入力シート!$AG$17/⑤⑧処遇Ⅰ入力シート!$AC$17,0)</f>
        <v>#DIV/0!</v>
      </c>
      <c r="AF26" s="525" t="e">
        <f t="shared" si="15"/>
        <v>#DIV/0!</v>
      </c>
      <c r="AG26" s="526"/>
      <c r="AH26" s="523"/>
      <c r="AI26" s="523"/>
      <c r="AJ26" s="502" t="e">
        <f>ROUND(SUM(AG26:AI26)*⑤⑧処遇Ⅰ入力シート!$AG$17/⑤⑧処遇Ⅰ入力シート!$AC$17,0)</f>
        <v>#DIV/0!</v>
      </c>
      <c r="AK26" s="527" t="e">
        <f t="shared" si="16"/>
        <v>#DIV/0!</v>
      </c>
      <c r="AL26" s="507">
        <f t="shared" si="17"/>
        <v>0</v>
      </c>
      <c r="AM26" s="1507"/>
      <c r="AN26" s="1507"/>
      <c r="AO26" s="1507"/>
      <c r="AP26" s="420"/>
      <c r="AQ26" s="420"/>
      <c r="AR26" s="530"/>
      <c r="AS26" s="1641"/>
      <c r="AT26" s="1642"/>
      <c r="AU26" s="1447" t="str">
        <f>IF(⑤⑧処遇Ⅰ入力シート!B38="○","☑","□")</f>
        <v>□</v>
      </c>
      <c r="AV26" s="1449" t="s">
        <v>24</v>
      </c>
      <c r="AW26" s="1449"/>
      <c r="AX26" s="1451">
        <f>⑤⑧処遇Ⅰ入力シート!G38</f>
        <v>0</v>
      </c>
      <c r="AY26" s="1451"/>
      <c r="AZ26" s="1469" t="str">
        <f>IF(⑤⑧処遇Ⅰ入力シート!J38="","",⑤⑧処遇Ⅰ入力シート!J38)</f>
        <v/>
      </c>
      <c r="BA26" s="1469"/>
      <c r="BB26" s="1633"/>
      <c r="BC26" s="1634"/>
      <c r="BD26" s="1634"/>
      <c r="BE26" s="1634"/>
      <c r="BF26" s="1634"/>
      <c r="BG26" s="1635"/>
      <c r="BH26" s="531"/>
      <c r="BI26" s="1451"/>
      <c r="BJ26" s="1451"/>
      <c r="BK26" s="1458" t="str">
        <f>IF(⑤⑧処遇Ⅰ入力シート!B67="○","☑","□")</f>
        <v>□</v>
      </c>
      <c r="BL26" s="1459" t="s">
        <v>24</v>
      </c>
      <c r="BM26" s="1459"/>
      <c r="BN26" s="1451">
        <f>⑤⑧処遇Ⅰ入力シート!G67</f>
        <v>0</v>
      </c>
      <c r="BO26" s="1451"/>
      <c r="BP26" s="1469" t="str">
        <f>IF(⑤⑧処遇Ⅰ入力シート!J67="","",⑤⑧処遇Ⅰ入力シート!J67)</f>
        <v/>
      </c>
      <c r="BQ26" s="1469"/>
      <c r="BR26" s="1469"/>
      <c r="BS26" s="1645"/>
      <c r="BT26" s="1645"/>
      <c r="BU26" s="1645"/>
      <c r="BV26" s="1645"/>
      <c r="BW26" s="1645"/>
      <c r="BX26" s="1645"/>
      <c r="BY26" s="420"/>
      <c r="BZ26" s="508" t="str">
        <f t="shared" si="18"/>
        <v>0</v>
      </c>
      <c r="CB26" s="509">
        <f t="shared" si="64"/>
        <v>0</v>
      </c>
      <c r="CC26" s="510">
        <f t="shared" si="19"/>
        <v>0</v>
      </c>
      <c r="CD26" s="510">
        <f t="shared" si="65"/>
        <v>0</v>
      </c>
      <c r="CE26" s="510">
        <f t="shared" si="20"/>
        <v>0</v>
      </c>
      <c r="CF26" s="510">
        <f t="shared" si="21"/>
        <v>0</v>
      </c>
      <c r="CG26" s="511">
        <f t="shared" si="22"/>
        <v>0</v>
      </c>
      <c r="CH26" s="510">
        <f t="shared" si="23"/>
        <v>0</v>
      </c>
      <c r="CI26" s="511">
        <f t="shared" si="24"/>
        <v>0</v>
      </c>
      <c r="CJ26" s="510">
        <f t="shared" si="25"/>
        <v>0</v>
      </c>
      <c r="CK26" s="511">
        <f t="shared" si="26"/>
        <v>0</v>
      </c>
      <c r="CL26" s="510">
        <f t="shared" si="66"/>
        <v>0</v>
      </c>
      <c r="CM26" s="510">
        <f t="shared" si="27"/>
        <v>0</v>
      </c>
      <c r="CN26" s="510">
        <f t="shared" si="67"/>
        <v>0</v>
      </c>
      <c r="CO26" s="510">
        <f t="shared" si="28"/>
        <v>0</v>
      </c>
      <c r="CP26" s="510">
        <f t="shared" si="29"/>
        <v>0</v>
      </c>
      <c r="CQ26" s="511">
        <f t="shared" si="30"/>
        <v>0</v>
      </c>
      <c r="CR26" s="510">
        <f t="shared" si="31"/>
        <v>0</v>
      </c>
      <c r="CS26" s="511">
        <f t="shared" si="32"/>
        <v>0</v>
      </c>
      <c r="CT26" s="510">
        <f t="shared" si="33"/>
        <v>0</v>
      </c>
      <c r="CU26" s="511">
        <f t="shared" si="34"/>
        <v>0</v>
      </c>
      <c r="CV26" s="513">
        <f t="shared" si="68"/>
        <v>0</v>
      </c>
      <c r="CW26" s="513">
        <f t="shared" si="35"/>
        <v>0</v>
      </c>
      <c r="CX26" s="513">
        <f t="shared" si="69"/>
        <v>0</v>
      </c>
      <c r="CY26" s="513">
        <f t="shared" ref="CY26" si="184">CX26*$BZ26</f>
        <v>0</v>
      </c>
      <c r="CZ26" s="513">
        <f t="shared" si="71"/>
        <v>0</v>
      </c>
      <c r="DA26" s="513">
        <f t="shared" ref="DA26" si="185">CZ26*$BZ26</f>
        <v>0</v>
      </c>
      <c r="DB26" s="513">
        <f t="shared" si="73"/>
        <v>0</v>
      </c>
      <c r="DC26" s="513">
        <f t="shared" ref="DC26" si="186">DB26*$BZ26</f>
        <v>0</v>
      </c>
      <c r="DD26" s="513">
        <f t="shared" si="75"/>
        <v>0</v>
      </c>
      <c r="DE26" s="513">
        <f t="shared" ref="DE26" si="187">DD26*$BZ26</f>
        <v>0</v>
      </c>
      <c r="DF26" s="513">
        <f t="shared" si="77"/>
        <v>0</v>
      </c>
      <c r="DG26" s="513">
        <f t="shared" ref="DG26" si="188">DF26*$BZ26</f>
        <v>0</v>
      </c>
      <c r="DH26" s="513">
        <f t="shared" si="79"/>
        <v>0</v>
      </c>
      <c r="DI26" s="513">
        <f t="shared" si="41"/>
        <v>0</v>
      </c>
      <c r="DJ26" s="513">
        <f t="shared" si="80"/>
        <v>0</v>
      </c>
      <c r="DK26" s="513">
        <f t="shared" si="42"/>
        <v>0</v>
      </c>
      <c r="DL26" s="513">
        <f t="shared" si="43"/>
        <v>0</v>
      </c>
      <c r="DM26" s="511">
        <f t="shared" si="44"/>
        <v>0</v>
      </c>
      <c r="DN26" s="513">
        <f t="shared" si="45"/>
        <v>0</v>
      </c>
      <c r="DO26" s="511">
        <f t="shared" si="46"/>
        <v>0</v>
      </c>
      <c r="DP26" s="513">
        <f t="shared" si="47"/>
        <v>0</v>
      </c>
      <c r="DQ26" s="511">
        <f t="shared" si="48"/>
        <v>0</v>
      </c>
      <c r="DR26" s="510">
        <f t="shared" si="81"/>
        <v>0</v>
      </c>
      <c r="DS26" s="510">
        <f t="shared" si="49"/>
        <v>0</v>
      </c>
      <c r="DT26" s="510">
        <f t="shared" si="82"/>
        <v>0</v>
      </c>
      <c r="DU26" s="510">
        <f t="shared" ref="DU26" si="189">DT26*$BZ26</f>
        <v>0</v>
      </c>
      <c r="DV26" s="510">
        <f t="shared" si="84"/>
        <v>0</v>
      </c>
      <c r="DW26" s="510">
        <f t="shared" ref="DW26" si="190">DV26*$BZ26</f>
        <v>0</v>
      </c>
      <c r="DX26" s="510">
        <f t="shared" si="86"/>
        <v>0</v>
      </c>
      <c r="DY26" s="510">
        <f t="shared" ref="DY26" si="191">DX26*$BZ26</f>
        <v>0</v>
      </c>
      <c r="DZ26" s="510">
        <f t="shared" si="88"/>
        <v>0</v>
      </c>
      <c r="EA26" s="510">
        <f t="shared" ref="EA26" si="192">DZ26*$BZ26</f>
        <v>0</v>
      </c>
      <c r="EB26" s="510">
        <f t="shared" si="90"/>
        <v>0</v>
      </c>
      <c r="EC26" s="510">
        <f t="shared" ref="EC26" si="193">EB26*$BZ26</f>
        <v>0</v>
      </c>
      <c r="ED26" s="510">
        <f t="shared" si="92"/>
        <v>0</v>
      </c>
      <c r="EE26" s="510">
        <f t="shared" si="55"/>
        <v>0</v>
      </c>
      <c r="EF26" s="510">
        <f t="shared" si="93"/>
        <v>0</v>
      </c>
      <c r="EG26" s="510">
        <f t="shared" si="56"/>
        <v>0</v>
      </c>
      <c r="EH26" s="510">
        <f t="shared" si="57"/>
        <v>0</v>
      </c>
      <c r="EI26" s="515">
        <f t="shared" si="58"/>
        <v>0</v>
      </c>
      <c r="EJ26" s="510">
        <f t="shared" si="59"/>
        <v>0</v>
      </c>
      <c r="EK26" s="516">
        <f t="shared" si="60"/>
        <v>0</v>
      </c>
      <c r="EL26" s="510">
        <f t="shared" si="61"/>
        <v>0</v>
      </c>
      <c r="EM26" s="516">
        <f t="shared" si="62"/>
        <v>0</v>
      </c>
      <c r="EN26" s="517">
        <f t="shared" si="63"/>
        <v>0</v>
      </c>
    </row>
    <row r="27" spans="1:144" ht="20.100000000000001" customHeight="1">
      <c r="A27" s="518">
        <f t="shared" si="11"/>
        <v>14</v>
      </c>
      <c r="B27" s="1552"/>
      <c r="C27" s="1552"/>
      <c r="D27" s="519"/>
      <c r="E27" s="519"/>
      <c r="F27" s="519"/>
      <c r="G27" s="519"/>
      <c r="H27" s="519"/>
      <c r="I27" s="520" t="s">
        <v>17</v>
      </c>
      <c r="J27" s="519"/>
      <c r="K27" s="520" t="s">
        <v>44</v>
      </c>
      <c r="L27" s="519"/>
      <c r="M27" s="519"/>
      <c r="N27" s="495" t="str">
        <f>IF(L27="常勤",1,IF(M27="","",IF(M27=0,0,IF(ROUND(M27/⑤⑧処遇Ⅰ入力シート!$B$17,1)&lt;0.1,0.1,ROUND(M27/⑤⑧処遇Ⅰ入力シート!$B$17,1)))))</f>
        <v/>
      </c>
      <c r="O27" s="496"/>
      <c r="P27" s="497" t="s">
        <v>342</v>
      </c>
      <c r="Q27" s="521"/>
      <c r="R27" s="522"/>
      <c r="S27" s="523"/>
      <c r="T27" s="523"/>
      <c r="U27" s="524">
        <f t="shared" si="12"/>
        <v>0</v>
      </c>
      <c r="V27" s="523"/>
      <c r="W27" s="502" t="e">
        <f>ROUND((U27+V27)*⑤⑧処遇Ⅰ入力シート!$AG$17/⑤⑧処遇Ⅰ入力シート!$AC$17,0)</f>
        <v>#DIV/0!</v>
      </c>
      <c r="X27" s="525" t="e">
        <f t="shared" si="13"/>
        <v>#DIV/0!</v>
      </c>
      <c r="Y27" s="522"/>
      <c r="Z27" s="523"/>
      <c r="AA27" s="523"/>
      <c r="AB27" s="523"/>
      <c r="AC27" s="523"/>
      <c r="AD27" s="504">
        <f t="shared" si="14"/>
        <v>0</v>
      </c>
      <c r="AE27" s="502" t="e">
        <f>ROUND(AD27*⑤⑧処遇Ⅰ入力シート!$AG$17/⑤⑧処遇Ⅰ入力シート!$AC$17,0)</f>
        <v>#DIV/0!</v>
      </c>
      <c r="AF27" s="525" t="e">
        <f t="shared" si="15"/>
        <v>#DIV/0!</v>
      </c>
      <c r="AG27" s="526"/>
      <c r="AH27" s="523"/>
      <c r="AI27" s="523"/>
      <c r="AJ27" s="502" t="e">
        <f>ROUND(SUM(AG27:AI27)*⑤⑧処遇Ⅰ入力シート!$AG$17/⑤⑧処遇Ⅰ入力シート!$AC$17,0)</f>
        <v>#DIV/0!</v>
      </c>
      <c r="AK27" s="527" t="e">
        <f t="shared" si="16"/>
        <v>#DIV/0!</v>
      </c>
      <c r="AL27" s="507">
        <f t="shared" si="17"/>
        <v>0</v>
      </c>
      <c r="AM27" s="1507"/>
      <c r="AN27" s="1507"/>
      <c r="AO27" s="1507"/>
      <c r="AP27" s="420"/>
      <c r="AQ27" s="420"/>
      <c r="AR27" s="530"/>
      <c r="AS27" s="1641"/>
      <c r="AT27" s="1642"/>
      <c r="AU27" s="1448"/>
      <c r="AV27" s="1450"/>
      <c r="AW27" s="1450"/>
      <c r="AX27" s="1451"/>
      <c r="AY27" s="1451"/>
      <c r="AZ27" s="1469"/>
      <c r="BA27" s="1469"/>
      <c r="BB27" s="1633"/>
      <c r="BC27" s="1634"/>
      <c r="BD27" s="1634"/>
      <c r="BE27" s="1634"/>
      <c r="BF27" s="1634"/>
      <c r="BG27" s="1635"/>
      <c r="BH27" s="531"/>
      <c r="BI27" s="1451"/>
      <c r="BJ27" s="1451"/>
      <c r="BK27" s="1458"/>
      <c r="BL27" s="1459"/>
      <c r="BM27" s="1459"/>
      <c r="BN27" s="1451"/>
      <c r="BO27" s="1451"/>
      <c r="BP27" s="1469"/>
      <c r="BQ27" s="1469"/>
      <c r="BR27" s="1469"/>
      <c r="BS27" s="1645"/>
      <c r="BT27" s="1645"/>
      <c r="BU27" s="1645"/>
      <c r="BV27" s="1645"/>
      <c r="BW27" s="1645"/>
      <c r="BX27" s="1645"/>
      <c r="BY27" s="420"/>
      <c r="BZ27" s="508" t="str">
        <f t="shared" si="18"/>
        <v>0</v>
      </c>
      <c r="CB27" s="509">
        <f t="shared" si="64"/>
        <v>0</v>
      </c>
      <c r="CC27" s="510">
        <f t="shared" si="19"/>
        <v>0</v>
      </c>
      <c r="CD27" s="510">
        <f t="shared" si="65"/>
        <v>0</v>
      </c>
      <c r="CE27" s="510">
        <f t="shared" si="20"/>
        <v>0</v>
      </c>
      <c r="CF27" s="510">
        <f t="shared" si="21"/>
        <v>0</v>
      </c>
      <c r="CG27" s="511">
        <f t="shared" si="22"/>
        <v>0</v>
      </c>
      <c r="CH27" s="510">
        <f t="shared" si="23"/>
        <v>0</v>
      </c>
      <c r="CI27" s="511">
        <f t="shared" si="24"/>
        <v>0</v>
      </c>
      <c r="CJ27" s="510">
        <f t="shared" si="25"/>
        <v>0</v>
      </c>
      <c r="CK27" s="511">
        <f t="shared" si="26"/>
        <v>0</v>
      </c>
      <c r="CL27" s="510">
        <f t="shared" si="66"/>
        <v>0</v>
      </c>
      <c r="CM27" s="510">
        <f t="shared" si="27"/>
        <v>0</v>
      </c>
      <c r="CN27" s="510">
        <f t="shared" si="67"/>
        <v>0</v>
      </c>
      <c r="CO27" s="510">
        <f t="shared" si="28"/>
        <v>0</v>
      </c>
      <c r="CP27" s="510">
        <f t="shared" si="29"/>
        <v>0</v>
      </c>
      <c r="CQ27" s="511">
        <f t="shared" si="30"/>
        <v>0</v>
      </c>
      <c r="CR27" s="510">
        <f t="shared" si="31"/>
        <v>0</v>
      </c>
      <c r="CS27" s="511">
        <f t="shared" si="32"/>
        <v>0</v>
      </c>
      <c r="CT27" s="510">
        <f t="shared" si="33"/>
        <v>0</v>
      </c>
      <c r="CU27" s="511">
        <f t="shared" si="34"/>
        <v>0</v>
      </c>
      <c r="CV27" s="513">
        <f t="shared" si="68"/>
        <v>0</v>
      </c>
      <c r="CW27" s="513">
        <f t="shared" si="35"/>
        <v>0</v>
      </c>
      <c r="CX27" s="513">
        <f t="shared" si="69"/>
        <v>0</v>
      </c>
      <c r="CY27" s="513">
        <f t="shared" ref="CY27" si="194">CX27*$BZ27</f>
        <v>0</v>
      </c>
      <c r="CZ27" s="513">
        <f t="shared" si="71"/>
        <v>0</v>
      </c>
      <c r="DA27" s="513">
        <f t="shared" ref="DA27" si="195">CZ27*$BZ27</f>
        <v>0</v>
      </c>
      <c r="DB27" s="513">
        <f t="shared" si="73"/>
        <v>0</v>
      </c>
      <c r="DC27" s="513">
        <f t="shared" ref="DC27" si="196">DB27*$BZ27</f>
        <v>0</v>
      </c>
      <c r="DD27" s="513">
        <f t="shared" si="75"/>
        <v>0</v>
      </c>
      <c r="DE27" s="513">
        <f t="shared" ref="DE27" si="197">DD27*$BZ27</f>
        <v>0</v>
      </c>
      <c r="DF27" s="513">
        <f t="shared" si="77"/>
        <v>0</v>
      </c>
      <c r="DG27" s="513">
        <f t="shared" ref="DG27" si="198">DF27*$BZ27</f>
        <v>0</v>
      </c>
      <c r="DH27" s="513">
        <f t="shared" si="79"/>
        <v>0</v>
      </c>
      <c r="DI27" s="513">
        <f t="shared" si="41"/>
        <v>0</v>
      </c>
      <c r="DJ27" s="513">
        <f t="shared" si="80"/>
        <v>0</v>
      </c>
      <c r="DK27" s="513">
        <f t="shared" si="42"/>
        <v>0</v>
      </c>
      <c r="DL27" s="513">
        <f t="shared" si="43"/>
        <v>0</v>
      </c>
      <c r="DM27" s="511">
        <f t="shared" si="44"/>
        <v>0</v>
      </c>
      <c r="DN27" s="513">
        <f t="shared" si="45"/>
        <v>0</v>
      </c>
      <c r="DO27" s="511">
        <f t="shared" si="46"/>
        <v>0</v>
      </c>
      <c r="DP27" s="513">
        <f t="shared" si="47"/>
        <v>0</v>
      </c>
      <c r="DQ27" s="511">
        <f t="shared" si="48"/>
        <v>0</v>
      </c>
      <c r="DR27" s="510">
        <f t="shared" si="81"/>
        <v>0</v>
      </c>
      <c r="DS27" s="510">
        <f t="shared" si="49"/>
        <v>0</v>
      </c>
      <c r="DT27" s="510">
        <f t="shared" si="82"/>
        <v>0</v>
      </c>
      <c r="DU27" s="510">
        <f t="shared" ref="DU27" si="199">DT27*$BZ27</f>
        <v>0</v>
      </c>
      <c r="DV27" s="510">
        <f t="shared" si="84"/>
        <v>0</v>
      </c>
      <c r="DW27" s="510">
        <f t="shared" ref="DW27" si="200">DV27*$BZ27</f>
        <v>0</v>
      </c>
      <c r="DX27" s="510">
        <f t="shared" si="86"/>
        <v>0</v>
      </c>
      <c r="DY27" s="510">
        <f t="shared" ref="DY27" si="201">DX27*$BZ27</f>
        <v>0</v>
      </c>
      <c r="DZ27" s="510">
        <f t="shared" si="88"/>
        <v>0</v>
      </c>
      <c r="EA27" s="510">
        <f t="shared" ref="EA27" si="202">DZ27*$BZ27</f>
        <v>0</v>
      </c>
      <c r="EB27" s="510">
        <f t="shared" si="90"/>
        <v>0</v>
      </c>
      <c r="EC27" s="510">
        <f t="shared" ref="EC27" si="203">EB27*$BZ27</f>
        <v>0</v>
      </c>
      <c r="ED27" s="510">
        <f t="shared" si="92"/>
        <v>0</v>
      </c>
      <c r="EE27" s="510">
        <f t="shared" si="55"/>
        <v>0</v>
      </c>
      <c r="EF27" s="510">
        <f t="shared" si="93"/>
        <v>0</v>
      </c>
      <c r="EG27" s="510">
        <f t="shared" si="56"/>
        <v>0</v>
      </c>
      <c r="EH27" s="510">
        <f t="shared" si="57"/>
        <v>0</v>
      </c>
      <c r="EI27" s="515">
        <f t="shared" si="58"/>
        <v>0</v>
      </c>
      <c r="EJ27" s="510">
        <f t="shared" si="59"/>
        <v>0</v>
      </c>
      <c r="EK27" s="516">
        <f t="shared" si="60"/>
        <v>0</v>
      </c>
      <c r="EL27" s="510">
        <f t="shared" si="61"/>
        <v>0</v>
      </c>
      <c r="EM27" s="516">
        <f t="shared" si="62"/>
        <v>0</v>
      </c>
      <c r="EN27" s="517">
        <f t="shared" si="63"/>
        <v>0</v>
      </c>
    </row>
    <row r="28" spans="1:144" ht="20.100000000000001" customHeight="1">
      <c r="A28" s="518">
        <f t="shared" si="11"/>
        <v>15</v>
      </c>
      <c r="B28" s="1552"/>
      <c r="C28" s="1552"/>
      <c r="D28" s="519"/>
      <c r="E28" s="519"/>
      <c r="F28" s="519"/>
      <c r="G28" s="519"/>
      <c r="H28" s="519"/>
      <c r="I28" s="520" t="s">
        <v>17</v>
      </c>
      <c r="J28" s="519"/>
      <c r="K28" s="520" t="s">
        <v>44</v>
      </c>
      <c r="L28" s="519"/>
      <c r="M28" s="519"/>
      <c r="N28" s="495" t="str">
        <f>IF(L28="常勤",1,IF(M28="","",IF(M28=0,0,IF(ROUND(M28/⑤⑧処遇Ⅰ入力シート!$B$17,1)&lt;0.1,0.1,ROUND(M28/⑤⑧処遇Ⅰ入力シート!$B$17,1)))))</f>
        <v/>
      </c>
      <c r="O28" s="496"/>
      <c r="P28" s="497" t="s">
        <v>342</v>
      </c>
      <c r="Q28" s="521"/>
      <c r="R28" s="522"/>
      <c r="S28" s="523"/>
      <c r="T28" s="523"/>
      <c r="U28" s="524">
        <f t="shared" si="12"/>
        <v>0</v>
      </c>
      <c r="V28" s="523"/>
      <c r="W28" s="502" t="e">
        <f>ROUND((U28+V28)*⑤⑧処遇Ⅰ入力シート!$AG$17/⑤⑧処遇Ⅰ入力シート!$AC$17,0)</f>
        <v>#DIV/0!</v>
      </c>
      <c r="X28" s="525" t="e">
        <f t="shared" si="13"/>
        <v>#DIV/0!</v>
      </c>
      <c r="Y28" s="522"/>
      <c r="Z28" s="523"/>
      <c r="AA28" s="523"/>
      <c r="AB28" s="523"/>
      <c r="AC28" s="523"/>
      <c r="AD28" s="504">
        <f t="shared" si="14"/>
        <v>0</v>
      </c>
      <c r="AE28" s="502" t="e">
        <f>ROUND(AD28*⑤⑧処遇Ⅰ入力シート!$AG$17/⑤⑧処遇Ⅰ入力シート!$AC$17,0)</f>
        <v>#DIV/0!</v>
      </c>
      <c r="AF28" s="525" t="e">
        <f t="shared" si="15"/>
        <v>#DIV/0!</v>
      </c>
      <c r="AG28" s="526"/>
      <c r="AH28" s="523"/>
      <c r="AI28" s="523"/>
      <c r="AJ28" s="502" t="e">
        <f>ROUND(SUM(AG28:AI28)*⑤⑧処遇Ⅰ入力シート!$AG$17/⑤⑧処遇Ⅰ入力シート!$AC$17,0)</f>
        <v>#DIV/0!</v>
      </c>
      <c r="AK28" s="527" t="e">
        <f t="shared" si="16"/>
        <v>#DIV/0!</v>
      </c>
      <c r="AL28" s="507">
        <f t="shared" si="17"/>
        <v>0</v>
      </c>
      <c r="AM28" s="1507"/>
      <c r="AN28" s="1507"/>
      <c r="AO28" s="1507"/>
      <c r="AP28" s="420"/>
      <c r="AQ28" s="420"/>
      <c r="AR28" s="530"/>
      <c r="AS28" s="1641"/>
      <c r="AT28" s="1642"/>
      <c r="AU28" s="1447" t="str">
        <f>IF(⑤⑧処遇Ⅰ入力シート!B39="○","☑","□")</f>
        <v>□</v>
      </c>
      <c r="AV28" s="1515" t="s">
        <v>339</v>
      </c>
      <c r="AW28" s="1517" t="str">
        <f>IF(⑤⑧処遇Ⅰ入力シート!E39="","",⑤⑧処遇Ⅰ入力シート!E39)</f>
        <v/>
      </c>
      <c r="AX28" s="1451">
        <f>⑤⑧処遇Ⅰ入力シート!G39</f>
        <v>0</v>
      </c>
      <c r="AY28" s="1451"/>
      <c r="AZ28" s="1469" t="str">
        <f>IF(⑤⑧処遇Ⅰ入力シート!J39="","",⑤⑧処遇Ⅰ入力シート!J39)</f>
        <v/>
      </c>
      <c r="BA28" s="1469"/>
      <c r="BB28" s="1633"/>
      <c r="BC28" s="1634"/>
      <c r="BD28" s="1634"/>
      <c r="BE28" s="1634"/>
      <c r="BF28" s="1634"/>
      <c r="BG28" s="1635"/>
      <c r="BH28" s="531"/>
      <c r="BI28" s="1451"/>
      <c r="BJ28" s="1451"/>
      <c r="BK28" s="1458" t="str">
        <f>IF(⑤⑧処遇Ⅰ入力シート!B68="○","☑","□")</f>
        <v>□</v>
      </c>
      <c r="BL28" s="1456" t="s">
        <v>339</v>
      </c>
      <c r="BM28" s="1457" t="str">
        <f>IF(⑤⑧処遇Ⅰ入力シート!E68="","",⑤⑧処遇Ⅰ入力シート!E68)</f>
        <v/>
      </c>
      <c r="BN28" s="1451">
        <f>⑤⑧処遇Ⅰ入力シート!G68</f>
        <v>0</v>
      </c>
      <c r="BO28" s="1451"/>
      <c r="BP28" s="1469" t="str">
        <f>IF(⑤⑧処遇Ⅰ入力シート!J68="","",⑤⑧処遇Ⅰ入力シート!J68)</f>
        <v/>
      </c>
      <c r="BQ28" s="1469"/>
      <c r="BR28" s="1469"/>
      <c r="BS28" s="1645"/>
      <c r="BT28" s="1645"/>
      <c r="BU28" s="1645"/>
      <c r="BV28" s="1645"/>
      <c r="BW28" s="1645"/>
      <c r="BX28" s="1645"/>
      <c r="BY28" s="420"/>
      <c r="BZ28" s="508" t="str">
        <f t="shared" si="18"/>
        <v>0</v>
      </c>
      <c r="CB28" s="509">
        <f t="shared" si="64"/>
        <v>0</v>
      </c>
      <c r="CC28" s="510">
        <f t="shared" si="19"/>
        <v>0</v>
      </c>
      <c r="CD28" s="510">
        <f t="shared" si="65"/>
        <v>0</v>
      </c>
      <c r="CE28" s="510">
        <f t="shared" si="20"/>
        <v>0</v>
      </c>
      <c r="CF28" s="510">
        <f t="shared" si="21"/>
        <v>0</v>
      </c>
      <c r="CG28" s="511">
        <f t="shared" si="22"/>
        <v>0</v>
      </c>
      <c r="CH28" s="510">
        <f t="shared" si="23"/>
        <v>0</v>
      </c>
      <c r="CI28" s="511">
        <f t="shared" si="24"/>
        <v>0</v>
      </c>
      <c r="CJ28" s="510">
        <f t="shared" si="25"/>
        <v>0</v>
      </c>
      <c r="CK28" s="511">
        <f t="shared" si="26"/>
        <v>0</v>
      </c>
      <c r="CL28" s="510">
        <f t="shared" si="66"/>
        <v>0</v>
      </c>
      <c r="CM28" s="510">
        <f t="shared" si="27"/>
        <v>0</v>
      </c>
      <c r="CN28" s="510">
        <f t="shared" si="67"/>
        <v>0</v>
      </c>
      <c r="CO28" s="510">
        <f t="shared" si="28"/>
        <v>0</v>
      </c>
      <c r="CP28" s="510">
        <f t="shared" si="29"/>
        <v>0</v>
      </c>
      <c r="CQ28" s="511">
        <f t="shared" si="30"/>
        <v>0</v>
      </c>
      <c r="CR28" s="510">
        <f t="shared" si="31"/>
        <v>0</v>
      </c>
      <c r="CS28" s="511">
        <f t="shared" si="32"/>
        <v>0</v>
      </c>
      <c r="CT28" s="510">
        <f t="shared" si="33"/>
        <v>0</v>
      </c>
      <c r="CU28" s="511">
        <f t="shared" si="34"/>
        <v>0</v>
      </c>
      <c r="CV28" s="513">
        <f t="shared" si="68"/>
        <v>0</v>
      </c>
      <c r="CW28" s="513">
        <f t="shared" si="35"/>
        <v>0</v>
      </c>
      <c r="CX28" s="513">
        <f t="shared" si="69"/>
        <v>0</v>
      </c>
      <c r="CY28" s="513">
        <f t="shared" ref="CY28" si="204">CX28*$BZ28</f>
        <v>0</v>
      </c>
      <c r="CZ28" s="513">
        <f t="shared" si="71"/>
        <v>0</v>
      </c>
      <c r="DA28" s="513">
        <f t="shared" ref="DA28" si="205">CZ28*$BZ28</f>
        <v>0</v>
      </c>
      <c r="DB28" s="513">
        <f t="shared" si="73"/>
        <v>0</v>
      </c>
      <c r="DC28" s="513">
        <f t="shared" ref="DC28" si="206">DB28*$BZ28</f>
        <v>0</v>
      </c>
      <c r="DD28" s="513">
        <f t="shared" si="75"/>
        <v>0</v>
      </c>
      <c r="DE28" s="513">
        <f t="shared" ref="DE28" si="207">DD28*$BZ28</f>
        <v>0</v>
      </c>
      <c r="DF28" s="513">
        <f t="shared" si="77"/>
        <v>0</v>
      </c>
      <c r="DG28" s="513">
        <f t="shared" ref="DG28" si="208">DF28*$BZ28</f>
        <v>0</v>
      </c>
      <c r="DH28" s="513">
        <f t="shared" si="79"/>
        <v>0</v>
      </c>
      <c r="DI28" s="513">
        <f t="shared" si="41"/>
        <v>0</v>
      </c>
      <c r="DJ28" s="513">
        <f t="shared" si="80"/>
        <v>0</v>
      </c>
      <c r="DK28" s="513">
        <f t="shared" si="42"/>
        <v>0</v>
      </c>
      <c r="DL28" s="513">
        <f t="shared" si="43"/>
        <v>0</v>
      </c>
      <c r="DM28" s="511">
        <f t="shared" si="44"/>
        <v>0</v>
      </c>
      <c r="DN28" s="513">
        <f t="shared" si="45"/>
        <v>0</v>
      </c>
      <c r="DO28" s="511">
        <f t="shared" si="46"/>
        <v>0</v>
      </c>
      <c r="DP28" s="513">
        <f t="shared" si="47"/>
        <v>0</v>
      </c>
      <c r="DQ28" s="511">
        <f t="shared" si="48"/>
        <v>0</v>
      </c>
      <c r="DR28" s="510">
        <f t="shared" si="81"/>
        <v>0</v>
      </c>
      <c r="DS28" s="510">
        <f t="shared" si="49"/>
        <v>0</v>
      </c>
      <c r="DT28" s="510">
        <f t="shared" si="82"/>
        <v>0</v>
      </c>
      <c r="DU28" s="510">
        <f t="shared" ref="DU28" si="209">DT28*$BZ28</f>
        <v>0</v>
      </c>
      <c r="DV28" s="510">
        <f t="shared" si="84"/>
        <v>0</v>
      </c>
      <c r="DW28" s="510">
        <f t="shared" ref="DW28" si="210">DV28*$BZ28</f>
        <v>0</v>
      </c>
      <c r="DX28" s="510">
        <f t="shared" si="86"/>
        <v>0</v>
      </c>
      <c r="DY28" s="510">
        <f t="shared" ref="DY28" si="211">DX28*$BZ28</f>
        <v>0</v>
      </c>
      <c r="DZ28" s="510">
        <f t="shared" si="88"/>
        <v>0</v>
      </c>
      <c r="EA28" s="510">
        <f t="shared" ref="EA28" si="212">DZ28*$BZ28</f>
        <v>0</v>
      </c>
      <c r="EB28" s="510">
        <f t="shared" si="90"/>
        <v>0</v>
      </c>
      <c r="EC28" s="510">
        <f t="shared" ref="EC28" si="213">EB28*$BZ28</f>
        <v>0</v>
      </c>
      <c r="ED28" s="510">
        <f t="shared" si="92"/>
        <v>0</v>
      </c>
      <c r="EE28" s="510">
        <f t="shared" si="55"/>
        <v>0</v>
      </c>
      <c r="EF28" s="510">
        <f t="shared" si="93"/>
        <v>0</v>
      </c>
      <c r="EG28" s="510">
        <f t="shared" si="56"/>
        <v>0</v>
      </c>
      <c r="EH28" s="510">
        <f t="shared" si="57"/>
        <v>0</v>
      </c>
      <c r="EI28" s="515">
        <f t="shared" si="58"/>
        <v>0</v>
      </c>
      <c r="EJ28" s="510">
        <f t="shared" si="59"/>
        <v>0</v>
      </c>
      <c r="EK28" s="516">
        <f t="shared" si="60"/>
        <v>0</v>
      </c>
      <c r="EL28" s="510">
        <f t="shared" si="61"/>
        <v>0</v>
      </c>
      <c r="EM28" s="516">
        <f t="shared" si="62"/>
        <v>0</v>
      </c>
      <c r="EN28" s="517">
        <f t="shared" si="63"/>
        <v>0</v>
      </c>
    </row>
    <row r="29" spans="1:144" ht="20.100000000000001" customHeight="1">
      <c r="A29" s="518">
        <f t="shared" si="11"/>
        <v>16</v>
      </c>
      <c r="B29" s="1552"/>
      <c r="C29" s="1552"/>
      <c r="D29" s="519"/>
      <c r="E29" s="519"/>
      <c r="F29" s="519"/>
      <c r="G29" s="519"/>
      <c r="H29" s="519"/>
      <c r="I29" s="520" t="s">
        <v>17</v>
      </c>
      <c r="J29" s="519"/>
      <c r="K29" s="520" t="s">
        <v>44</v>
      </c>
      <c r="L29" s="519"/>
      <c r="M29" s="519"/>
      <c r="N29" s="495" t="str">
        <f>IF(L29="常勤",1,IF(M29="","",IF(M29=0,0,IF(ROUND(M29/⑤⑧処遇Ⅰ入力シート!$B$17,1)&lt;0.1,0.1,ROUND(M29/⑤⑧処遇Ⅰ入力シート!$B$17,1)))))</f>
        <v/>
      </c>
      <c r="O29" s="496"/>
      <c r="P29" s="497" t="s">
        <v>342</v>
      </c>
      <c r="Q29" s="521"/>
      <c r="R29" s="522"/>
      <c r="S29" s="523"/>
      <c r="T29" s="523"/>
      <c r="U29" s="524">
        <f t="shared" si="12"/>
        <v>0</v>
      </c>
      <c r="V29" s="523"/>
      <c r="W29" s="502" t="e">
        <f>ROUND((U29+V29)*⑤⑧処遇Ⅰ入力シート!$AG$17/⑤⑧処遇Ⅰ入力シート!$AC$17,0)</f>
        <v>#DIV/0!</v>
      </c>
      <c r="X29" s="525" t="e">
        <f t="shared" si="13"/>
        <v>#DIV/0!</v>
      </c>
      <c r="Y29" s="522"/>
      <c r="Z29" s="523"/>
      <c r="AA29" s="523"/>
      <c r="AB29" s="523"/>
      <c r="AC29" s="523"/>
      <c r="AD29" s="504">
        <f t="shared" si="14"/>
        <v>0</v>
      </c>
      <c r="AE29" s="502" t="e">
        <f>ROUND(AD29*⑤⑧処遇Ⅰ入力シート!$AG$17/⑤⑧処遇Ⅰ入力シート!$AC$17,0)</f>
        <v>#DIV/0!</v>
      </c>
      <c r="AF29" s="525" t="e">
        <f t="shared" si="15"/>
        <v>#DIV/0!</v>
      </c>
      <c r="AG29" s="526"/>
      <c r="AH29" s="523"/>
      <c r="AI29" s="523"/>
      <c r="AJ29" s="502" t="e">
        <f>ROUND(SUM(AG29:AI29)*⑤⑧処遇Ⅰ入力シート!$AG$17/⑤⑧処遇Ⅰ入力シート!$AC$17,0)</f>
        <v>#DIV/0!</v>
      </c>
      <c r="AK29" s="527" t="e">
        <f t="shared" si="16"/>
        <v>#DIV/0!</v>
      </c>
      <c r="AL29" s="507">
        <f t="shared" si="17"/>
        <v>0</v>
      </c>
      <c r="AM29" s="1507"/>
      <c r="AN29" s="1507"/>
      <c r="AO29" s="1507"/>
      <c r="AP29" s="420"/>
      <c r="AQ29" s="420"/>
      <c r="AR29" s="530"/>
      <c r="AS29" s="1643"/>
      <c r="AT29" s="1644"/>
      <c r="AU29" s="1448"/>
      <c r="AV29" s="1516"/>
      <c r="AW29" s="1518"/>
      <c r="AX29" s="1451"/>
      <c r="AY29" s="1451"/>
      <c r="AZ29" s="1469"/>
      <c r="BA29" s="1469"/>
      <c r="BB29" s="1636"/>
      <c r="BC29" s="1637"/>
      <c r="BD29" s="1637"/>
      <c r="BE29" s="1637"/>
      <c r="BF29" s="1637"/>
      <c r="BG29" s="1638"/>
      <c r="BH29" s="531"/>
      <c r="BI29" s="1451"/>
      <c r="BJ29" s="1451"/>
      <c r="BK29" s="1458"/>
      <c r="BL29" s="1456"/>
      <c r="BM29" s="1457"/>
      <c r="BN29" s="1451"/>
      <c r="BO29" s="1451"/>
      <c r="BP29" s="1469"/>
      <c r="BQ29" s="1469"/>
      <c r="BR29" s="1469"/>
      <c r="BS29" s="1645"/>
      <c r="BT29" s="1645"/>
      <c r="BU29" s="1645"/>
      <c r="BV29" s="1645"/>
      <c r="BW29" s="1645"/>
      <c r="BX29" s="1645"/>
      <c r="BY29" s="420"/>
      <c r="BZ29" s="508" t="str">
        <f t="shared" si="18"/>
        <v>0</v>
      </c>
      <c r="CB29" s="509">
        <f t="shared" si="64"/>
        <v>0</v>
      </c>
      <c r="CC29" s="510">
        <f t="shared" si="19"/>
        <v>0</v>
      </c>
      <c r="CD29" s="510">
        <f t="shared" si="65"/>
        <v>0</v>
      </c>
      <c r="CE29" s="510">
        <f t="shared" si="20"/>
        <v>0</v>
      </c>
      <c r="CF29" s="510">
        <f t="shared" si="21"/>
        <v>0</v>
      </c>
      <c r="CG29" s="511">
        <f t="shared" si="22"/>
        <v>0</v>
      </c>
      <c r="CH29" s="510">
        <f t="shared" si="23"/>
        <v>0</v>
      </c>
      <c r="CI29" s="511">
        <f t="shared" si="24"/>
        <v>0</v>
      </c>
      <c r="CJ29" s="510">
        <f t="shared" si="25"/>
        <v>0</v>
      </c>
      <c r="CK29" s="511">
        <f t="shared" si="26"/>
        <v>0</v>
      </c>
      <c r="CL29" s="510">
        <f t="shared" si="66"/>
        <v>0</v>
      </c>
      <c r="CM29" s="510">
        <f t="shared" si="27"/>
        <v>0</v>
      </c>
      <c r="CN29" s="510">
        <f t="shared" si="67"/>
        <v>0</v>
      </c>
      <c r="CO29" s="510">
        <f t="shared" si="28"/>
        <v>0</v>
      </c>
      <c r="CP29" s="510">
        <f t="shared" si="29"/>
        <v>0</v>
      </c>
      <c r="CQ29" s="511">
        <f t="shared" si="30"/>
        <v>0</v>
      </c>
      <c r="CR29" s="510">
        <f t="shared" si="31"/>
        <v>0</v>
      </c>
      <c r="CS29" s="511">
        <f t="shared" si="32"/>
        <v>0</v>
      </c>
      <c r="CT29" s="510">
        <f t="shared" si="33"/>
        <v>0</v>
      </c>
      <c r="CU29" s="511">
        <f t="shared" si="34"/>
        <v>0</v>
      </c>
      <c r="CV29" s="513">
        <f t="shared" si="68"/>
        <v>0</v>
      </c>
      <c r="CW29" s="513">
        <f t="shared" si="35"/>
        <v>0</v>
      </c>
      <c r="CX29" s="513">
        <f t="shared" si="69"/>
        <v>0</v>
      </c>
      <c r="CY29" s="513">
        <f t="shared" ref="CY29" si="214">CX29*$BZ29</f>
        <v>0</v>
      </c>
      <c r="CZ29" s="513">
        <f t="shared" si="71"/>
        <v>0</v>
      </c>
      <c r="DA29" s="513">
        <f t="shared" ref="DA29" si="215">CZ29*$BZ29</f>
        <v>0</v>
      </c>
      <c r="DB29" s="513">
        <f t="shared" si="73"/>
        <v>0</v>
      </c>
      <c r="DC29" s="513">
        <f t="shared" ref="DC29" si="216">DB29*$BZ29</f>
        <v>0</v>
      </c>
      <c r="DD29" s="513">
        <f t="shared" si="75"/>
        <v>0</v>
      </c>
      <c r="DE29" s="513">
        <f t="shared" ref="DE29" si="217">DD29*$BZ29</f>
        <v>0</v>
      </c>
      <c r="DF29" s="513">
        <f t="shared" si="77"/>
        <v>0</v>
      </c>
      <c r="DG29" s="513">
        <f t="shared" ref="DG29" si="218">DF29*$BZ29</f>
        <v>0</v>
      </c>
      <c r="DH29" s="513">
        <f t="shared" si="79"/>
        <v>0</v>
      </c>
      <c r="DI29" s="513">
        <f t="shared" si="41"/>
        <v>0</v>
      </c>
      <c r="DJ29" s="513">
        <f t="shared" si="80"/>
        <v>0</v>
      </c>
      <c r="DK29" s="513">
        <f t="shared" si="42"/>
        <v>0</v>
      </c>
      <c r="DL29" s="513">
        <f t="shared" si="43"/>
        <v>0</v>
      </c>
      <c r="DM29" s="511">
        <f t="shared" si="44"/>
        <v>0</v>
      </c>
      <c r="DN29" s="513">
        <f t="shared" si="45"/>
        <v>0</v>
      </c>
      <c r="DO29" s="511">
        <f t="shared" si="46"/>
        <v>0</v>
      </c>
      <c r="DP29" s="513">
        <f t="shared" si="47"/>
        <v>0</v>
      </c>
      <c r="DQ29" s="511">
        <f t="shared" si="48"/>
        <v>0</v>
      </c>
      <c r="DR29" s="510">
        <f t="shared" si="81"/>
        <v>0</v>
      </c>
      <c r="DS29" s="510">
        <f t="shared" si="49"/>
        <v>0</v>
      </c>
      <c r="DT29" s="510">
        <f t="shared" si="82"/>
        <v>0</v>
      </c>
      <c r="DU29" s="510">
        <f t="shared" ref="DU29" si="219">DT29*$BZ29</f>
        <v>0</v>
      </c>
      <c r="DV29" s="510">
        <f t="shared" si="84"/>
        <v>0</v>
      </c>
      <c r="DW29" s="510">
        <f t="shared" ref="DW29" si="220">DV29*$BZ29</f>
        <v>0</v>
      </c>
      <c r="DX29" s="510">
        <f t="shared" si="86"/>
        <v>0</v>
      </c>
      <c r="DY29" s="510">
        <f t="shared" ref="DY29" si="221">DX29*$BZ29</f>
        <v>0</v>
      </c>
      <c r="DZ29" s="510">
        <f t="shared" si="88"/>
        <v>0</v>
      </c>
      <c r="EA29" s="510">
        <f t="shared" ref="EA29" si="222">DZ29*$BZ29</f>
        <v>0</v>
      </c>
      <c r="EB29" s="510">
        <f t="shared" si="90"/>
        <v>0</v>
      </c>
      <c r="EC29" s="510">
        <f t="shared" ref="EC29" si="223">EB29*$BZ29</f>
        <v>0</v>
      </c>
      <c r="ED29" s="510">
        <f t="shared" si="92"/>
        <v>0</v>
      </c>
      <c r="EE29" s="510">
        <f t="shared" si="55"/>
        <v>0</v>
      </c>
      <c r="EF29" s="510">
        <f t="shared" si="93"/>
        <v>0</v>
      </c>
      <c r="EG29" s="510">
        <f t="shared" si="56"/>
        <v>0</v>
      </c>
      <c r="EH29" s="510">
        <f t="shared" si="57"/>
        <v>0</v>
      </c>
      <c r="EI29" s="515">
        <f t="shared" si="58"/>
        <v>0</v>
      </c>
      <c r="EJ29" s="510">
        <f t="shared" si="59"/>
        <v>0</v>
      </c>
      <c r="EK29" s="516">
        <f t="shared" si="60"/>
        <v>0</v>
      </c>
      <c r="EL29" s="510">
        <f t="shared" si="61"/>
        <v>0</v>
      </c>
      <c r="EM29" s="516">
        <f t="shared" si="62"/>
        <v>0</v>
      </c>
      <c r="EN29" s="517">
        <f t="shared" si="63"/>
        <v>0</v>
      </c>
    </row>
    <row r="30" spans="1:144" ht="20.100000000000001" customHeight="1">
      <c r="A30" s="518">
        <f t="shared" si="11"/>
        <v>17</v>
      </c>
      <c r="B30" s="1552"/>
      <c r="C30" s="1552"/>
      <c r="D30" s="519"/>
      <c r="E30" s="519"/>
      <c r="F30" s="519"/>
      <c r="G30" s="519"/>
      <c r="H30" s="519"/>
      <c r="I30" s="520" t="s">
        <v>17</v>
      </c>
      <c r="J30" s="519"/>
      <c r="K30" s="520" t="s">
        <v>44</v>
      </c>
      <c r="L30" s="519"/>
      <c r="M30" s="519"/>
      <c r="N30" s="495" t="str">
        <f>IF(L30="常勤",1,IF(M30="","",IF(M30=0,0,IF(ROUND(M30/⑤⑧処遇Ⅰ入力シート!$B$17,1)&lt;0.1,0.1,ROUND(M30/⑤⑧処遇Ⅰ入力シート!$B$17,1)))))</f>
        <v/>
      </c>
      <c r="O30" s="496"/>
      <c r="P30" s="497" t="s">
        <v>342</v>
      </c>
      <c r="Q30" s="521"/>
      <c r="R30" s="522"/>
      <c r="S30" s="523"/>
      <c r="T30" s="523"/>
      <c r="U30" s="524">
        <f t="shared" si="12"/>
        <v>0</v>
      </c>
      <c r="V30" s="523"/>
      <c r="W30" s="502" t="e">
        <f>ROUND((U30+V30)*⑤⑧処遇Ⅰ入力シート!$AG$17/⑤⑧処遇Ⅰ入力シート!$AC$17,0)</f>
        <v>#DIV/0!</v>
      </c>
      <c r="X30" s="525" t="e">
        <f t="shared" si="13"/>
        <v>#DIV/0!</v>
      </c>
      <c r="Y30" s="522"/>
      <c r="Z30" s="523"/>
      <c r="AA30" s="523"/>
      <c r="AB30" s="523"/>
      <c r="AC30" s="523"/>
      <c r="AD30" s="504">
        <f t="shared" si="14"/>
        <v>0</v>
      </c>
      <c r="AE30" s="502" t="e">
        <f>ROUND(AD30*⑤⑧処遇Ⅰ入力シート!$AG$17/⑤⑧処遇Ⅰ入力シート!$AC$17,0)</f>
        <v>#DIV/0!</v>
      </c>
      <c r="AF30" s="525" t="e">
        <f t="shared" si="15"/>
        <v>#DIV/0!</v>
      </c>
      <c r="AG30" s="526"/>
      <c r="AH30" s="523"/>
      <c r="AI30" s="523"/>
      <c r="AJ30" s="502" t="e">
        <f>ROUND(SUM(AG30:AI30)*⑤⑧処遇Ⅰ入力シート!$AG$17/⑤⑧処遇Ⅰ入力シート!$AC$17,0)</f>
        <v>#DIV/0!</v>
      </c>
      <c r="AK30" s="527" t="e">
        <f t="shared" si="16"/>
        <v>#DIV/0!</v>
      </c>
      <c r="AL30" s="507">
        <f t="shared" si="17"/>
        <v>0</v>
      </c>
      <c r="AM30" s="1507"/>
      <c r="AN30" s="1507"/>
      <c r="AO30" s="1507"/>
      <c r="AP30" s="420"/>
      <c r="AQ30" s="420"/>
      <c r="AR30" s="530"/>
      <c r="AS30" s="532"/>
      <c r="AT30" s="532"/>
      <c r="AU30" s="533"/>
      <c r="AV30" s="534"/>
      <c r="AW30" s="534"/>
      <c r="AX30" s="535"/>
      <c r="AY30" s="535"/>
      <c r="AZ30" s="536"/>
      <c r="BA30" s="536"/>
      <c r="BB30" s="537"/>
      <c r="BC30" s="537"/>
      <c r="BD30" s="537"/>
      <c r="BE30" s="537"/>
      <c r="BF30" s="537"/>
      <c r="BG30" s="537"/>
      <c r="BH30" s="531"/>
      <c r="BI30" s="532"/>
      <c r="BJ30" s="532"/>
      <c r="BK30" s="533"/>
      <c r="BL30" s="534"/>
      <c r="BM30" s="534"/>
      <c r="BN30" s="535"/>
      <c r="BO30" s="535"/>
      <c r="BP30" s="536"/>
      <c r="BQ30" s="536"/>
      <c r="BR30" s="537"/>
      <c r="BS30" s="537"/>
      <c r="BT30" s="537"/>
      <c r="BU30" s="537"/>
      <c r="BV30" s="537"/>
      <c r="BW30" s="537"/>
      <c r="BX30" s="420"/>
      <c r="BY30" s="420"/>
      <c r="BZ30" s="508" t="str">
        <f t="shared" si="18"/>
        <v>0</v>
      </c>
      <c r="CB30" s="509">
        <f t="shared" si="64"/>
        <v>0</v>
      </c>
      <c r="CC30" s="510">
        <f t="shared" si="19"/>
        <v>0</v>
      </c>
      <c r="CD30" s="510">
        <f t="shared" si="65"/>
        <v>0</v>
      </c>
      <c r="CE30" s="510">
        <f t="shared" si="20"/>
        <v>0</v>
      </c>
      <c r="CF30" s="510">
        <f t="shared" si="21"/>
        <v>0</v>
      </c>
      <c r="CG30" s="511">
        <f t="shared" si="22"/>
        <v>0</v>
      </c>
      <c r="CH30" s="510">
        <f t="shared" si="23"/>
        <v>0</v>
      </c>
      <c r="CI30" s="511">
        <f t="shared" si="24"/>
        <v>0</v>
      </c>
      <c r="CJ30" s="510">
        <f t="shared" si="25"/>
        <v>0</v>
      </c>
      <c r="CK30" s="511">
        <f t="shared" si="26"/>
        <v>0</v>
      </c>
      <c r="CL30" s="510">
        <f t="shared" si="66"/>
        <v>0</v>
      </c>
      <c r="CM30" s="510">
        <f t="shared" si="27"/>
        <v>0</v>
      </c>
      <c r="CN30" s="510">
        <f t="shared" si="67"/>
        <v>0</v>
      </c>
      <c r="CO30" s="510">
        <f t="shared" si="28"/>
        <v>0</v>
      </c>
      <c r="CP30" s="510">
        <f t="shared" si="29"/>
        <v>0</v>
      </c>
      <c r="CQ30" s="511">
        <f t="shared" si="30"/>
        <v>0</v>
      </c>
      <c r="CR30" s="510">
        <f t="shared" si="31"/>
        <v>0</v>
      </c>
      <c r="CS30" s="511">
        <f t="shared" si="32"/>
        <v>0</v>
      </c>
      <c r="CT30" s="510">
        <f t="shared" si="33"/>
        <v>0</v>
      </c>
      <c r="CU30" s="511">
        <f t="shared" si="34"/>
        <v>0</v>
      </c>
      <c r="CV30" s="513">
        <f t="shared" si="68"/>
        <v>0</v>
      </c>
      <c r="CW30" s="513">
        <f t="shared" si="35"/>
        <v>0</v>
      </c>
      <c r="CX30" s="513">
        <f t="shared" si="69"/>
        <v>0</v>
      </c>
      <c r="CY30" s="513">
        <f t="shared" ref="CY30" si="224">CX30*$BZ30</f>
        <v>0</v>
      </c>
      <c r="CZ30" s="513">
        <f t="shared" si="71"/>
        <v>0</v>
      </c>
      <c r="DA30" s="513">
        <f t="shared" ref="DA30" si="225">CZ30*$BZ30</f>
        <v>0</v>
      </c>
      <c r="DB30" s="513">
        <f t="shared" si="73"/>
        <v>0</v>
      </c>
      <c r="DC30" s="513">
        <f t="shared" ref="DC30" si="226">DB30*$BZ30</f>
        <v>0</v>
      </c>
      <c r="DD30" s="513">
        <f t="shared" si="75"/>
        <v>0</v>
      </c>
      <c r="DE30" s="513">
        <f t="shared" ref="DE30" si="227">DD30*$BZ30</f>
        <v>0</v>
      </c>
      <c r="DF30" s="513">
        <f t="shared" si="77"/>
        <v>0</v>
      </c>
      <c r="DG30" s="513">
        <f t="shared" ref="DG30" si="228">DF30*$BZ30</f>
        <v>0</v>
      </c>
      <c r="DH30" s="513">
        <f t="shared" si="79"/>
        <v>0</v>
      </c>
      <c r="DI30" s="513">
        <f t="shared" si="41"/>
        <v>0</v>
      </c>
      <c r="DJ30" s="513">
        <f t="shared" si="80"/>
        <v>0</v>
      </c>
      <c r="DK30" s="513">
        <f t="shared" si="42"/>
        <v>0</v>
      </c>
      <c r="DL30" s="513">
        <f t="shared" si="43"/>
        <v>0</v>
      </c>
      <c r="DM30" s="511">
        <f t="shared" si="44"/>
        <v>0</v>
      </c>
      <c r="DN30" s="513">
        <f t="shared" si="45"/>
        <v>0</v>
      </c>
      <c r="DO30" s="511">
        <f t="shared" si="46"/>
        <v>0</v>
      </c>
      <c r="DP30" s="513">
        <f t="shared" si="47"/>
        <v>0</v>
      </c>
      <c r="DQ30" s="511">
        <f t="shared" si="48"/>
        <v>0</v>
      </c>
      <c r="DR30" s="510">
        <f t="shared" si="81"/>
        <v>0</v>
      </c>
      <c r="DS30" s="510">
        <f t="shared" si="49"/>
        <v>0</v>
      </c>
      <c r="DT30" s="510">
        <f t="shared" si="82"/>
        <v>0</v>
      </c>
      <c r="DU30" s="510">
        <f t="shared" ref="DU30" si="229">DT30*$BZ30</f>
        <v>0</v>
      </c>
      <c r="DV30" s="510">
        <f t="shared" si="84"/>
        <v>0</v>
      </c>
      <c r="DW30" s="510">
        <f t="shared" ref="DW30" si="230">DV30*$BZ30</f>
        <v>0</v>
      </c>
      <c r="DX30" s="510">
        <f t="shared" si="86"/>
        <v>0</v>
      </c>
      <c r="DY30" s="510">
        <f t="shared" ref="DY30" si="231">DX30*$BZ30</f>
        <v>0</v>
      </c>
      <c r="DZ30" s="510">
        <f t="shared" si="88"/>
        <v>0</v>
      </c>
      <c r="EA30" s="510">
        <f t="shared" ref="EA30" si="232">DZ30*$BZ30</f>
        <v>0</v>
      </c>
      <c r="EB30" s="510">
        <f t="shared" si="90"/>
        <v>0</v>
      </c>
      <c r="EC30" s="510">
        <f t="shared" ref="EC30" si="233">EB30*$BZ30</f>
        <v>0</v>
      </c>
      <c r="ED30" s="510">
        <f t="shared" si="92"/>
        <v>0</v>
      </c>
      <c r="EE30" s="510">
        <f t="shared" si="55"/>
        <v>0</v>
      </c>
      <c r="EF30" s="510">
        <f t="shared" si="93"/>
        <v>0</v>
      </c>
      <c r="EG30" s="510">
        <f t="shared" si="56"/>
        <v>0</v>
      </c>
      <c r="EH30" s="510">
        <f t="shared" si="57"/>
        <v>0</v>
      </c>
      <c r="EI30" s="515">
        <f t="shared" si="58"/>
        <v>0</v>
      </c>
      <c r="EJ30" s="510">
        <f t="shared" si="59"/>
        <v>0</v>
      </c>
      <c r="EK30" s="516">
        <f t="shared" si="60"/>
        <v>0</v>
      </c>
      <c r="EL30" s="510">
        <f t="shared" si="61"/>
        <v>0</v>
      </c>
      <c r="EM30" s="516">
        <f t="shared" si="62"/>
        <v>0</v>
      </c>
      <c r="EN30" s="517">
        <f t="shared" si="63"/>
        <v>0</v>
      </c>
    </row>
    <row r="31" spans="1:144" ht="20.100000000000001" customHeight="1">
      <c r="A31" s="518">
        <f t="shared" si="11"/>
        <v>18</v>
      </c>
      <c r="B31" s="1552"/>
      <c r="C31" s="1552"/>
      <c r="D31" s="519"/>
      <c r="E31" s="519"/>
      <c r="F31" s="519"/>
      <c r="G31" s="519"/>
      <c r="H31" s="519"/>
      <c r="I31" s="520" t="s">
        <v>17</v>
      </c>
      <c r="J31" s="519"/>
      <c r="K31" s="520" t="s">
        <v>44</v>
      </c>
      <c r="L31" s="519"/>
      <c r="M31" s="519"/>
      <c r="N31" s="495" t="str">
        <f>IF(L31="常勤",1,IF(M31="","",IF(M31=0,0,IF(ROUND(M31/⑤⑧処遇Ⅰ入力シート!$B$17,1)&lt;0.1,0.1,ROUND(M31/⑤⑧処遇Ⅰ入力シート!$B$17,1)))))</f>
        <v/>
      </c>
      <c r="O31" s="496"/>
      <c r="P31" s="497" t="s">
        <v>342</v>
      </c>
      <c r="Q31" s="521"/>
      <c r="R31" s="522"/>
      <c r="S31" s="523"/>
      <c r="T31" s="523"/>
      <c r="U31" s="524">
        <f t="shared" si="12"/>
        <v>0</v>
      </c>
      <c r="V31" s="523"/>
      <c r="W31" s="502" t="e">
        <f>ROUND((U31+V31)*⑤⑧処遇Ⅰ入力シート!$AG$17/⑤⑧処遇Ⅰ入力シート!$AC$17,0)</f>
        <v>#DIV/0!</v>
      </c>
      <c r="X31" s="525" t="e">
        <f t="shared" si="13"/>
        <v>#DIV/0!</v>
      </c>
      <c r="Y31" s="522"/>
      <c r="Z31" s="523"/>
      <c r="AA31" s="523"/>
      <c r="AB31" s="523"/>
      <c r="AC31" s="523"/>
      <c r="AD31" s="504">
        <f t="shared" si="14"/>
        <v>0</v>
      </c>
      <c r="AE31" s="502" t="e">
        <f>ROUND(AD31*⑤⑧処遇Ⅰ入力シート!$AG$17/⑤⑧処遇Ⅰ入力シート!$AC$17,0)</f>
        <v>#DIV/0!</v>
      </c>
      <c r="AF31" s="525" t="e">
        <f t="shared" si="15"/>
        <v>#DIV/0!</v>
      </c>
      <c r="AG31" s="526"/>
      <c r="AH31" s="523"/>
      <c r="AI31" s="523"/>
      <c r="AJ31" s="502" t="e">
        <f>ROUND(SUM(AG31:AI31)*⑤⑧処遇Ⅰ入力シート!$AG$17/⑤⑧処遇Ⅰ入力シート!$AC$17,0)</f>
        <v>#DIV/0!</v>
      </c>
      <c r="AK31" s="527" t="e">
        <f t="shared" si="16"/>
        <v>#DIV/0!</v>
      </c>
      <c r="AL31" s="507">
        <f t="shared" si="17"/>
        <v>0</v>
      </c>
      <c r="AM31" s="1507"/>
      <c r="AN31" s="1507"/>
      <c r="AO31" s="1507"/>
      <c r="AP31" s="420"/>
      <c r="AQ31" s="420"/>
      <c r="AR31" s="530"/>
      <c r="AS31" s="532"/>
      <c r="AT31" s="532"/>
      <c r="AU31" s="533"/>
      <c r="AV31" s="534"/>
      <c r="AW31" s="534"/>
      <c r="AX31" s="535"/>
      <c r="AY31" s="535"/>
      <c r="AZ31" s="536"/>
      <c r="BA31" s="536"/>
      <c r="BB31" s="537"/>
      <c r="BC31" s="537"/>
      <c r="BD31" s="537"/>
      <c r="BE31" s="537"/>
      <c r="BF31" s="537"/>
      <c r="BG31" s="537"/>
      <c r="BH31" s="531"/>
      <c r="BI31" s="532"/>
      <c r="BJ31" s="532"/>
      <c r="BK31" s="533"/>
      <c r="BL31" s="534"/>
      <c r="BM31" s="534"/>
      <c r="BN31" s="535"/>
      <c r="BO31" s="535"/>
      <c r="BP31" s="536"/>
      <c r="BQ31" s="536"/>
      <c r="BR31" s="537"/>
      <c r="BS31" s="537"/>
      <c r="BT31" s="537"/>
      <c r="BU31" s="537"/>
      <c r="BV31" s="537"/>
      <c r="BW31" s="537"/>
      <c r="BX31" s="420"/>
      <c r="BY31" s="420"/>
      <c r="BZ31" s="508" t="str">
        <f t="shared" si="18"/>
        <v>0</v>
      </c>
      <c r="CB31" s="509">
        <f t="shared" si="64"/>
        <v>0</v>
      </c>
      <c r="CC31" s="510">
        <f t="shared" si="19"/>
        <v>0</v>
      </c>
      <c r="CD31" s="510">
        <f t="shared" si="65"/>
        <v>0</v>
      </c>
      <c r="CE31" s="510">
        <f t="shared" si="20"/>
        <v>0</v>
      </c>
      <c r="CF31" s="510">
        <f t="shared" si="21"/>
        <v>0</v>
      </c>
      <c r="CG31" s="511">
        <f t="shared" si="22"/>
        <v>0</v>
      </c>
      <c r="CH31" s="510">
        <f t="shared" si="23"/>
        <v>0</v>
      </c>
      <c r="CI31" s="511">
        <f t="shared" si="24"/>
        <v>0</v>
      </c>
      <c r="CJ31" s="510">
        <f t="shared" si="25"/>
        <v>0</v>
      </c>
      <c r="CK31" s="511">
        <f t="shared" si="26"/>
        <v>0</v>
      </c>
      <c r="CL31" s="510">
        <f t="shared" si="66"/>
        <v>0</v>
      </c>
      <c r="CM31" s="510">
        <f t="shared" si="27"/>
        <v>0</v>
      </c>
      <c r="CN31" s="510">
        <f t="shared" si="67"/>
        <v>0</v>
      </c>
      <c r="CO31" s="510">
        <f t="shared" si="28"/>
        <v>0</v>
      </c>
      <c r="CP31" s="510">
        <f t="shared" si="29"/>
        <v>0</v>
      </c>
      <c r="CQ31" s="511">
        <f t="shared" si="30"/>
        <v>0</v>
      </c>
      <c r="CR31" s="510">
        <f t="shared" si="31"/>
        <v>0</v>
      </c>
      <c r="CS31" s="511">
        <f t="shared" si="32"/>
        <v>0</v>
      </c>
      <c r="CT31" s="510">
        <f t="shared" si="33"/>
        <v>0</v>
      </c>
      <c r="CU31" s="511">
        <f t="shared" si="34"/>
        <v>0</v>
      </c>
      <c r="CV31" s="513">
        <f t="shared" si="68"/>
        <v>0</v>
      </c>
      <c r="CW31" s="513">
        <f t="shared" si="35"/>
        <v>0</v>
      </c>
      <c r="CX31" s="513">
        <f t="shared" si="69"/>
        <v>0</v>
      </c>
      <c r="CY31" s="513">
        <f t="shared" ref="CY31" si="234">CX31*$BZ31</f>
        <v>0</v>
      </c>
      <c r="CZ31" s="513">
        <f t="shared" si="71"/>
        <v>0</v>
      </c>
      <c r="DA31" s="513">
        <f t="shared" ref="DA31" si="235">CZ31*$BZ31</f>
        <v>0</v>
      </c>
      <c r="DB31" s="513">
        <f t="shared" si="73"/>
        <v>0</v>
      </c>
      <c r="DC31" s="513">
        <f t="shared" ref="DC31" si="236">DB31*$BZ31</f>
        <v>0</v>
      </c>
      <c r="DD31" s="513">
        <f t="shared" si="75"/>
        <v>0</v>
      </c>
      <c r="DE31" s="513">
        <f t="shared" ref="DE31" si="237">DD31*$BZ31</f>
        <v>0</v>
      </c>
      <c r="DF31" s="513">
        <f t="shared" si="77"/>
        <v>0</v>
      </c>
      <c r="DG31" s="513">
        <f t="shared" ref="DG31" si="238">DF31*$BZ31</f>
        <v>0</v>
      </c>
      <c r="DH31" s="513">
        <f t="shared" si="79"/>
        <v>0</v>
      </c>
      <c r="DI31" s="513">
        <f t="shared" si="41"/>
        <v>0</v>
      </c>
      <c r="DJ31" s="513">
        <f t="shared" si="80"/>
        <v>0</v>
      </c>
      <c r="DK31" s="513">
        <f t="shared" si="42"/>
        <v>0</v>
      </c>
      <c r="DL31" s="513">
        <f t="shared" si="43"/>
        <v>0</v>
      </c>
      <c r="DM31" s="511">
        <f t="shared" si="44"/>
        <v>0</v>
      </c>
      <c r="DN31" s="513">
        <f t="shared" si="45"/>
        <v>0</v>
      </c>
      <c r="DO31" s="511">
        <f t="shared" si="46"/>
        <v>0</v>
      </c>
      <c r="DP31" s="513">
        <f t="shared" si="47"/>
        <v>0</v>
      </c>
      <c r="DQ31" s="511">
        <f t="shared" si="48"/>
        <v>0</v>
      </c>
      <c r="DR31" s="510">
        <f t="shared" si="81"/>
        <v>0</v>
      </c>
      <c r="DS31" s="510">
        <f t="shared" si="49"/>
        <v>0</v>
      </c>
      <c r="DT31" s="510">
        <f t="shared" si="82"/>
        <v>0</v>
      </c>
      <c r="DU31" s="510">
        <f t="shared" ref="DU31" si="239">DT31*$BZ31</f>
        <v>0</v>
      </c>
      <c r="DV31" s="510">
        <f t="shared" si="84"/>
        <v>0</v>
      </c>
      <c r="DW31" s="510">
        <f t="shared" ref="DW31" si="240">DV31*$BZ31</f>
        <v>0</v>
      </c>
      <c r="DX31" s="510">
        <f t="shared" si="86"/>
        <v>0</v>
      </c>
      <c r="DY31" s="510">
        <f t="shared" ref="DY31" si="241">DX31*$BZ31</f>
        <v>0</v>
      </c>
      <c r="DZ31" s="510">
        <f t="shared" si="88"/>
        <v>0</v>
      </c>
      <c r="EA31" s="510">
        <f t="shared" ref="EA31" si="242">DZ31*$BZ31</f>
        <v>0</v>
      </c>
      <c r="EB31" s="510">
        <f t="shared" si="90"/>
        <v>0</v>
      </c>
      <c r="EC31" s="510">
        <f t="shared" ref="EC31" si="243">EB31*$BZ31</f>
        <v>0</v>
      </c>
      <c r="ED31" s="510">
        <f t="shared" si="92"/>
        <v>0</v>
      </c>
      <c r="EE31" s="510">
        <f t="shared" si="55"/>
        <v>0</v>
      </c>
      <c r="EF31" s="510">
        <f t="shared" si="93"/>
        <v>0</v>
      </c>
      <c r="EG31" s="510">
        <f t="shared" si="56"/>
        <v>0</v>
      </c>
      <c r="EH31" s="510">
        <f t="shared" si="57"/>
        <v>0</v>
      </c>
      <c r="EI31" s="515">
        <f t="shared" si="58"/>
        <v>0</v>
      </c>
      <c r="EJ31" s="510">
        <f t="shared" si="59"/>
        <v>0</v>
      </c>
      <c r="EK31" s="516">
        <f t="shared" si="60"/>
        <v>0</v>
      </c>
      <c r="EL31" s="510">
        <f t="shared" si="61"/>
        <v>0</v>
      </c>
      <c r="EM31" s="516">
        <f t="shared" si="62"/>
        <v>0</v>
      </c>
      <c r="EN31" s="517">
        <f t="shared" si="63"/>
        <v>0</v>
      </c>
    </row>
    <row r="32" spans="1:144" ht="20.100000000000001" customHeight="1">
      <c r="A32" s="518">
        <f t="shared" si="11"/>
        <v>19</v>
      </c>
      <c r="B32" s="1552"/>
      <c r="C32" s="1552"/>
      <c r="D32" s="519"/>
      <c r="E32" s="519"/>
      <c r="F32" s="519"/>
      <c r="G32" s="519"/>
      <c r="H32" s="519"/>
      <c r="I32" s="520" t="s">
        <v>17</v>
      </c>
      <c r="J32" s="519"/>
      <c r="K32" s="520" t="s">
        <v>44</v>
      </c>
      <c r="L32" s="519"/>
      <c r="M32" s="519"/>
      <c r="N32" s="495" t="str">
        <f>IF(L32="常勤",1,IF(M32="","",IF(M32=0,0,IF(ROUND(M32/⑤⑧処遇Ⅰ入力シート!$B$17,1)&lt;0.1,0.1,ROUND(M32/⑤⑧処遇Ⅰ入力シート!$B$17,1)))))</f>
        <v/>
      </c>
      <c r="O32" s="496"/>
      <c r="P32" s="497" t="s">
        <v>342</v>
      </c>
      <c r="Q32" s="521"/>
      <c r="R32" s="522"/>
      <c r="S32" s="523"/>
      <c r="T32" s="523"/>
      <c r="U32" s="524">
        <f t="shared" si="12"/>
        <v>0</v>
      </c>
      <c r="V32" s="523"/>
      <c r="W32" s="502" t="e">
        <f>ROUND((U32+V32)*⑤⑧処遇Ⅰ入力シート!$AG$17/⑤⑧処遇Ⅰ入力シート!$AC$17,0)</f>
        <v>#DIV/0!</v>
      </c>
      <c r="X32" s="525" t="e">
        <f t="shared" si="13"/>
        <v>#DIV/0!</v>
      </c>
      <c r="Y32" s="522"/>
      <c r="Z32" s="523"/>
      <c r="AA32" s="523"/>
      <c r="AB32" s="523"/>
      <c r="AC32" s="523"/>
      <c r="AD32" s="504">
        <f t="shared" si="14"/>
        <v>0</v>
      </c>
      <c r="AE32" s="502" t="e">
        <f>ROUND(AD32*⑤⑧処遇Ⅰ入力シート!$AG$17/⑤⑧処遇Ⅰ入力シート!$AC$17,0)</f>
        <v>#DIV/0!</v>
      </c>
      <c r="AF32" s="525" t="e">
        <f t="shared" si="15"/>
        <v>#DIV/0!</v>
      </c>
      <c r="AG32" s="526"/>
      <c r="AH32" s="523"/>
      <c r="AI32" s="523"/>
      <c r="AJ32" s="502" t="e">
        <f>ROUND(SUM(AG32:AI32)*⑤⑧処遇Ⅰ入力シート!$AG$17/⑤⑧処遇Ⅰ入力シート!$AC$17,0)</f>
        <v>#DIV/0!</v>
      </c>
      <c r="AK32" s="527" t="e">
        <f t="shared" si="16"/>
        <v>#DIV/0!</v>
      </c>
      <c r="AL32" s="507">
        <f t="shared" si="17"/>
        <v>0</v>
      </c>
      <c r="AM32" s="1507"/>
      <c r="AN32" s="1507"/>
      <c r="AO32" s="1507"/>
      <c r="AP32" s="420"/>
      <c r="AQ32" s="420"/>
      <c r="AR32" s="530"/>
      <c r="AS32" s="532"/>
      <c r="AT32" s="532"/>
      <c r="AU32" s="533"/>
      <c r="AV32" s="534"/>
      <c r="AW32" s="534"/>
      <c r="AX32" s="535"/>
      <c r="AY32" s="535"/>
      <c r="AZ32" s="536"/>
      <c r="BA32" s="536"/>
      <c r="BB32" s="537"/>
      <c r="BC32" s="537"/>
      <c r="BD32" s="537"/>
      <c r="BE32" s="537"/>
      <c r="BF32" s="537"/>
      <c r="BG32" s="537"/>
      <c r="BH32" s="531"/>
      <c r="BI32" s="532"/>
      <c r="BJ32" s="532"/>
      <c r="BK32" s="533"/>
      <c r="BL32" s="534"/>
      <c r="BM32" s="534"/>
      <c r="BN32" s="535"/>
      <c r="BO32" s="535"/>
      <c r="BP32" s="536"/>
      <c r="BQ32" s="536"/>
      <c r="BR32" s="537"/>
      <c r="BS32" s="537"/>
      <c r="BT32" s="537"/>
      <c r="BU32" s="537"/>
      <c r="BV32" s="537"/>
      <c r="BW32" s="537"/>
      <c r="BX32" s="420"/>
      <c r="BY32" s="420"/>
      <c r="BZ32" s="508" t="str">
        <f t="shared" si="18"/>
        <v>0</v>
      </c>
      <c r="CB32" s="509">
        <f t="shared" si="64"/>
        <v>0</v>
      </c>
      <c r="CC32" s="510">
        <f t="shared" si="19"/>
        <v>0</v>
      </c>
      <c r="CD32" s="510">
        <f t="shared" si="65"/>
        <v>0</v>
      </c>
      <c r="CE32" s="510">
        <f t="shared" si="20"/>
        <v>0</v>
      </c>
      <c r="CF32" s="510">
        <f t="shared" si="21"/>
        <v>0</v>
      </c>
      <c r="CG32" s="511">
        <f t="shared" si="22"/>
        <v>0</v>
      </c>
      <c r="CH32" s="510">
        <f t="shared" si="23"/>
        <v>0</v>
      </c>
      <c r="CI32" s="511">
        <f t="shared" si="24"/>
        <v>0</v>
      </c>
      <c r="CJ32" s="510">
        <f t="shared" si="25"/>
        <v>0</v>
      </c>
      <c r="CK32" s="511">
        <f t="shared" si="26"/>
        <v>0</v>
      </c>
      <c r="CL32" s="510">
        <f t="shared" si="66"/>
        <v>0</v>
      </c>
      <c r="CM32" s="510">
        <f t="shared" si="27"/>
        <v>0</v>
      </c>
      <c r="CN32" s="510">
        <f t="shared" si="67"/>
        <v>0</v>
      </c>
      <c r="CO32" s="510">
        <f t="shared" si="28"/>
        <v>0</v>
      </c>
      <c r="CP32" s="510">
        <f t="shared" si="29"/>
        <v>0</v>
      </c>
      <c r="CQ32" s="511">
        <f t="shared" si="30"/>
        <v>0</v>
      </c>
      <c r="CR32" s="510">
        <f t="shared" si="31"/>
        <v>0</v>
      </c>
      <c r="CS32" s="511">
        <f t="shared" si="32"/>
        <v>0</v>
      </c>
      <c r="CT32" s="510">
        <f t="shared" si="33"/>
        <v>0</v>
      </c>
      <c r="CU32" s="511">
        <f t="shared" si="34"/>
        <v>0</v>
      </c>
      <c r="CV32" s="513">
        <f t="shared" si="68"/>
        <v>0</v>
      </c>
      <c r="CW32" s="513">
        <f t="shared" si="35"/>
        <v>0</v>
      </c>
      <c r="CX32" s="513">
        <f t="shared" si="69"/>
        <v>0</v>
      </c>
      <c r="CY32" s="513">
        <f t="shared" ref="CY32" si="244">CX32*$BZ32</f>
        <v>0</v>
      </c>
      <c r="CZ32" s="513">
        <f t="shared" si="71"/>
        <v>0</v>
      </c>
      <c r="DA32" s="513">
        <f t="shared" ref="DA32" si="245">CZ32*$BZ32</f>
        <v>0</v>
      </c>
      <c r="DB32" s="513">
        <f t="shared" si="73"/>
        <v>0</v>
      </c>
      <c r="DC32" s="513">
        <f t="shared" ref="DC32" si="246">DB32*$BZ32</f>
        <v>0</v>
      </c>
      <c r="DD32" s="513">
        <f t="shared" si="75"/>
        <v>0</v>
      </c>
      <c r="DE32" s="513">
        <f t="shared" ref="DE32" si="247">DD32*$BZ32</f>
        <v>0</v>
      </c>
      <c r="DF32" s="513">
        <f t="shared" si="77"/>
        <v>0</v>
      </c>
      <c r="DG32" s="513">
        <f t="shared" ref="DG32" si="248">DF32*$BZ32</f>
        <v>0</v>
      </c>
      <c r="DH32" s="513">
        <f t="shared" si="79"/>
        <v>0</v>
      </c>
      <c r="DI32" s="513">
        <f t="shared" si="41"/>
        <v>0</v>
      </c>
      <c r="DJ32" s="513">
        <f t="shared" si="80"/>
        <v>0</v>
      </c>
      <c r="DK32" s="513">
        <f t="shared" si="42"/>
        <v>0</v>
      </c>
      <c r="DL32" s="513">
        <f t="shared" si="43"/>
        <v>0</v>
      </c>
      <c r="DM32" s="511">
        <f t="shared" si="44"/>
        <v>0</v>
      </c>
      <c r="DN32" s="513">
        <f t="shared" si="45"/>
        <v>0</v>
      </c>
      <c r="DO32" s="511">
        <f t="shared" si="46"/>
        <v>0</v>
      </c>
      <c r="DP32" s="513">
        <f t="shared" si="47"/>
        <v>0</v>
      </c>
      <c r="DQ32" s="511">
        <f t="shared" si="48"/>
        <v>0</v>
      </c>
      <c r="DR32" s="510">
        <f t="shared" si="81"/>
        <v>0</v>
      </c>
      <c r="DS32" s="510">
        <f t="shared" si="49"/>
        <v>0</v>
      </c>
      <c r="DT32" s="510">
        <f t="shared" si="82"/>
        <v>0</v>
      </c>
      <c r="DU32" s="510">
        <f t="shared" ref="DU32" si="249">DT32*$BZ32</f>
        <v>0</v>
      </c>
      <c r="DV32" s="510">
        <f t="shared" si="84"/>
        <v>0</v>
      </c>
      <c r="DW32" s="510">
        <f t="shared" ref="DW32" si="250">DV32*$BZ32</f>
        <v>0</v>
      </c>
      <c r="DX32" s="510">
        <f t="shared" si="86"/>
        <v>0</v>
      </c>
      <c r="DY32" s="510">
        <f t="shared" ref="DY32" si="251">DX32*$BZ32</f>
        <v>0</v>
      </c>
      <c r="DZ32" s="510">
        <f t="shared" si="88"/>
        <v>0</v>
      </c>
      <c r="EA32" s="510">
        <f t="shared" ref="EA32" si="252">DZ32*$BZ32</f>
        <v>0</v>
      </c>
      <c r="EB32" s="510">
        <f t="shared" si="90"/>
        <v>0</v>
      </c>
      <c r="EC32" s="510">
        <f t="shared" ref="EC32" si="253">EB32*$BZ32</f>
        <v>0</v>
      </c>
      <c r="ED32" s="510">
        <f t="shared" si="92"/>
        <v>0</v>
      </c>
      <c r="EE32" s="510">
        <f t="shared" si="55"/>
        <v>0</v>
      </c>
      <c r="EF32" s="510">
        <f t="shared" si="93"/>
        <v>0</v>
      </c>
      <c r="EG32" s="510">
        <f t="shared" si="56"/>
        <v>0</v>
      </c>
      <c r="EH32" s="510">
        <f t="shared" si="57"/>
        <v>0</v>
      </c>
      <c r="EI32" s="515">
        <f t="shared" si="58"/>
        <v>0</v>
      </c>
      <c r="EJ32" s="510">
        <f t="shared" si="59"/>
        <v>0</v>
      </c>
      <c r="EK32" s="516">
        <f t="shared" si="60"/>
        <v>0</v>
      </c>
      <c r="EL32" s="510">
        <f t="shared" si="61"/>
        <v>0</v>
      </c>
      <c r="EM32" s="516">
        <f t="shared" si="62"/>
        <v>0</v>
      </c>
      <c r="EN32" s="517">
        <f t="shared" si="63"/>
        <v>0</v>
      </c>
    </row>
    <row r="33" spans="1:144" ht="20.100000000000001" customHeight="1">
      <c r="A33" s="518">
        <f t="shared" si="11"/>
        <v>20</v>
      </c>
      <c r="B33" s="1552"/>
      <c r="C33" s="1552"/>
      <c r="D33" s="519"/>
      <c r="E33" s="519"/>
      <c r="F33" s="519"/>
      <c r="G33" s="519"/>
      <c r="H33" s="519"/>
      <c r="I33" s="520" t="s">
        <v>17</v>
      </c>
      <c r="J33" s="519"/>
      <c r="K33" s="520" t="s">
        <v>44</v>
      </c>
      <c r="L33" s="519"/>
      <c r="M33" s="519"/>
      <c r="N33" s="495" t="str">
        <f>IF(L33="常勤",1,IF(M33="","",IF(M33=0,0,IF(ROUND(M33/⑤⑧処遇Ⅰ入力シート!$B$17,1)&lt;0.1,0.1,ROUND(M33/⑤⑧処遇Ⅰ入力シート!$B$17,1)))))</f>
        <v/>
      </c>
      <c r="O33" s="496"/>
      <c r="P33" s="497" t="s">
        <v>342</v>
      </c>
      <c r="Q33" s="521"/>
      <c r="R33" s="522"/>
      <c r="S33" s="523"/>
      <c r="T33" s="523"/>
      <c r="U33" s="524">
        <f t="shared" si="12"/>
        <v>0</v>
      </c>
      <c r="V33" s="523"/>
      <c r="W33" s="502" t="e">
        <f>ROUND((U33+V33)*⑤⑧処遇Ⅰ入力シート!$AG$17/⑤⑧処遇Ⅰ入力シート!$AC$17,0)</f>
        <v>#DIV/0!</v>
      </c>
      <c r="X33" s="525" t="e">
        <f t="shared" si="13"/>
        <v>#DIV/0!</v>
      </c>
      <c r="Y33" s="522"/>
      <c r="Z33" s="523"/>
      <c r="AA33" s="523"/>
      <c r="AB33" s="523"/>
      <c r="AC33" s="523"/>
      <c r="AD33" s="504">
        <f t="shared" si="14"/>
        <v>0</v>
      </c>
      <c r="AE33" s="502" t="e">
        <f>ROUND(AD33*⑤⑧処遇Ⅰ入力シート!$AG$17/⑤⑧処遇Ⅰ入力シート!$AC$17,0)</f>
        <v>#DIV/0!</v>
      </c>
      <c r="AF33" s="525" t="e">
        <f t="shared" si="15"/>
        <v>#DIV/0!</v>
      </c>
      <c r="AG33" s="526"/>
      <c r="AH33" s="523"/>
      <c r="AI33" s="523"/>
      <c r="AJ33" s="502" t="e">
        <f>ROUND(SUM(AG33:AI33)*⑤⑧処遇Ⅰ入力シート!$AG$17/⑤⑧処遇Ⅰ入力シート!$AC$17,0)</f>
        <v>#DIV/0!</v>
      </c>
      <c r="AK33" s="527" t="e">
        <f t="shared" si="16"/>
        <v>#DIV/0!</v>
      </c>
      <c r="AL33" s="507">
        <f t="shared" si="17"/>
        <v>0</v>
      </c>
      <c r="AM33" s="1507"/>
      <c r="AN33" s="1507"/>
      <c r="AO33" s="1507"/>
      <c r="AP33" s="420"/>
      <c r="AQ33" s="420"/>
      <c r="AR33" s="530"/>
      <c r="AS33" s="532"/>
      <c r="AT33" s="532"/>
      <c r="AU33" s="533"/>
      <c r="AV33" s="534"/>
      <c r="AW33" s="534"/>
      <c r="AX33" s="535"/>
      <c r="AY33" s="535"/>
      <c r="AZ33" s="536"/>
      <c r="BA33" s="536"/>
      <c r="BB33" s="537"/>
      <c r="BC33" s="537"/>
      <c r="BD33" s="537"/>
      <c r="BE33" s="537"/>
      <c r="BF33" s="537"/>
      <c r="BG33" s="537"/>
      <c r="BH33" s="531"/>
      <c r="BI33" s="532"/>
      <c r="BJ33" s="532"/>
      <c r="BK33" s="533"/>
      <c r="BL33" s="534"/>
      <c r="BM33" s="534"/>
      <c r="BN33" s="535"/>
      <c r="BO33" s="535"/>
      <c r="BP33" s="536"/>
      <c r="BQ33" s="536"/>
      <c r="BR33" s="537"/>
      <c r="BS33" s="537"/>
      <c r="BT33" s="537"/>
      <c r="BU33" s="537"/>
      <c r="BV33" s="537"/>
      <c r="BW33" s="537"/>
      <c r="BX33" s="420"/>
      <c r="BY33" s="420"/>
      <c r="BZ33" s="508" t="str">
        <f t="shared" si="18"/>
        <v>0</v>
      </c>
      <c r="CB33" s="509">
        <f t="shared" si="64"/>
        <v>0</v>
      </c>
      <c r="CC33" s="510">
        <f t="shared" si="19"/>
        <v>0</v>
      </c>
      <c r="CD33" s="510">
        <f t="shared" si="65"/>
        <v>0</v>
      </c>
      <c r="CE33" s="510">
        <f t="shared" si="20"/>
        <v>0</v>
      </c>
      <c r="CF33" s="510">
        <f t="shared" si="21"/>
        <v>0</v>
      </c>
      <c r="CG33" s="511">
        <f t="shared" si="22"/>
        <v>0</v>
      </c>
      <c r="CH33" s="510">
        <f t="shared" si="23"/>
        <v>0</v>
      </c>
      <c r="CI33" s="511">
        <f t="shared" si="24"/>
        <v>0</v>
      </c>
      <c r="CJ33" s="510">
        <f t="shared" si="25"/>
        <v>0</v>
      </c>
      <c r="CK33" s="511">
        <f t="shared" si="26"/>
        <v>0</v>
      </c>
      <c r="CL33" s="510">
        <f t="shared" si="66"/>
        <v>0</v>
      </c>
      <c r="CM33" s="510">
        <f t="shared" si="27"/>
        <v>0</v>
      </c>
      <c r="CN33" s="510">
        <f t="shared" si="67"/>
        <v>0</v>
      </c>
      <c r="CO33" s="510">
        <f t="shared" si="28"/>
        <v>0</v>
      </c>
      <c r="CP33" s="510">
        <f t="shared" si="29"/>
        <v>0</v>
      </c>
      <c r="CQ33" s="511">
        <f t="shared" si="30"/>
        <v>0</v>
      </c>
      <c r="CR33" s="510">
        <f t="shared" si="31"/>
        <v>0</v>
      </c>
      <c r="CS33" s="511">
        <f t="shared" si="32"/>
        <v>0</v>
      </c>
      <c r="CT33" s="510">
        <f t="shared" si="33"/>
        <v>0</v>
      </c>
      <c r="CU33" s="511">
        <f t="shared" si="34"/>
        <v>0</v>
      </c>
      <c r="CV33" s="513">
        <f t="shared" si="68"/>
        <v>0</v>
      </c>
      <c r="CW33" s="513">
        <f t="shared" si="35"/>
        <v>0</v>
      </c>
      <c r="CX33" s="513">
        <f t="shared" si="69"/>
        <v>0</v>
      </c>
      <c r="CY33" s="513">
        <f t="shared" ref="CY33" si="254">CX33*$BZ33</f>
        <v>0</v>
      </c>
      <c r="CZ33" s="513">
        <f t="shared" si="71"/>
        <v>0</v>
      </c>
      <c r="DA33" s="513">
        <f t="shared" ref="DA33" si="255">CZ33*$BZ33</f>
        <v>0</v>
      </c>
      <c r="DB33" s="513">
        <f t="shared" si="73"/>
        <v>0</v>
      </c>
      <c r="DC33" s="513">
        <f t="shared" ref="DC33" si="256">DB33*$BZ33</f>
        <v>0</v>
      </c>
      <c r="DD33" s="513">
        <f t="shared" si="75"/>
        <v>0</v>
      </c>
      <c r="DE33" s="513">
        <f t="shared" ref="DE33" si="257">DD33*$BZ33</f>
        <v>0</v>
      </c>
      <c r="DF33" s="513">
        <f t="shared" si="77"/>
        <v>0</v>
      </c>
      <c r="DG33" s="513">
        <f t="shared" ref="DG33" si="258">DF33*$BZ33</f>
        <v>0</v>
      </c>
      <c r="DH33" s="513">
        <f t="shared" si="79"/>
        <v>0</v>
      </c>
      <c r="DI33" s="513">
        <f t="shared" si="41"/>
        <v>0</v>
      </c>
      <c r="DJ33" s="513">
        <f t="shared" si="80"/>
        <v>0</v>
      </c>
      <c r="DK33" s="513">
        <f t="shared" si="42"/>
        <v>0</v>
      </c>
      <c r="DL33" s="513">
        <f t="shared" si="43"/>
        <v>0</v>
      </c>
      <c r="DM33" s="511">
        <f t="shared" si="44"/>
        <v>0</v>
      </c>
      <c r="DN33" s="513">
        <f t="shared" si="45"/>
        <v>0</v>
      </c>
      <c r="DO33" s="511">
        <f t="shared" si="46"/>
        <v>0</v>
      </c>
      <c r="DP33" s="513">
        <f t="shared" si="47"/>
        <v>0</v>
      </c>
      <c r="DQ33" s="511">
        <f t="shared" si="48"/>
        <v>0</v>
      </c>
      <c r="DR33" s="510">
        <f t="shared" si="81"/>
        <v>0</v>
      </c>
      <c r="DS33" s="510">
        <f t="shared" si="49"/>
        <v>0</v>
      </c>
      <c r="DT33" s="510">
        <f t="shared" si="82"/>
        <v>0</v>
      </c>
      <c r="DU33" s="510">
        <f t="shared" ref="DU33" si="259">DT33*$BZ33</f>
        <v>0</v>
      </c>
      <c r="DV33" s="510">
        <f t="shared" si="84"/>
        <v>0</v>
      </c>
      <c r="DW33" s="510">
        <f t="shared" ref="DW33" si="260">DV33*$BZ33</f>
        <v>0</v>
      </c>
      <c r="DX33" s="510">
        <f t="shared" si="86"/>
        <v>0</v>
      </c>
      <c r="DY33" s="510">
        <f t="shared" ref="DY33" si="261">DX33*$BZ33</f>
        <v>0</v>
      </c>
      <c r="DZ33" s="510">
        <f t="shared" si="88"/>
        <v>0</v>
      </c>
      <c r="EA33" s="510">
        <f t="shared" ref="EA33" si="262">DZ33*$BZ33</f>
        <v>0</v>
      </c>
      <c r="EB33" s="510">
        <f t="shared" si="90"/>
        <v>0</v>
      </c>
      <c r="EC33" s="510">
        <f t="shared" ref="EC33" si="263">EB33*$BZ33</f>
        <v>0</v>
      </c>
      <c r="ED33" s="510">
        <f t="shared" si="92"/>
        <v>0</v>
      </c>
      <c r="EE33" s="510">
        <f t="shared" si="55"/>
        <v>0</v>
      </c>
      <c r="EF33" s="510">
        <f t="shared" si="93"/>
        <v>0</v>
      </c>
      <c r="EG33" s="510">
        <f t="shared" si="56"/>
        <v>0</v>
      </c>
      <c r="EH33" s="510">
        <f t="shared" si="57"/>
        <v>0</v>
      </c>
      <c r="EI33" s="515">
        <f t="shared" si="58"/>
        <v>0</v>
      </c>
      <c r="EJ33" s="510">
        <f t="shared" si="59"/>
        <v>0</v>
      </c>
      <c r="EK33" s="516">
        <f t="shared" si="60"/>
        <v>0</v>
      </c>
      <c r="EL33" s="510">
        <f t="shared" si="61"/>
        <v>0</v>
      </c>
      <c r="EM33" s="516">
        <f t="shared" si="62"/>
        <v>0</v>
      </c>
      <c r="EN33" s="517">
        <f t="shared" si="63"/>
        <v>0</v>
      </c>
    </row>
    <row r="34" spans="1:144" ht="20.100000000000001" customHeight="1">
      <c r="A34" s="518">
        <f t="shared" si="11"/>
        <v>21</v>
      </c>
      <c r="B34" s="1552"/>
      <c r="C34" s="1552"/>
      <c r="D34" s="519"/>
      <c r="E34" s="519"/>
      <c r="F34" s="519"/>
      <c r="G34" s="519"/>
      <c r="H34" s="519"/>
      <c r="I34" s="520" t="s">
        <v>17</v>
      </c>
      <c r="J34" s="519"/>
      <c r="K34" s="520" t="s">
        <v>44</v>
      </c>
      <c r="L34" s="519"/>
      <c r="M34" s="519"/>
      <c r="N34" s="495" t="str">
        <f>IF(L34="常勤",1,IF(M34="","",IF(M34=0,0,IF(ROUND(M34/⑤⑧処遇Ⅰ入力シート!$B$17,1)&lt;0.1,0.1,ROUND(M34/⑤⑧処遇Ⅰ入力シート!$B$17,1)))))</f>
        <v/>
      </c>
      <c r="O34" s="496"/>
      <c r="P34" s="497" t="s">
        <v>342</v>
      </c>
      <c r="Q34" s="521"/>
      <c r="R34" s="522"/>
      <c r="S34" s="523"/>
      <c r="T34" s="523"/>
      <c r="U34" s="524">
        <f t="shared" si="12"/>
        <v>0</v>
      </c>
      <c r="V34" s="523"/>
      <c r="W34" s="502" t="e">
        <f>ROUND((U34+V34)*⑤⑧処遇Ⅰ入力シート!$AG$17/⑤⑧処遇Ⅰ入力シート!$AC$17,0)</f>
        <v>#DIV/0!</v>
      </c>
      <c r="X34" s="525" t="e">
        <f t="shared" si="13"/>
        <v>#DIV/0!</v>
      </c>
      <c r="Y34" s="522"/>
      <c r="Z34" s="523"/>
      <c r="AA34" s="523"/>
      <c r="AB34" s="523"/>
      <c r="AC34" s="523"/>
      <c r="AD34" s="504">
        <f t="shared" si="14"/>
        <v>0</v>
      </c>
      <c r="AE34" s="502" t="e">
        <f>ROUND(AD34*⑤⑧処遇Ⅰ入力シート!$AG$17/⑤⑧処遇Ⅰ入力シート!$AC$17,0)</f>
        <v>#DIV/0!</v>
      </c>
      <c r="AF34" s="525" t="e">
        <f t="shared" si="15"/>
        <v>#DIV/0!</v>
      </c>
      <c r="AG34" s="526"/>
      <c r="AH34" s="523"/>
      <c r="AI34" s="523"/>
      <c r="AJ34" s="502" t="e">
        <f>ROUND(SUM(AG34:AI34)*⑤⑧処遇Ⅰ入力シート!$AG$17/⑤⑧処遇Ⅰ入力シート!$AC$17,0)</f>
        <v>#DIV/0!</v>
      </c>
      <c r="AK34" s="527" t="e">
        <f t="shared" si="16"/>
        <v>#DIV/0!</v>
      </c>
      <c r="AL34" s="507">
        <f t="shared" si="17"/>
        <v>0</v>
      </c>
      <c r="AM34" s="1507"/>
      <c r="AN34" s="1507"/>
      <c r="AO34" s="1507"/>
      <c r="AP34" s="420"/>
      <c r="AQ34" s="420"/>
      <c r="AR34" s="420"/>
      <c r="AS34" s="396"/>
      <c r="AT34" s="396"/>
      <c r="AU34" s="396"/>
      <c r="AV34" s="396"/>
      <c r="AW34" s="396"/>
      <c r="AX34" s="396"/>
      <c r="AY34" s="396"/>
      <c r="AZ34" s="396"/>
      <c r="BA34" s="396"/>
      <c r="BB34" s="396"/>
      <c r="BC34" s="396"/>
      <c r="BD34" s="396"/>
      <c r="BE34" s="396"/>
      <c r="BF34" s="396"/>
      <c r="BG34" s="396"/>
      <c r="BH34" s="396"/>
      <c r="BI34" s="396"/>
      <c r="BJ34" s="396"/>
      <c r="BK34" s="396"/>
      <c r="BL34" s="396"/>
      <c r="BM34" s="396"/>
      <c r="BN34" s="396"/>
      <c r="BO34" s="396"/>
      <c r="BP34" s="396"/>
      <c r="BQ34" s="396"/>
      <c r="BR34" s="396"/>
      <c r="BS34" s="396"/>
      <c r="BT34" s="396"/>
      <c r="BU34" s="396"/>
      <c r="BV34" s="396"/>
      <c r="BW34" s="396"/>
      <c r="BX34" s="420"/>
      <c r="BY34" s="420"/>
      <c r="BZ34" s="508" t="str">
        <f t="shared" si="18"/>
        <v>0</v>
      </c>
      <c r="CB34" s="509">
        <f t="shared" si="64"/>
        <v>0</v>
      </c>
      <c r="CC34" s="510">
        <f t="shared" si="19"/>
        <v>0</v>
      </c>
      <c r="CD34" s="510">
        <f t="shared" si="65"/>
        <v>0</v>
      </c>
      <c r="CE34" s="510">
        <f t="shared" si="20"/>
        <v>0</v>
      </c>
      <c r="CF34" s="510">
        <f t="shared" si="21"/>
        <v>0</v>
      </c>
      <c r="CG34" s="511">
        <f t="shared" si="22"/>
        <v>0</v>
      </c>
      <c r="CH34" s="510">
        <f t="shared" si="23"/>
        <v>0</v>
      </c>
      <c r="CI34" s="511">
        <f t="shared" si="24"/>
        <v>0</v>
      </c>
      <c r="CJ34" s="510">
        <f t="shared" si="25"/>
        <v>0</v>
      </c>
      <c r="CK34" s="511">
        <f t="shared" si="26"/>
        <v>0</v>
      </c>
      <c r="CL34" s="510">
        <f t="shared" si="66"/>
        <v>0</v>
      </c>
      <c r="CM34" s="510">
        <f t="shared" si="27"/>
        <v>0</v>
      </c>
      <c r="CN34" s="510">
        <f t="shared" si="67"/>
        <v>0</v>
      </c>
      <c r="CO34" s="510">
        <f t="shared" si="28"/>
        <v>0</v>
      </c>
      <c r="CP34" s="510">
        <f t="shared" si="29"/>
        <v>0</v>
      </c>
      <c r="CQ34" s="511">
        <f t="shared" si="30"/>
        <v>0</v>
      </c>
      <c r="CR34" s="510">
        <f t="shared" si="31"/>
        <v>0</v>
      </c>
      <c r="CS34" s="511">
        <f t="shared" si="32"/>
        <v>0</v>
      </c>
      <c r="CT34" s="510">
        <f t="shared" si="33"/>
        <v>0</v>
      </c>
      <c r="CU34" s="511">
        <f t="shared" si="34"/>
        <v>0</v>
      </c>
      <c r="CV34" s="513">
        <f t="shared" si="68"/>
        <v>0</v>
      </c>
      <c r="CW34" s="513">
        <f t="shared" si="35"/>
        <v>0</v>
      </c>
      <c r="CX34" s="513">
        <f t="shared" si="69"/>
        <v>0</v>
      </c>
      <c r="CY34" s="513">
        <f t="shared" ref="CY34" si="264">CX34*$BZ34</f>
        <v>0</v>
      </c>
      <c r="CZ34" s="513">
        <f t="shared" si="71"/>
        <v>0</v>
      </c>
      <c r="DA34" s="513">
        <f t="shared" ref="DA34" si="265">CZ34*$BZ34</f>
        <v>0</v>
      </c>
      <c r="DB34" s="513">
        <f t="shared" si="73"/>
        <v>0</v>
      </c>
      <c r="DC34" s="513">
        <f t="shared" ref="DC34" si="266">DB34*$BZ34</f>
        <v>0</v>
      </c>
      <c r="DD34" s="513">
        <f t="shared" si="75"/>
        <v>0</v>
      </c>
      <c r="DE34" s="513">
        <f t="shared" ref="DE34" si="267">DD34*$BZ34</f>
        <v>0</v>
      </c>
      <c r="DF34" s="513">
        <f t="shared" si="77"/>
        <v>0</v>
      </c>
      <c r="DG34" s="513">
        <f t="shared" ref="DG34" si="268">DF34*$BZ34</f>
        <v>0</v>
      </c>
      <c r="DH34" s="513">
        <f t="shared" si="79"/>
        <v>0</v>
      </c>
      <c r="DI34" s="513">
        <f t="shared" si="41"/>
        <v>0</v>
      </c>
      <c r="DJ34" s="513">
        <f t="shared" si="80"/>
        <v>0</v>
      </c>
      <c r="DK34" s="513">
        <f t="shared" si="42"/>
        <v>0</v>
      </c>
      <c r="DL34" s="513">
        <f t="shared" si="43"/>
        <v>0</v>
      </c>
      <c r="DM34" s="511">
        <f t="shared" si="44"/>
        <v>0</v>
      </c>
      <c r="DN34" s="513">
        <f t="shared" si="45"/>
        <v>0</v>
      </c>
      <c r="DO34" s="511">
        <f t="shared" si="46"/>
        <v>0</v>
      </c>
      <c r="DP34" s="513">
        <f t="shared" si="47"/>
        <v>0</v>
      </c>
      <c r="DQ34" s="511">
        <f t="shared" si="48"/>
        <v>0</v>
      </c>
      <c r="DR34" s="510">
        <f t="shared" si="81"/>
        <v>0</v>
      </c>
      <c r="DS34" s="510">
        <f t="shared" si="49"/>
        <v>0</v>
      </c>
      <c r="DT34" s="510">
        <f t="shared" si="82"/>
        <v>0</v>
      </c>
      <c r="DU34" s="510">
        <f t="shared" ref="DU34" si="269">DT34*$BZ34</f>
        <v>0</v>
      </c>
      <c r="DV34" s="510">
        <f t="shared" si="84"/>
        <v>0</v>
      </c>
      <c r="DW34" s="510">
        <f t="shared" ref="DW34" si="270">DV34*$BZ34</f>
        <v>0</v>
      </c>
      <c r="DX34" s="510">
        <f t="shared" si="86"/>
        <v>0</v>
      </c>
      <c r="DY34" s="510">
        <f t="shared" ref="DY34" si="271">DX34*$BZ34</f>
        <v>0</v>
      </c>
      <c r="DZ34" s="510">
        <f t="shared" si="88"/>
        <v>0</v>
      </c>
      <c r="EA34" s="510">
        <f t="shared" ref="EA34" si="272">DZ34*$BZ34</f>
        <v>0</v>
      </c>
      <c r="EB34" s="510">
        <f t="shared" si="90"/>
        <v>0</v>
      </c>
      <c r="EC34" s="510">
        <f t="shared" ref="EC34" si="273">EB34*$BZ34</f>
        <v>0</v>
      </c>
      <c r="ED34" s="510">
        <f t="shared" si="92"/>
        <v>0</v>
      </c>
      <c r="EE34" s="510">
        <f t="shared" si="55"/>
        <v>0</v>
      </c>
      <c r="EF34" s="510">
        <f t="shared" si="93"/>
        <v>0</v>
      </c>
      <c r="EG34" s="510">
        <f t="shared" si="56"/>
        <v>0</v>
      </c>
      <c r="EH34" s="510">
        <f t="shared" si="57"/>
        <v>0</v>
      </c>
      <c r="EI34" s="515">
        <f t="shared" si="58"/>
        <v>0</v>
      </c>
      <c r="EJ34" s="510">
        <f t="shared" si="59"/>
        <v>0</v>
      </c>
      <c r="EK34" s="516">
        <f t="shared" si="60"/>
        <v>0</v>
      </c>
      <c r="EL34" s="510">
        <f t="shared" si="61"/>
        <v>0</v>
      </c>
      <c r="EM34" s="516">
        <f t="shared" si="62"/>
        <v>0</v>
      </c>
      <c r="EN34" s="517">
        <f t="shared" si="63"/>
        <v>0</v>
      </c>
    </row>
    <row r="35" spans="1:144" ht="20.100000000000001" customHeight="1">
      <c r="A35" s="518">
        <f t="shared" si="11"/>
        <v>22</v>
      </c>
      <c r="B35" s="1552"/>
      <c r="C35" s="1552"/>
      <c r="D35" s="519"/>
      <c r="E35" s="519"/>
      <c r="F35" s="519"/>
      <c r="G35" s="519"/>
      <c r="H35" s="519"/>
      <c r="I35" s="520" t="s">
        <v>17</v>
      </c>
      <c r="J35" s="519"/>
      <c r="K35" s="520" t="s">
        <v>44</v>
      </c>
      <c r="L35" s="519"/>
      <c r="M35" s="519"/>
      <c r="N35" s="495" t="str">
        <f>IF(L35="常勤",1,IF(M35="","",IF(M35=0,0,IF(ROUND(M35/⑤⑧処遇Ⅰ入力シート!$B$17,1)&lt;0.1,0.1,ROUND(M35/⑤⑧処遇Ⅰ入力シート!$B$17,1)))))</f>
        <v/>
      </c>
      <c r="O35" s="496"/>
      <c r="P35" s="497" t="s">
        <v>342</v>
      </c>
      <c r="Q35" s="521"/>
      <c r="R35" s="522"/>
      <c r="S35" s="523"/>
      <c r="T35" s="523"/>
      <c r="U35" s="524">
        <f t="shared" si="12"/>
        <v>0</v>
      </c>
      <c r="V35" s="523"/>
      <c r="W35" s="502" t="e">
        <f>ROUND((U35+V35)*⑤⑧処遇Ⅰ入力シート!$AG$17/⑤⑧処遇Ⅰ入力シート!$AC$17,0)</f>
        <v>#DIV/0!</v>
      </c>
      <c r="X35" s="525" t="e">
        <f t="shared" si="13"/>
        <v>#DIV/0!</v>
      </c>
      <c r="Y35" s="522"/>
      <c r="Z35" s="523"/>
      <c r="AA35" s="523"/>
      <c r="AB35" s="523"/>
      <c r="AC35" s="523"/>
      <c r="AD35" s="504">
        <f t="shared" si="14"/>
        <v>0</v>
      </c>
      <c r="AE35" s="502" t="e">
        <f>ROUND(AD35*⑤⑧処遇Ⅰ入力シート!$AG$17/⑤⑧処遇Ⅰ入力シート!$AC$17,0)</f>
        <v>#DIV/0!</v>
      </c>
      <c r="AF35" s="525" t="e">
        <f t="shared" si="15"/>
        <v>#DIV/0!</v>
      </c>
      <c r="AG35" s="526"/>
      <c r="AH35" s="523"/>
      <c r="AI35" s="523"/>
      <c r="AJ35" s="502" t="e">
        <f>ROUND(SUM(AG35:AI35)*⑤⑧処遇Ⅰ入力シート!$AG$17/⑤⑧処遇Ⅰ入力シート!$AC$17,0)</f>
        <v>#DIV/0!</v>
      </c>
      <c r="AK35" s="527" t="e">
        <f t="shared" si="16"/>
        <v>#DIV/0!</v>
      </c>
      <c r="AL35" s="507">
        <f t="shared" si="17"/>
        <v>0</v>
      </c>
      <c r="AM35" s="1507"/>
      <c r="AN35" s="1507"/>
      <c r="AO35" s="1507"/>
      <c r="AP35" s="420"/>
      <c r="AQ35" s="420"/>
      <c r="AR35" s="420"/>
      <c r="AS35" s="1646" t="s">
        <v>25</v>
      </c>
      <c r="AT35" s="1647"/>
      <c r="AU35" s="1647"/>
      <c r="AV35" s="1647"/>
      <c r="AW35" s="1647"/>
      <c r="AX35" s="1647"/>
      <c r="AY35" s="1647"/>
      <c r="AZ35" s="1647"/>
      <c r="BA35" s="1647"/>
      <c r="BB35" s="1647"/>
      <c r="BC35" s="1647"/>
      <c r="BD35" s="1647"/>
      <c r="BE35" s="1647"/>
      <c r="BF35" s="1647"/>
      <c r="BG35" s="1648"/>
      <c r="BH35" s="396"/>
      <c r="BI35" s="1652" t="s">
        <v>25</v>
      </c>
      <c r="BJ35" s="1652"/>
      <c r="BK35" s="1652"/>
      <c r="BL35" s="1652"/>
      <c r="BM35" s="1652"/>
      <c r="BN35" s="1652"/>
      <c r="BO35" s="1652"/>
      <c r="BP35" s="1652"/>
      <c r="BQ35" s="1652"/>
      <c r="BR35" s="1652"/>
      <c r="BS35" s="1652"/>
      <c r="BT35" s="1652"/>
      <c r="BU35" s="1652"/>
      <c r="BV35" s="1652"/>
      <c r="BW35" s="1652"/>
      <c r="BX35" s="1652"/>
      <c r="BY35" s="420"/>
      <c r="BZ35" s="508" t="str">
        <f t="shared" si="18"/>
        <v>0</v>
      </c>
      <c r="CB35" s="509">
        <f t="shared" si="64"/>
        <v>0</v>
      </c>
      <c r="CC35" s="510">
        <f t="shared" si="19"/>
        <v>0</v>
      </c>
      <c r="CD35" s="510">
        <f t="shared" si="65"/>
        <v>0</v>
      </c>
      <c r="CE35" s="510">
        <f t="shared" si="20"/>
        <v>0</v>
      </c>
      <c r="CF35" s="510">
        <f t="shared" si="21"/>
        <v>0</v>
      </c>
      <c r="CG35" s="511">
        <f t="shared" si="22"/>
        <v>0</v>
      </c>
      <c r="CH35" s="510">
        <f t="shared" si="23"/>
        <v>0</v>
      </c>
      <c r="CI35" s="511">
        <f t="shared" si="24"/>
        <v>0</v>
      </c>
      <c r="CJ35" s="510">
        <f t="shared" si="25"/>
        <v>0</v>
      </c>
      <c r="CK35" s="511">
        <f t="shared" si="26"/>
        <v>0</v>
      </c>
      <c r="CL35" s="510">
        <f t="shared" si="66"/>
        <v>0</v>
      </c>
      <c r="CM35" s="510">
        <f t="shared" si="27"/>
        <v>0</v>
      </c>
      <c r="CN35" s="510">
        <f t="shared" si="67"/>
        <v>0</v>
      </c>
      <c r="CO35" s="510">
        <f t="shared" si="28"/>
        <v>0</v>
      </c>
      <c r="CP35" s="510">
        <f t="shared" si="29"/>
        <v>0</v>
      </c>
      <c r="CQ35" s="511">
        <f t="shared" si="30"/>
        <v>0</v>
      </c>
      <c r="CR35" s="510">
        <f t="shared" si="31"/>
        <v>0</v>
      </c>
      <c r="CS35" s="511">
        <f t="shared" si="32"/>
        <v>0</v>
      </c>
      <c r="CT35" s="510">
        <f t="shared" si="33"/>
        <v>0</v>
      </c>
      <c r="CU35" s="511">
        <f t="shared" si="34"/>
        <v>0</v>
      </c>
      <c r="CV35" s="513">
        <f t="shared" si="68"/>
        <v>0</v>
      </c>
      <c r="CW35" s="513">
        <f t="shared" si="35"/>
        <v>0</v>
      </c>
      <c r="CX35" s="513">
        <f t="shared" si="69"/>
        <v>0</v>
      </c>
      <c r="CY35" s="513">
        <f t="shared" ref="CY35" si="274">CX35*$BZ35</f>
        <v>0</v>
      </c>
      <c r="CZ35" s="513">
        <f t="shared" si="71"/>
        <v>0</v>
      </c>
      <c r="DA35" s="513">
        <f t="shared" ref="DA35" si="275">CZ35*$BZ35</f>
        <v>0</v>
      </c>
      <c r="DB35" s="513">
        <f t="shared" si="73"/>
        <v>0</v>
      </c>
      <c r="DC35" s="513">
        <f t="shared" ref="DC35" si="276">DB35*$BZ35</f>
        <v>0</v>
      </c>
      <c r="DD35" s="513">
        <f t="shared" si="75"/>
        <v>0</v>
      </c>
      <c r="DE35" s="513">
        <f t="shared" ref="DE35" si="277">DD35*$BZ35</f>
        <v>0</v>
      </c>
      <c r="DF35" s="513">
        <f t="shared" si="77"/>
        <v>0</v>
      </c>
      <c r="DG35" s="513">
        <f t="shared" ref="DG35" si="278">DF35*$BZ35</f>
        <v>0</v>
      </c>
      <c r="DH35" s="513">
        <f t="shared" si="79"/>
        <v>0</v>
      </c>
      <c r="DI35" s="513">
        <f t="shared" si="41"/>
        <v>0</v>
      </c>
      <c r="DJ35" s="513">
        <f t="shared" si="80"/>
        <v>0</v>
      </c>
      <c r="DK35" s="513">
        <f t="shared" si="42"/>
        <v>0</v>
      </c>
      <c r="DL35" s="513">
        <f t="shared" si="43"/>
        <v>0</v>
      </c>
      <c r="DM35" s="511">
        <f t="shared" si="44"/>
        <v>0</v>
      </c>
      <c r="DN35" s="513">
        <f t="shared" si="45"/>
        <v>0</v>
      </c>
      <c r="DO35" s="511">
        <f t="shared" si="46"/>
        <v>0</v>
      </c>
      <c r="DP35" s="513">
        <f t="shared" si="47"/>
        <v>0</v>
      </c>
      <c r="DQ35" s="511">
        <f t="shared" si="48"/>
        <v>0</v>
      </c>
      <c r="DR35" s="510">
        <f t="shared" si="81"/>
        <v>0</v>
      </c>
      <c r="DS35" s="510">
        <f t="shared" si="49"/>
        <v>0</v>
      </c>
      <c r="DT35" s="510">
        <f t="shared" si="82"/>
        <v>0</v>
      </c>
      <c r="DU35" s="510">
        <f t="shared" ref="DU35" si="279">DT35*$BZ35</f>
        <v>0</v>
      </c>
      <c r="DV35" s="510">
        <f t="shared" si="84"/>
        <v>0</v>
      </c>
      <c r="DW35" s="510">
        <f t="shared" ref="DW35" si="280">DV35*$BZ35</f>
        <v>0</v>
      </c>
      <c r="DX35" s="510">
        <f t="shared" si="86"/>
        <v>0</v>
      </c>
      <c r="DY35" s="510">
        <f t="shared" ref="DY35" si="281">DX35*$BZ35</f>
        <v>0</v>
      </c>
      <c r="DZ35" s="510">
        <f t="shared" si="88"/>
        <v>0</v>
      </c>
      <c r="EA35" s="510">
        <f t="shared" ref="EA35" si="282">DZ35*$BZ35</f>
        <v>0</v>
      </c>
      <c r="EB35" s="510">
        <f t="shared" si="90"/>
        <v>0</v>
      </c>
      <c r="EC35" s="510">
        <f t="shared" ref="EC35" si="283">EB35*$BZ35</f>
        <v>0</v>
      </c>
      <c r="ED35" s="510">
        <f t="shared" si="92"/>
        <v>0</v>
      </c>
      <c r="EE35" s="510">
        <f t="shared" si="55"/>
        <v>0</v>
      </c>
      <c r="EF35" s="510">
        <f t="shared" si="93"/>
        <v>0</v>
      </c>
      <c r="EG35" s="510">
        <f t="shared" si="56"/>
        <v>0</v>
      </c>
      <c r="EH35" s="510">
        <f t="shared" si="57"/>
        <v>0</v>
      </c>
      <c r="EI35" s="515">
        <f t="shared" si="58"/>
        <v>0</v>
      </c>
      <c r="EJ35" s="510">
        <f t="shared" si="59"/>
        <v>0</v>
      </c>
      <c r="EK35" s="516">
        <f t="shared" si="60"/>
        <v>0</v>
      </c>
      <c r="EL35" s="510">
        <f t="shared" si="61"/>
        <v>0</v>
      </c>
      <c r="EM35" s="516">
        <f t="shared" si="62"/>
        <v>0</v>
      </c>
      <c r="EN35" s="517">
        <f t="shared" si="63"/>
        <v>0</v>
      </c>
    </row>
    <row r="36" spans="1:144" ht="20.100000000000001" customHeight="1">
      <c r="A36" s="518">
        <f t="shared" si="11"/>
        <v>23</v>
      </c>
      <c r="B36" s="1552"/>
      <c r="C36" s="1552"/>
      <c r="D36" s="519"/>
      <c r="E36" s="519"/>
      <c r="F36" s="519"/>
      <c r="G36" s="519"/>
      <c r="H36" s="519"/>
      <c r="I36" s="520" t="s">
        <v>17</v>
      </c>
      <c r="J36" s="519"/>
      <c r="K36" s="520" t="s">
        <v>44</v>
      </c>
      <c r="L36" s="519"/>
      <c r="M36" s="519"/>
      <c r="N36" s="495" t="str">
        <f>IF(L36="常勤",1,IF(M36="","",IF(M36=0,0,IF(ROUND(M36/⑤⑧処遇Ⅰ入力シート!$B$17,1)&lt;0.1,0.1,ROUND(M36/⑤⑧処遇Ⅰ入力シート!$B$17,1)))))</f>
        <v/>
      </c>
      <c r="O36" s="496"/>
      <c r="P36" s="497" t="s">
        <v>342</v>
      </c>
      <c r="Q36" s="521"/>
      <c r="R36" s="522"/>
      <c r="S36" s="523"/>
      <c r="T36" s="523"/>
      <c r="U36" s="524">
        <f t="shared" si="12"/>
        <v>0</v>
      </c>
      <c r="V36" s="523"/>
      <c r="W36" s="502" t="e">
        <f>ROUND((U36+V36)*⑤⑧処遇Ⅰ入力シート!$AG$17/⑤⑧処遇Ⅰ入力シート!$AC$17,0)</f>
        <v>#DIV/0!</v>
      </c>
      <c r="X36" s="525" t="e">
        <f t="shared" si="13"/>
        <v>#DIV/0!</v>
      </c>
      <c r="Y36" s="522"/>
      <c r="Z36" s="523"/>
      <c r="AA36" s="523"/>
      <c r="AB36" s="523"/>
      <c r="AC36" s="523"/>
      <c r="AD36" s="504">
        <f t="shared" si="14"/>
        <v>0</v>
      </c>
      <c r="AE36" s="502" t="e">
        <f>ROUND(AD36*⑤⑧処遇Ⅰ入力シート!$AG$17/⑤⑧処遇Ⅰ入力シート!$AC$17,0)</f>
        <v>#DIV/0!</v>
      </c>
      <c r="AF36" s="525" t="e">
        <f t="shared" si="15"/>
        <v>#DIV/0!</v>
      </c>
      <c r="AG36" s="526"/>
      <c r="AH36" s="523"/>
      <c r="AI36" s="523"/>
      <c r="AJ36" s="502" t="e">
        <f>ROUND(SUM(AG36:AI36)*⑤⑧処遇Ⅰ入力シート!$AG$17/⑤⑧処遇Ⅰ入力シート!$AC$17,0)</f>
        <v>#DIV/0!</v>
      </c>
      <c r="AK36" s="527" t="e">
        <f t="shared" si="16"/>
        <v>#DIV/0!</v>
      </c>
      <c r="AL36" s="507">
        <f t="shared" si="17"/>
        <v>0</v>
      </c>
      <c r="AM36" s="1507"/>
      <c r="AN36" s="1507"/>
      <c r="AO36" s="1507"/>
      <c r="AP36" s="420"/>
      <c r="AQ36" s="420"/>
      <c r="AR36" s="420"/>
      <c r="AS36" s="1649"/>
      <c r="AT36" s="1650"/>
      <c r="AU36" s="1650"/>
      <c r="AV36" s="1650"/>
      <c r="AW36" s="1650"/>
      <c r="AX36" s="1650"/>
      <c r="AY36" s="1650"/>
      <c r="AZ36" s="1650"/>
      <c r="BA36" s="1650"/>
      <c r="BB36" s="1650"/>
      <c r="BC36" s="1650"/>
      <c r="BD36" s="1650"/>
      <c r="BE36" s="1650"/>
      <c r="BF36" s="1650"/>
      <c r="BG36" s="1651"/>
      <c r="BH36" s="396"/>
      <c r="BI36" s="1652"/>
      <c r="BJ36" s="1652"/>
      <c r="BK36" s="1652"/>
      <c r="BL36" s="1652"/>
      <c r="BM36" s="1652"/>
      <c r="BN36" s="1652"/>
      <c r="BO36" s="1652"/>
      <c r="BP36" s="1652"/>
      <c r="BQ36" s="1652"/>
      <c r="BR36" s="1652"/>
      <c r="BS36" s="1652"/>
      <c r="BT36" s="1652"/>
      <c r="BU36" s="1652"/>
      <c r="BV36" s="1652"/>
      <c r="BW36" s="1652"/>
      <c r="BX36" s="1652"/>
      <c r="BY36" s="420"/>
      <c r="BZ36" s="508" t="str">
        <f t="shared" si="18"/>
        <v>0</v>
      </c>
      <c r="CB36" s="509">
        <f t="shared" si="64"/>
        <v>0</v>
      </c>
      <c r="CC36" s="510">
        <f t="shared" si="19"/>
        <v>0</v>
      </c>
      <c r="CD36" s="510">
        <f t="shared" si="65"/>
        <v>0</v>
      </c>
      <c r="CE36" s="510">
        <f t="shared" si="20"/>
        <v>0</v>
      </c>
      <c r="CF36" s="510">
        <f t="shared" si="21"/>
        <v>0</v>
      </c>
      <c r="CG36" s="511">
        <f t="shared" si="22"/>
        <v>0</v>
      </c>
      <c r="CH36" s="510">
        <f t="shared" si="23"/>
        <v>0</v>
      </c>
      <c r="CI36" s="511">
        <f t="shared" si="24"/>
        <v>0</v>
      </c>
      <c r="CJ36" s="510">
        <f t="shared" si="25"/>
        <v>0</v>
      </c>
      <c r="CK36" s="511">
        <f t="shared" si="26"/>
        <v>0</v>
      </c>
      <c r="CL36" s="510">
        <f t="shared" si="66"/>
        <v>0</v>
      </c>
      <c r="CM36" s="510">
        <f t="shared" si="27"/>
        <v>0</v>
      </c>
      <c r="CN36" s="510">
        <f t="shared" si="67"/>
        <v>0</v>
      </c>
      <c r="CO36" s="510">
        <f t="shared" si="28"/>
        <v>0</v>
      </c>
      <c r="CP36" s="510">
        <f t="shared" si="29"/>
        <v>0</v>
      </c>
      <c r="CQ36" s="511">
        <f t="shared" si="30"/>
        <v>0</v>
      </c>
      <c r="CR36" s="510">
        <f t="shared" si="31"/>
        <v>0</v>
      </c>
      <c r="CS36" s="511">
        <f t="shared" si="32"/>
        <v>0</v>
      </c>
      <c r="CT36" s="510">
        <f t="shared" si="33"/>
        <v>0</v>
      </c>
      <c r="CU36" s="511">
        <f t="shared" si="34"/>
        <v>0</v>
      </c>
      <c r="CV36" s="513">
        <f t="shared" si="68"/>
        <v>0</v>
      </c>
      <c r="CW36" s="513">
        <f t="shared" si="35"/>
        <v>0</v>
      </c>
      <c r="CX36" s="513">
        <f t="shared" si="69"/>
        <v>0</v>
      </c>
      <c r="CY36" s="513">
        <f t="shared" ref="CY36" si="284">CX36*$BZ36</f>
        <v>0</v>
      </c>
      <c r="CZ36" s="513">
        <f t="shared" si="71"/>
        <v>0</v>
      </c>
      <c r="DA36" s="513">
        <f t="shared" ref="DA36" si="285">CZ36*$BZ36</f>
        <v>0</v>
      </c>
      <c r="DB36" s="513">
        <f t="shared" si="73"/>
        <v>0</v>
      </c>
      <c r="DC36" s="513">
        <f t="shared" ref="DC36" si="286">DB36*$BZ36</f>
        <v>0</v>
      </c>
      <c r="DD36" s="513">
        <f t="shared" si="75"/>
        <v>0</v>
      </c>
      <c r="DE36" s="513">
        <f t="shared" ref="DE36" si="287">DD36*$BZ36</f>
        <v>0</v>
      </c>
      <c r="DF36" s="513">
        <f t="shared" si="77"/>
        <v>0</v>
      </c>
      <c r="DG36" s="513">
        <f t="shared" ref="DG36" si="288">DF36*$BZ36</f>
        <v>0</v>
      </c>
      <c r="DH36" s="513">
        <f t="shared" si="79"/>
        <v>0</v>
      </c>
      <c r="DI36" s="513">
        <f t="shared" si="41"/>
        <v>0</v>
      </c>
      <c r="DJ36" s="513">
        <f t="shared" si="80"/>
        <v>0</v>
      </c>
      <c r="DK36" s="513">
        <f t="shared" si="42"/>
        <v>0</v>
      </c>
      <c r="DL36" s="513">
        <f t="shared" si="43"/>
        <v>0</v>
      </c>
      <c r="DM36" s="511">
        <f t="shared" si="44"/>
        <v>0</v>
      </c>
      <c r="DN36" s="513">
        <f t="shared" si="45"/>
        <v>0</v>
      </c>
      <c r="DO36" s="511">
        <f t="shared" si="46"/>
        <v>0</v>
      </c>
      <c r="DP36" s="513">
        <f t="shared" si="47"/>
        <v>0</v>
      </c>
      <c r="DQ36" s="511">
        <f t="shared" si="48"/>
        <v>0</v>
      </c>
      <c r="DR36" s="510">
        <f t="shared" si="81"/>
        <v>0</v>
      </c>
      <c r="DS36" s="510">
        <f t="shared" si="49"/>
        <v>0</v>
      </c>
      <c r="DT36" s="510">
        <f t="shared" si="82"/>
        <v>0</v>
      </c>
      <c r="DU36" s="510">
        <f t="shared" ref="DU36" si="289">DT36*$BZ36</f>
        <v>0</v>
      </c>
      <c r="DV36" s="510">
        <f t="shared" si="84"/>
        <v>0</v>
      </c>
      <c r="DW36" s="510">
        <f t="shared" ref="DW36" si="290">DV36*$BZ36</f>
        <v>0</v>
      </c>
      <c r="DX36" s="510">
        <f t="shared" si="86"/>
        <v>0</v>
      </c>
      <c r="DY36" s="510">
        <f t="shared" ref="DY36" si="291">DX36*$BZ36</f>
        <v>0</v>
      </c>
      <c r="DZ36" s="510">
        <f t="shared" si="88"/>
        <v>0</v>
      </c>
      <c r="EA36" s="510">
        <f t="shared" ref="EA36" si="292">DZ36*$BZ36</f>
        <v>0</v>
      </c>
      <c r="EB36" s="510">
        <f t="shared" si="90"/>
        <v>0</v>
      </c>
      <c r="EC36" s="510">
        <f t="shared" ref="EC36" si="293">EB36*$BZ36</f>
        <v>0</v>
      </c>
      <c r="ED36" s="510">
        <f t="shared" si="92"/>
        <v>0</v>
      </c>
      <c r="EE36" s="510">
        <f t="shared" si="55"/>
        <v>0</v>
      </c>
      <c r="EF36" s="510">
        <f t="shared" si="93"/>
        <v>0</v>
      </c>
      <c r="EG36" s="510">
        <f t="shared" si="56"/>
        <v>0</v>
      </c>
      <c r="EH36" s="510">
        <f t="shared" si="57"/>
        <v>0</v>
      </c>
      <c r="EI36" s="515">
        <f t="shared" si="58"/>
        <v>0</v>
      </c>
      <c r="EJ36" s="510">
        <f t="shared" si="59"/>
        <v>0</v>
      </c>
      <c r="EK36" s="516">
        <f t="shared" si="60"/>
        <v>0</v>
      </c>
      <c r="EL36" s="510">
        <f t="shared" si="61"/>
        <v>0</v>
      </c>
      <c r="EM36" s="516">
        <f t="shared" si="62"/>
        <v>0</v>
      </c>
      <c r="EN36" s="517">
        <f t="shared" si="63"/>
        <v>0</v>
      </c>
    </row>
    <row r="37" spans="1:144" ht="20.100000000000001" customHeight="1">
      <c r="A37" s="518">
        <f t="shared" si="11"/>
        <v>24</v>
      </c>
      <c r="B37" s="1552"/>
      <c r="C37" s="1552"/>
      <c r="D37" s="519"/>
      <c r="E37" s="519"/>
      <c r="F37" s="519"/>
      <c r="G37" s="519"/>
      <c r="H37" s="519"/>
      <c r="I37" s="520" t="s">
        <v>17</v>
      </c>
      <c r="J37" s="519"/>
      <c r="K37" s="520" t="s">
        <v>44</v>
      </c>
      <c r="L37" s="519"/>
      <c r="M37" s="519"/>
      <c r="N37" s="495" t="str">
        <f>IF(L37="常勤",1,IF(M37="","",IF(M37=0,0,IF(ROUND(M37/⑤⑧処遇Ⅰ入力シート!$B$17,1)&lt;0.1,0.1,ROUND(M37/⑤⑧処遇Ⅰ入力シート!$B$17,1)))))</f>
        <v/>
      </c>
      <c r="O37" s="496"/>
      <c r="P37" s="497" t="s">
        <v>342</v>
      </c>
      <c r="Q37" s="521"/>
      <c r="R37" s="522"/>
      <c r="S37" s="523"/>
      <c r="T37" s="523"/>
      <c r="U37" s="524">
        <f t="shared" si="12"/>
        <v>0</v>
      </c>
      <c r="V37" s="523"/>
      <c r="W37" s="502" t="e">
        <f>ROUND((U37+V37)*⑤⑧処遇Ⅰ入力シート!$AG$17/⑤⑧処遇Ⅰ入力シート!$AC$17,0)</f>
        <v>#DIV/0!</v>
      </c>
      <c r="X37" s="525" t="e">
        <f t="shared" si="13"/>
        <v>#DIV/0!</v>
      </c>
      <c r="Y37" s="522"/>
      <c r="Z37" s="523"/>
      <c r="AA37" s="523"/>
      <c r="AB37" s="523"/>
      <c r="AC37" s="523"/>
      <c r="AD37" s="504">
        <f t="shared" si="14"/>
        <v>0</v>
      </c>
      <c r="AE37" s="502" t="e">
        <f>ROUND(AD37*⑤⑧処遇Ⅰ入力シート!$AG$17/⑤⑧処遇Ⅰ入力シート!$AC$17,0)</f>
        <v>#DIV/0!</v>
      </c>
      <c r="AF37" s="525" t="e">
        <f t="shared" si="15"/>
        <v>#DIV/0!</v>
      </c>
      <c r="AG37" s="526"/>
      <c r="AH37" s="523"/>
      <c r="AI37" s="523"/>
      <c r="AJ37" s="502" t="e">
        <f>ROUND(SUM(AG37:AI37)*⑤⑧処遇Ⅰ入力シート!$AG$17/⑤⑧処遇Ⅰ入力シート!$AC$17,0)</f>
        <v>#DIV/0!</v>
      </c>
      <c r="AK37" s="527" t="e">
        <f t="shared" si="16"/>
        <v>#DIV/0!</v>
      </c>
      <c r="AL37" s="507">
        <f t="shared" si="17"/>
        <v>0</v>
      </c>
      <c r="AM37" s="1507"/>
      <c r="AN37" s="1507"/>
      <c r="AO37" s="1507"/>
      <c r="AP37" s="420"/>
      <c r="AQ37" s="420"/>
      <c r="AR37" s="420"/>
      <c r="AS37" s="1481" t="s">
        <v>93</v>
      </c>
      <c r="AT37" s="1482"/>
      <c r="AU37" s="1485" t="s">
        <v>18</v>
      </c>
      <c r="AV37" s="1486"/>
      <c r="AW37" s="1487"/>
      <c r="AX37" s="1485" t="s">
        <v>22</v>
      </c>
      <c r="AY37" s="1487"/>
      <c r="AZ37" s="1492" t="s">
        <v>19</v>
      </c>
      <c r="BA37" s="1473"/>
      <c r="BB37" s="1470" t="s">
        <v>23</v>
      </c>
      <c r="BC37" s="1470"/>
      <c r="BD37" s="1470"/>
      <c r="BE37" s="1470"/>
      <c r="BF37" s="1470"/>
      <c r="BG37" s="1471"/>
      <c r="BH37" s="396"/>
      <c r="BI37" s="1443" t="s">
        <v>94</v>
      </c>
      <c r="BJ37" s="1443"/>
      <c r="BK37" s="1493" t="s">
        <v>18</v>
      </c>
      <c r="BL37" s="1493"/>
      <c r="BM37" s="1493"/>
      <c r="BN37" s="1493" t="s">
        <v>22</v>
      </c>
      <c r="BO37" s="1493"/>
      <c r="BP37" s="1493" t="s">
        <v>19</v>
      </c>
      <c r="BQ37" s="1493"/>
      <c r="BR37" s="1493"/>
      <c r="BS37" s="1493" t="s">
        <v>23</v>
      </c>
      <c r="BT37" s="1493"/>
      <c r="BU37" s="1493"/>
      <c r="BV37" s="1493"/>
      <c r="BW37" s="1493"/>
      <c r="BX37" s="1493"/>
      <c r="BY37" s="420"/>
      <c r="BZ37" s="508" t="str">
        <f t="shared" si="18"/>
        <v>0</v>
      </c>
      <c r="CB37" s="509">
        <f t="shared" si="64"/>
        <v>0</v>
      </c>
      <c r="CC37" s="510">
        <f t="shared" si="19"/>
        <v>0</v>
      </c>
      <c r="CD37" s="510">
        <f t="shared" si="65"/>
        <v>0</v>
      </c>
      <c r="CE37" s="510">
        <f t="shared" si="20"/>
        <v>0</v>
      </c>
      <c r="CF37" s="510">
        <f t="shared" si="21"/>
        <v>0</v>
      </c>
      <c r="CG37" s="511">
        <f t="shared" si="22"/>
        <v>0</v>
      </c>
      <c r="CH37" s="510">
        <f t="shared" si="23"/>
        <v>0</v>
      </c>
      <c r="CI37" s="511">
        <f t="shared" si="24"/>
        <v>0</v>
      </c>
      <c r="CJ37" s="510">
        <f t="shared" si="25"/>
        <v>0</v>
      </c>
      <c r="CK37" s="511">
        <f t="shared" si="26"/>
        <v>0</v>
      </c>
      <c r="CL37" s="510">
        <f t="shared" si="66"/>
        <v>0</v>
      </c>
      <c r="CM37" s="510">
        <f t="shared" si="27"/>
        <v>0</v>
      </c>
      <c r="CN37" s="510">
        <f t="shared" si="67"/>
        <v>0</v>
      </c>
      <c r="CO37" s="510">
        <f t="shared" si="28"/>
        <v>0</v>
      </c>
      <c r="CP37" s="510">
        <f t="shared" si="29"/>
        <v>0</v>
      </c>
      <c r="CQ37" s="511">
        <f t="shared" si="30"/>
        <v>0</v>
      </c>
      <c r="CR37" s="510">
        <f t="shared" si="31"/>
        <v>0</v>
      </c>
      <c r="CS37" s="511">
        <f t="shared" si="32"/>
        <v>0</v>
      </c>
      <c r="CT37" s="510">
        <f t="shared" si="33"/>
        <v>0</v>
      </c>
      <c r="CU37" s="511">
        <f t="shared" si="34"/>
        <v>0</v>
      </c>
      <c r="CV37" s="513">
        <f t="shared" si="68"/>
        <v>0</v>
      </c>
      <c r="CW37" s="513">
        <f t="shared" si="35"/>
        <v>0</v>
      </c>
      <c r="CX37" s="513">
        <f t="shared" si="69"/>
        <v>0</v>
      </c>
      <c r="CY37" s="513">
        <f t="shared" ref="CY37" si="294">CX37*$BZ37</f>
        <v>0</v>
      </c>
      <c r="CZ37" s="513">
        <f t="shared" si="71"/>
        <v>0</v>
      </c>
      <c r="DA37" s="513">
        <f t="shared" ref="DA37" si="295">CZ37*$BZ37</f>
        <v>0</v>
      </c>
      <c r="DB37" s="513">
        <f t="shared" si="73"/>
        <v>0</v>
      </c>
      <c r="DC37" s="513">
        <f t="shared" ref="DC37" si="296">DB37*$BZ37</f>
        <v>0</v>
      </c>
      <c r="DD37" s="513">
        <f t="shared" si="75"/>
        <v>0</v>
      </c>
      <c r="DE37" s="513">
        <f t="shared" ref="DE37" si="297">DD37*$BZ37</f>
        <v>0</v>
      </c>
      <c r="DF37" s="513">
        <f t="shared" si="77"/>
        <v>0</v>
      </c>
      <c r="DG37" s="513">
        <f t="shared" ref="DG37" si="298">DF37*$BZ37</f>
        <v>0</v>
      </c>
      <c r="DH37" s="513">
        <f t="shared" si="79"/>
        <v>0</v>
      </c>
      <c r="DI37" s="513">
        <f t="shared" si="41"/>
        <v>0</v>
      </c>
      <c r="DJ37" s="513">
        <f t="shared" si="80"/>
        <v>0</v>
      </c>
      <c r="DK37" s="513">
        <f t="shared" si="42"/>
        <v>0</v>
      </c>
      <c r="DL37" s="513">
        <f t="shared" si="43"/>
        <v>0</v>
      </c>
      <c r="DM37" s="511">
        <f t="shared" si="44"/>
        <v>0</v>
      </c>
      <c r="DN37" s="513">
        <f t="shared" si="45"/>
        <v>0</v>
      </c>
      <c r="DO37" s="511">
        <f t="shared" si="46"/>
        <v>0</v>
      </c>
      <c r="DP37" s="513">
        <f t="shared" si="47"/>
        <v>0</v>
      </c>
      <c r="DQ37" s="511">
        <f t="shared" si="48"/>
        <v>0</v>
      </c>
      <c r="DR37" s="510">
        <f t="shared" si="81"/>
        <v>0</v>
      </c>
      <c r="DS37" s="510">
        <f t="shared" si="49"/>
        <v>0</v>
      </c>
      <c r="DT37" s="510">
        <f t="shared" si="82"/>
        <v>0</v>
      </c>
      <c r="DU37" s="510">
        <f t="shared" ref="DU37" si="299">DT37*$BZ37</f>
        <v>0</v>
      </c>
      <c r="DV37" s="510">
        <f t="shared" si="84"/>
        <v>0</v>
      </c>
      <c r="DW37" s="510">
        <f t="shared" ref="DW37" si="300">DV37*$BZ37</f>
        <v>0</v>
      </c>
      <c r="DX37" s="510">
        <f t="shared" si="86"/>
        <v>0</v>
      </c>
      <c r="DY37" s="510">
        <f t="shared" ref="DY37" si="301">DX37*$BZ37</f>
        <v>0</v>
      </c>
      <c r="DZ37" s="510">
        <f t="shared" si="88"/>
        <v>0</v>
      </c>
      <c r="EA37" s="510">
        <f t="shared" ref="EA37" si="302">DZ37*$BZ37</f>
        <v>0</v>
      </c>
      <c r="EB37" s="510">
        <f t="shared" si="90"/>
        <v>0</v>
      </c>
      <c r="EC37" s="510">
        <f t="shared" ref="EC37" si="303">EB37*$BZ37</f>
        <v>0</v>
      </c>
      <c r="ED37" s="510">
        <f t="shared" si="92"/>
        <v>0</v>
      </c>
      <c r="EE37" s="510">
        <f t="shared" si="55"/>
        <v>0</v>
      </c>
      <c r="EF37" s="510">
        <f t="shared" si="93"/>
        <v>0</v>
      </c>
      <c r="EG37" s="510">
        <f t="shared" si="56"/>
        <v>0</v>
      </c>
      <c r="EH37" s="510">
        <f t="shared" si="57"/>
        <v>0</v>
      </c>
      <c r="EI37" s="515">
        <f t="shared" si="58"/>
        <v>0</v>
      </c>
      <c r="EJ37" s="510">
        <f t="shared" si="59"/>
        <v>0</v>
      </c>
      <c r="EK37" s="516">
        <f t="shared" si="60"/>
        <v>0</v>
      </c>
      <c r="EL37" s="510">
        <f t="shared" si="61"/>
        <v>0</v>
      </c>
      <c r="EM37" s="516">
        <f t="shared" si="62"/>
        <v>0</v>
      </c>
      <c r="EN37" s="517">
        <f t="shared" si="63"/>
        <v>0</v>
      </c>
    </row>
    <row r="38" spans="1:144" ht="20.100000000000001" customHeight="1">
      <c r="A38" s="518">
        <f t="shared" si="11"/>
        <v>25</v>
      </c>
      <c r="B38" s="1552"/>
      <c r="C38" s="1552"/>
      <c r="D38" s="519"/>
      <c r="E38" s="519"/>
      <c r="F38" s="519"/>
      <c r="G38" s="519"/>
      <c r="H38" s="519"/>
      <c r="I38" s="520" t="s">
        <v>17</v>
      </c>
      <c r="J38" s="519"/>
      <c r="K38" s="520" t="s">
        <v>44</v>
      </c>
      <c r="L38" s="519"/>
      <c r="M38" s="519"/>
      <c r="N38" s="495" t="str">
        <f>IF(L38="常勤",1,IF(M38="","",IF(M38=0,0,IF(ROUND(M38/⑤⑧処遇Ⅰ入力シート!$B$17,1)&lt;0.1,0.1,ROUND(M38/⑤⑧処遇Ⅰ入力シート!$B$17,1)))))</f>
        <v/>
      </c>
      <c r="O38" s="496"/>
      <c r="P38" s="497" t="s">
        <v>342</v>
      </c>
      <c r="Q38" s="521"/>
      <c r="R38" s="522"/>
      <c r="S38" s="523"/>
      <c r="T38" s="523"/>
      <c r="U38" s="524">
        <f t="shared" si="12"/>
        <v>0</v>
      </c>
      <c r="V38" s="523"/>
      <c r="W38" s="502" t="e">
        <f>ROUND((U38+V38)*⑤⑧処遇Ⅰ入力シート!$AG$17/⑤⑧処遇Ⅰ入力シート!$AC$17,0)</f>
        <v>#DIV/0!</v>
      </c>
      <c r="X38" s="525" t="e">
        <f t="shared" si="13"/>
        <v>#DIV/0!</v>
      </c>
      <c r="Y38" s="522"/>
      <c r="Z38" s="523"/>
      <c r="AA38" s="523"/>
      <c r="AB38" s="523"/>
      <c r="AC38" s="523"/>
      <c r="AD38" s="504">
        <f t="shared" si="14"/>
        <v>0</v>
      </c>
      <c r="AE38" s="502" t="e">
        <f>ROUND(AD38*⑤⑧処遇Ⅰ入力シート!$AG$17/⑤⑧処遇Ⅰ入力シート!$AC$17,0)</f>
        <v>#DIV/0!</v>
      </c>
      <c r="AF38" s="525" t="e">
        <f t="shared" si="15"/>
        <v>#DIV/0!</v>
      </c>
      <c r="AG38" s="526"/>
      <c r="AH38" s="523"/>
      <c r="AI38" s="523"/>
      <c r="AJ38" s="502" t="e">
        <f>ROUND(SUM(AG38:AI38)*⑤⑧処遇Ⅰ入力シート!$AG$17/⑤⑧処遇Ⅰ入力シート!$AC$17,0)</f>
        <v>#DIV/0!</v>
      </c>
      <c r="AK38" s="527" t="e">
        <f t="shared" si="16"/>
        <v>#DIV/0!</v>
      </c>
      <c r="AL38" s="507">
        <f t="shared" si="17"/>
        <v>0</v>
      </c>
      <c r="AM38" s="1507"/>
      <c r="AN38" s="1507"/>
      <c r="AO38" s="1507"/>
      <c r="AP38" s="420"/>
      <c r="AQ38" s="420"/>
      <c r="AR38" s="420"/>
      <c r="AS38" s="1483"/>
      <c r="AT38" s="1484"/>
      <c r="AU38" s="1488"/>
      <c r="AV38" s="1489"/>
      <c r="AW38" s="1490"/>
      <c r="AX38" s="1491"/>
      <c r="AY38" s="1471"/>
      <c r="AZ38" s="1492"/>
      <c r="BA38" s="1473"/>
      <c r="BB38" s="1472"/>
      <c r="BC38" s="1472"/>
      <c r="BD38" s="1472"/>
      <c r="BE38" s="1472"/>
      <c r="BF38" s="1472"/>
      <c r="BG38" s="1473"/>
      <c r="BH38" s="396"/>
      <c r="BI38" s="1443"/>
      <c r="BJ38" s="1443"/>
      <c r="BK38" s="1493"/>
      <c r="BL38" s="1493"/>
      <c r="BM38" s="1493"/>
      <c r="BN38" s="1493"/>
      <c r="BO38" s="1493"/>
      <c r="BP38" s="1493"/>
      <c r="BQ38" s="1493"/>
      <c r="BR38" s="1493"/>
      <c r="BS38" s="1493"/>
      <c r="BT38" s="1493"/>
      <c r="BU38" s="1493"/>
      <c r="BV38" s="1493"/>
      <c r="BW38" s="1493"/>
      <c r="BX38" s="1493"/>
      <c r="BY38" s="420"/>
      <c r="BZ38" s="508" t="str">
        <f t="shared" si="18"/>
        <v>0</v>
      </c>
      <c r="CB38" s="509">
        <f t="shared" si="64"/>
        <v>0</v>
      </c>
      <c r="CC38" s="510">
        <f t="shared" si="19"/>
        <v>0</v>
      </c>
      <c r="CD38" s="510">
        <f t="shared" si="65"/>
        <v>0</v>
      </c>
      <c r="CE38" s="510">
        <f t="shared" si="20"/>
        <v>0</v>
      </c>
      <c r="CF38" s="510">
        <f t="shared" si="21"/>
        <v>0</v>
      </c>
      <c r="CG38" s="511">
        <f t="shared" si="22"/>
        <v>0</v>
      </c>
      <c r="CH38" s="510">
        <f t="shared" si="23"/>
        <v>0</v>
      </c>
      <c r="CI38" s="511">
        <f t="shared" si="24"/>
        <v>0</v>
      </c>
      <c r="CJ38" s="510">
        <f t="shared" si="25"/>
        <v>0</v>
      </c>
      <c r="CK38" s="511">
        <f t="shared" si="26"/>
        <v>0</v>
      </c>
      <c r="CL38" s="510">
        <f t="shared" si="66"/>
        <v>0</v>
      </c>
      <c r="CM38" s="510">
        <f t="shared" si="27"/>
        <v>0</v>
      </c>
      <c r="CN38" s="510">
        <f t="shared" si="67"/>
        <v>0</v>
      </c>
      <c r="CO38" s="510">
        <f t="shared" si="28"/>
        <v>0</v>
      </c>
      <c r="CP38" s="510">
        <f t="shared" si="29"/>
        <v>0</v>
      </c>
      <c r="CQ38" s="511">
        <f t="shared" si="30"/>
        <v>0</v>
      </c>
      <c r="CR38" s="510">
        <f t="shared" si="31"/>
        <v>0</v>
      </c>
      <c r="CS38" s="511">
        <f t="shared" si="32"/>
        <v>0</v>
      </c>
      <c r="CT38" s="510">
        <f t="shared" si="33"/>
        <v>0</v>
      </c>
      <c r="CU38" s="511">
        <f t="shared" si="34"/>
        <v>0</v>
      </c>
      <c r="CV38" s="513">
        <f t="shared" si="68"/>
        <v>0</v>
      </c>
      <c r="CW38" s="513">
        <f t="shared" si="35"/>
        <v>0</v>
      </c>
      <c r="CX38" s="513">
        <f t="shared" si="69"/>
        <v>0</v>
      </c>
      <c r="CY38" s="513">
        <f t="shared" ref="CY38" si="304">CX38*$BZ38</f>
        <v>0</v>
      </c>
      <c r="CZ38" s="513">
        <f t="shared" si="71"/>
        <v>0</v>
      </c>
      <c r="DA38" s="513">
        <f t="shared" ref="DA38" si="305">CZ38*$BZ38</f>
        <v>0</v>
      </c>
      <c r="DB38" s="513">
        <f t="shared" si="73"/>
        <v>0</v>
      </c>
      <c r="DC38" s="513">
        <f t="shared" ref="DC38" si="306">DB38*$BZ38</f>
        <v>0</v>
      </c>
      <c r="DD38" s="513">
        <f t="shared" si="75"/>
        <v>0</v>
      </c>
      <c r="DE38" s="513">
        <f t="shared" ref="DE38" si="307">DD38*$BZ38</f>
        <v>0</v>
      </c>
      <c r="DF38" s="513">
        <f t="shared" si="77"/>
        <v>0</v>
      </c>
      <c r="DG38" s="513">
        <f t="shared" ref="DG38" si="308">DF38*$BZ38</f>
        <v>0</v>
      </c>
      <c r="DH38" s="513">
        <f t="shared" si="79"/>
        <v>0</v>
      </c>
      <c r="DI38" s="513">
        <f t="shared" si="41"/>
        <v>0</v>
      </c>
      <c r="DJ38" s="513">
        <f t="shared" si="80"/>
        <v>0</v>
      </c>
      <c r="DK38" s="513">
        <f t="shared" si="42"/>
        <v>0</v>
      </c>
      <c r="DL38" s="513">
        <f t="shared" si="43"/>
        <v>0</v>
      </c>
      <c r="DM38" s="511">
        <f t="shared" si="44"/>
        <v>0</v>
      </c>
      <c r="DN38" s="513">
        <f t="shared" si="45"/>
        <v>0</v>
      </c>
      <c r="DO38" s="511">
        <f t="shared" si="46"/>
        <v>0</v>
      </c>
      <c r="DP38" s="513">
        <f t="shared" si="47"/>
        <v>0</v>
      </c>
      <c r="DQ38" s="511">
        <f t="shared" si="48"/>
        <v>0</v>
      </c>
      <c r="DR38" s="510">
        <f t="shared" si="81"/>
        <v>0</v>
      </c>
      <c r="DS38" s="510">
        <f t="shared" si="49"/>
        <v>0</v>
      </c>
      <c r="DT38" s="510">
        <f t="shared" si="82"/>
        <v>0</v>
      </c>
      <c r="DU38" s="510">
        <f t="shared" ref="DU38" si="309">DT38*$BZ38</f>
        <v>0</v>
      </c>
      <c r="DV38" s="510">
        <f t="shared" si="84"/>
        <v>0</v>
      </c>
      <c r="DW38" s="510">
        <f t="shared" ref="DW38" si="310">DV38*$BZ38</f>
        <v>0</v>
      </c>
      <c r="DX38" s="510">
        <f t="shared" si="86"/>
        <v>0</v>
      </c>
      <c r="DY38" s="510">
        <f t="shared" ref="DY38" si="311">DX38*$BZ38</f>
        <v>0</v>
      </c>
      <c r="DZ38" s="510">
        <f t="shared" si="88"/>
        <v>0</v>
      </c>
      <c r="EA38" s="510">
        <f t="shared" ref="EA38" si="312">DZ38*$BZ38</f>
        <v>0</v>
      </c>
      <c r="EB38" s="510">
        <f t="shared" si="90"/>
        <v>0</v>
      </c>
      <c r="EC38" s="510">
        <f t="shared" ref="EC38" si="313">EB38*$BZ38</f>
        <v>0</v>
      </c>
      <c r="ED38" s="510">
        <f t="shared" si="92"/>
        <v>0</v>
      </c>
      <c r="EE38" s="510">
        <f t="shared" si="55"/>
        <v>0</v>
      </c>
      <c r="EF38" s="510">
        <f t="shared" si="93"/>
        <v>0</v>
      </c>
      <c r="EG38" s="510">
        <f t="shared" si="56"/>
        <v>0</v>
      </c>
      <c r="EH38" s="510">
        <f t="shared" si="57"/>
        <v>0</v>
      </c>
      <c r="EI38" s="515">
        <f t="shared" si="58"/>
        <v>0</v>
      </c>
      <c r="EJ38" s="510">
        <f t="shared" si="59"/>
        <v>0</v>
      </c>
      <c r="EK38" s="516">
        <f t="shared" si="60"/>
        <v>0</v>
      </c>
      <c r="EL38" s="510">
        <f t="shared" si="61"/>
        <v>0</v>
      </c>
      <c r="EM38" s="516">
        <f t="shared" si="62"/>
        <v>0</v>
      </c>
      <c r="EN38" s="517">
        <f t="shared" si="63"/>
        <v>0</v>
      </c>
    </row>
    <row r="39" spans="1:144" ht="20.100000000000001" customHeight="1">
      <c r="A39" s="518">
        <f t="shared" si="11"/>
        <v>26</v>
      </c>
      <c r="B39" s="1552"/>
      <c r="C39" s="1552"/>
      <c r="D39" s="519"/>
      <c r="E39" s="519"/>
      <c r="F39" s="519"/>
      <c r="G39" s="519"/>
      <c r="H39" s="519"/>
      <c r="I39" s="520" t="s">
        <v>17</v>
      </c>
      <c r="J39" s="519"/>
      <c r="K39" s="520" t="s">
        <v>44</v>
      </c>
      <c r="L39" s="519"/>
      <c r="M39" s="519"/>
      <c r="N39" s="495" t="str">
        <f>IF(L39="常勤",1,IF(M39="","",IF(M39=0,0,IF(ROUND(M39/⑤⑧処遇Ⅰ入力シート!$B$17,1)&lt;0.1,0.1,ROUND(M39/⑤⑧処遇Ⅰ入力シート!$B$17,1)))))</f>
        <v/>
      </c>
      <c r="O39" s="496"/>
      <c r="P39" s="497" t="s">
        <v>342</v>
      </c>
      <c r="Q39" s="521"/>
      <c r="R39" s="522"/>
      <c r="S39" s="523"/>
      <c r="T39" s="523"/>
      <c r="U39" s="524">
        <f t="shared" si="12"/>
        <v>0</v>
      </c>
      <c r="V39" s="523"/>
      <c r="W39" s="502" t="e">
        <f>ROUND((U39+V39)*⑤⑧処遇Ⅰ入力シート!$AG$17/⑤⑧処遇Ⅰ入力シート!$AC$17,0)</f>
        <v>#DIV/0!</v>
      </c>
      <c r="X39" s="525" t="e">
        <f t="shared" si="13"/>
        <v>#DIV/0!</v>
      </c>
      <c r="Y39" s="522"/>
      <c r="Z39" s="523"/>
      <c r="AA39" s="523"/>
      <c r="AB39" s="523"/>
      <c r="AC39" s="523"/>
      <c r="AD39" s="504">
        <f t="shared" si="14"/>
        <v>0</v>
      </c>
      <c r="AE39" s="502" t="e">
        <f>ROUND(AD39*⑤⑧処遇Ⅰ入力シート!$AG$17/⑤⑧処遇Ⅰ入力シート!$AC$17,0)</f>
        <v>#DIV/0!</v>
      </c>
      <c r="AF39" s="525" t="e">
        <f t="shared" si="15"/>
        <v>#DIV/0!</v>
      </c>
      <c r="AG39" s="526"/>
      <c r="AH39" s="523"/>
      <c r="AI39" s="523"/>
      <c r="AJ39" s="502" t="e">
        <f>ROUND(SUM(AG39:AI39)*⑤⑧処遇Ⅰ入力シート!$AG$17/⑤⑧処遇Ⅰ入力シート!$AC$17,0)</f>
        <v>#DIV/0!</v>
      </c>
      <c r="AK39" s="527" t="e">
        <f t="shared" si="16"/>
        <v>#DIV/0!</v>
      </c>
      <c r="AL39" s="507">
        <f t="shared" si="17"/>
        <v>0</v>
      </c>
      <c r="AM39" s="1507"/>
      <c r="AN39" s="1507"/>
      <c r="AO39" s="1507"/>
      <c r="AP39" s="420"/>
      <c r="AQ39" s="420"/>
      <c r="AR39" s="420"/>
      <c r="AS39" s="1639">
        <f>'③処遇Ⅱ及び職員処遇入力シート '!B28</f>
        <v>0</v>
      </c>
      <c r="AT39" s="1640"/>
      <c r="AU39" s="1447" t="str">
        <f>IF('③処遇Ⅱ及び職員処遇入力シート '!B35="○","☑","□")</f>
        <v>□</v>
      </c>
      <c r="AV39" s="1449" t="s">
        <v>20</v>
      </c>
      <c r="AW39" s="1449"/>
      <c r="AX39" s="1451">
        <f>'③処遇Ⅱ及び職員処遇入力シート '!G35</f>
        <v>0</v>
      </c>
      <c r="AY39" s="1451"/>
      <c r="AZ39" s="1469" t="str">
        <f>IF('③処遇Ⅱ及び職員処遇入力シート '!J35="","",'③処遇Ⅱ及び職員処遇入力シート '!J35)</f>
        <v/>
      </c>
      <c r="BA39" s="1469"/>
      <c r="BB39" s="1460" t="str">
        <f>IF('③処遇Ⅱ及び職員処遇入力シート '!L35="","",'③処遇Ⅱ及び職員処遇入力シート '!L35)</f>
        <v/>
      </c>
      <c r="BC39" s="1461"/>
      <c r="BD39" s="1461"/>
      <c r="BE39" s="1461"/>
      <c r="BF39" s="1461"/>
      <c r="BG39" s="1462"/>
      <c r="BH39" s="396"/>
      <c r="BI39" s="1451" t="str">
        <f>'③処遇Ⅱ及び職員処遇入力シート '!B56</f>
        <v/>
      </c>
      <c r="BJ39" s="1451"/>
      <c r="BK39" s="1458" t="str">
        <f>IF('③処遇Ⅱ及び職員処遇入力シート '!B63="○","☑","□")</f>
        <v>□</v>
      </c>
      <c r="BL39" s="1459" t="s">
        <v>20</v>
      </c>
      <c r="BM39" s="1459"/>
      <c r="BN39" s="1451">
        <f>'③処遇Ⅱ及び職員処遇入力シート '!G63</f>
        <v>0</v>
      </c>
      <c r="BO39" s="1451"/>
      <c r="BP39" s="1627" t="str">
        <f>'③処遇Ⅱ及び職員処遇入力シート '!I63&amp;'③処遇Ⅱ及び職員処遇入力シート '!J63&amp;'③処遇Ⅱ及び職員処遇入力シート '!K63&amp;'③処遇Ⅱ及び職員処遇入力シート '!L63&amp;'③処遇Ⅱ及び職員処遇入力シート '!M63</f>
        <v>令和年月</v>
      </c>
      <c r="BQ39" s="1627"/>
      <c r="BR39" s="1627"/>
      <c r="BS39" s="1645" t="str">
        <f>IF('③処遇Ⅱ及び職員処遇入力シート '!O63="","",'③処遇Ⅱ及び職員処遇入力シート '!O63)</f>
        <v/>
      </c>
      <c r="BT39" s="1645"/>
      <c r="BU39" s="1645"/>
      <c r="BV39" s="1645"/>
      <c r="BW39" s="1645"/>
      <c r="BX39" s="1645"/>
      <c r="BY39" s="420"/>
      <c r="BZ39" s="508" t="str">
        <f t="shared" si="18"/>
        <v>0</v>
      </c>
      <c r="CB39" s="509">
        <f t="shared" si="64"/>
        <v>0</v>
      </c>
      <c r="CC39" s="510">
        <f t="shared" si="19"/>
        <v>0</v>
      </c>
      <c r="CD39" s="510">
        <f t="shared" si="65"/>
        <v>0</v>
      </c>
      <c r="CE39" s="510">
        <f t="shared" si="20"/>
        <v>0</v>
      </c>
      <c r="CF39" s="510">
        <f t="shared" si="21"/>
        <v>0</v>
      </c>
      <c r="CG39" s="511">
        <f t="shared" si="22"/>
        <v>0</v>
      </c>
      <c r="CH39" s="510">
        <f t="shared" si="23"/>
        <v>0</v>
      </c>
      <c r="CI39" s="511">
        <f t="shared" si="24"/>
        <v>0</v>
      </c>
      <c r="CJ39" s="510">
        <f t="shared" si="25"/>
        <v>0</v>
      </c>
      <c r="CK39" s="511">
        <f t="shared" si="26"/>
        <v>0</v>
      </c>
      <c r="CL39" s="510">
        <f t="shared" si="66"/>
        <v>0</v>
      </c>
      <c r="CM39" s="510">
        <f t="shared" si="27"/>
        <v>0</v>
      </c>
      <c r="CN39" s="510">
        <f t="shared" si="67"/>
        <v>0</v>
      </c>
      <c r="CO39" s="510">
        <f t="shared" si="28"/>
        <v>0</v>
      </c>
      <c r="CP39" s="510">
        <f t="shared" si="29"/>
        <v>0</v>
      </c>
      <c r="CQ39" s="511">
        <f t="shared" si="30"/>
        <v>0</v>
      </c>
      <c r="CR39" s="510">
        <f t="shared" si="31"/>
        <v>0</v>
      </c>
      <c r="CS39" s="511">
        <f t="shared" si="32"/>
        <v>0</v>
      </c>
      <c r="CT39" s="510">
        <f t="shared" si="33"/>
        <v>0</v>
      </c>
      <c r="CU39" s="511">
        <f t="shared" si="34"/>
        <v>0</v>
      </c>
      <c r="CV39" s="513">
        <f t="shared" si="68"/>
        <v>0</v>
      </c>
      <c r="CW39" s="513">
        <f t="shared" si="35"/>
        <v>0</v>
      </c>
      <c r="CX39" s="513">
        <f t="shared" si="69"/>
        <v>0</v>
      </c>
      <c r="CY39" s="513">
        <f t="shared" ref="CY39" si="314">CX39*$BZ39</f>
        <v>0</v>
      </c>
      <c r="CZ39" s="513">
        <f t="shared" si="71"/>
        <v>0</v>
      </c>
      <c r="DA39" s="513">
        <f t="shared" ref="DA39" si="315">CZ39*$BZ39</f>
        <v>0</v>
      </c>
      <c r="DB39" s="513">
        <f t="shared" si="73"/>
        <v>0</v>
      </c>
      <c r="DC39" s="513">
        <f t="shared" ref="DC39" si="316">DB39*$BZ39</f>
        <v>0</v>
      </c>
      <c r="DD39" s="513">
        <f t="shared" si="75"/>
        <v>0</v>
      </c>
      <c r="DE39" s="513">
        <f t="shared" ref="DE39" si="317">DD39*$BZ39</f>
        <v>0</v>
      </c>
      <c r="DF39" s="513">
        <f t="shared" si="77"/>
        <v>0</v>
      </c>
      <c r="DG39" s="513">
        <f t="shared" ref="DG39" si="318">DF39*$BZ39</f>
        <v>0</v>
      </c>
      <c r="DH39" s="513">
        <f t="shared" si="79"/>
        <v>0</v>
      </c>
      <c r="DI39" s="513">
        <f t="shared" si="41"/>
        <v>0</v>
      </c>
      <c r="DJ39" s="513">
        <f t="shared" si="80"/>
        <v>0</v>
      </c>
      <c r="DK39" s="513">
        <f t="shared" si="42"/>
        <v>0</v>
      </c>
      <c r="DL39" s="513">
        <f t="shared" si="43"/>
        <v>0</v>
      </c>
      <c r="DM39" s="511">
        <f t="shared" si="44"/>
        <v>0</v>
      </c>
      <c r="DN39" s="513">
        <f t="shared" si="45"/>
        <v>0</v>
      </c>
      <c r="DO39" s="511">
        <f t="shared" si="46"/>
        <v>0</v>
      </c>
      <c r="DP39" s="513">
        <f t="shared" si="47"/>
        <v>0</v>
      </c>
      <c r="DQ39" s="511">
        <f t="shared" si="48"/>
        <v>0</v>
      </c>
      <c r="DR39" s="510">
        <f t="shared" si="81"/>
        <v>0</v>
      </c>
      <c r="DS39" s="510">
        <f t="shared" si="49"/>
        <v>0</v>
      </c>
      <c r="DT39" s="510">
        <f t="shared" si="82"/>
        <v>0</v>
      </c>
      <c r="DU39" s="510">
        <f t="shared" ref="DU39" si="319">DT39*$BZ39</f>
        <v>0</v>
      </c>
      <c r="DV39" s="510">
        <f t="shared" si="84"/>
        <v>0</v>
      </c>
      <c r="DW39" s="510">
        <f t="shared" ref="DW39" si="320">DV39*$BZ39</f>
        <v>0</v>
      </c>
      <c r="DX39" s="510">
        <f t="shared" si="86"/>
        <v>0</v>
      </c>
      <c r="DY39" s="510">
        <f t="shared" ref="DY39" si="321">DX39*$BZ39</f>
        <v>0</v>
      </c>
      <c r="DZ39" s="510">
        <f t="shared" si="88"/>
        <v>0</v>
      </c>
      <c r="EA39" s="510">
        <f t="shared" ref="EA39" si="322">DZ39*$BZ39</f>
        <v>0</v>
      </c>
      <c r="EB39" s="510">
        <f t="shared" si="90"/>
        <v>0</v>
      </c>
      <c r="EC39" s="510">
        <f t="shared" ref="EC39" si="323">EB39*$BZ39</f>
        <v>0</v>
      </c>
      <c r="ED39" s="510">
        <f t="shared" si="92"/>
        <v>0</v>
      </c>
      <c r="EE39" s="510">
        <f t="shared" si="55"/>
        <v>0</v>
      </c>
      <c r="EF39" s="510">
        <f t="shared" si="93"/>
        <v>0</v>
      </c>
      <c r="EG39" s="510">
        <f t="shared" si="56"/>
        <v>0</v>
      </c>
      <c r="EH39" s="510">
        <f t="shared" si="57"/>
        <v>0</v>
      </c>
      <c r="EI39" s="515">
        <f t="shared" si="58"/>
        <v>0</v>
      </c>
      <c r="EJ39" s="510">
        <f t="shared" si="59"/>
        <v>0</v>
      </c>
      <c r="EK39" s="516">
        <f t="shared" si="60"/>
        <v>0</v>
      </c>
      <c r="EL39" s="510">
        <f t="shared" si="61"/>
        <v>0</v>
      </c>
      <c r="EM39" s="516">
        <f t="shared" si="62"/>
        <v>0</v>
      </c>
      <c r="EN39" s="517">
        <f t="shared" si="63"/>
        <v>0</v>
      </c>
    </row>
    <row r="40" spans="1:144" ht="20.100000000000001" customHeight="1">
      <c r="A40" s="518">
        <f t="shared" si="11"/>
        <v>27</v>
      </c>
      <c r="B40" s="1552"/>
      <c r="C40" s="1552"/>
      <c r="D40" s="519"/>
      <c r="E40" s="519"/>
      <c r="F40" s="519"/>
      <c r="G40" s="519"/>
      <c r="H40" s="519"/>
      <c r="I40" s="520" t="s">
        <v>17</v>
      </c>
      <c r="J40" s="519"/>
      <c r="K40" s="520" t="s">
        <v>44</v>
      </c>
      <c r="L40" s="519"/>
      <c r="M40" s="519"/>
      <c r="N40" s="495" t="str">
        <f>IF(L40="常勤",1,IF(M40="","",IF(M40=0,0,IF(ROUND(M40/⑤⑧処遇Ⅰ入力シート!$B$17,1)&lt;0.1,0.1,ROUND(M40/⑤⑧処遇Ⅰ入力シート!$B$17,1)))))</f>
        <v/>
      </c>
      <c r="O40" s="496"/>
      <c r="P40" s="497" t="s">
        <v>342</v>
      </c>
      <c r="Q40" s="521"/>
      <c r="R40" s="522"/>
      <c r="S40" s="523"/>
      <c r="T40" s="523"/>
      <c r="U40" s="524">
        <f t="shared" si="12"/>
        <v>0</v>
      </c>
      <c r="V40" s="523"/>
      <c r="W40" s="502" t="e">
        <f>ROUND((U40+V40)*⑤⑧処遇Ⅰ入力シート!$AG$17/⑤⑧処遇Ⅰ入力シート!$AC$17,0)</f>
        <v>#DIV/0!</v>
      </c>
      <c r="X40" s="525" t="e">
        <f t="shared" si="13"/>
        <v>#DIV/0!</v>
      </c>
      <c r="Y40" s="522"/>
      <c r="Z40" s="523"/>
      <c r="AA40" s="523"/>
      <c r="AB40" s="523"/>
      <c r="AC40" s="523"/>
      <c r="AD40" s="504">
        <f t="shared" si="14"/>
        <v>0</v>
      </c>
      <c r="AE40" s="502" t="e">
        <f>ROUND(AD40*⑤⑧処遇Ⅰ入力シート!$AG$17/⑤⑧処遇Ⅰ入力シート!$AC$17,0)</f>
        <v>#DIV/0!</v>
      </c>
      <c r="AF40" s="525" t="e">
        <f t="shared" si="15"/>
        <v>#DIV/0!</v>
      </c>
      <c r="AG40" s="526"/>
      <c r="AH40" s="523"/>
      <c r="AI40" s="523"/>
      <c r="AJ40" s="502" t="e">
        <f>ROUND(SUM(AG40:AI40)*⑤⑧処遇Ⅰ入力シート!$AG$17/⑤⑧処遇Ⅰ入力シート!$AC$17,0)</f>
        <v>#DIV/0!</v>
      </c>
      <c r="AK40" s="527" t="e">
        <f t="shared" si="16"/>
        <v>#DIV/0!</v>
      </c>
      <c r="AL40" s="507">
        <f t="shared" si="17"/>
        <v>0</v>
      </c>
      <c r="AM40" s="1507"/>
      <c r="AN40" s="1507"/>
      <c r="AO40" s="1507"/>
      <c r="AP40" s="420"/>
      <c r="AQ40" s="420"/>
      <c r="AR40" s="420"/>
      <c r="AS40" s="1641"/>
      <c r="AT40" s="1642"/>
      <c r="AU40" s="1448"/>
      <c r="AV40" s="1450"/>
      <c r="AW40" s="1450"/>
      <c r="AX40" s="1451"/>
      <c r="AY40" s="1451"/>
      <c r="AZ40" s="1469"/>
      <c r="BA40" s="1469"/>
      <c r="BB40" s="1463"/>
      <c r="BC40" s="1464"/>
      <c r="BD40" s="1464"/>
      <c r="BE40" s="1464"/>
      <c r="BF40" s="1464"/>
      <c r="BG40" s="1465"/>
      <c r="BH40" s="396"/>
      <c r="BI40" s="1451"/>
      <c r="BJ40" s="1451"/>
      <c r="BK40" s="1458"/>
      <c r="BL40" s="1459"/>
      <c r="BM40" s="1459"/>
      <c r="BN40" s="1451"/>
      <c r="BO40" s="1451"/>
      <c r="BP40" s="1628"/>
      <c r="BQ40" s="1628"/>
      <c r="BR40" s="1628"/>
      <c r="BS40" s="1645"/>
      <c r="BT40" s="1645"/>
      <c r="BU40" s="1645"/>
      <c r="BV40" s="1645"/>
      <c r="BW40" s="1645"/>
      <c r="BX40" s="1645"/>
      <c r="BY40" s="420"/>
      <c r="BZ40" s="508" t="str">
        <f t="shared" si="18"/>
        <v>0</v>
      </c>
      <c r="CB40" s="509">
        <f t="shared" si="64"/>
        <v>0</v>
      </c>
      <c r="CC40" s="510">
        <f t="shared" si="19"/>
        <v>0</v>
      </c>
      <c r="CD40" s="510">
        <f t="shared" si="65"/>
        <v>0</v>
      </c>
      <c r="CE40" s="510">
        <f t="shared" si="20"/>
        <v>0</v>
      </c>
      <c r="CF40" s="510">
        <f t="shared" si="21"/>
        <v>0</v>
      </c>
      <c r="CG40" s="511">
        <f t="shared" si="22"/>
        <v>0</v>
      </c>
      <c r="CH40" s="510">
        <f t="shared" si="23"/>
        <v>0</v>
      </c>
      <c r="CI40" s="511">
        <f t="shared" si="24"/>
        <v>0</v>
      </c>
      <c r="CJ40" s="510">
        <f t="shared" si="25"/>
        <v>0</v>
      </c>
      <c r="CK40" s="511">
        <f t="shared" si="26"/>
        <v>0</v>
      </c>
      <c r="CL40" s="510">
        <f t="shared" si="66"/>
        <v>0</v>
      </c>
      <c r="CM40" s="510">
        <f t="shared" si="27"/>
        <v>0</v>
      </c>
      <c r="CN40" s="510">
        <f t="shared" si="67"/>
        <v>0</v>
      </c>
      <c r="CO40" s="510">
        <f t="shared" si="28"/>
        <v>0</v>
      </c>
      <c r="CP40" s="510">
        <f t="shared" si="29"/>
        <v>0</v>
      </c>
      <c r="CQ40" s="511">
        <f t="shared" si="30"/>
        <v>0</v>
      </c>
      <c r="CR40" s="510">
        <f t="shared" si="31"/>
        <v>0</v>
      </c>
      <c r="CS40" s="511">
        <f t="shared" si="32"/>
        <v>0</v>
      </c>
      <c r="CT40" s="510">
        <f t="shared" si="33"/>
        <v>0</v>
      </c>
      <c r="CU40" s="511">
        <f t="shared" si="34"/>
        <v>0</v>
      </c>
      <c r="CV40" s="513">
        <f t="shared" si="68"/>
        <v>0</v>
      </c>
      <c r="CW40" s="513">
        <f t="shared" si="35"/>
        <v>0</v>
      </c>
      <c r="CX40" s="513">
        <f t="shared" si="69"/>
        <v>0</v>
      </c>
      <c r="CY40" s="513">
        <f t="shared" ref="CY40" si="324">CX40*$BZ40</f>
        <v>0</v>
      </c>
      <c r="CZ40" s="513">
        <f t="shared" si="71"/>
        <v>0</v>
      </c>
      <c r="DA40" s="513">
        <f t="shared" ref="DA40" si="325">CZ40*$BZ40</f>
        <v>0</v>
      </c>
      <c r="DB40" s="513">
        <f t="shared" si="73"/>
        <v>0</v>
      </c>
      <c r="DC40" s="513">
        <f t="shared" ref="DC40" si="326">DB40*$BZ40</f>
        <v>0</v>
      </c>
      <c r="DD40" s="513">
        <f t="shared" si="75"/>
        <v>0</v>
      </c>
      <c r="DE40" s="513">
        <f t="shared" ref="DE40" si="327">DD40*$BZ40</f>
        <v>0</v>
      </c>
      <c r="DF40" s="513">
        <f t="shared" si="77"/>
        <v>0</v>
      </c>
      <c r="DG40" s="513">
        <f t="shared" ref="DG40" si="328">DF40*$BZ40</f>
        <v>0</v>
      </c>
      <c r="DH40" s="513">
        <f t="shared" si="79"/>
        <v>0</v>
      </c>
      <c r="DI40" s="513">
        <f t="shared" si="41"/>
        <v>0</v>
      </c>
      <c r="DJ40" s="513">
        <f t="shared" si="80"/>
        <v>0</v>
      </c>
      <c r="DK40" s="513">
        <f t="shared" si="42"/>
        <v>0</v>
      </c>
      <c r="DL40" s="513">
        <f t="shared" si="43"/>
        <v>0</v>
      </c>
      <c r="DM40" s="511">
        <f t="shared" si="44"/>
        <v>0</v>
      </c>
      <c r="DN40" s="513">
        <f t="shared" si="45"/>
        <v>0</v>
      </c>
      <c r="DO40" s="511">
        <f t="shared" si="46"/>
        <v>0</v>
      </c>
      <c r="DP40" s="513">
        <f t="shared" si="47"/>
        <v>0</v>
      </c>
      <c r="DQ40" s="511">
        <f t="shared" si="48"/>
        <v>0</v>
      </c>
      <c r="DR40" s="510">
        <f t="shared" si="81"/>
        <v>0</v>
      </c>
      <c r="DS40" s="510">
        <f t="shared" si="49"/>
        <v>0</v>
      </c>
      <c r="DT40" s="510">
        <f t="shared" si="82"/>
        <v>0</v>
      </c>
      <c r="DU40" s="510">
        <f t="shared" ref="DU40" si="329">DT40*$BZ40</f>
        <v>0</v>
      </c>
      <c r="DV40" s="510">
        <f t="shared" si="84"/>
        <v>0</v>
      </c>
      <c r="DW40" s="510">
        <f t="shared" ref="DW40" si="330">DV40*$BZ40</f>
        <v>0</v>
      </c>
      <c r="DX40" s="510">
        <f t="shared" si="86"/>
        <v>0</v>
      </c>
      <c r="DY40" s="510">
        <f t="shared" ref="DY40" si="331">DX40*$BZ40</f>
        <v>0</v>
      </c>
      <c r="DZ40" s="510">
        <f t="shared" si="88"/>
        <v>0</v>
      </c>
      <c r="EA40" s="510">
        <f t="shared" ref="EA40" si="332">DZ40*$BZ40</f>
        <v>0</v>
      </c>
      <c r="EB40" s="510">
        <f t="shared" si="90"/>
        <v>0</v>
      </c>
      <c r="EC40" s="510">
        <f t="shared" ref="EC40" si="333">EB40*$BZ40</f>
        <v>0</v>
      </c>
      <c r="ED40" s="510">
        <f t="shared" si="92"/>
        <v>0</v>
      </c>
      <c r="EE40" s="510">
        <f t="shared" si="55"/>
        <v>0</v>
      </c>
      <c r="EF40" s="510">
        <f t="shared" si="93"/>
        <v>0</v>
      </c>
      <c r="EG40" s="510">
        <f t="shared" si="56"/>
        <v>0</v>
      </c>
      <c r="EH40" s="510">
        <f t="shared" si="57"/>
        <v>0</v>
      </c>
      <c r="EI40" s="515">
        <f t="shared" si="58"/>
        <v>0</v>
      </c>
      <c r="EJ40" s="510">
        <f t="shared" si="59"/>
        <v>0</v>
      </c>
      <c r="EK40" s="516">
        <f t="shared" si="60"/>
        <v>0</v>
      </c>
      <c r="EL40" s="510">
        <f t="shared" si="61"/>
        <v>0</v>
      </c>
      <c r="EM40" s="516">
        <f t="shared" si="62"/>
        <v>0</v>
      </c>
      <c r="EN40" s="517">
        <f t="shared" si="63"/>
        <v>0</v>
      </c>
    </row>
    <row r="41" spans="1:144" ht="20.100000000000001" customHeight="1">
      <c r="A41" s="518">
        <f t="shared" si="11"/>
        <v>28</v>
      </c>
      <c r="B41" s="1552"/>
      <c r="C41" s="1552"/>
      <c r="D41" s="519"/>
      <c r="E41" s="519"/>
      <c r="F41" s="519"/>
      <c r="G41" s="519"/>
      <c r="H41" s="519"/>
      <c r="I41" s="520" t="s">
        <v>17</v>
      </c>
      <c r="J41" s="519"/>
      <c r="K41" s="520" t="s">
        <v>44</v>
      </c>
      <c r="L41" s="519"/>
      <c r="M41" s="519"/>
      <c r="N41" s="495" t="str">
        <f>IF(L41="常勤",1,IF(M41="","",IF(M41=0,0,IF(ROUND(M41/⑤⑧処遇Ⅰ入力シート!$B$17,1)&lt;0.1,0.1,ROUND(M41/⑤⑧処遇Ⅰ入力シート!$B$17,1)))))</f>
        <v/>
      </c>
      <c r="O41" s="496"/>
      <c r="P41" s="497" t="s">
        <v>342</v>
      </c>
      <c r="Q41" s="521"/>
      <c r="R41" s="522"/>
      <c r="S41" s="523"/>
      <c r="T41" s="523"/>
      <c r="U41" s="524">
        <f t="shared" si="12"/>
        <v>0</v>
      </c>
      <c r="V41" s="523"/>
      <c r="W41" s="502" t="e">
        <f>ROUND((U41+V41)*⑤⑧処遇Ⅰ入力シート!$AG$17/⑤⑧処遇Ⅰ入力シート!$AC$17,0)</f>
        <v>#DIV/0!</v>
      </c>
      <c r="X41" s="525" t="e">
        <f t="shared" si="13"/>
        <v>#DIV/0!</v>
      </c>
      <c r="Y41" s="522"/>
      <c r="Z41" s="523"/>
      <c r="AA41" s="523"/>
      <c r="AB41" s="523"/>
      <c r="AC41" s="523"/>
      <c r="AD41" s="504">
        <f t="shared" si="14"/>
        <v>0</v>
      </c>
      <c r="AE41" s="502" t="e">
        <f>ROUND(AD41*⑤⑧処遇Ⅰ入力シート!$AG$17/⑤⑧処遇Ⅰ入力シート!$AC$17,0)</f>
        <v>#DIV/0!</v>
      </c>
      <c r="AF41" s="525" t="e">
        <f t="shared" si="15"/>
        <v>#DIV/0!</v>
      </c>
      <c r="AG41" s="526"/>
      <c r="AH41" s="523"/>
      <c r="AI41" s="523"/>
      <c r="AJ41" s="502" t="e">
        <f>ROUND(SUM(AG41:AI41)*⑤⑧処遇Ⅰ入力シート!$AG$17/⑤⑧処遇Ⅰ入力シート!$AC$17,0)</f>
        <v>#DIV/0!</v>
      </c>
      <c r="AK41" s="527" t="e">
        <f t="shared" si="16"/>
        <v>#DIV/0!</v>
      </c>
      <c r="AL41" s="507">
        <f t="shared" si="17"/>
        <v>0</v>
      </c>
      <c r="AM41" s="1507"/>
      <c r="AN41" s="1507"/>
      <c r="AO41" s="1507"/>
      <c r="AP41" s="420"/>
      <c r="AQ41" s="420"/>
      <c r="AR41" s="420"/>
      <c r="AS41" s="1641"/>
      <c r="AT41" s="1642"/>
      <c r="AU41" s="1447" t="str">
        <f>IF('③処遇Ⅱ及び職員処遇入力シート '!B36="○","☑","□")</f>
        <v>□</v>
      </c>
      <c r="AV41" s="1515" t="s">
        <v>338</v>
      </c>
      <c r="AW41" s="1517" t="str">
        <f>IF('③処遇Ⅱ及び職員処遇入力シート '!E36="","",'③処遇Ⅱ及び職員処遇入力シート '!E36)</f>
        <v/>
      </c>
      <c r="AX41" s="1451">
        <f>'③処遇Ⅱ及び職員処遇入力シート '!G36</f>
        <v>0</v>
      </c>
      <c r="AY41" s="1451"/>
      <c r="AZ41" s="1469" t="str">
        <f>IF('③処遇Ⅱ及び職員処遇入力シート '!J36="","",'③処遇Ⅱ及び職員処遇入力シート '!J36)</f>
        <v/>
      </c>
      <c r="BA41" s="1469"/>
      <c r="BB41" s="1463"/>
      <c r="BC41" s="1464"/>
      <c r="BD41" s="1464"/>
      <c r="BE41" s="1464"/>
      <c r="BF41" s="1464"/>
      <c r="BG41" s="1465"/>
      <c r="BH41" s="396"/>
      <c r="BI41" s="1451"/>
      <c r="BJ41" s="1451"/>
      <c r="BK41" s="1458" t="str">
        <f>IF('③処遇Ⅱ及び職員処遇入力シート '!B64="○","☑","□")</f>
        <v>□</v>
      </c>
      <c r="BL41" s="1456" t="s">
        <v>338</v>
      </c>
      <c r="BM41" s="1457" t="str">
        <f>IF('③処遇Ⅱ及び職員処遇入力シート '!E64="","",'③処遇Ⅱ及び職員処遇入力シート '!E64)</f>
        <v/>
      </c>
      <c r="BN41" s="1451">
        <f>'③処遇Ⅱ及び職員処遇入力シート '!G64</f>
        <v>0</v>
      </c>
      <c r="BO41" s="1451"/>
      <c r="BP41" s="1628"/>
      <c r="BQ41" s="1628"/>
      <c r="BR41" s="1628"/>
      <c r="BS41" s="1645"/>
      <c r="BT41" s="1645"/>
      <c r="BU41" s="1645"/>
      <c r="BV41" s="1645"/>
      <c r="BW41" s="1645"/>
      <c r="BX41" s="1645"/>
      <c r="BY41" s="420"/>
      <c r="BZ41" s="508" t="str">
        <f t="shared" si="18"/>
        <v>0</v>
      </c>
      <c r="CB41" s="509">
        <f t="shared" si="64"/>
        <v>0</v>
      </c>
      <c r="CC41" s="510">
        <f t="shared" si="19"/>
        <v>0</v>
      </c>
      <c r="CD41" s="510">
        <f t="shared" si="65"/>
        <v>0</v>
      </c>
      <c r="CE41" s="510">
        <f t="shared" si="20"/>
        <v>0</v>
      </c>
      <c r="CF41" s="510">
        <f t="shared" si="21"/>
        <v>0</v>
      </c>
      <c r="CG41" s="511">
        <f t="shared" si="22"/>
        <v>0</v>
      </c>
      <c r="CH41" s="510">
        <f t="shared" si="23"/>
        <v>0</v>
      </c>
      <c r="CI41" s="511">
        <f t="shared" si="24"/>
        <v>0</v>
      </c>
      <c r="CJ41" s="510">
        <f t="shared" si="25"/>
        <v>0</v>
      </c>
      <c r="CK41" s="511">
        <f t="shared" si="26"/>
        <v>0</v>
      </c>
      <c r="CL41" s="510">
        <f t="shared" si="66"/>
        <v>0</v>
      </c>
      <c r="CM41" s="510">
        <f t="shared" si="27"/>
        <v>0</v>
      </c>
      <c r="CN41" s="510">
        <f t="shared" si="67"/>
        <v>0</v>
      </c>
      <c r="CO41" s="510">
        <f t="shared" si="28"/>
        <v>0</v>
      </c>
      <c r="CP41" s="510">
        <f t="shared" si="29"/>
        <v>0</v>
      </c>
      <c r="CQ41" s="511">
        <f t="shared" si="30"/>
        <v>0</v>
      </c>
      <c r="CR41" s="510">
        <f t="shared" si="31"/>
        <v>0</v>
      </c>
      <c r="CS41" s="511">
        <f t="shared" si="32"/>
        <v>0</v>
      </c>
      <c r="CT41" s="510">
        <f t="shared" si="33"/>
        <v>0</v>
      </c>
      <c r="CU41" s="511">
        <f t="shared" si="34"/>
        <v>0</v>
      </c>
      <c r="CV41" s="513">
        <f t="shared" si="68"/>
        <v>0</v>
      </c>
      <c r="CW41" s="513">
        <f t="shared" si="35"/>
        <v>0</v>
      </c>
      <c r="CX41" s="513">
        <f t="shared" si="69"/>
        <v>0</v>
      </c>
      <c r="CY41" s="513">
        <f t="shared" ref="CY41" si="334">CX41*$BZ41</f>
        <v>0</v>
      </c>
      <c r="CZ41" s="513">
        <f t="shared" si="71"/>
        <v>0</v>
      </c>
      <c r="DA41" s="513">
        <f t="shared" ref="DA41" si="335">CZ41*$BZ41</f>
        <v>0</v>
      </c>
      <c r="DB41" s="513">
        <f t="shared" si="73"/>
        <v>0</v>
      </c>
      <c r="DC41" s="513">
        <f t="shared" ref="DC41" si="336">DB41*$BZ41</f>
        <v>0</v>
      </c>
      <c r="DD41" s="513">
        <f t="shared" si="75"/>
        <v>0</v>
      </c>
      <c r="DE41" s="513">
        <f t="shared" ref="DE41" si="337">DD41*$BZ41</f>
        <v>0</v>
      </c>
      <c r="DF41" s="513">
        <f t="shared" si="77"/>
        <v>0</v>
      </c>
      <c r="DG41" s="513">
        <f t="shared" ref="DG41" si="338">DF41*$BZ41</f>
        <v>0</v>
      </c>
      <c r="DH41" s="513">
        <f t="shared" si="79"/>
        <v>0</v>
      </c>
      <c r="DI41" s="513">
        <f t="shared" si="41"/>
        <v>0</v>
      </c>
      <c r="DJ41" s="513">
        <f t="shared" si="80"/>
        <v>0</v>
      </c>
      <c r="DK41" s="513">
        <f t="shared" si="42"/>
        <v>0</v>
      </c>
      <c r="DL41" s="513">
        <f t="shared" si="43"/>
        <v>0</v>
      </c>
      <c r="DM41" s="511">
        <f t="shared" si="44"/>
        <v>0</v>
      </c>
      <c r="DN41" s="513">
        <f t="shared" si="45"/>
        <v>0</v>
      </c>
      <c r="DO41" s="511">
        <f t="shared" si="46"/>
        <v>0</v>
      </c>
      <c r="DP41" s="513">
        <f t="shared" si="47"/>
        <v>0</v>
      </c>
      <c r="DQ41" s="511">
        <f t="shared" si="48"/>
        <v>0</v>
      </c>
      <c r="DR41" s="510">
        <f t="shared" si="81"/>
        <v>0</v>
      </c>
      <c r="DS41" s="510">
        <f t="shared" si="49"/>
        <v>0</v>
      </c>
      <c r="DT41" s="510">
        <f t="shared" si="82"/>
        <v>0</v>
      </c>
      <c r="DU41" s="510">
        <f t="shared" ref="DU41" si="339">DT41*$BZ41</f>
        <v>0</v>
      </c>
      <c r="DV41" s="510">
        <f t="shared" si="84"/>
        <v>0</v>
      </c>
      <c r="DW41" s="510">
        <f t="shared" ref="DW41" si="340">DV41*$BZ41</f>
        <v>0</v>
      </c>
      <c r="DX41" s="510">
        <f t="shared" si="86"/>
        <v>0</v>
      </c>
      <c r="DY41" s="510">
        <f t="shared" ref="DY41" si="341">DX41*$BZ41</f>
        <v>0</v>
      </c>
      <c r="DZ41" s="510">
        <f t="shared" si="88"/>
        <v>0</v>
      </c>
      <c r="EA41" s="510">
        <f t="shared" ref="EA41" si="342">DZ41*$BZ41</f>
        <v>0</v>
      </c>
      <c r="EB41" s="510">
        <f t="shared" si="90"/>
        <v>0</v>
      </c>
      <c r="EC41" s="510">
        <f t="shared" ref="EC41" si="343">EB41*$BZ41</f>
        <v>0</v>
      </c>
      <c r="ED41" s="510">
        <f t="shared" si="92"/>
        <v>0</v>
      </c>
      <c r="EE41" s="510">
        <f t="shared" si="55"/>
        <v>0</v>
      </c>
      <c r="EF41" s="510">
        <f t="shared" si="93"/>
        <v>0</v>
      </c>
      <c r="EG41" s="510">
        <f t="shared" si="56"/>
        <v>0</v>
      </c>
      <c r="EH41" s="510">
        <f t="shared" si="57"/>
        <v>0</v>
      </c>
      <c r="EI41" s="515">
        <f t="shared" si="58"/>
        <v>0</v>
      </c>
      <c r="EJ41" s="510">
        <f t="shared" si="59"/>
        <v>0</v>
      </c>
      <c r="EK41" s="516">
        <f t="shared" si="60"/>
        <v>0</v>
      </c>
      <c r="EL41" s="510">
        <f t="shared" si="61"/>
        <v>0</v>
      </c>
      <c r="EM41" s="516">
        <f t="shared" si="62"/>
        <v>0</v>
      </c>
      <c r="EN41" s="517">
        <f t="shared" si="63"/>
        <v>0</v>
      </c>
    </row>
    <row r="42" spans="1:144" ht="20.100000000000001" customHeight="1">
      <c r="A42" s="518">
        <f t="shared" si="11"/>
        <v>29</v>
      </c>
      <c r="B42" s="1552"/>
      <c r="C42" s="1552"/>
      <c r="D42" s="519"/>
      <c r="E42" s="519"/>
      <c r="F42" s="519"/>
      <c r="G42" s="519"/>
      <c r="H42" s="519"/>
      <c r="I42" s="520" t="s">
        <v>17</v>
      </c>
      <c r="J42" s="519"/>
      <c r="K42" s="520" t="s">
        <v>44</v>
      </c>
      <c r="L42" s="519"/>
      <c r="M42" s="519"/>
      <c r="N42" s="495" t="str">
        <f>IF(L42="常勤",1,IF(M42="","",IF(M42=0,0,IF(ROUND(M42/⑤⑧処遇Ⅰ入力シート!$B$17,1)&lt;0.1,0.1,ROUND(M42/⑤⑧処遇Ⅰ入力シート!$B$17,1)))))</f>
        <v/>
      </c>
      <c r="O42" s="496"/>
      <c r="P42" s="497" t="s">
        <v>342</v>
      </c>
      <c r="Q42" s="521"/>
      <c r="R42" s="522"/>
      <c r="S42" s="523"/>
      <c r="T42" s="523"/>
      <c r="U42" s="524">
        <f t="shared" si="12"/>
        <v>0</v>
      </c>
      <c r="V42" s="523"/>
      <c r="W42" s="502" t="e">
        <f>ROUND((U42+V42)*⑤⑧処遇Ⅰ入力シート!$AG$17/⑤⑧処遇Ⅰ入力シート!$AC$17,0)</f>
        <v>#DIV/0!</v>
      </c>
      <c r="X42" s="525" t="e">
        <f t="shared" si="13"/>
        <v>#DIV/0!</v>
      </c>
      <c r="Y42" s="522"/>
      <c r="Z42" s="523"/>
      <c r="AA42" s="523"/>
      <c r="AB42" s="523"/>
      <c r="AC42" s="523"/>
      <c r="AD42" s="504">
        <f t="shared" si="14"/>
        <v>0</v>
      </c>
      <c r="AE42" s="502" t="e">
        <f>ROUND(AD42*⑤⑧処遇Ⅰ入力シート!$AG$17/⑤⑧処遇Ⅰ入力シート!$AC$17,0)</f>
        <v>#DIV/0!</v>
      </c>
      <c r="AF42" s="525" t="e">
        <f t="shared" si="15"/>
        <v>#DIV/0!</v>
      </c>
      <c r="AG42" s="526"/>
      <c r="AH42" s="523"/>
      <c r="AI42" s="523"/>
      <c r="AJ42" s="502" t="e">
        <f>ROUND(SUM(AG42:AI42)*⑤⑧処遇Ⅰ入力シート!$AG$17/⑤⑧処遇Ⅰ入力シート!$AC$17,0)</f>
        <v>#DIV/0!</v>
      </c>
      <c r="AK42" s="527" t="e">
        <f t="shared" si="16"/>
        <v>#DIV/0!</v>
      </c>
      <c r="AL42" s="507">
        <f t="shared" si="17"/>
        <v>0</v>
      </c>
      <c r="AM42" s="1507"/>
      <c r="AN42" s="1507"/>
      <c r="AO42" s="1507"/>
      <c r="AP42" s="420"/>
      <c r="AQ42" s="420"/>
      <c r="AR42" s="420"/>
      <c r="AS42" s="1641"/>
      <c r="AT42" s="1642"/>
      <c r="AU42" s="1448"/>
      <c r="AV42" s="1516"/>
      <c r="AW42" s="1518"/>
      <c r="AX42" s="1451"/>
      <c r="AY42" s="1451"/>
      <c r="AZ42" s="1469"/>
      <c r="BA42" s="1469"/>
      <c r="BB42" s="1463"/>
      <c r="BC42" s="1464"/>
      <c r="BD42" s="1464"/>
      <c r="BE42" s="1464"/>
      <c r="BF42" s="1464"/>
      <c r="BG42" s="1465"/>
      <c r="BH42" s="396"/>
      <c r="BI42" s="1451"/>
      <c r="BJ42" s="1451"/>
      <c r="BK42" s="1458"/>
      <c r="BL42" s="1456"/>
      <c r="BM42" s="1457"/>
      <c r="BN42" s="1451"/>
      <c r="BO42" s="1451"/>
      <c r="BP42" s="1628"/>
      <c r="BQ42" s="1628"/>
      <c r="BR42" s="1628"/>
      <c r="BS42" s="1645"/>
      <c r="BT42" s="1645"/>
      <c r="BU42" s="1645"/>
      <c r="BV42" s="1645"/>
      <c r="BW42" s="1645"/>
      <c r="BX42" s="1645"/>
      <c r="BY42" s="420"/>
      <c r="BZ42" s="508" t="str">
        <f t="shared" si="18"/>
        <v>0</v>
      </c>
      <c r="CB42" s="509">
        <f t="shared" si="64"/>
        <v>0</v>
      </c>
      <c r="CC42" s="510">
        <f t="shared" si="19"/>
        <v>0</v>
      </c>
      <c r="CD42" s="510">
        <f t="shared" si="65"/>
        <v>0</v>
      </c>
      <c r="CE42" s="510">
        <f t="shared" si="20"/>
        <v>0</v>
      </c>
      <c r="CF42" s="510">
        <f t="shared" si="21"/>
        <v>0</v>
      </c>
      <c r="CG42" s="511">
        <f t="shared" si="22"/>
        <v>0</v>
      </c>
      <c r="CH42" s="510">
        <f t="shared" si="23"/>
        <v>0</v>
      </c>
      <c r="CI42" s="511">
        <f t="shared" si="24"/>
        <v>0</v>
      </c>
      <c r="CJ42" s="510">
        <f t="shared" si="25"/>
        <v>0</v>
      </c>
      <c r="CK42" s="511">
        <f t="shared" si="26"/>
        <v>0</v>
      </c>
      <c r="CL42" s="510">
        <f t="shared" si="66"/>
        <v>0</v>
      </c>
      <c r="CM42" s="510">
        <f t="shared" si="27"/>
        <v>0</v>
      </c>
      <c r="CN42" s="510">
        <f t="shared" si="67"/>
        <v>0</v>
      </c>
      <c r="CO42" s="510">
        <f t="shared" si="28"/>
        <v>0</v>
      </c>
      <c r="CP42" s="510">
        <f t="shared" si="29"/>
        <v>0</v>
      </c>
      <c r="CQ42" s="511">
        <f t="shared" si="30"/>
        <v>0</v>
      </c>
      <c r="CR42" s="510">
        <f t="shared" si="31"/>
        <v>0</v>
      </c>
      <c r="CS42" s="511">
        <f t="shared" si="32"/>
        <v>0</v>
      </c>
      <c r="CT42" s="510">
        <f t="shared" si="33"/>
        <v>0</v>
      </c>
      <c r="CU42" s="511">
        <f t="shared" si="34"/>
        <v>0</v>
      </c>
      <c r="CV42" s="513">
        <f t="shared" si="68"/>
        <v>0</v>
      </c>
      <c r="CW42" s="513">
        <f t="shared" si="35"/>
        <v>0</v>
      </c>
      <c r="CX42" s="513">
        <f t="shared" si="69"/>
        <v>0</v>
      </c>
      <c r="CY42" s="513">
        <f t="shared" ref="CY42" si="344">CX42*$BZ42</f>
        <v>0</v>
      </c>
      <c r="CZ42" s="513">
        <f t="shared" si="71"/>
        <v>0</v>
      </c>
      <c r="DA42" s="513">
        <f t="shared" ref="DA42" si="345">CZ42*$BZ42</f>
        <v>0</v>
      </c>
      <c r="DB42" s="513">
        <f t="shared" si="73"/>
        <v>0</v>
      </c>
      <c r="DC42" s="513">
        <f t="shared" ref="DC42" si="346">DB42*$BZ42</f>
        <v>0</v>
      </c>
      <c r="DD42" s="513">
        <f t="shared" si="75"/>
        <v>0</v>
      </c>
      <c r="DE42" s="513">
        <f t="shared" ref="DE42" si="347">DD42*$BZ42</f>
        <v>0</v>
      </c>
      <c r="DF42" s="513">
        <f t="shared" si="77"/>
        <v>0</v>
      </c>
      <c r="DG42" s="513">
        <f t="shared" ref="DG42" si="348">DF42*$BZ42</f>
        <v>0</v>
      </c>
      <c r="DH42" s="513">
        <f t="shared" si="79"/>
        <v>0</v>
      </c>
      <c r="DI42" s="513">
        <f t="shared" si="41"/>
        <v>0</v>
      </c>
      <c r="DJ42" s="513">
        <f t="shared" si="80"/>
        <v>0</v>
      </c>
      <c r="DK42" s="513">
        <f t="shared" si="42"/>
        <v>0</v>
      </c>
      <c r="DL42" s="513">
        <f t="shared" si="43"/>
        <v>0</v>
      </c>
      <c r="DM42" s="511">
        <f t="shared" si="44"/>
        <v>0</v>
      </c>
      <c r="DN42" s="513">
        <f t="shared" si="45"/>
        <v>0</v>
      </c>
      <c r="DO42" s="511">
        <f t="shared" si="46"/>
        <v>0</v>
      </c>
      <c r="DP42" s="513">
        <f t="shared" si="47"/>
        <v>0</v>
      </c>
      <c r="DQ42" s="511">
        <f t="shared" si="48"/>
        <v>0</v>
      </c>
      <c r="DR42" s="510">
        <f t="shared" si="81"/>
        <v>0</v>
      </c>
      <c r="DS42" s="510">
        <f t="shared" si="49"/>
        <v>0</v>
      </c>
      <c r="DT42" s="510">
        <f t="shared" si="82"/>
        <v>0</v>
      </c>
      <c r="DU42" s="510">
        <f t="shared" ref="DU42" si="349">DT42*$BZ42</f>
        <v>0</v>
      </c>
      <c r="DV42" s="510">
        <f t="shared" si="84"/>
        <v>0</v>
      </c>
      <c r="DW42" s="510">
        <f t="shared" ref="DW42" si="350">DV42*$BZ42</f>
        <v>0</v>
      </c>
      <c r="DX42" s="510">
        <f t="shared" si="86"/>
        <v>0</v>
      </c>
      <c r="DY42" s="510">
        <f t="shared" ref="DY42" si="351">DX42*$BZ42</f>
        <v>0</v>
      </c>
      <c r="DZ42" s="510">
        <f t="shared" si="88"/>
        <v>0</v>
      </c>
      <c r="EA42" s="510">
        <f t="shared" ref="EA42" si="352">DZ42*$BZ42</f>
        <v>0</v>
      </c>
      <c r="EB42" s="510">
        <f t="shared" si="90"/>
        <v>0</v>
      </c>
      <c r="EC42" s="510">
        <f t="shared" ref="EC42" si="353">EB42*$BZ42</f>
        <v>0</v>
      </c>
      <c r="ED42" s="510">
        <f t="shared" si="92"/>
        <v>0</v>
      </c>
      <c r="EE42" s="510">
        <f t="shared" si="55"/>
        <v>0</v>
      </c>
      <c r="EF42" s="510">
        <f t="shared" si="93"/>
        <v>0</v>
      </c>
      <c r="EG42" s="510">
        <f t="shared" si="56"/>
        <v>0</v>
      </c>
      <c r="EH42" s="510">
        <f t="shared" si="57"/>
        <v>0</v>
      </c>
      <c r="EI42" s="515">
        <f t="shared" si="58"/>
        <v>0</v>
      </c>
      <c r="EJ42" s="510">
        <f t="shared" si="59"/>
        <v>0</v>
      </c>
      <c r="EK42" s="516">
        <f t="shared" si="60"/>
        <v>0</v>
      </c>
      <c r="EL42" s="510">
        <f t="shared" si="61"/>
        <v>0</v>
      </c>
      <c r="EM42" s="516">
        <f t="shared" si="62"/>
        <v>0</v>
      </c>
      <c r="EN42" s="517">
        <f t="shared" si="63"/>
        <v>0</v>
      </c>
    </row>
    <row r="43" spans="1:144" ht="20.100000000000001" customHeight="1">
      <c r="A43" s="518">
        <f t="shared" si="11"/>
        <v>30</v>
      </c>
      <c r="B43" s="1552"/>
      <c r="C43" s="1552"/>
      <c r="D43" s="519"/>
      <c r="E43" s="519"/>
      <c r="F43" s="519"/>
      <c r="G43" s="519"/>
      <c r="H43" s="519"/>
      <c r="I43" s="520" t="s">
        <v>17</v>
      </c>
      <c r="J43" s="519"/>
      <c r="K43" s="520" t="s">
        <v>44</v>
      </c>
      <c r="L43" s="519"/>
      <c r="M43" s="519"/>
      <c r="N43" s="495" t="str">
        <f>IF(L43="常勤",1,IF(M43="","",IF(M43=0,0,IF(ROUND(M43/⑤⑧処遇Ⅰ入力シート!$B$17,1)&lt;0.1,0.1,ROUND(M43/⑤⑧処遇Ⅰ入力シート!$B$17,1)))))</f>
        <v/>
      </c>
      <c r="O43" s="496"/>
      <c r="P43" s="497" t="s">
        <v>342</v>
      </c>
      <c r="Q43" s="521"/>
      <c r="R43" s="522"/>
      <c r="S43" s="523"/>
      <c r="T43" s="523"/>
      <c r="U43" s="524">
        <f t="shared" si="12"/>
        <v>0</v>
      </c>
      <c r="V43" s="523"/>
      <c r="W43" s="502" t="e">
        <f>ROUND((U43+V43)*⑤⑧処遇Ⅰ入力シート!$AG$17/⑤⑧処遇Ⅰ入力シート!$AC$17,0)</f>
        <v>#DIV/0!</v>
      </c>
      <c r="X43" s="525" t="e">
        <f t="shared" si="13"/>
        <v>#DIV/0!</v>
      </c>
      <c r="Y43" s="522"/>
      <c r="Z43" s="523"/>
      <c r="AA43" s="523"/>
      <c r="AB43" s="523"/>
      <c r="AC43" s="523"/>
      <c r="AD43" s="504">
        <f t="shared" si="14"/>
        <v>0</v>
      </c>
      <c r="AE43" s="502" t="e">
        <f>ROUND(AD43*⑤⑧処遇Ⅰ入力シート!$AG$17/⑤⑧処遇Ⅰ入力シート!$AC$17,0)</f>
        <v>#DIV/0!</v>
      </c>
      <c r="AF43" s="525" t="e">
        <f t="shared" si="15"/>
        <v>#DIV/0!</v>
      </c>
      <c r="AG43" s="526"/>
      <c r="AH43" s="523"/>
      <c r="AI43" s="523"/>
      <c r="AJ43" s="502" t="e">
        <f>ROUND(SUM(AG43:AI43)*⑤⑧処遇Ⅰ入力シート!$AG$17/⑤⑧処遇Ⅰ入力シート!$AC$17,0)</f>
        <v>#DIV/0!</v>
      </c>
      <c r="AK43" s="527" t="e">
        <f t="shared" si="16"/>
        <v>#DIV/0!</v>
      </c>
      <c r="AL43" s="507">
        <f t="shared" si="17"/>
        <v>0</v>
      </c>
      <c r="AM43" s="1507"/>
      <c r="AN43" s="1507"/>
      <c r="AO43" s="1507"/>
      <c r="AP43" s="420"/>
      <c r="AQ43" s="420"/>
      <c r="AR43" s="420"/>
      <c r="AS43" s="1641"/>
      <c r="AT43" s="1642"/>
      <c r="AU43" s="1447" t="str">
        <f>IF('③処遇Ⅱ及び職員処遇入力シート '!B37="○","☑","□")</f>
        <v>□</v>
      </c>
      <c r="AV43" s="1449" t="s">
        <v>24</v>
      </c>
      <c r="AW43" s="1449"/>
      <c r="AX43" s="1451">
        <f>'③処遇Ⅱ及び職員処遇入力シート '!G37</f>
        <v>0</v>
      </c>
      <c r="AY43" s="1451"/>
      <c r="AZ43" s="1469" t="str">
        <f>IF('③処遇Ⅱ及び職員処遇入力シート '!J37="","",'③処遇Ⅱ及び職員処遇入力シート '!J37)</f>
        <v/>
      </c>
      <c r="BA43" s="1469"/>
      <c r="BB43" s="1463"/>
      <c r="BC43" s="1464"/>
      <c r="BD43" s="1464"/>
      <c r="BE43" s="1464"/>
      <c r="BF43" s="1464"/>
      <c r="BG43" s="1465"/>
      <c r="BH43" s="396"/>
      <c r="BI43" s="1451"/>
      <c r="BJ43" s="1451"/>
      <c r="BK43" s="1458" t="str">
        <f>IF('③処遇Ⅱ及び職員処遇入力シート '!B65="○","☑","□")</f>
        <v>□</v>
      </c>
      <c r="BL43" s="1459" t="s">
        <v>24</v>
      </c>
      <c r="BM43" s="1459"/>
      <c r="BN43" s="1451">
        <f>'③処遇Ⅱ及び職員処遇入力シート '!G65</f>
        <v>0</v>
      </c>
      <c r="BO43" s="1451"/>
      <c r="BP43" s="1628" t="str">
        <f>'③処遇Ⅱ及び職員処遇入力シート '!I65&amp;'③処遇Ⅱ及び職員処遇入力シート '!J65&amp;'③処遇Ⅱ及び職員処遇入力シート '!K65&amp;'③処遇Ⅱ及び職員処遇入力シート '!L65&amp;'③処遇Ⅱ及び職員処遇入力シート '!M65&amp;'③処遇Ⅱ及び職員処遇入力シート '!N65</f>
        <v>~令和年月</v>
      </c>
      <c r="BQ43" s="1628"/>
      <c r="BR43" s="1628"/>
      <c r="BS43" s="1645"/>
      <c r="BT43" s="1645"/>
      <c r="BU43" s="1645"/>
      <c r="BV43" s="1645"/>
      <c r="BW43" s="1645"/>
      <c r="BX43" s="1645"/>
      <c r="BY43" s="420"/>
      <c r="BZ43" s="508" t="str">
        <f t="shared" si="18"/>
        <v>0</v>
      </c>
      <c r="CB43" s="509">
        <f t="shared" si="64"/>
        <v>0</v>
      </c>
      <c r="CC43" s="510">
        <f t="shared" si="19"/>
        <v>0</v>
      </c>
      <c r="CD43" s="510">
        <f t="shared" si="65"/>
        <v>0</v>
      </c>
      <c r="CE43" s="510">
        <f t="shared" si="20"/>
        <v>0</v>
      </c>
      <c r="CF43" s="510">
        <f t="shared" si="21"/>
        <v>0</v>
      </c>
      <c r="CG43" s="511">
        <f t="shared" si="22"/>
        <v>0</v>
      </c>
      <c r="CH43" s="510">
        <f t="shared" si="23"/>
        <v>0</v>
      </c>
      <c r="CI43" s="511">
        <f t="shared" si="24"/>
        <v>0</v>
      </c>
      <c r="CJ43" s="510">
        <f t="shared" si="25"/>
        <v>0</v>
      </c>
      <c r="CK43" s="511">
        <f t="shared" si="26"/>
        <v>0</v>
      </c>
      <c r="CL43" s="510">
        <f t="shared" si="66"/>
        <v>0</v>
      </c>
      <c r="CM43" s="510">
        <f t="shared" si="27"/>
        <v>0</v>
      </c>
      <c r="CN43" s="510">
        <f t="shared" si="67"/>
        <v>0</v>
      </c>
      <c r="CO43" s="510">
        <f t="shared" si="28"/>
        <v>0</v>
      </c>
      <c r="CP43" s="510">
        <f t="shared" si="29"/>
        <v>0</v>
      </c>
      <c r="CQ43" s="511">
        <f t="shared" si="30"/>
        <v>0</v>
      </c>
      <c r="CR43" s="510">
        <f t="shared" si="31"/>
        <v>0</v>
      </c>
      <c r="CS43" s="511">
        <f t="shared" si="32"/>
        <v>0</v>
      </c>
      <c r="CT43" s="510">
        <f t="shared" si="33"/>
        <v>0</v>
      </c>
      <c r="CU43" s="511">
        <f t="shared" si="34"/>
        <v>0</v>
      </c>
      <c r="CV43" s="513">
        <f t="shared" si="68"/>
        <v>0</v>
      </c>
      <c r="CW43" s="513">
        <f t="shared" si="35"/>
        <v>0</v>
      </c>
      <c r="CX43" s="513">
        <f t="shared" si="69"/>
        <v>0</v>
      </c>
      <c r="CY43" s="513">
        <f t="shared" ref="CY43" si="354">CX43*$BZ43</f>
        <v>0</v>
      </c>
      <c r="CZ43" s="513">
        <f t="shared" si="71"/>
        <v>0</v>
      </c>
      <c r="DA43" s="513">
        <f t="shared" ref="DA43" si="355">CZ43*$BZ43</f>
        <v>0</v>
      </c>
      <c r="DB43" s="513">
        <f t="shared" si="73"/>
        <v>0</v>
      </c>
      <c r="DC43" s="513">
        <f t="shared" ref="DC43" si="356">DB43*$BZ43</f>
        <v>0</v>
      </c>
      <c r="DD43" s="513">
        <f t="shared" si="75"/>
        <v>0</v>
      </c>
      <c r="DE43" s="513">
        <f t="shared" ref="DE43" si="357">DD43*$BZ43</f>
        <v>0</v>
      </c>
      <c r="DF43" s="513">
        <f t="shared" si="77"/>
        <v>0</v>
      </c>
      <c r="DG43" s="513">
        <f t="shared" ref="DG43" si="358">DF43*$BZ43</f>
        <v>0</v>
      </c>
      <c r="DH43" s="513">
        <f t="shared" si="79"/>
        <v>0</v>
      </c>
      <c r="DI43" s="513">
        <f t="shared" si="41"/>
        <v>0</v>
      </c>
      <c r="DJ43" s="513">
        <f t="shared" si="80"/>
        <v>0</v>
      </c>
      <c r="DK43" s="513">
        <f t="shared" si="42"/>
        <v>0</v>
      </c>
      <c r="DL43" s="513">
        <f t="shared" si="43"/>
        <v>0</v>
      </c>
      <c r="DM43" s="511">
        <f t="shared" si="44"/>
        <v>0</v>
      </c>
      <c r="DN43" s="513">
        <f t="shared" si="45"/>
        <v>0</v>
      </c>
      <c r="DO43" s="511">
        <f t="shared" si="46"/>
        <v>0</v>
      </c>
      <c r="DP43" s="513">
        <f t="shared" si="47"/>
        <v>0</v>
      </c>
      <c r="DQ43" s="511">
        <f t="shared" si="48"/>
        <v>0</v>
      </c>
      <c r="DR43" s="510">
        <f t="shared" si="81"/>
        <v>0</v>
      </c>
      <c r="DS43" s="510">
        <f t="shared" si="49"/>
        <v>0</v>
      </c>
      <c r="DT43" s="510">
        <f t="shared" si="82"/>
        <v>0</v>
      </c>
      <c r="DU43" s="510">
        <f t="shared" ref="DU43" si="359">DT43*$BZ43</f>
        <v>0</v>
      </c>
      <c r="DV43" s="510">
        <f t="shared" si="84"/>
        <v>0</v>
      </c>
      <c r="DW43" s="510">
        <f t="shared" ref="DW43" si="360">DV43*$BZ43</f>
        <v>0</v>
      </c>
      <c r="DX43" s="510">
        <f t="shared" si="86"/>
        <v>0</v>
      </c>
      <c r="DY43" s="510">
        <f t="shared" ref="DY43" si="361">DX43*$BZ43</f>
        <v>0</v>
      </c>
      <c r="DZ43" s="510">
        <f t="shared" si="88"/>
        <v>0</v>
      </c>
      <c r="EA43" s="510">
        <f t="shared" ref="EA43" si="362">DZ43*$BZ43</f>
        <v>0</v>
      </c>
      <c r="EB43" s="510">
        <f t="shared" si="90"/>
        <v>0</v>
      </c>
      <c r="EC43" s="510">
        <f t="shared" ref="EC43" si="363">EB43*$BZ43</f>
        <v>0</v>
      </c>
      <c r="ED43" s="510">
        <f t="shared" si="92"/>
        <v>0</v>
      </c>
      <c r="EE43" s="510">
        <f t="shared" si="55"/>
        <v>0</v>
      </c>
      <c r="EF43" s="510">
        <f t="shared" si="93"/>
        <v>0</v>
      </c>
      <c r="EG43" s="510">
        <f t="shared" si="56"/>
        <v>0</v>
      </c>
      <c r="EH43" s="510">
        <f t="shared" si="57"/>
        <v>0</v>
      </c>
      <c r="EI43" s="515">
        <f t="shared" si="58"/>
        <v>0</v>
      </c>
      <c r="EJ43" s="510">
        <f t="shared" si="59"/>
        <v>0</v>
      </c>
      <c r="EK43" s="516">
        <f t="shared" si="60"/>
        <v>0</v>
      </c>
      <c r="EL43" s="510">
        <f t="shared" si="61"/>
        <v>0</v>
      </c>
      <c r="EM43" s="516">
        <f t="shared" si="62"/>
        <v>0</v>
      </c>
      <c r="EN43" s="517">
        <f t="shared" si="63"/>
        <v>0</v>
      </c>
    </row>
    <row r="44" spans="1:144" ht="20.100000000000001" customHeight="1">
      <c r="A44" s="518">
        <f t="shared" si="11"/>
        <v>31</v>
      </c>
      <c r="B44" s="1552"/>
      <c r="C44" s="1552"/>
      <c r="D44" s="519"/>
      <c r="E44" s="519"/>
      <c r="F44" s="519"/>
      <c r="G44" s="519"/>
      <c r="H44" s="519"/>
      <c r="I44" s="520" t="s">
        <v>17</v>
      </c>
      <c r="J44" s="519"/>
      <c r="K44" s="520" t="s">
        <v>44</v>
      </c>
      <c r="L44" s="519"/>
      <c r="M44" s="519"/>
      <c r="N44" s="495" t="str">
        <f>IF(L44="常勤",1,IF(M44="","",IF(M44=0,0,IF(ROUND(M44/⑤⑧処遇Ⅰ入力シート!$B$17,1)&lt;0.1,0.1,ROUND(M44/⑤⑧処遇Ⅰ入力シート!$B$17,1)))))</f>
        <v/>
      </c>
      <c r="O44" s="496"/>
      <c r="P44" s="497" t="s">
        <v>342</v>
      </c>
      <c r="Q44" s="521"/>
      <c r="R44" s="522"/>
      <c r="S44" s="523"/>
      <c r="T44" s="523"/>
      <c r="U44" s="524">
        <f t="shared" si="12"/>
        <v>0</v>
      </c>
      <c r="V44" s="523"/>
      <c r="W44" s="502" t="e">
        <f>ROUND((U44+V44)*⑤⑧処遇Ⅰ入力シート!$AG$17/⑤⑧処遇Ⅰ入力シート!$AC$17,0)</f>
        <v>#DIV/0!</v>
      </c>
      <c r="X44" s="525" t="e">
        <f t="shared" si="13"/>
        <v>#DIV/0!</v>
      </c>
      <c r="Y44" s="522"/>
      <c r="Z44" s="523"/>
      <c r="AA44" s="523"/>
      <c r="AB44" s="523"/>
      <c r="AC44" s="523"/>
      <c r="AD44" s="504">
        <f t="shared" si="14"/>
        <v>0</v>
      </c>
      <c r="AE44" s="502" t="e">
        <f>ROUND(AD44*⑤⑧処遇Ⅰ入力シート!$AG$17/⑤⑧処遇Ⅰ入力シート!$AC$17,0)</f>
        <v>#DIV/0!</v>
      </c>
      <c r="AF44" s="525" t="e">
        <f t="shared" si="15"/>
        <v>#DIV/0!</v>
      </c>
      <c r="AG44" s="526"/>
      <c r="AH44" s="523"/>
      <c r="AI44" s="523"/>
      <c r="AJ44" s="502" t="e">
        <f>ROUND(SUM(AG44:AI44)*⑤⑧処遇Ⅰ入力シート!$AG$17/⑤⑧処遇Ⅰ入力シート!$AC$17,0)</f>
        <v>#DIV/0!</v>
      </c>
      <c r="AK44" s="527" t="e">
        <f t="shared" si="16"/>
        <v>#DIV/0!</v>
      </c>
      <c r="AL44" s="507">
        <f t="shared" si="17"/>
        <v>0</v>
      </c>
      <c r="AM44" s="1507"/>
      <c r="AN44" s="1507"/>
      <c r="AO44" s="1507"/>
      <c r="AP44" s="420"/>
      <c r="AQ44" s="420"/>
      <c r="AR44" s="420"/>
      <c r="AS44" s="1641"/>
      <c r="AT44" s="1642"/>
      <c r="AU44" s="1448"/>
      <c r="AV44" s="1450"/>
      <c r="AW44" s="1450"/>
      <c r="AX44" s="1451"/>
      <c r="AY44" s="1451"/>
      <c r="AZ44" s="1469"/>
      <c r="BA44" s="1469"/>
      <c r="BB44" s="1463"/>
      <c r="BC44" s="1464"/>
      <c r="BD44" s="1464"/>
      <c r="BE44" s="1464"/>
      <c r="BF44" s="1464"/>
      <c r="BG44" s="1465"/>
      <c r="BH44" s="396"/>
      <c r="BI44" s="1451"/>
      <c r="BJ44" s="1451"/>
      <c r="BK44" s="1458"/>
      <c r="BL44" s="1459"/>
      <c r="BM44" s="1459"/>
      <c r="BN44" s="1451"/>
      <c r="BO44" s="1451"/>
      <c r="BP44" s="1628"/>
      <c r="BQ44" s="1628"/>
      <c r="BR44" s="1628"/>
      <c r="BS44" s="1645"/>
      <c r="BT44" s="1645"/>
      <c r="BU44" s="1645"/>
      <c r="BV44" s="1645"/>
      <c r="BW44" s="1645"/>
      <c r="BX44" s="1645"/>
      <c r="BY44" s="420"/>
      <c r="BZ44" s="508" t="str">
        <f t="shared" si="18"/>
        <v>0</v>
      </c>
      <c r="CB44" s="509">
        <f t="shared" si="64"/>
        <v>0</v>
      </c>
      <c r="CC44" s="510">
        <f t="shared" si="19"/>
        <v>0</v>
      </c>
      <c r="CD44" s="510">
        <f t="shared" si="65"/>
        <v>0</v>
      </c>
      <c r="CE44" s="510">
        <f t="shared" si="20"/>
        <v>0</v>
      </c>
      <c r="CF44" s="510">
        <f t="shared" si="21"/>
        <v>0</v>
      </c>
      <c r="CG44" s="511">
        <f t="shared" si="22"/>
        <v>0</v>
      </c>
      <c r="CH44" s="510">
        <f t="shared" si="23"/>
        <v>0</v>
      </c>
      <c r="CI44" s="511">
        <f t="shared" si="24"/>
        <v>0</v>
      </c>
      <c r="CJ44" s="510">
        <f t="shared" si="25"/>
        <v>0</v>
      </c>
      <c r="CK44" s="511">
        <f t="shared" si="26"/>
        <v>0</v>
      </c>
      <c r="CL44" s="510">
        <f t="shared" si="66"/>
        <v>0</v>
      </c>
      <c r="CM44" s="510">
        <f t="shared" si="27"/>
        <v>0</v>
      </c>
      <c r="CN44" s="510">
        <f t="shared" si="67"/>
        <v>0</v>
      </c>
      <c r="CO44" s="510">
        <f t="shared" si="28"/>
        <v>0</v>
      </c>
      <c r="CP44" s="510">
        <f t="shared" si="29"/>
        <v>0</v>
      </c>
      <c r="CQ44" s="511">
        <f t="shared" si="30"/>
        <v>0</v>
      </c>
      <c r="CR44" s="510">
        <f t="shared" si="31"/>
        <v>0</v>
      </c>
      <c r="CS44" s="511">
        <f t="shared" si="32"/>
        <v>0</v>
      </c>
      <c r="CT44" s="510">
        <f t="shared" si="33"/>
        <v>0</v>
      </c>
      <c r="CU44" s="511">
        <f t="shared" si="34"/>
        <v>0</v>
      </c>
      <c r="CV44" s="513">
        <f t="shared" si="68"/>
        <v>0</v>
      </c>
      <c r="CW44" s="513">
        <f t="shared" si="35"/>
        <v>0</v>
      </c>
      <c r="CX44" s="513">
        <f t="shared" si="69"/>
        <v>0</v>
      </c>
      <c r="CY44" s="513">
        <f t="shared" ref="CY44" si="364">CX44*$BZ44</f>
        <v>0</v>
      </c>
      <c r="CZ44" s="513">
        <f t="shared" si="71"/>
        <v>0</v>
      </c>
      <c r="DA44" s="513">
        <f t="shared" ref="DA44" si="365">CZ44*$BZ44</f>
        <v>0</v>
      </c>
      <c r="DB44" s="513">
        <f t="shared" si="73"/>
        <v>0</v>
      </c>
      <c r="DC44" s="513">
        <f t="shared" ref="DC44" si="366">DB44*$BZ44</f>
        <v>0</v>
      </c>
      <c r="DD44" s="513">
        <f t="shared" si="75"/>
        <v>0</v>
      </c>
      <c r="DE44" s="513">
        <f t="shared" ref="DE44" si="367">DD44*$BZ44</f>
        <v>0</v>
      </c>
      <c r="DF44" s="513">
        <f t="shared" si="77"/>
        <v>0</v>
      </c>
      <c r="DG44" s="513">
        <f t="shared" ref="DG44" si="368">DF44*$BZ44</f>
        <v>0</v>
      </c>
      <c r="DH44" s="513">
        <f t="shared" si="79"/>
        <v>0</v>
      </c>
      <c r="DI44" s="513">
        <f t="shared" si="41"/>
        <v>0</v>
      </c>
      <c r="DJ44" s="513">
        <f t="shared" si="80"/>
        <v>0</v>
      </c>
      <c r="DK44" s="513">
        <f t="shared" si="42"/>
        <v>0</v>
      </c>
      <c r="DL44" s="513">
        <f t="shared" si="43"/>
        <v>0</v>
      </c>
      <c r="DM44" s="511">
        <f t="shared" si="44"/>
        <v>0</v>
      </c>
      <c r="DN44" s="513">
        <f t="shared" si="45"/>
        <v>0</v>
      </c>
      <c r="DO44" s="511">
        <f t="shared" si="46"/>
        <v>0</v>
      </c>
      <c r="DP44" s="513">
        <f t="shared" si="47"/>
        <v>0</v>
      </c>
      <c r="DQ44" s="511">
        <f t="shared" si="48"/>
        <v>0</v>
      </c>
      <c r="DR44" s="510">
        <f t="shared" si="81"/>
        <v>0</v>
      </c>
      <c r="DS44" s="510">
        <f t="shared" si="49"/>
        <v>0</v>
      </c>
      <c r="DT44" s="510">
        <f t="shared" si="82"/>
        <v>0</v>
      </c>
      <c r="DU44" s="510">
        <f t="shared" ref="DU44" si="369">DT44*$BZ44</f>
        <v>0</v>
      </c>
      <c r="DV44" s="510">
        <f t="shared" si="84"/>
        <v>0</v>
      </c>
      <c r="DW44" s="510">
        <f t="shared" ref="DW44" si="370">DV44*$BZ44</f>
        <v>0</v>
      </c>
      <c r="DX44" s="510">
        <f t="shared" si="86"/>
        <v>0</v>
      </c>
      <c r="DY44" s="510">
        <f t="shared" ref="DY44" si="371">DX44*$BZ44</f>
        <v>0</v>
      </c>
      <c r="DZ44" s="510">
        <f t="shared" si="88"/>
        <v>0</v>
      </c>
      <c r="EA44" s="510">
        <f t="shared" ref="EA44" si="372">DZ44*$BZ44</f>
        <v>0</v>
      </c>
      <c r="EB44" s="510">
        <f t="shared" si="90"/>
        <v>0</v>
      </c>
      <c r="EC44" s="510">
        <f t="shared" ref="EC44" si="373">EB44*$BZ44</f>
        <v>0</v>
      </c>
      <c r="ED44" s="510">
        <f t="shared" si="92"/>
        <v>0</v>
      </c>
      <c r="EE44" s="510">
        <f t="shared" si="55"/>
        <v>0</v>
      </c>
      <c r="EF44" s="510">
        <f t="shared" si="93"/>
        <v>0</v>
      </c>
      <c r="EG44" s="510">
        <f t="shared" si="56"/>
        <v>0</v>
      </c>
      <c r="EH44" s="510">
        <f t="shared" si="57"/>
        <v>0</v>
      </c>
      <c r="EI44" s="515">
        <f t="shared" si="58"/>
        <v>0</v>
      </c>
      <c r="EJ44" s="510">
        <f t="shared" si="59"/>
        <v>0</v>
      </c>
      <c r="EK44" s="516">
        <f t="shared" si="60"/>
        <v>0</v>
      </c>
      <c r="EL44" s="510">
        <f t="shared" si="61"/>
        <v>0</v>
      </c>
      <c r="EM44" s="516">
        <f t="shared" si="62"/>
        <v>0</v>
      </c>
      <c r="EN44" s="517">
        <f t="shared" si="63"/>
        <v>0</v>
      </c>
    </row>
    <row r="45" spans="1:144" ht="20.100000000000001" customHeight="1">
      <c r="A45" s="518">
        <f t="shared" si="11"/>
        <v>32</v>
      </c>
      <c r="B45" s="1552"/>
      <c r="C45" s="1552"/>
      <c r="D45" s="519"/>
      <c r="E45" s="519"/>
      <c r="F45" s="519"/>
      <c r="G45" s="519"/>
      <c r="H45" s="519"/>
      <c r="I45" s="520" t="s">
        <v>17</v>
      </c>
      <c r="J45" s="519"/>
      <c r="K45" s="520" t="s">
        <v>44</v>
      </c>
      <c r="L45" s="519"/>
      <c r="M45" s="519"/>
      <c r="N45" s="495" t="str">
        <f>IF(L45="常勤",1,IF(M45="","",IF(M45=0,0,IF(ROUND(M45/⑤⑧処遇Ⅰ入力シート!$B$17,1)&lt;0.1,0.1,ROUND(M45/⑤⑧処遇Ⅰ入力シート!$B$17,1)))))</f>
        <v/>
      </c>
      <c r="O45" s="496"/>
      <c r="P45" s="497" t="s">
        <v>342</v>
      </c>
      <c r="Q45" s="521"/>
      <c r="R45" s="522"/>
      <c r="S45" s="523"/>
      <c r="T45" s="523"/>
      <c r="U45" s="524">
        <f t="shared" si="12"/>
        <v>0</v>
      </c>
      <c r="V45" s="523"/>
      <c r="W45" s="502" t="e">
        <f>ROUND((U45+V45)*⑤⑧処遇Ⅰ入力シート!$AG$17/⑤⑧処遇Ⅰ入力シート!$AC$17,0)</f>
        <v>#DIV/0!</v>
      </c>
      <c r="X45" s="525" t="e">
        <f t="shared" si="13"/>
        <v>#DIV/0!</v>
      </c>
      <c r="Y45" s="522"/>
      <c r="Z45" s="523"/>
      <c r="AA45" s="523"/>
      <c r="AB45" s="523"/>
      <c r="AC45" s="523"/>
      <c r="AD45" s="504">
        <f t="shared" si="14"/>
        <v>0</v>
      </c>
      <c r="AE45" s="502" t="e">
        <f>ROUND(AD45*⑤⑧処遇Ⅰ入力シート!$AG$17/⑤⑧処遇Ⅰ入力シート!$AC$17,0)</f>
        <v>#DIV/0!</v>
      </c>
      <c r="AF45" s="525" t="e">
        <f t="shared" si="15"/>
        <v>#DIV/0!</v>
      </c>
      <c r="AG45" s="526"/>
      <c r="AH45" s="523"/>
      <c r="AI45" s="523"/>
      <c r="AJ45" s="502" t="e">
        <f>ROUND(SUM(AG45:AI45)*⑤⑧処遇Ⅰ入力シート!$AG$17/⑤⑧処遇Ⅰ入力シート!$AC$17,0)</f>
        <v>#DIV/0!</v>
      </c>
      <c r="AK45" s="527" t="e">
        <f t="shared" si="16"/>
        <v>#DIV/0!</v>
      </c>
      <c r="AL45" s="507">
        <f t="shared" si="17"/>
        <v>0</v>
      </c>
      <c r="AM45" s="1507"/>
      <c r="AN45" s="1507"/>
      <c r="AO45" s="1507"/>
      <c r="AP45" s="420"/>
      <c r="AQ45" s="420"/>
      <c r="AR45" s="420"/>
      <c r="AS45" s="1641"/>
      <c r="AT45" s="1642"/>
      <c r="AU45" s="1447" t="str">
        <f>IF('③処遇Ⅱ及び職員処遇入力シート '!B38="○","☑","□")</f>
        <v>□</v>
      </c>
      <c r="AV45" s="1515" t="s">
        <v>339</v>
      </c>
      <c r="AW45" s="1517" t="str">
        <f>IF('③処遇Ⅱ及び職員処遇入力シート '!E38="","",'③処遇Ⅱ及び職員処遇入力シート '!E38)</f>
        <v/>
      </c>
      <c r="AX45" s="1451">
        <f>'③処遇Ⅱ及び職員処遇入力シート '!G38</f>
        <v>0</v>
      </c>
      <c r="AY45" s="1451"/>
      <c r="AZ45" s="1469" t="str">
        <f>IF('③処遇Ⅱ及び職員処遇入力シート '!J38="","",'③処遇Ⅱ及び職員処遇入力シート '!J38)</f>
        <v/>
      </c>
      <c r="BA45" s="1469"/>
      <c r="BB45" s="1463"/>
      <c r="BC45" s="1464"/>
      <c r="BD45" s="1464"/>
      <c r="BE45" s="1464"/>
      <c r="BF45" s="1464"/>
      <c r="BG45" s="1465"/>
      <c r="BH45" s="396"/>
      <c r="BI45" s="1451"/>
      <c r="BJ45" s="1451"/>
      <c r="BK45" s="1458" t="str">
        <f>IF('③処遇Ⅱ及び職員処遇入力シート '!B66="○","☑","□")</f>
        <v>□</v>
      </c>
      <c r="BL45" s="1456" t="s">
        <v>339</v>
      </c>
      <c r="BM45" s="1457" t="str">
        <f>IF('③処遇Ⅱ及び職員処遇入力シート '!E66="","",'③処遇Ⅱ及び職員処遇入力シート '!E66)</f>
        <v/>
      </c>
      <c r="BN45" s="1451">
        <f>'③処遇Ⅱ及び職員処遇入力シート '!G66</f>
        <v>0</v>
      </c>
      <c r="BO45" s="1451"/>
      <c r="BP45" s="1628"/>
      <c r="BQ45" s="1628"/>
      <c r="BR45" s="1628"/>
      <c r="BS45" s="1645"/>
      <c r="BT45" s="1645"/>
      <c r="BU45" s="1645"/>
      <c r="BV45" s="1645"/>
      <c r="BW45" s="1645"/>
      <c r="BX45" s="1645"/>
      <c r="BY45" s="420"/>
      <c r="BZ45" s="508" t="str">
        <f t="shared" si="18"/>
        <v>0</v>
      </c>
      <c r="CB45" s="509">
        <f t="shared" si="64"/>
        <v>0</v>
      </c>
      <c r="CC45" s="510">
        <f t="shared" si="19"/>
        <v>0</v>
      </c>
      <c r="CD45" s="510">
        <f t="shared" si="65"/>
        <v>0</v>
      </c>
      <c r="CE45" s="510">
        <f t="shared" si="20"/>
        <v>0</v>
      </c>
      <c r="CF45" s="510">
        <f t="shared" si="21"/>
        <v>0</v>
      </c>
      <c r="CG45" s="511">
        <f t="shared" si="22"/>
        <v>0</v>
      </c>
      <c r="CH45" s="510">
        <f t="shared" si="23"/>
        <v>0</v>
      </c>
      <c r="CI45" s="511">
        <f t="shared" si="24"/>
        <v>0</v>
      </c>
      <c r="CJ45" s="510">
        <f t="shared" si="25"/>
        <v>0</v>
      </c>
      <c r="CK45" s="511">
        <f t="shared" si="26"/>
        <v>0</v>
      </c>
      <c r="CL45" s="510">
        <f t="shared" si="66"/>
        <v>0</v>
      </c>
      <c r="CM45" s="510">
        <f t="shared" si="27"/>
        <v>0</v>
      </c>
      <c r="CN45" s="510">
        <f t="shared" si="67"/>
        <v>0</v>
      </c>
      <c r="CO45" s="510">
        <f t="shared" si="28"/>
        <v>0</v>
      </c>
      <c r="CP45" s="510">
        <f t="shared" si="29"/>
        <v>0</v>
      </c>
      <c r="CQ45" s="511">
        <f t="shared" si="30"/>
        <v>0</v>
      </c>
      <c r="CR45" s="510">
        <f t="shared" si="31"/>
        <v>0</v>
      </c>
      <c r="CS45" s="511">
        <f t="shared" si="32"/>
        <v>0</v>
      </c>
      <c r="CT45" s="510">
        <f t="shared" si="33"/>
        <v>0</v>
      </c>
      <c r="CU45" s="511">
        <f t="shared" si="34"/>
        <v>0</v>
      </c>
      <c r="CV45" s="513">
        <f t="shared" si="68"/>
        <v>0</v>
      </c>
      <c r="CW45" s="513">
        <f t="shared" si="35"/>
        <v>0</v>
      </c>
      <c r="CX45" s="513">
        <f t="shared" si="69"/>
        <v>0</v>
      </c>
      <c r="CY45" s="513">
        <f t="shared" ref="CY45" si="374">CX45*$BZ45</f>
        <v>0</v>
      </c>
      <c r="CZ45" s="513">
        <f t="shared" si="71"/>
        <v>0</v>
      </c>
      <c r="DA45" s="513">
        <f t="shared" ref="DA45" si="375">CZ45*$BZ45</f>
        <v>0</v>
      </c>
      <c r="DB45" s="513">
        <f t="shared" si="73"/>
        <v>0</v>
      </c>
      <c r="DC45" s="513">
        <f t="shared" ref="DC45" si="376">DB45*$BZ45</f>
        <v>0</v>
      </c>
      <c r="DD45" s="513">
        <f t="shared" si="75"/>
        <v>0</v>
      </c>
      <c r="DE45" s="513">
        <f t="shared" ref="DE45" si="377">DD45*$BZ45</f>
        <v>0</v>
      </c>
      <c r="DF45" s="513">
        <f t="shared" si="77"/>
        <v>0</v>
      </c>
      <c r="DG45" s="513">
        <f t="shared" ref="DG45" si="378">DF45*$BZ45</f>
        <v>0</v>
      </c>
      <c r="DH45" s="513">
        <f t="shared" si="79"/>
        <v>0</v>
      </c>
      <c r="DI45" s="513">
        <f t="shared" si="41"/>
        <v>0</v>
      </c>
      <c r="DJ45" s="513">
        <f t="shared" si="80"/>
        <v>0</v>
      </c>
      <c r="DK45" s="513">
        <f t="shared" si="42"/>
        <v>0</v>
      </c>
      <c r="DL45" s="513">
        <f t="shared" si="43"/>
        <v>0</v>
      </c>
      <c r="DM45" s="511">
        <f t="shared" si="44"/>
        <v>0</v>
      </c>
      <c r="DN45" s="513">
        <f t="shared" si="45"/>
        <v>0</v>
      </c>
      <c r="DO45" s="511">
        <f t="shared" si="46"/>
        <v>0</v>
      </c>
      <c r="DP45" s="513">
        <f t="shared" si="47"/>
        <v>0</v>
      </c>
      <c r="DQ45" s="511">
        <f t="shared" si="48"/>
        <v>0</v>
      </c>
      <c r="DR45" s="510">
        <f t="shared" si="81"/>
        <v>0</v>
      </c>
      <c r="DS45" s="510">
        <f t="shared" si="49"/>
        <v>0</v>
      </c>
      <c r="DT45" s="510">
        <f t="shared" si="82"/>
        <v>0</v>
      </c>
      <c r="DU45" s="510">
        <f t="shared" ref="DU45" si="379">DT45*$BZ45</f>
        <v>0</v>
      </c>
      <c r="DV45" s="510">
        <f t="shared" si="84"/>
        <v>0</v>
      </c>
      <c r="DW45" s="510">
        <f t="shared" ref="DW45" si="380">DV45*$BZ45</f>
        <v>0</v>
      </c>
      <c r="DX45" s="510">
        <f t="shared" si="86"/>
        <v>0</v>
      </c>
      <c r="DY45" s="510">
        <f t="shared" ref="DY45" si="381">DX45*$BZ45</f>
        <v>0</v>
      </c>
      <c r="DZ45" s="510">
        <f t="shared" si="88"/>
        <v>0</v>
      </c>
      <c r="EA45" s="510">
        <f t="shared" ref="EA45" si="382">DZ45*$BZ45</f>
        <v>0</v>
      </c>
      <c r="EB45" s="510">
        <f t="shared" si="90"/>
        <v>0</v>
      </c>
      <c r="EC45" s="510">
        <f t="shared" ref="EC45" si="383">EB45*$BZ45</f>
        <v>0</v>
      </c>
      <c r="ED45" s="510">
        <f t="shared" si="92"/>
        <v>0</v>
      </c>
      <c r="EE45" s="510">
        <f t="shared" si="55"/>
        <v>0</v>
      </c>
      <c r="EF45" s="510">
        <f t="shared" si="93"/>
        <v>0</v>
      </c>
      <c r="EG45" s="510">
        <f t="shared" si="56"/>
        <v>0</v>
      </c>
      <c r="EH45" s="510">
        <f t="shared" si="57"/>
        <v>0</v>
      </c>
      <c r="EI45" s="515">
        <f t="shared" si="58"/>
        <v>0</v>
      </c>
      <c r="EJ45" s="510">
        <f t="shared" si="59"/>
        <v>0</v>
      </c>
      <c r="EK45" s="516">
        <f t="shared" si="60"/>
        <v>0</v>
      </c>
      <c r="EL45" s="510">
        <f t="shared" si="61"/>
        <v>0</v>
      </c>
      <c r="EM45" s="516">
        <f t="shared" si="62"/>
        <v>0</v>
      </c>
      <c r="EN45" s="517">
        <f t="shared" si="63"/>
        <v>0</v>
      </c>
    </row>
    <row r="46" spans="1:144" ht="20.100000000000001" customHeight="1">
      <c r="A46" s="518">
        <f t="shared" si="11"/>
        <v>33</v>
      </c>
      <c r="B46" s="1552"/>
      <c r="C46" s="1552"/>
      <c r="D46" s="519"/>
      <c r="E46" s="519"/>
      <c r="F46" s="519"/>
      <c r="G46" s="519"/>
      <c r="H46" s="519"/>
      <c r="I46" s="520" t="s">
        <v>17</v>
      </c>
      <c r="J46" s="519"/>
      <c r="K46" s="520" t="s">
        <v>44</v>
      </c>
      <c r="L46" s="519"/>
      <c r="M46" s="519"/>
      <c r="N46" s="495" t="str">
        <f>IF(L46="常勤",1,IF(M46="","",IF(M46=0,0,IF(ROUND(M46/⑤⑧処遇Ⅰ入力シート!$B$17,1)&lt;0.1,0.1,ROUND(M46/⑤⑧処遇Ⅰ入力シート!$B$17,1)))))</f>
        <v/>
      </c>
      <c r="O46" s="496"/>
      <c r="P46" s="497" t="s">
        <v>342</v>
      </c>
      <c r="Q46" s="521"/>
      <c r="R46" s="522"/>
      <c r="S46" s="523"/>
      <c r="T46" s="523"/>
      <c r="U46" s="524">
        <f t="shared" ref="U46:U63" si="384">SUM(R46:T46)</f>
        <v>0</v>
      </c>
      <c r="V46" s="523"/>
      <c r="W46" s="502" t="e">
        <f>ROUND((U46+V46)*⑤⑧処遇Ⅰ入力シート!$AG$17/⑤⑧処遇Ⅰ入力シート!$AC$17,0)</f>
        <v>#DIV/0!</v>
      </c>
      <c r="X46" s="525" t="e">
        <f t="shared" ref="X46:X63" si="385">SUM(U46:W46)</f>
        <v>#DIV/0!</v>
      </c>
      <c r="Y46" s="522"/>
      <c r="Z46" s="523"/>
      <c r="AA46" s="523"/>
      <c r="AB46" s="523"/>
      <c r="AC46" s="523"/>
      <c r="AD46" s="504">
        <f t="shared" si="14"/>
        <v>0</v>
      </c>
      <c r="AE46" s="502" t="e">
        <f>ROUND(AD46*⑤⑧処遇Ⅰ入力シート!$AG$17/⑤⑧処遇Ⅰ入力シート!$AC$17,0)</f>
        <v>#DIV/0!</v>
      </c>
      <c r="AF46" s="525" t="e">
        <f t="shared" ref="AF46:AF63" si="386">SUM(AD46:AE46)</f>
        <v>#DIV/0!</v>
      </c>
      <c r="AG46" s="526"/>
      <c r="AH46" s="523"/>
      <c r="AI46" s="523"/>
      <c r="AJ46" s="502" t="e">
        <f>ROUND(SUM(AG46:AI46)*⑤⑧処遇Ⅰ入力シート!$AG$17/⑤⑧処遇Ⅰ入力シート!$AC$17,0)</f>
        <v>#DIV/0!</v>
      </c>
      <c r="AK46" s="527" t="e">
        <f t="shared" ref="AK46:AK64" si="387">SUM(AG46:AJ46)</f>
        <v>#DIV/0!</v>
      </c>
      <c r="AL46" s="507">
        <f t="shared" si="17"/>
        <v>0</v>
      </c>
      <c r="AM46" s="1507"/>
      <c r="AN46" s="1507"/>
      <c r="AO46" s="1507"/>
      <c r="AP46" s="420"/>
      <c r="AQ46" s="420"/>
      <c r="AR46" s="420"/>
      <c r="AS46" s="1643"/>
      <c r="AT46" s="1644"/>
      <c r="AU46" s="1448"/>
      <c r="AV46" s="1516"/>
      <c r="AW46" s="1518"/>
      <c r="AX46" s="1451"/>
      <c r="AY46" s="1451"/>
      <c r="AZ46" s="1469"/>
      <c r="BA46" s="1469"/>
      <c r="BB46" s="1466"/>
      <c r="BC46" s="1467"/>
      <c r="BD46" s="1467"/>
      <c r="BE46" s="1467"/>
      <c r="BF46" s="1467"/>
      <c r="BG46" s="1468"/>
      <c r="BH46" s="396"/>
      <c r="BI46" s="1451"/>
      <c r="BJ46" s="1451"/>
      <c r="BK46" s="1458"/>
      <c r="BL46" s="1456"/>
      <c r="BM46" s="1457"/>
      <c r="BN46" s="1451"/>
      <c r="BO46" s="1451"/>
      <c r="BP46" s="1629"/>
      <c r="BQ46" s="1629"/>
      <c r="BR46" s="1629"/>
      <c r="BS46" s="1645"/>
      <c r="BT46" s="1645"/>
      <c r="BU46" s="1645"/>
      <c r="BV46" s="1645"/>
      <c r="BW46" s="1645"/>
      <c r="BX46" s="1645"/>
      <c r="BY46" s="420"/>
      <c r="BZ46" s="508" t="str">
        <f t="shared" si="18"/>
        <v>0</v>
      </c>
      <c r="CB46" s="509">
        <f t="shared" si="64"/>
        <v>0</v>
      </c>
      <c r="CC46" s="510">
        <f t="shared" si="19"/>
        <v>0</v>
      </c>
      <c r="CD46" s="510">
        <f t="shared" si="65"/>
        <v>0</v>
      </c>
      <c r="CE46" s="510">
        <f t="shared" si="20"/>
        <v>0</v>
      </c>
      <c r="CF46" s="510">
        <f t="shared" si="21"/>
        <v>0</v>
      </c>
      <c r="CG46" s="511">
        <f t="shared" si="22"/>
        <v>0</v>
      </c>
      <c r="CH46" s="510">
        <f t="shared" si="23"/>
        <v>0</v>
      </c>
      <c r="CI46" s="511">
        <f t="shared" si="24"/>
        <v>0</v>
      </c>
      <c r="CJ46" s="510">
        <f t="shared" si="25"/>
        <v>0</v>
      </c>
      <c r="CK46" s="511">
        <f t="shared" si="26"/>
        <v>0</v>
      </c>
      <c r="CL46" s="510">
        <f t="shared" si="66"/>
        <v>0</v>
      </c>
      <c r="CM46" s="510">
        <f t="shared" si="27"/>
        <v>0</v>
      </c>
      <c r="CN46" s="510">
        <f t="shared" si="67"/>
        <v>0</v>
      </c>
      <c r="CO46" s="510">
        <f t="shared" si="28"/>
        <v>0</v>
      </c>
      <c r="CP46" s="510">
        <f t="shared" si="29"/>
        <v>0</v>
      </c>
      <c r="CQ46" s="511">
        <f t="shared" si="30"/>
        <v>0</v>
      </c>
      <c r="CR46" s="510">
        <f t="shared" si="31"/>
        <v>0</v>
      </c>
      <c r="CS46" s="511">
        <f t="shared" si="32"/>
        <v>0</v>
      </c>
      <c r="CT46" s="510">
        <f t="shared" si="33"/>
        <v>0</v>
      </c>
      <c r="CU46" s="511">
        <f t="shared" si="34"/>
        <v>0</v>
      </c>
      <c r="CV46" s="513">
        <f t="shared" si="68"/>
        <v>0</v>
      </c>
      <c r="CW46" s="513">
        <f t="shared" si="35"/>
        <v>0</v>
      </c>
      <c r="CX46" s="513">
        <f t="shared" si="69"/>
        <v>0</v>
      </c>
      <c r="CY46" s="513">
        <f t="shared" ref="CY46" si="388">CX46*$BZ46</f>
        <v>0</v>
      </c>
      <c r="CZ46" s="513">
        <f t="shared" si="71"/>
        <v>0</v>
      </c>
      <c r="DA46" s="513">
        <f t="shared" ref="DA46" si="389">CZ46*$BZ46</f>
        <v>0</v>
      </c>
      <c r="DB46" s="513">
        <f t="shared" si="73"/>
        <v>0</v>
      </c>
      <c r="DC46" s="513">
        <f t="shared" ref="DC46" si="390">DB46*$BZ46</f>
        <v>0</v>
      </c>
      <c r="DD46" s="513">
        <f t="shared" si="75"/>
        <v>0</v>
      </c>
      <c r="DE46" s="513">
        <f t="shared" ref="DE46" si="391">DD46*$BZ46</f>
        <v>0</v>
      </c>
      <c r="DF46" s="513">
        <f t="shared" si="77"/>
        <v>0</v>
      </c>
      <c r="DG46" s="513">
        <f t="shared" ref="DG46" si="392">DF46*$BZ46</f>
        <v>0</v>
      </c>
      <c r="DH46" s="513">
        <f t="shared" si="79"/>
        <v>0</v>
      </c>
      <c r="DI46" s="513">
        <f t="shared" si="41"/>
        <v>0</v>
      </c>
      <c r="DJ46" s="513">
        <f t="shared" si="80"/>
        <v>0</v>
      </c>
      <c r="DK46" s="513">
        <f t="shared" si="42"/>
        <v>0</v>
      </c>
      <c r="DL46" s="513">
        <f t="shared" si="43"/>
        <v>0</v>
      </c>
      <c r="DM46" s="511">
        <f t="shared" si="44"/>
        <v>0</v>
      </c>
      <c r="DN46" s="513">
        <f t="shared" si="45"/>
        <v>0</v>
      </c>
      <c r="DO46" s="511">
        <f t="shared" si="46"/>
        <v>0</v>
      </c>
      <c r="DP46" s="513">
        <f t="shared" si="47"/>
        <v>0</v>
      </c>
      <c r="DQ46" s="511">
        <f t="shared" si="48"/>
        <v>0</v>
      </c>
      <c r="DR46" s="510">
        <f t="shared" si="81"/>
        <v>0</v>
      </c>
      <c r="DS46" s="510">
        <f t="shared" si="49"/>
        <v>0</v>
      </c>
      <c r="DT46" s="510">
        <f t="shared" si="82"/>
        <v>0</v>
      </c>
      <c r="DU46" s="510">
        <f t="shared" ref="DU46" si="393">DT46*$BZ46</f>
        <v>0</v>
      </c>
      <c r="DV46" s="510">
        <f t="shared" si="84"/>
        <v>0</v>
      </c>
      <c r="DW46" s="510">
        <f t="shared" ref="DW46" si="394">DV46*$BZ46</f>
        <v>0</v>
      </c>
      <c r="DX46" s="510">
        <f t="shared" si="86"/>
        <v>0</v>
      </c>
      <c r="DY46" s="510">
        <f t="shared" ref="DY46" si="395">DX46*$BZ46</f>
        <v>0</v>
      </c>
      <c r="DZ46" s="510">
        <f t="shared" si="88"/>
        <v>0</v>
      </c>
      <c r="EA46" s="510">
        <f t="shared" ref="EA46" si="396">DZ46*$BZ46</f>
        <v>0</v>
      </c>
      <c r="EB46" s="510">
        <f t="shared" si="90"/>
        <v>0</v>
      </c>
      <c r="EC46" s="510">
        <f t="shared" ref="EC46" si="397">EB46*$BZ46</f>
        <v>0</v>
      </c>
      <c r="ED46" s="510">
        <f t="shared" si="92"/>
        <v>0</v>
      </c>
      <c r="EE46" s="510">
        <f t="shared" si="55"/>
        <v>0</v>
      </c>
      <c r="EF46" s="510">
        <f t="shared" si="93"/>
        <v>0</v>
      </c>
      <c r="EG46" s="510">
        <f t="shared" si="56"/>
        <v>0</v>
      </c>
      <c r="EH46" s="510">
        <f t="shared" si="57"/>
        <v>0</v>
      </c>
      <c r="EI46" s="515">
        <f t="shared" si="58"/>
        <v>0</v>
      </c>
      <c r="EJ46" s="510">
        <f t="shared" si="59"/>
        <v>0</v>
      </c>
      <c r="EK46" s="516">
        <f t="shared" si="60"/>
        <v>0</v>
      </c>
      <c r="EL46" s="510">
        <f t="shared" si="61"/>
        <v>0</v>
      </c>
      <c r="EM46" s="516">
        <f t="shared" si="62"/>
        <v>0</v>
      </c>
      <c r="EN46" s="517">
        <f t="shared" si="63"/>
        <v>0</v>
      </c>
    </row>
    <row r="47" spans="1:144" ht="20.100000000000001" customHeight="1">
      <c r="A47" s="518">
        <f t="shared" ref="A47:A63" si="398">A46+1</f>
        <v>34</v>
      </c>
      <c r="B47" s="1552"/>
      <c r="C47" s="1552"/>
      <c r="D47" s="519"/>
      <c r="E47" s="519"/>
      <c r="F47" s="519"/>
      <c r="G47" s="519"/>
      <c r="H47" s="519"/>
      <c r="I47" s="520" t="s">
        <v>17</v>
      </c>
      <c r="J47" s="519"/>
      <c r="K47" s="520" t="s">
        <v>44</v>
      </c>
      <c r="L47" s="519"/>
      <c r="M47" s="519"/>
      <c r="N47" s="495" t="str">
        <f>IF(L47="常勤",1,IF(M47="","",IF(M47=0,0,IF(ROUND(M47/⑤⑧処遇Ⅰ入力シート!$B$17,1)&lt;0.1,0.1,ROUND(M47/⑤⑧処遇Ⅰ入力シート!$B$17,1)))))</f>
        <v/>
      </c>
      <c r="O47" s="496"/>
      <c r="P47" s="497" t="s">
        <v>342</v>
      </c>
      <c r="Q47" s="521"/>
      <c r="R47" s="522"/>
      <c r="S47" s="523"/>
      <c r="T47" s="523"/>
      <c r="U47" s="524">
        <f t="shared" si="384"/>
        <v>0</v>
      </c>
      <c r="V47" s="523"/>
      <c r="W47" s="502" t="e">
        <f>ROUND((U47+V47)*⑤⑧処遇Ⅰ入力シート!$AG$17/⑤⑧処遇Ⅰ入力シート!$AC$17,0)</f>
        <v>#DIV/0!</v>
      </c>
      <c r="X47" s="525" t="e">
        <f t="shared" si="385"/>
        <v>#DIV/0!</v>
      </c>
      <c r="Y47" s="522"/>
      <c r="Z47" s="523"/>
      <c r="AA47" s="523"/>
      <c r="AB47" s="523"/>
      <c r="AC47" s="523"/>
      <c r="AD47" s="504">
        <f t="shared" si="14"/>
        <v>0</v>
      </c>
      <c r="AE47" s="502" t="e">
        <f>ROUND(AD47*⑤⑧処遇Ⅰ入力シート!$AG$17/⑤⑧処遇Ⅰ入力シート!$AC$17,0)</f>
        <v>#DIV/0!</v>
      </c>
      <c r="AF47" s="525" t="e">
        <f t="shared" si="386"/>
        <v>#DIV/0!</v>
      </c>
      <c r="AG47" s="526"/>
      <c r="AH47" s="523"/>
      <c r="AI47" s="523"/>
      <c r="AJ47" s="502" t="e">
        <f>ROUND(SUM(AG47:AI47)*⑤⑧処遇Ⅰ入力シート!$AG$17/⑤⑧処遇Ⅰ入力シート!$AC$17,0)</f>
        <v>#DIV/0!</v>
      </c>
      <c r="AK47" s="527" t="e">
        <f t="shared" si="387"/>
        <v>#DIV/0!</v>
      </c>
      <c r="AL47" s="507">
        <f t="shared" si="17"/>
        <v>0</v>
      </c>
      <c r="AM47" s="1507"/>
      <c r="AN47" s="1507"/>
      <c r="AO47" s="1507"/>
      <c r="AP47" s="420"/>
      <c r="AQ47" s="420"/>
      <c r="AR47" s="420"/>
      <c r="AS47" s="535"/>
      <c r="AT47" s="535"/>
      <c r="AU47" s="533"/>
      <c r="AV47" s="534"/>
      <c r="AW47" s="534"/>
      <c r="AX47" s="535"/>
      <c r="AY47" s="535"/>
      <c r="AZ47" s="538"/>
      <c r="BA47" s="538"/>
      <c r="BB47" s="537"/>
      <c r="BC47" s="537"/>
      <c r="BD47" s="537"/>
      <c r="BE47" s="537"/>
      <c r="BF47" s="537"/>
      <c r="BG47" s="537"/>
      <c r="BH47" s="396"/>
      <c r="BI47" s="535"/>
      <c r="BJ47" s="535"/>
      <c r="BK47" s="533"/>
      <c r="BL47" s="534"/>
      <c r="BM47" s="534"/>
      <c r="BN47" s="535"/>
      <c r="BO47" s="535"/>
      <c r="BP47" s="538"/>
      <c r="BQ47" s="538"/>
      <c r="BR47" s="537"/>
      <c r="BS47" s="537"/>
      <c r="BT47" s="537"/>
      <c r="BU47" s="537"/>
      <c r="BV47" s="537"/>
      <c r="BW47" s="537"/>
      <c r="BX47" s="420"/>
      <c r="BY47" s="420"/>
      <c r="BZ47" s="508" t="str">
        <f t="shared" si="18"/>
        <v>0</v>
      </c>
      <c r="CB47" s="509">
        <f t="shared" si="64"/>
        <v>0</v>
      </c>
      <c r="CC47" s="510">
        <f t="shared" si="19"/>
        <v>0</v>
      </c>
      <c r="CD47" s="510">
        <f t="shared" si="65"/>
        <v>0</v>
      </c>
      <c r="CE47" s="510">
        <f t="shared" si="20"/>
        <v>0</v>
      </c>
      <c r="CF47" s="510">
        <f t="shared" si="21"/>
        <v>0</v>
      </c>
      <c r="CG47" s="511">
        <f t="shared" si="22"/>
        <v>0</v>
      </c>
      <c r="CH47" s="510">
        <f t="shared" si="23"/>
        <v>0</v>
      </c>
      <c r="CI47" s="511">
        <f t="shared" si="24"/>
        <v>0</v>
      </c>
      <c r="CJ47" s="510">
        <f t="shared" si="25"/>
        <v>0</v>
      </c>
      <c r="CK47" s="511">
        <f t="shared" si="26"/>
        <v>0</v>
      </c>
      <c r="CL47" s="510">
        <f t="shared" si="66"/>
        <v>0</v>
      </c>
      <c r="CM47" s="510">
        <f t="shared" si="27"/>
        <v>0</v>
      </c>
      <c r="CN47" s="510">
        <f t="shared" si="67"/>
        <v>0</v>
      </c>
      <c r="CO47" s="510">
        <f t="shared" si="28"/>
        <v>0</v>
      </c>
      <c r="CP47" s="510">
        <f t="shared" si="29"/>
        <v>0</v>
      </c>
      <c r="CQ47" s="511">
        <f t="shared" si="30"/>
        <v>0</v>
      </c>
      <c r="CR47" s="510">
        <f t="shared" si="31"/>
        <v>0</v>
      </c>
      <c r="CS47" s="511">
        <f t="shared" si="32"/>
        <v>0</v>
      </c>
      <c r="CT47" s="510">
        <f t="shared" si="33"/>
        <v>0</v>
      </c>
      <c r="CU47" s="511">
        <f t="shared" si="34"/>
        <v>0</v>
      </c>
      <c r="CV47" s="513">
        <f t="shared" si="68"/>
        <v>0</v>
      </c>
      <c r="CW47" s="513">
        <f t="shared" si="35"/>
        <v>0</v>
      </c>
      <c r="CX47" s="513">
        <f t="shared" si="69"/>
        <v>0</v>
      </c>
      <c r="CY47" s="513">
        <f t="shared" ref="CY47" si="399">CX47*$BZ47</f>
        <v>0</v>
      </c>
      <c r="CZ47" s="513">
        <f t="shared" si="71"/>
        <v>0</v>
      </c>
      <c r="DA47" s="513">
        <f t="shared" ref="DA47" si="400">CZ47*$BZ47</f>
        <v>0</v>
      </c>
      <c r="DB47" s="513">
        <f t="shared" si="73"/>
        <v>0</v>
      </c>
      <c r="DC47" s="513">
        <f t="shared" ref="DC47" si="401">DB47*$BZ47</f>
        <v>0</v>
      </c>
      <c r="DD47" s="513">
        <f t="shared" si="75"/>
        <v>0</v>
      </c>
      <c r="DE47" s="513">
        <f t="shared" ref="DE47" si="402">DD47*$BZ47</f>
        <v>0</v>
      </c>
      <c r="DF47" s="513">
        <f t="shared" si="77"/>
        <v>0</v>
      </c>
      <c r="DG47" s="513">
        <f t="shared" ref="DG47" si="403">DF47*$BZ47</f>
        <v>0</v>
      </c>
      <c r="DH47" s="513">
        <f t="shared" si="79"/>
        <v>0</v>
      </c>
      <c r="DI47" s="513">
        <f t="shared" si="41"/>
        <v>0</v>
      </c>
      <c r="DJ47" s="513">
        <f t="shared" si="80"/>
        <v>0</v>
      </c>
      <c r="DK47" s="513">
        <f t="shared" si="42"/>
        <v>0</v>
      </c>
      <c r="DL47" s="513">
        <f t="shared" si="43"/>
        <v>0</v>
      </c>
      <c r="DM47" s="511">
        <f t="shared" si="44"/>
        <v>0</v>
      </c>
      <c r="DN47" s="513">
        <f t="shared" si="45"/>
        <v>0</v>
      </c>
      <c r="DO47" s="511">
        <f t="shared" si="46"/>
        <v>0</v>
      </c>
      <c r="DP47" s="513">
        <f t="shared" si="47"/>
        <v>0</v>
      </c>
      <c r="DQ47" s="511">
        <f t="shared" si="48"/>
        <v>0</v>
      </c>
      <c r="DR47" s="510">
        <f t="shared" si="81"/>
        <v>0</v>
      </c>
      <c r="DS47" s="510">
        <f t="shared" si="49"/>
        <v>0</v>
      </c>
      <c r="DT47" s="510">
        <f t="shared" si="82"/>
        <v>0</v>
      </c>
      <c r="DU47" s="510">
        <f t="shared" ref="DU47" si="404">DT47*$BZ47</f>
        <v>0</v>
      </c>
      <c r="DV47" s="510">
        <f t="shared" si="84"/>
        <v>0</v>
      </c>
      <c r="DW47" s="510">
        <f t="shared" ref="DW47" si="405">DV47*$BZ47</f>
        <v>0</v>
      </c>
      <c r="DX47" s="510">
        <f t="shared" si="86"/>
        <v>0</v>
      </c>
      <c r="DY47" s="510">
        <f t="shared" ref="DY47" si="406">DX47*$BZ47</f>
        <v>0</v>
      </c>
      <c r="DZ47" s="510">
        <f t="shared" si="88"/>
        <v>0</v>
      </c>
      <c r="EA47" s="510">
        <f t="shared" ref="EA47" si="407">DZ47*$BZ47</f>
        <v>0</v>
      </c>
      <c r="EB47" s="510">
        <f t="shared" si="90"/>
        <v>0</v>
      </c>
      <c r="EC47" s="510">
        <f t="shared" ref="EC47" si="408">EB47*$BZ47</f>
        <v>0</v>
      </c>
      <c r="ED47" s="510">
        <f t="shared" si="92"/>
        <v>0</v>
      </c>
      <c r="EE47" s="510">
        <f t="shared" si="55"/>
        <v>0</v>
      </c>
      <c r="EF47" s="510">
        <f t="shared" si="93"/>
        <v>0</v>
      </c>
      <c r="EG47" s="510">
        <f t="shared" si="56"/>
        <v>0</v>
      </c>
      <c r="EH47" s="510">
        <f t="shared" si="57"/>
        <v>0</v>
      </c>
      <c r="EI47" s="515">
        <f t="shared" si="58"/>
        <v>0</v>
      </c>
      <c r="EJ47" s="510">
        <f t="shared" si="59"/>
        <v>0</v>
      </c>
      <c r="EK47" s="516">
        <f t="shared" si="60"/>
        <v>0</v>
      </c>
      <c r="EL47" s="510">
        <f t="shared" si="61"/>
        <v>0</v>
      </c>
      <c r="EM47" s="516">
        <f t="shared" si="62"/>
        <v>0</v>
      </c>
      <c r="EN47" s="517">
        <f t="shared" si="63"/>
        <v>0</v>
      </c>
    </row>
    <row r="48" spans="1:144" ht="20.100000000000001" customHeight="1">
      <c r="A48" s="518">
        <f t="shared" si="398"/>
        <v>35</v>
      </c>
      <c r="B48" s="1552"/>
      <c r="C48" s="1552"/>
      <c r="D48" s="519"/>
      <c r="E48" s="519"/>
      <c r="F48" s="519"/>
      <c r="G48" s="519"/>
      <c r="H48" s="519"/>
      <c r="I48" s="520" t="s">
        <v>17</v>
      </c>
      <c r="J48" s="519"/>
      <c r="K48" s="520" t="s">
        <v>44</v>
      </c>
      <c r="L48" s="519"/>
      <c r="M48" s="519"/>
      <c r="N48" s="495" t="str">
        <f>IF(L48="常勤",1,IF(M48="","",IF(M48=0,0,IF(ROUND(M48/⑤⑧処遇Ⅰ入力シート!$B$17,1)&lt;0.1,0.1,ROUND(M48/⑤⑧処遇Ⅰ入力シート!$B$17,1)))))</f>
        <v/>
      </c>
      <c r="O48" s="496"/>
      <c r="P48" s="497" t="s">
        <v>342</v>
      </c>
      <c r="Q48" s="521"/>
      <c r="R48" s="522"/>
      <c r="S48" s="523"/>
      <c r="T48" s="523"/>
      <c r="U48" s="524">
        <f t="shared" si="384"/>
        <v>0</v>
      </c>
      <c r="V48" s="523"/>
      <c r="W48" s="502" t="e">
        <f>ROUND((U48+V48)*⑤⑧処遇Ⅰ入力シート!$AG$17/⑤⑧処遇Ⅰ入力シート!$AC$17,0)</f>
        <v>#DIV/0!</v>
      </c>
      <c r="X48" s="525" t="e">
        <f t="shared" si="385"/>
        <v>#DIV/0!</v>
      </c>
      <c r="Y48" s="522"/>
      <c r="Z48" s="523"/>
      <c r="AA48" s="523"/>
      <c r="AB48" s="523"/>
      <c r="AC48" s="523"/>
      <c r="AD48" s="504">
        <f t="shared" si="14"/>
        <v>0</v>
      </c>
      <c r="AE48" s="502" t="e">
        <f>ROUND(AD48*⑤⑧処遇Ⅰ入力シート!$AG$17/⑤⑧処遇Ⅰ入力シート!$AC$17,0)</f>
        <v>#DIV/0!</v>
      </c>
      <c r="AF48" s="525" t="e">
        <f t="shared" si="386"/>
        <v>#DIV/0!</v>
      </c>
      <c r="AG48" s="526"/>
      <c r="AH48" s="523"/>
      <c r="AI48" s="523"/>
      <c r="AJ48" s="502" t="e">
        <f>ROUND(SUM(AG48:AI48)*⑤⑧処遇Ⅰ入力シート!$AG$17/⑤⑧処遇Ⅰ入力シート!$AC$17,0)</f>
        <v>#DIV/0!</v>
      </c>
      <c r="AK48" s="527" t="e">
        <f t="shared" si="387"/>
        <v>#DIV/0!</v>
      </c>
      <c r="AL48" s="507">
        <f t="shared" si="17"/>
        <v>0</v>
      </c>
      <c r="AM48" s="1507"/>
      <c r="AN48" s="1507"/>
      <c r="AO48" s="1507"/>
      <c r="AP48" s="420"/>
      <c r="AQ48" s="420"/>
      <c r="AR48" s="420"/>
      <c r="AS48" s="535"/>
      <c r="AT48" s="535"/>
      <c r="AU48" s="533"/>
      <c r="AV48" s="534"/>
      <c r="AW48" s="534"/>
      <c r="AX48" s="535"/>
      <c r="AY48" s="535"/>
      <c r="AZ48" s="538"/>
      <c r="BA48" s="538"/>
      <c r="BB48" s="537"/>
      <c r="BC48" s="537"/>
      <c r="BD48" s="537"/>
      <c r="BE48" s="537"/>
      <c r="BF48" s="537"/>
      <c r="BG48" s="537"/>
      <c r="BH48" s="396"/>
      <c r="BI48" s="535"/>
      <c r="BJ48" s="535"/>
      <c r="BK48" s="533"/>
      <c r="BL48" s="534"/>
      <c r="BM48" s="534"/>
      <c r="BN48" s="535"/>
      <c r="BO48" s="535"/>
      <c r="BP48" s="538"/>
      <c r="BQ48" s="538"/>
      <c r="BR48" s="537"/>
      <c r="BS48" s="537"/>
      <c r="BT48" s="537"/>
      <c r="BU48" s="537"/>
      <c r="BV48" s="537"/>
      <c r="BW48" s="537"/>
      <c r="BX48" s="420"/>
      <c r="BY48" s="420"/>
      <c r="BZ48" s="508" t="str">
        <f t="shared" si="18"/>
        <v>0</v>
      </c>
      <c r="CB48" s="509">
        <f t="shared" si="64"/>
        <v>0</v>
      </c>
      <c r="CC48" s="510">
        <f t="shared" si="19"/>
        <v>0</v>
      </c>
      <c r="CD48" s="510">
        <f t="shared" si="65"/>
        <v>0</v>
      </c>
      <c r="CE48" s="510">
        <f t="shared" si="20"/>
        <v>0</v>
      </c>
      <c r="CF48" s="510">
        <f t="shared" si="21"/>
        <v>0</v>
      </c>
      <c r="CG48" s="511">
        <f t="shared" si="22"/>
        <v>0</v>
      </c>
      <c r="CH48" s="510">
        <f t="shared" si="23"/>
        <v>0</v>
      </c>
      <c r="CI48" s="511">
        <f t="shared" si="24"/>
        <v>0</v>
      </c>
      <c r="CJ48" s="510">
        <f t="shared" si="25"/>
        <v>0</v>
      </c>
      <c r="CK48" s="511">
        <f t="shared" si="26"/>
        <v>0</v>
      </c>
      <c r="CL48" s="510">
        <f t="shared" si="66"/>
        <v>0</v>
      </c>
      <c r="CM48" s="510">
        <f t="shared" si="27"/>
        <v>0</v>
      </c>
      <c r="CN48" s="510">
        <f t="shared" si="67"/>
        <v>0</v>
      </c>
      <c r="CO48" s="510">
        <f t="shared" si="28"/>
        <v>0</v>
      </c>
      <c r="CP48" s="510">
        <f t="shared" si="29"/>
        <v>0</v>
      </c>
      <c r="CQ48" s="511">
        <f t="shared" si="30"/>
        <v>0</v>
      </c>
      <c r="CR48" s="510">
        <f t="shared" si="31"/>
        <v>0</v>
      </c>
      <c r="CS48" s="511">
        <f t="shared" si="32"/>
        <v>0</v>
      </c>
      <c r="CT48" s="510">
        <f t="shared" si="33"/>
        <v>0</v>
      </c>
      <c r="CU48" s="511">
        <f t="shared" si="34"/>
        <v>0</v>
      </c>
      <c r="CV48" s="513">
        <f t="shared" si="68"/>
        <v>0</v>
      </c>
      <c r="CW48" s="513">
        <f t="shared" si="35"/>
        <v>0</v>
      </c>
      <c r="CX48" s="513">
        <f t="shared" si="69"/>
        <v>0</v>
      </c>
      <c r="CY48" s="513">
        <f t="shared" ref="CY48" si="409">CX48*$BZ48</f>
        <v>0</v>
      </c>
      <c r="CZ48" s="513">
        <f t="shared" si="71"/>
        <v>0</v>
      </c>
      <c r="DA48" s="513">
        <f t="shared" ref="DA48" si="410">CZ48*$BZ48</f>
        <v>0</v>
      </c>
      <c r="DB48" s="513">
        <f t="shared" si="73"/>
        <v>0</v>
      </c>
      <c r="DC48" s="513">
        <f t="shared" ref="DC48" si="411">DB48*$BZ48</f>
        <v>0</v>
      </c>
      <c r="DD48" s="513">
        <f t="shared" si="75"/>
        <v>0</v>
      </c>
      <c r="DE48" s="513">
        <f t="shared" ref="DE48" si="412">DD48*$BZ48</f>
        <v>0</v>
      </c>
      <c r="DF48" s="513">
        <f t="shared" si="77"/>
        <v>0</v>
      </c>
      <c r="DG48" s="513">
        <f t="shared" ref="DG48" si="413">DF48*$BZ48</f>
        <v>0</v>
      </c>
      <c r="DH48" s="513">
        <f t="shared" si="79"/>
        <v>0</v>
      </c>
      <c r="DI48" s="513">
        <f t="shared" si="41"/>
        <v>0</v>
      </c>
      <c r="DJ48" s="513">
        <f t="shared" si="80"/>
        <v>0</v>
      </c>
      <c r="DK48" s="513">
        <f t="shared" si="42"/>
        <v>0</v>
      </c>
      <c r="DL48" s="513">
        <f t="shared" si="43"/>
        <v>0</v>
      </c>
      <c r="DM48" s="511">
        <f t="shared" si="44"/>
        <v>0</v>
      </c>
      <c r="DN48" s="513">
        <f t="shared" si="45"/>
        <v>0</v>
      </c>
      <c r="DO48" s="511">
        <f t="shared" si="46"/>
        <v>0</v>
      </c>
      <c r="DP48" s="513">
        <f t="shared" si="47"/>
        <v>0</v>
      </c>
      <c r="DQ48" s="511">
        <f t="shared" si="48"/>
        <v>0</v>
      </c>
      <c r="DR48" s="510">
        <f t="shared" si="81"/>
        <v>0</v>
      </c>
      <c r="DS48" s="510">
        <f t="shared" si="49"/>
        <v>0</v>
      </c>
      <c r="DT48" s="510">
        <f t="shared" si="82"/>
        <v>0</v>
      </c>
      <c r="DU48" s="510">
        <f t="shared" ref="DU48" si="414">DT48*$BZ48</f>
        <v>0</v>
      </c>
      <c r="DV48" s="510">
        <f t="shared" si="84"/>
        <v>0</v>
      </c>
      <c r="DW48" s="510">
        <f t="shared" ref="DW48" si="415">DV48*$BZ48</f>
        <v>0</v>
      </c>
      <c r="DX48" s="510">
        <f t="shared" si="86"/>
        <v>0</v>
      </c>
      <c r="DY48" s="510">
        <f t="shared" ref="DY48" si="416">DX48*$BZ48</f>
        <v>0</v>
      </c>
      <c r="DZ48" s="510">
        <f t="shared" si="88"/>
        <v>0</v>
      </c>
      <c r="EA48" s="510">
        <f t="shared" ref="EA48" si="417">DZ48*$BZ48</f>
        <v>0</v>
      </c>
      <c r="EB48" s="510">
        <f t="shared" si="90"/>
        <v>0</v>
      </c>
      <c r="EC48" s="510">
        <f t="shared" ref="EC48" si="418">EB48*$BZ48</f>
        <v>0</v>
      </c>
      <c r="ED48" s="510">
        <f t="shared" si="92"/>
        <v>0</v>
      </c>
      <c r="EE48" s="510">
        <f t="shared" si="55"/>
        <v>0</v>
      </c>
      <c r="EF48" s="510">
        <f t="shared" si="93"/>
        <v>0</v>
      </c>
      <c r="EG48" s="510">
        <f t="shared" si="56"/>
        <v>0</v>
      </c>
      <c r="EH48" s="510">
        <f t="shared" si="57"/>
        <v>0</v>
      </c>
      <c r="EI48" s="515">
        <f t="shared" si="58"/>
        <v>0</v>
      </c>
      <c r="EJ48" s="510">
        <f t="shared" si="59"/>
        <v>0</v>
      </c>
      <c r="EK48" s="516">
        <f t="shared" si="60"/>
        <v>0</v>
      </c>
      <c r="EL48" s="510">
        <f t="shared" si="61"/>
        <v>0</v>
      </c>
      <c r="EM48" s="516">
        <f t="shared" si="62"/>
        <v>0</v>
      </c>
      <c r="EN48" s="517">
        <f t="shared" si="63"/>
        <v>0</v>
      </c>
    </row>
    <row r="49" spans="1:144" ht="20.100000000000001" customHeight="1">
      <c r="A49" s="518">
        <f t="shared" si="398"/>
        <v>36</v>
      </c>
      <c r="B49" s="1552"/>
      <c r="C49" s="1552"/>
      <c r="D49" s="519"/>
      <c r="E49" s="519"/>
      <c r="F49" s="519"/>
      <c r="G49" s="519"/>
      <c r="H49" s="519"/>
      <c r="I49" s="520" t="s">
        <v>17</v>
      </c>
      <c r="J49" s="519"/>
      <c r="K49" s="520" t="s">
        <v>44</v>
      </c>
      <c r="L49" s="519"/>
      <c r="M49" s="519"/>
      <c r="N49" s="495" t="str">
        <f>IF(L49="常勤",1,IF(M49="","",IF(M49=0,0,IF(ROUND(M49/⑤⑧処遇Ⅰ入力シート!$B$17,1)&lt;0.1,0.1,ROUND(M49/⑤⑧処遇Ⅰ入力シート!$B$17,1)))))</f>
        <v/>
      </c>
      <c r="O49" s="496"/>
      <c r="P49" s="497" t="s">
        <v>342</v>
      </c>
      <c r="Q49" s="521"/>
      <c r="R49" s="522"/>
      <c r="S49" s="523"/>
      <c r="T49" s="523"/>
      <c r="U49" s="524">
        <f t="shared" si="384"/>
        <v>0</v>
      </c>
      <c r="V49" s="523"/>
      <c r="W49" s="502" t="e">
        <f>ROUND((U49+V49)*⑤⑧処遇Ⅰ入力シート!$AG$17/⑤⑧処遇Ⅰ入力シート!$AC$17,0)</f>
        <v>#DIV/0!</v>
      </c>
      <c r="X49" s="525" t="e">
        <f t="shared" si="385"/>
        <v>#DIV/0!</v>
      </c>
      <c r="Y49" s="522"/>
      <c r="Z49" s="523"/>
      <c r="AA49" s="523"/>
      <c r="AB49" s="523"/>
      <c r="AC49" s="523"/>
      <c r="AD49" s="504">
        <f t="shared" si="14"/>
        <v>0</v>
      </c>
      <c r="AE49" s="502" t="e">
        <f>ROUND(AD49*⑤⑧処遇Ⅰ入力シート!$AG$17/⑤⑧処遇Ⅰ入力シート!$AC$17,0)</f>
        <v>#DIV/0!</v>
      </c>
      <c r="AF49" s="525" t="e">
        <f t="shared" si="386"/>
        <v>#DIV/0!</v>
      </c>
      <c r="AG49" s="526"/>
      <c r="AH49" s="523"/>
      <c r="AI49" s="523"/>
      <c r="AJ49" s="502" t="e">
        <f>ROUND(SUM(AG49:AI49)*⑤⑧処遇Ⅰ入力シート!$AG$17/⑤⑧処遇Ⅰ入力シート!$AC$17,0)</f>
        <v>#DIV/0!</v>
      </c>
      <c r="AK49" s="527" t="e">
        <f t="shared" si="387"/>
        <v>#DIV/0!</v>
      </c>
      <c r="AL49" s="507">
        <f t="shared" si="17"/>
        <v>0</v>
      </c>
      <c r="AM49" s="1507"/>
      <c r="AN49" s="1507"/>
      <c r="AO49" s="1507"/>
      <c r="AP49" s="420"/>
      <c r="AQ49" s="420"/>
      <c r="AR49" s="420"/>
      <c r="AS49" s="532"/>
      <c r="AT49" s="532"/>
      <c r="AU49" s="533"/>
      <c r="AV49" s="534"/>
      <c r="AW49" s="534"/>
      <c r="AX49" s="535"/>
      <c r="AY49" s="535"/>
      <c r="AZ49" s="536"/>
      <c r="BA49" s="536"/>
      <c r="BB49" s="537"/>
      <c r="BC49" s="537"/>
      <c r="BD49" s="537"/>
      <c r="BE49" s="537"/>
      <c r="BF49" s="537"/>
      <c r="BG49" s="537"/>
      <c r="BH49" s="396"/>
      <c r="BI49" s="532"/>
      <c r="BJ49" s="532"/>
      <c r="BK49" s="533"/>
      <c r="BL49" s="534"/>
      <c r="BM49" s="534"/>
      <c r="BN49" s="535"/>
      <c r="BO49" s="535"/>
      <c r="BP49" s="536"/>
      <c r="BQ49" s="536"/>
      <c r="BR49" s="537"/>
      <c r="BS49" s="537"/>
      <c r="BT49" s="537"/>
      <c r="BU49" s="537"/>
      <c r="BV49" s="537"/>
      <c r="BW49" s="537"/>
      <c r="BX49" s="420"/>
      <c r="BY49" s="420"/>
      <c r="BZ49" s="508" t="str">
        <f t="shared" si="18"/>
        <v>0</v>
      </c>
      <c r="CB49" s="509">
        <f t="shared" si="64"/>
        <v>0</v>
      </c>
      <c r="CC49" s="510">
        <f t="shared" si="19"/>
        <v>0</v>
      </c>
      <c r="CD49" s="510">
        <f t="shared" si="65"/>
        <v>0</v>
      </c>
      <c r="CE49" s="510">
        <f t="shared" si="20"/>
        <v>0</v>
      </c>
      <c r="CF49" s="510">
        <f t="shared" si="21"/>
        <v>0</v>
      </c>
      <c r="CG49" s="511">
        <f t="shared" si="22"/>
        <v>0</v>
      </c>
      <c r="CH49" s="510">
        <f t="shared" si="23"/>
        <v>0</v>
      </c>
      <c r="CI49" s="511">
        <f t="shared" si="24"/>
        <v>0</v>
      </c>
      <c r="CJ49" s="510">
        <f t="shared" si="25"/>
        <v>0</v>
      </c>
      <c r="CK49" s="511">
        <f t="shared" si="26"/>
        <v>0</v>
      </c>
      <c r="CL49" s="510">
        <f t="shared" si="66"/>
        <v>0</v>
      </c>
      <c r="CM49" s="510">
        <f t="shared" si="27"/>
        <v>0</v>
      </c>
      <c r="CN49" s="510">
        <f t="shared" si="67"/>
        <v>0</v>
      </c>
      <c r="CO49" s="510">
        <f t="shared" si="28"/>
        <v>0</v>
      </c>
      <c r="CP49" s="510">
        <f t="shared" si="29"/>
        <v>0</v>
      </c>
      <c r="CQ49" s="511">
        <f t="shared" si="30"/>
        <v>0</v>
      </c>
      <c r="CR49" s="510">
        <f t="shared" si="31"/>
        <v>0</v>
      </c>
      <c r="CS49" s="511">
        <f t="shared" si="32"/>
        <v>0</v>
      </c>
      <c r="CT49" s="510">
        <f t="shared" si="33"/>
        <v>0</v>
      </c>
      <c r="CU49" s="511">
        <f t="shared" si="34"/>
        <v>0</v>
      </c>
      <c r="CV49" s="513">
        <f t="shared" si="68"/>
        <v>0</v>
      </c>
      <c r="CW49" s="513">
        <f t="shared" si="35"/>
        <v>0</v>
      </c>
      <c r="CX49" s="513">
        <f t="shared" si="69"/>
        <v>0</v>
      </c>
      <c r="CY49" s="513">
        <f t="shared" ref="CY49" si="419">CX49*$BZ49</f>
        <v>0</v>
      </c>
      <c r="CZ49" s="513">
        <f t="shared" si="71"/>
        <v>0</v>
      </c>
      <c r="DA49" s="513">
        <f t="shared" ref="DA49" si="420">CZ49*$BZ49</f>
        <v>0</v>
      </c>
      <c r="DB49" s="513">
        <f t="shared" si="73"/>
        <v>0</v>
      </c>
      <c r="DC49" s="513">
        <f t="shared" ref="DC49" si="421">DB49*$BZ49</f>
        <v>0</v>
      </c>
      <c r="DD49" s="513">
        <f t="shared" si="75"/>
        <v>0</v>
      </c>
      <c r="DE49" s="513">
        <f t="shared" ref="DE49" si="422">DD49*$BZ49</f>
        <v>0</v>
      </c>
      <c r="DF49" s="513">
        <f t="shared" si="77"/>
        <v>0</v>
      </c>
      <c r="DG49" s="513">
        <f t="shared" ref="DG49" si="423">DF49*$BZ49</f>
        <v>0</v>
      </c>
      <c r="DH49" s="513">
        <f t="shared" si="79"/>
        <v>0</v>
      </c>
      <c r="DI49" s="513">
        <f t="shared" si="41"/>
        <v>0</v>
      </c>
      <c r="DJ49" s="513">
        <f t="shared" si="80"/>
        <v>0</v>
      </c>
      <c r="DK49" s="513">
        <f t="shared" si="42"/>
        <v>0</v>
      </c>
      <c r="DL49" s="513">
        <f t="shared" si="43"/>
        <v>0</v>
      </c>
      <c r="DM49" s="511">
        <f t="shared" si="44"/>
        <v>0</v>
      </c>
      <c r="DN49" s="513">
        <f t="shared" si="45"/>
        <v>0</v>
      </c>
      <c r="DO49" s="511">
        <f t="shared" si="46"/>
        <v>0</v>
      </c>
      <c r="DP49" s="513">
        <f t="shared" si="47"/>
        <v>0</v>
      </c>
      <c r="DQ49" s="511">
        <f t="shared" si="48"/>
        <v>0</v>
      </c>
      <c r="DR49" s="510">
        <f t="shared" si="81"/>
        <v>0</v>
      </c>
      <c r="DS49" s="510">
        <f t="shared" si="49"/>
        <v>0</v>
      </c>
      <c r="DT49" s="510">
        <f t="shared" si="82"/>
        <v>0</v>
      </c>
      <c r="DU49" s="510">
        <f t="shared" ref="DU49" si="424">DT49*$BZ49</f>
        <v>0</v>
      </c>
      <c r="DV49" s="510">
        <f t="shared" si="84"/>
        <v>0</v>
      </c>
      <c r="DW49" s="510">
        <f t="shared" ref="DW49" si="425">DV49*$BZ49</f>
        <v>0</v>
      </c>
      <c r="DX49" s="510">
        <f t="shared" si="86"/>
        <v>0</v>
      </c>
      <c r="DY49" s="510">
        <f t="shared" ref="DY49" si="426">DX49*$BZ49</f>
        <v>0</v>
      </c>
      <c r="DZ49" s="510">
        <f t="shared" si="88"/>
        <v>0</v>
      </c>
      <c r="EA49" s="510">
        <f t="shared" ref="EA49" si="427">DZ49*$BZ49</f>
        <v>0</v>
      </c>
      <c r="EB49" s="510">
        <f t="shared" si="90"/>
        <v>0</v>
      </c>
      <c r="EC49" s="510">
        <f t="shared" ref="EC49" si="428">EB49*$BZ49</f>
        <v>0</v>
      </c>
      <c r="ED49" s="510">
        <f t="shared" si="92"/>
        <v>0</v>
      </c>
      <c r="EE49" s="510">
        <f t="shared" si="55"/>
        <v>0</v>
      </c>
      <c r="EF49" s="510">
        <f t="shared" si="93"/>
        <v>0</v>
      </c>
      <c r="EG49" s="510">
        <f t="shared" si="56"/>
        <v>0</v>
      </c>
      <c r="EH49" s="510">
        <f t="shared" si="57"/>
        <v>0</v>
      </c>
      <c r="EI49" s="515">
        <f t="shared" si="58"/>
        <v>0</v>
      </c>
      <c r="EJ49" s="510">
        <f t="shared" si="59"/>
        <v>0</v>
      </c>
      <c r="EK49" s="516">
        <f t="shared" si="60"/>
        <v>0</v>
      </c>
      <c r="EL49" s="510">
        <f t="shared" si="61"/>
        <v>0</v>
      </c>
      <c r="EM49" s="516">
        <f t="shared" si="62"/>
        <v>0</v>
      </c>
      <c r="EN49" s="517">
        <f t="shared" si="63"/>
        <v>0</v>
      </c>
    </row>
    <row r="50" spans="1:144" ht="20.100000000000001" customHeight="1">
      <c r="A50" s="518">
        <f t="shared" si="398"/>
        <v>37</v>
      </c>
      <c r="B50" s="1552"/>
      <c r="C50" s="1552"/>
      <c r="D50" s="519"/>
      <c r="E50" s="519"/>
      <c r="F50" s="519"/>
      <c r="G50" s="519"/>
      <c r="H50" s="519"/>
      <c r="I50" s="520" t="s">
        <v>17</v>
      </c>
      <c r="J50" s="519"/>
      <c r="K50" s="520" t="s">
        <v>44</v>
      </c>
      <c r="L50" s="519"/>
      <c r="M50" s="519"/>
      <c r="N50" s="495" t="str">
        <f>IF(L50="常勤",1,IF(M50="","",IF(M50=0,0,IF(ROUND(M50/⑤⑧処遇Ⅰ入力シート!$B$17,1)&lt;0.1,0.1,ROUND(M50/⑤⑧処遇Ⅰ入力シート!$B$17,1)))))</f>
        <v/>
      </c>
      <c r="O50" s="496"/>
      <c r="P50" s="497" t="s">
        <v>342</v>
      </c>
      <c r="Q50" s="521"/>
      <c r="R50" s="522"/>
      <c r="S50" s="523"/>
      <c r="T50" s="523"/>
      <c r="U50" s="524">
        <f t="shared" si="384"/>
        <v>0</v>
      </c>
      <c r="V50" s="523"/>
      <c r="W50" s="502" t="e">
        <f>ROUND((U50+V50)*⑤⑧処遇Ⅰ入力シート!$AG$17/⑤⑧処遇Ⅰ入力シート!$AC$17,0)</f>
        <v>#DIV/0!</v>
      </c>
      <c r="X50" s="525" t="e">
        <f t="shared" si="385"/>
        <v>#DIV/0!</v>
      </c>
      <c r="Y50" s="522"/>
      <c r="Z50" s="523"/>
      <c r="AA50" s="523"/>
      <c r="AB50" s="523"/>
      <c r="AC50" s="523"/>
      <c r="AD50" s="504">
        <f t="shared" si="14"/>
        <v>0</v>
      </c>
      <c r="AE50" s="502" t="e">
        <f>ROUND(AD50*⑤⑧処遇Ⅰ入力シート!$AG$17/⑤⑧処遇Ⅰ入力シート!$AC$17,0)</f>
        <v>#DIV/0!</v>
      </c>
      <c r="AF50" s="525" t="e">
        <f t="shared" si="386"/>
        <v>#DIV/0!</v>
      </c>
      <c r="AG50" s="526"/>
      <c r="AH50" s="523"/>
      <c r="AI50" s="523"/>
      <c r="AJ50" s="502" t="e">
        <f>ROUND(SUM(AG50:AI50)*⑤⑧処遇Ⅰ入力シート!$AG$17/⑤⑧処遇Ⅰ入力シート!$AC$17,0)</f>
        <v>#DIV/0!</v>
      </c>
      <c r="AK50" s="527" t="e">
        <f t="shared" si="387"/>
        <v>#DIV/0!</v>
      </c>
      <c r="AL50" s="507">
        <f t="shared" si="17"/>
        <v>0</v>
      </c>
      <c r="AM50" s="1507"/>
      <c r="AN50" s="1507"/>
      <c r="AO50" s="1507"/>
      <c r="AP50" s="420"/>
      <c r="AQ50" s="420"/>
      <c r="AR50" s="420"/>
      <c r="AS50" s="532"/>
      <c r="AT50" s="532"/>
      <c r="AU50" s="533"/>
      <c r="AV50" s="534"/>
      <c r="AW50" s="534"/>
      <c r="AX50" s="535"/>
      <c r="AY50" s="535"/>
      <c r="AZ50" s="536"/>
      <c r="BA50" s="536"/>
      <c r="BB50" s="537"/>
      <c r="BC50" s="537"/>
      <c r="BD50" s="537"/>
      <c r="BE50" s="537"/>
      <c r="BF50" s="537"/>
      <c r="BG50" s="537"/>
      <c r="BH50" s="396"/>
      <c r="BI50" s="532"/>
      <c r="BJ50" s="532"/>
      <c r="BK50" s="533"/>
      <c r="BL50" s="534"/>
      <c r="BM50" s="534"/>
      <c r="BN50" s="535"/>
      <c r="BO50" s="535"/>
      <c r="BP50" s="536"/>
      <c r="BQ50" s="536"/>
      <c r="BR50" s="537"/>
      <c r="BS50" s="537"/>
      <c r="BT50" s="537"/>
      <c r="BU50" s="537"/>
      <c r="BV50" s="537"/>
      <c r="BW50" s="537"/>
      <c r="BX50" s="420"/>
      <c r="BY50" s="420"/>
      <c r="BZ50" s="508" t="str">
        <f t="shared" si="18"/>
        <v>0</v>
      </c>
      <c r="CB50" s="509">
        <f t="shared" si="64"/>
        <v>0</v>
      </c>
      <c r="CC50" s="510">
        <f t="shared" si="19"/>
        <v>0</v>
      </c>
      <c r="CD50" s="510">
        <f t="shared" si="65"/>
        <v>0</v>
      </c>
      <c r="CE50" s="510">
        <f t="shared" si="20"/>
        <v>0</v>
      </c>
      <c r="CF50" s="510">
        <f t="shared" si="21"/>
        <v>0</v>
      </c>
      <c r="CG50" s="511">
        <f t="shared" si="22"/>
        <v>0</v>
      </c>
      <c r="CH50" s="510">
        <f t="shared" si="23"/>
        <v>0</v>
      </c>
      <c r="CI50" s="511">
        <f t="shared" si="24"/>
        <v>0</v>
      </c>
      <c r="CJ50" s="510">
        <f t="shared" si="25"/>
        <v>0</v>
      </c>
      <c r="CK50" s="511">
        <f t="shared" si="26"/>
        <v>0</v>
      </c>
      <c r="CL50" s="510">
        <f t="shared" si="66"/>
        <v>0</v>
      </c>
      <c r="CM50" s="510">
        <f t="shared" si="27"/>
        <v>0</v>
      </c>
      <c r="CN50" s="510">
        <f t="shared" si="67"/>
        <v>0</v>
      </c>
      <c r="CO50" s="510">
        <f t="shared" si="28"/>
        <v>0</v>
      </c>
      <c r="CP50" s="510">
        <f t="shared" si="29"/>
        <v>0</v>
      </c>
      <c r="CQ50" s="511">
        <f t="shared" si="30"/>
        <v>0</v>
      </c>
      <c r="CR50" s="510">
        <f t="shared" si="31"/>
        <v>0</v>
      </c>
      <c r="CS50" s="511">
        <f t="shared" si="32"/>
        <v>0</v>
      </c>
      <c r="CT50" s="510">
        <f t="shared" si="33"/>
        <v>0</v>
      </c>
      <c r="CU50" s="511">
        <f t="shared" si="34"/>
        <v>0</v>
      </c>
      <c r="CV50" s="513">
        <f t="shared" si="68"/>
        <v>0</v>
      </c>
      <c r="CW50" s="513">
        <f t="shared" si="35"/>
        <v>0</v>
      </c>
      <c r="CX50" s="513">
        <f t="shared" si="69"/>
        <v>0</v>
      </c>
      <c r="CY50" s="513">
        <f t="shared" ref="CY50" si="429">CX50*$BZ50</f>
        <v>0</v>
      </c>
      <c r="CZ50" s="513">
        <f t="shared" si="71"/>
        <v>0</v>
      </c>
      <c r="DA50" s="513">
        <f t="shared" ref="DA50" si="430">CZ50*$BZ50</f>
        <v>0</v>
      </c>
      <c r="DB50" s="513">
        <f t="shared" si="73"/>
        <v>0</v>
      </c>
      <c r="DC50" s="513">
        <f t="shared" ref="DC50" si="431">DB50*$BZ50</f>
        <v>0</v>
      </c>
      <c r="DD50" s="513">
        <f t="shared" si="75"/>
        <v>0</v>
      </c>
      <c r="DE50" s="513">
        <f t="shared" ref="DE50" si="432">DD50*$BZ50</f>
        <v>0</v>
      </c>
      <c r="DF50" s="513">
        <f t="shared" si="77"/>
        <v>0</v>
      </c>
      <c r="DG50" s="513">
        <f t="shared" ref="DG50" si="433">DF50*$BZ50</f>
        <v>0</v>
      </c>
      <c r="DH50" s="513">
        <f t="shared" si="79"/>
        <v>0</v>
      </c>
      <c r="DI50" s="513">
        <f t="shared" si="41"/>
        <v>0</v>
      </c>
      <c r="DJ50" s="513">
        <f t="shared" si="80"/>
        <v>0</v>
      </c>
      <c r="DK50" s="513">
        <f t="shared" si="42"/>
        <v>0</v>
      </c>
      <c r="DL50" s="513">
        <f t="shared" si="43"/>
        <v>0</v>
      </c>
      <c r="DM50" s="511">
        <f t="shared" si="44"/>
        <v>0</v>
      </c>
      <c r="DN50" s="513">
        <f t="shared" si="45"/>
        <v>0</v>
      </c>
      <c r="DO50" s="511">
        <f t="shared" si="46"/>
        <v>0</v>
      </c>
      <c r="DP50" s="513">
        <f t="shared" si="47"/>
        <v>0</v>
      </c>
      <c r="DQ50" s="511">
        <f t="shared" si="48"/>
        <v>0</v>
      </c>
      <c r="DR50" s="510">
        <f t="shared" si="81"/>
        <v>0</v>
      </c>
      <c r="DS50" s="510">
        <f t="shared" si="49"/>
        <v>0</v>
      </c>
      <c r="DT50" s="510">
        <f t="shared" si="82"/>
        <v>0</v>
      </c>
      <c r="DU50" s="510">
        <f t="shared" ref="DU50" si="434">DT50*$BZ50</f>
        <v>0</v>
      </c>
      <c r="DV50" s="510">
        <f t="shared" si="84"/>
        <v>0</v>
      </c>
      <c r="DW50" s="510">
        <f t="shared" ref="DW50" si="435">DV50*$BZ50</f>
        <v>0</v>
      </c>
      <c r="DX50" s="510">
        <f t="shared" si="86"/>
        <v>0</v>
      </c>
      <c r="DY50" s="510">
        <f t="shared" ref="DY50" si="436">DX50*$BZ50</f>
        <v>0</v>
      </c>
      <c r="DZ50" s="510">
        <f t="shared" si="88"/>
        <v>0</v>
      </c>
      <c r="EA50" s="510">
        <f t="shared" ref="EA50" si="437">DZ50*$BZ50</f>
        <v>0</v>
      </c>
      <c r="EB50" s="510">
        <f t="shared" si="90"/>
        <v>0</v>
      </c>
      <c r="EC50" s="510">
        <f t="shared" ref="EC50" si="438">EB50*$BZ50</f>
        <v>0</v>
      </c>
      <c r="ED50" s="510">
        <f t="shared" si="92"/>
        <v>0</v>
      </c>
      <c r="EE50" s="510">
        <f t="shared" si="55"/>
        <v>0</v>
      </c>
      <c r="EF50" s="510">
        <f t="shared" si="93"/>
        <v>0</v>
      </c>
      <c r="EG50" s="510">
        <f t="shared" si="56"/>
        <v>0</v>
      </c>
      <c r="EH50" s="510">
        <f t="shared" si="57"/>
        <v>0</v>
      </c>
      <c r="EI50" s="515">
        <f t="shared" si="58"/>
        <v>0</v>
      </c>
      <c r="EJ50" s="510">
        <f t="shared" si="59"/>
        <v>0</v>
      </c>
      <c r="EK50" s="516">
        <f t="shared" si="60"/>
        <v>0</v>
      </c>
      <c r="EL50" s="510">
        <f t="shared" si="61"/>
        <v>0</v>
      </c>
      <c r="EM50" s="516">
        <f t="shared" si="62"/>
        <v>0</v>
      </c>
      <c r="EN50" s="517">
        <f t="shared" si="63"/>
        <v>0</v>
      </c>
    </row>
    <row r="51" spans="1:144" ht="20.100000000000001" customHeight="1">
      <c r="A51" s="518">
        <f t="shared" si="398"/>
        <v>38</v>
      </c>
      <c r="B51" s="1552"/>
      <c r="C51" s="1552"/>
      <c r="D51" s="519"/>
      <c r="E51" s="519"/>
      <c r="F51" s="519"/>
      <c r="G51" s="519"/>
      <c r="H51" s="519"/>
      <c r="I51" s="520" t="s">
        <v>17</v>
      </c>
      <c r="J51" s="519"/>
      <c r="K51" s="520" t="s">
        <v>44</v>
      </c>
      <c r="L51" s="519"/>
      <c r="M51" s="519"/>
      <c r="N51" s="495" t="str">
        <f>IF(L51="常勤",1,IF(M51="","",IF(M51=0,0,IF(ROUND(M51/⑤⑧処遇Ⅰ入力シート!$B$17,1)&lt;0.1,0.1,ROUND(M51/⑤⑧処遇Ⅰ入力シート!$B$17,1)))))</f>
        <v/>
      </c>
      <c r="O51" s="496"/>
      <c r="P51" s="497" t="s">
        <v>342</v>
      </c>
      <c r="Q51" s="521"/>
      <c r="R51" s="522"/>
      <c r="S51" s="523"/>
      <c r="T51" s="523"/>
      <c r="U51" s="524">
        <f t="shared" si="384"/>
        <v>0</v>
      </c>
      <c r="V51" s="523"/>
      <c r="W51" s="502" t="e">
        <f>ROUND((U51+V51)*⑤⑧処遇Ⅰ入力シート!$AG$17/⑤⑧処遇Ⅰ入力シート!$AC$17,0)</f>
        <v>#DIV/0!</v>
      </c>
      <c r="X51" s="525" t="e">
        <f t="shared" si="385"/>
        <v>#DIV/0!</v>
      </c>
      <c r="Y51" s="522"/>
      <c r="Z51" s="523"/>
      <c r="AA51" s="523"/>
      <c r="AB51" s="523"/>
      <c r="AC51" s="523"/>
      <c r="AD51" s="504">
        <f t="shared" si="14"/>
        <v>0</v>
      </c>
      <c r="AE51" s="502" t="e">
        <f>ROUND(AD51*⑤⑧処遇Ⅰ入力シート!$AG$17/⑤⑧処遇Ⅰ入力シート!$AC$17,0)</f>
        <v>#DIV/0!</v>
      </c>
      <c r="AF51" s="525" t="e">
        <f t="shared" si="386"/>
        <v>#DIV/0!</v>
      </c>
      <c r="AG51" s="526"/>
      <c r="AH51" s="523"/>
      <c r="AI51" s="523"/>
      <c r="AJ51" s="502" t="e">
        <f>ROUND(SUM(AG51:AI51)*⑤⑧処遇Ⅰ入力シート!$AG$17/⑤⑧処遇Ⅰ入力シート!$AC$17,0)</f>
        <v>#DIV/0!</v>
      </c>
      <c r="AK51" s="527" t="e">
        <f t="shared" si="387"/>
        <v>#DIV/0!</v>
      </c>
      <c r="AL51" s="507">
        <f t="shared" si="17"/>
        <v>0</v>
      </c>
      <c r="AM51" s="1507"/>
      <c r="AN51" s="1507"/>
      <c r="AO51" s="1507"/>
      <c r="AP51" s="420"/>
      <c r="AQ51" s="420"/>
      <c r="AR51" s="420"/>
      <c r="AS51" s="396"/>
      <c r="AT51" s="396"/>
      <c r="AU51" s="396"/>
      <c r="AV51" s="396"/>
      <c r="AW51" s="396"/>
      <c r="AX51" s="396"/>
      <c r="AY51" s="396"/>
      <c r="AZ51" s="396"/>
      <c r="BA51" s="396"/>
      <c r="BB51" s="396"/>
      <c r="BC51" s="396"/>
      <c r="BD51" s="396"/>
      <c r="BE51" s="396"/>
      <c r="BF51" s="396"/>
      <c r="BG51" s="396"/>
      <c r="BH51" s="396"/>
      <c r="BI51" s="396"/>
      <c r="BJ51" s="396"/>
      <c r="BK51" s="396"/>
      <c r="BL51" s="396"/>
      <c r="BM51" s="396"/>
      <c r="BN51" s="396"/>
      <c r="BO51" s="396"/>
      <c r="BP51" s="396"/>
      <c r="BQ51" s="396"/>
      <c r="BR51" s="396"/>
      <c r="BS51" s="396"/>
      <c r="BT51" s="396"/>
      <c r="BU51" s="396"/>
      <c r="BV51" s="396"/>
      <c r="BW51" s="396"/>
      <c r="BX51" s="420"/>
      <c r="BY51" s="420"/>
      <c r="BZ51" s="508" t="str">
        <f t="shared" si="18"/>
        <v>0</v>
      </c>
      <c r="CB51" s="509">
        <f t="shared" si="64"/>
        <v>0</v>
      </c>
      <c r="CC51" s="510">
        <f t="shared" si="19"/>
        <v>0</v>
      </c>
      <c r="CD51" s="510">
        <f t="shared" si="65"/>
        <v>0</v>
      </c>
      <c r="CE51" s="510">
        <f t="shared" si="20"/>
        <v>0</v>
      </c>
      <c r="CF51" s="510">
        <f t="shared" si="21"/>
        <v>0</v>
      </c>
      <c r="CG51" s="511">
        <f t="shared" si="22"/>
        <v>0</v>
      </c>
      <c r="CH51" s="510">
        <f t="shared" si="23"/>
        <v>0</v>
      </c>
      <c r="CI51" s="511">
        <f t="shared" si="24"/>
        <v>0</v>
      </c>
      <c r="CJ51" s="510">
        <f t="shared" si="25"/>
        <v>0</v>
      </c>
      <c r="CK51" s="511">
        <f t="shared" si="26"/>
        <v>0</v>
      </c>
      <c r="CL51" s="510">
        <f t="shared" si="66"/>
        <v>0</v>
      </c>
      <c r="CM51" s="510">
        <f t="shared" si="27"/>
        <v>0</v>
      </c>
      <c r="CN51" s="510">
        <f t="shared" si="67"/>
        <v>0</v>
      </c>
      <c r="CO51" s="510">
        <f t="shared" si="28"/>
        <v>0</v>
      </c>
      <c r="CP51" s="510">
        <f t="shared" si="29"/>
        <v>0</v>
      </c>
      <c r="CQ51" s="511">
        <f t="shared" si="30"/>
        <v>0</v>
      </c>
      <c r="CR51" s="510">
        <f t="shared" si="31"/>
        <v>0</v>
      </c>
      <c r="CS51" s="511">
        <f t="shared" si="32"/>
        <v>0</v>
      </c>
      <c r="CT51" s="510">
        <f t="shared" si="33"/>
        <v>0</v>
      </c>
      <c r="CU51" s="511">
        <f t="shared" si="34"/>
        <v>0</v>
      </c>
      <c r="CV51" s="513">
        <f t="shared" si="68"/>
        <v>0</v>
      </c>
      <c r="CW51" s="513">
        <f t="shared" si="35"/>
        <v>0</v>
      </c>
      <c r="CX51" s="513">
        <f t="shared" si="69"/>
        <v>0</v>
      </c>
      <c r="CY51" s="513">
        <f t="shared" ref="CY51" si="439">CX51*$BZ51</f>
        <v>0</v>
      </c>
      <c r="CZ51" s="513">
        <f t="shared" si="71"/>
        <v>0</v>
      </c>
      <c r="DA51" s="513">
        <f t="shared" ref="DA51" si="440">CZ51*$BZ51</f>
        <v>0</v>
      </c>
      <c r="DB51" s="513">
        <f t="shared" si="73"/>
        <v>0</v>
      </c>
      <c r="DC51" s="513">
        <f t="shared" ref="DC51" si="441">DB51*$BZ51</f>
        <v>0</v>
      </c>
      <c r="DD51" s="513">
        <f t="shared" si="75"/>
        <v>0</v>
      </c>
      <c r="DE51" s="513">
        <f t="shared" ref="DE51" si="442">DD51*$BZ51</f>
        <v>0</v>
      </c>
      <c r="DF51" s="513">
        <f t="shared" si="77"/>
        <v>0</v>
      </c>
      <c r="DG51" s="513">
        <f t="shared" ref="DG51" si="443">DF51*$BZ51</f>
        <v>0</v>
      </c>
      <c r="DH51" s="513">
        <f t="shared" si="79"/>
        <v>0</v>
      </c>
      <c r="DI51" s="513">
        <f t="shared" si="41"/>
        <v>0</v>
      </c>
      <c r="DJ51" s="513">
        <f t="shared" si="80"/>
        <v>0</v>
      </c>
      <c r="DK51" s="513">
        <f t="shared" si="42"/>
        <v>0</v>
      </c>
      <c r="DL51" s="513">
        <f t="shared" si="43"/>
        <v>0</v>
      </c>
      <c r="DM51" s="511">
        <f t="shared" si="44"/>
        <v>0</v>
      </c>
      <c r="DN51" s="513">
        <f t="shared" si="45"/>
        <v>0</v>
      </c>
      <c r="DO51" s="511">
        <f t="shared" si="46"/>
        <v>0</v>
      </c>
      <c r="DP51" s="513">
        <f t="shared" si="47"/>
        <v>0</v>
      </c>
      <c r="DQ51" s="511">
        <f t="shared" si="48"/>
        <v>0</v>
      </c>
      <c r="DR51" s="510">
        <f t="shared" si="81"/>
        <v>0</v>
      </c>
      <c r="DS51" s="510">
        <f t="shared" si="49"/>
        <v>0</v>
      </c>
      <c r="DT51" s="510">
        <f t="shared" si="82"/>
        <v>0</v>
      </c>
      <c r="DU51" s="510">
        <f t="shared" ref="DU51" si="444">DT51*$BZ51</f>
        <v>0</v>
      </c>
      <c r="DV51" s="510">
        <f t="shared" si="84"/>
        <v>0</v>
      </c>
      <c r="DW51" s="510">
        <f t="shared" ref="DW51" si="445">DV51*$BZ51</f>
        <v>0</v>
      </c>
      <c r="DX51" s="510">
        <f t="shared" si="86"/>
        <v>0</v>
      </c>
      <c r="DY51" s="510">
        <f t="shared" ref="DY51" si="446">DX51*$BZ51</f>
        <v>0</v>
      </c>
      <c r="DZ51" s="510">
        <f t="shared" si="88"/>
        <v>0</v>
      </c>
      <c r="EA51" s="510">
        <f t="shared" ref="EA51" si="447">DZ51*$BZ51</f>
        <v>0</v>
      </c>
      <c r="EB51" s="510">
        <f t="shared" si="90"/>
        <v>0</v>
      </c>
      <c r="EC51" s="510">
        <f t="shared" ref="EC51" si="448">EB51*$BZ51</f>
        <v>0</v>
      </c>
      <c r="ED51" s="510">
        <f t="shared" si="92"/>
        <v>0</v>
      </c>
      <c r="EE51" s="510">
        <f t="shared" si="55"/>
        <v>0</v>
      </c>
      <c r="EF51" s="510">
        <f t="shared" si="93"/>
        <v>0</v>
      </c>
      <c r="EG51" s="510">
        <f t="shared" si="56"/>
        <v>0</v>
      </c>
      <c r="EH51" s="510">
        <f t="shared" si="57"/>
        <v>0</v>
      </c>
      <c r="EI51" s="515">
        <f t="shared" si="58"/>
        <v>0</v>
      </c>
      <c r="EJ51" s="510">
        <f t="shared" si="59"/>
        <v>0</v>
      </c>
      <c r="EK51" s="516">
        <f t="shared" si="60"/>
        <v>0</v>
      </c>
      <c r="EL51" s="510">
        <f t="shared" si="61"/>
        <v>0</v>
      </c>
      <c r="EM51" s="516">
        <f t="shared" si="62"/>
        <v>0</v>
      </c>
      <c r="EN51" s="517">
        <f t="shared" si="63"/>
        <v>0</v>
      </c>
    </row>
    <row r="52" spans="1:144" ht="20.100000000000001" customHeight="1">
      <c r="A52" s="518">
        <f t="shared" si="398"/>
        <v>39</v>
      </c>
      <c r="B52" s="1552"/>
      <c r="C52" s="1552"/>
      <c r="D52" s="519"/>
      <c r="E52" s="519"/>
      <c r="F52" s="519"/>
      <c r="G52" s="519"/>
      <c r="H52" s="519"/>
      <c r="I52" s="520" t="s">
        <v>17</v>
      </c>
      <c r="J52" s="519"/>
      <c r="K52" s="520" t="s">
        <v>44</v>
      </c>
      <c r="L52" s="519"/>
      <c r="M52" s="519"/>
      <c r="N52" s="495" t="str">
        <f>IF(L52="常勤",1,IF(M52="","",IF(M52=0,0,IF(ROUND(M52/⑤⑧処遇Ⅰ入力シート!$B$17,1)&lt;0.1,0.1,ROUND(M52/⑤⑧処遇Ⅰ入力シート!$B$17,1)))))</f>
        <v/>
      </c>
      <c r="O52" s="496"/>
      <c r="P52" s="497" t="s">
        <v>342</v>
      </c>
      <c r="Q52" s="521"/>
      <c r="R52" s="522"/>
      <c r="S52" s="523"/>
      <c r="T52" s="523"/>
      <c r="U52" s="524">
        <f t="shared" si="384"/>
        <v>0</v>
      </c>
      <c r="V52" s="523"/>
      <c r="W52" s="502" t="e">
        <f>ROUND((U52+V52)*⑤⑧処遇Ⅰ入力シート!$AG$17/⑤⑧処遇Ⅰ入力シート!$AC$17,0)</f>
        <v>#DIV/0!</v>
      </c>
      <c r="X52" s="525" t="e">
        <f t="shared" si="385"/>
        <v>#DIV/0!</v>
      </c>
      <c r="Y52" s="522"/>
      <c r="Z52" s="523"/>
      <c r="AA52" s="523"/>
      <c r="AB52" s="523"/>
      <c r="AC52" s="523"/>
      <c r="AD52" s="504">
        <f t="shared" si="14"/>
        <v>0</v>
      </c>
      <c r="AE52" s="502" t="e">
        <f>ROUND(AD52*⑤⑧処遇Ⅰ入力シート!$AG$17/⑤⑧処遇Ⅰ入力シート!$AC$17,0)</f>
        <v>#DIV/0!</v>
      </c>
      <c r="AF52" s="525" t="e">
        <f t="shared" si="386"/>
        <v>#DIV/0!</v>
      </c>
      <c r="AG52" s="526"/>
      <c r="AH52" s="523"/>
      <c r="AI52" s="523"/>
      <c r="AJ52" s="502" t="e">
        <f>ROUND(SUM(AG52:AI52)*⑤⑧処遇Ⅰ入力シート!$AG$17/⑤⑧処遇Ⅰ入力シート!$AC$17,0)</f>
        <v>#DIV/0!</v>
      </c>
      <c r="AK52" s="527" t="e">
        <f t="shared" si="387"/>
        <v>#DIV/0!</v>
      </c>
      <c r="AL52" s="507">
        <f t="shared" si="17"/>
        <v>0</v>
      </c>
      <c r="AM52" s="1507"/>
      <c r="AN52" s="1507"/>
      <c r="AO52" s="1507"/>
      <c r="AP52" s="420"/>
      <c r="AQ52" s="420"/>
      <c r="AR52" s="420"/>
      <c r="AS52" s="1508" t="s">
        <v>27</v>
      </c>
      <c r="AT52" s="1509"/>
      <c r="AU52" s="1509"/>
      <c r="AV52" s="1509"/>
      <c r="AW52" s="1509"/>
      <c r="AX52" s="1509"/>
      <c r="AY52" s="1509"/>
      <c r="AZ52" s="1509"/>
      <c r="BA52" s="1509"/>
      <c r="BB52" s="1509"/>
      <c r="BC52" s="1509"/>
      <c r="BD52" s="1509"/>
      <c r="BE52" s="1509"/>
      <c r="BF52" s="1509"/>
      <c r="BG52" s="1510"/>
      <c r="BH52" s="396"/>
      <c r="BI52" s="1653" t="s">
        <v>27</v>
      </c>
      <c r="BJ52" s="1653"/>
      <c r="BK52" s="1653"/>
      <c r="BL52" s="1653"/>
      <c r="BM52" s="1653"/>
      <c r="BN52" s="1653"/>
      <c r="BO52" s="1653"/>
      <c r="BP52" s="1653"/>
      <c r="BQ52" s="1653"/>
      <c r="BR52" s="1653"/>
      <c r="BS52" s="1653"/>
      <c r="BT52" s="1653"/>
      <c r="BU52" s="1653"/>
      <c r="BV52" s="1653"/>
      <c r="BW52" s="1653"/>
      <c r="BX52" s="1653"/>
      <c r="BY52" s="420"/>
      <c r="BZ52" s="508" t="str">
        <f t="shared" si="18"/>
        <v>0</v>
      </c>
      <c r="CB52" s="509">
        <f t="shared" si="64"/>
        <v>0</v>
      </c>
      <c r="CC52" s="510">
        <f t="shared" si="19"/>
        <v>0</v>
      </c>
      <c r="CD52" s="510">
        <f t="shared" si="65"/>
        <v>0</v>
      </c>
      <c r="CE52" s="510">
        <f t="shared" si="20"/>
        <v>0</v>
      </c>
      <c r="CF52" s="510">
        <f t="shared" si="21"/>
        <v>0</v>
      </c>
      <c r="CG52" s="511">
        <f t="shared" si="22"/>
        <v>0</v>
      </c>
      <c r="CH52" s="510">
        <f t="shared" si="23"/>
        <v>0</v>
      </c>
      <c r="CI52" s="511">
        <f t="shared" si="24"/>
        <v>0</v>
      </c>
      <c r="CJ52" s="510">
        <f t="shared" si="25"/>
        <v>0</v>
      </c>
      <c r="CK52" s="511">
        <f t="shared" si="26"/>
        <v>0</v>
      </c>
      <c r="CL52" s="510">
        <f t="shared" si="66"/>
        <v>0</v>
      </c>
      <c r="CM52" s="510">
        <f t="shared" si="27"/>
        <v>0</v>
      </c>
      <c r="CN52" s="510">
        <f t="shared" si="67"/>
        <v>0</v>
      </c>
      <c r="CO52" s="510">
        <f t="shared" si="28"/>
        <v>0</v>
      </c>
      <c r="CP52" s="510">
        <f t="shared" si="29"/>
        <v>0</v>
      </c>
      <c r="CQ52" s="511">
        <f t="shared" si="30"/>
        <v>0</v>
      </c>
      <c r="CR52" s="510">
        <f t="shared" si="31"/>
        <v>0</v>
      </c>
      <c r="CS52" s="511">
        <f t="shared" si="32"/>
        <v>0</v>
      </c>
      <c r="CT52" s="510">
        <f t="shared" si="33"/>
        <v>0</v>
      </c>
      <c r="CU52" s="511">
        <f t="shared" si="34"/>
        <v>0</v>
      </c>
      <c r="CV52" s="513">
        <f t="shared" si="68"/>
        <v>0</v>
      </c>
      <c r="CW52" s="513">
        <f t="shared" si="35"/>
        <v>0</v>
      </c>
      <c r="CX52" s="513">
        <f t="shared" si="69"/>
        <v>0</v>
      </c>
      <c r="CY52" s="513">
        <f t="shared" ref="CY52" si="449">CX52*$BZ52</f>
        <v>0</v>
      </c>
      <c r="CZ52" s="513">
        <f t="shared" si="71"/>
        <v>0</v>
      </c>
      <c r="DA52" s="513">
        <f t="shared" ref="DA52" si="450">CZ52*$BZ52</f>
        <v>0</v>
      </c>
      <c r="DB52" s="513">
        <f t="shared" si="73"/>
        <v>0</v>
      </c>
      <c r="DC52" s="513">
        <f t="shared" ref="DC52" si="451">DB52*$BZ52</f>
        <v>0</v>
      </c>
      <c r="DD52" s="513">
        <f t="shared" si="75"/>
        <v>0</v>
      </c>
      <c r="DE52" s="513">
        <f t="shared" ref="DE52" si="452">DD52*$BZ52</f>
        <v>0</v>
      </c>
      <c r="DF52" s="513">
        <f t="shared" si="77"/>
        <v>0</v>
      </c>
      <c r="DG52" s="513">
        <f t="shared" ref="DG52" si="453">DF52*$BZ52</f>
        <v>0</v>
      </c>
      <c r="DH52" s="513">
        <f t="shared" si="79"/>
        <v>0</v>
      </c>
      <c r="DI52" s="513">
        <f t="shared" si="41"/>
        <v>0</v>
      </c>
      <c r="DJ52" s="513">
        <f t="shared" si="80"/>
        <v>0</v>
      </c>
      <c r="DK52" s="513">
        <f t="shared" si="42"/>
        <v>0</v>
      </c>
      <c r="DL52" s="513">
        <f t="shared" si="43"/>
        <v>0</v>
      </c>
      <c r="DM52" s="511">
        <f t="shared" si="44"/>
        <v>0</v>
      </c>
      <c r="DN52" s="513">
        <f t="shared" si="45"/>
        <v>0</v>
      </c>
      <c r="DO52" s="511">
        <f t="shared" si="46"/>
        <v>0</v>
      </c>
      <c r="DP52" s="513">
        <f t="shared" si="47"/>
        <v>0</v>
      </c>
      <c r="DQ52" s="511">
        <f t="shared" si="48"/>
        <v>0</v>
      </c>
      <c r="DR52" s="510">
        <f t="shared" si="81"/>
        <v>0</v>
      </c>
      <c r="DS52" s="510">
        <f t="shared" si="49"/>
        <v>0</v>
      </c>
      <c r="DT52" s="510">
        <f t="shared" si="82"/>
        <v>0</v>
      </c>
      <c r="DU52" s="510">
        <f t="shared" ref="DU52" si="454">DT52*$BZ52</f>
        <v>0</v>
      </c>
      <c r="DV52" s="510">
        <f t="shared" si="84"/>
        <v>0</v>
      </c>
      <c r="DW52" s="510">
        <f t="shared" ref="DW52" si="455">DV52*$BZ52</f>
        <v>0</v>
      </c>
      <c r="DX52" s="510">
        <f t="shared" si="86"/>
        <v>0</v>
      </c>
      <c r="DY52" s="510">
        <f t="shared" ref="DY52" si="456">DX52*$BZ52</f>
        <v>0</v>
      </c>
      <c r="DZ52" s="510">
        <f t="shared" si="88"/>
        <v>0</v>
      </c>
      <c r="EA52" s="510">
        <f t="shared" ref="EA52" si="457">DZ52*$BZ52</f>
        <v>0</v>
      </c>
      <c r="EB52" s="510">
        <f t="shared" si="90"/>
        <v>0</v>
      </c>
      <c r="EC52" s="510">
        <f t="shared" ref="EC52" si="458">EB52*$BZ52</f>
        <v>0</v>
      </c>
      <c r="ED52" s="510">
        <f t="shared" si="92"/>
        <v>0</v>
      </c>
      <c r="EE52" s="510">
        <f t="shared" si="55"/>
        <v>0</v>
      </c>
      <c r="EF52" s="510">
        <f t="shared" si="93"/>
        <v>0</v>
      </c>
      <c r="EG52" s="510">
        <f t="shared" si="56"/>
        <v>0</v>
      </c>
      <c r="EH52" s="510">
        <f t="shared" si="57"/>
        <v>0</v>
      </c>
      <c r="EI52" s="515">
        <f t="shared" si="58"/>
        <v>0</v>
      </c>
      <c r="EJ52" s="510">
        <f t="shared" si="59"/>
        <v>0</v>
      </c>
      <c r="EK52" s="516">
        <f t="shared" si="60"/>
        <v>0</v>
      </c>
      <c r="EL52" s="510">
        <f t="shared" si="61"/>
        <v>0</v>
      </c>
      <c r="EM52" s="516">
        <f t="shared" si="62"/>
        <v>0</v>
      </c>
      <c r="EN52" s="517">
        <f t="shared" si="63"/>
        <v>0</v>
      </c>
    </row>
    <row r="53" spans="1:144" ht="20.100000000000001" customHeight="1">
      <c r="A53" s="518">
        <f t="shared" si="398"/>
        <v>40</v>
      </c>
      <c r="B53" s="1552"/>
      <c r="C53" s="1552"/>
      <c r="D53" s="519"/>
      <c r="E53" s="519"/>
      <c r="F53" s="519"/>
      <c r="G53" s="519"/>
      <c r="H53" s="519"/>
      <c r="I53" s="520" t="s">
        <v>17</v>
      </c>
      <c r="J53" s="519"/>
      <c r="K53" s="520" t="s">
        <v>44</v>
      </c>
      <c r="L53" s="519"/>
      <c r="M53" s="519"/>
      <c r="N53" s="495" t="str">
        <f>IF(L53="常勤",1,IF(M53="","",IF(M53=0,0,IF(ROUND(M53/⑤⑧処遇Ⅰ入力シート!$B$17,1)&lt;0.1,0.1,ROUND(M53/⑤⑧処遇Ⅰ入力シート!$B$17,1)))))</f>
        <v/>
      </c>
      <c r="O53" s="496"/>
      <c r="P53" s="497" t="s">
        <v>342</v>
      </c>
      <c r="Q53" s="521"/>
      <c r="R53" s="522"/>
      <c r="S53" s="523"/>
      <c r="T53" s="523"/>
      <c r="U53" s="524">
        <f t="shared" si="384"/>
        <v>0</v>
      </c>
      <c r="V53" s="523"/>
      <c r="W53" s="502" t="e">
        <f>ROUND((U53+V53)*⑤⑧処遇Ⅰ入力シート!$AG$17/⑤⑧処遇Ⅰ入力シート!$AC$17,0)</f>
        <v>#DIV/0!</v>
      </c>
      <c r="X53" s="525" t="e">
        <f t="shared" si="385"/>
        <v>#DIV/0!</v>
      </c>
      <c r="Y53" s="522"/>
      <c r="Z53" s="523"/>
      <c r="AA53" s="523"/>
      <c r="AB53" s="523"/>
      <c r="AC53" s="523"/>
      <c r="AD53" s="504">
        <f t="shared" si="14"/>
        <v>0</v>
      </c>
      <c r="AE53" s="502" t="e">
        <f>ROUND(AD53*⑤⑧処遇Ⅰ入力シート!$AG$17/⑤⑧処遇Ⅰ入力シート!$AC$17,0)</f>
        <v>#DIV/0!</v>
      </c>
      <c r="AF53" s="525" t="e">
        <f t="shared" si="386"/>
        <v>#DIV/0!</v>
      </c>
      <c r="AG53" s="526"/>
      <c r="AH53" s="523"/>
      <c r="AI53" s="523"/>
      <c r="AJ53" s="502" t="e">
        <f>ROUND(SUM(AG53:AI53)*⑤⑧処遇Ⅰ入力シート!$AG$17/⑤⑧処遇Ⅰ入力シート!$AC$17,0)</f>
        <v>#DIV/0!</v>
      </c>
      <c r="AK53" s="527" t="e">
        <f t="shared" si="387"/>
        <v>#DIV/0!</v>
      </c>
      <c r="AL53" s="507">
        <f t="shared" si="17"/>
        <v>0</v>
      </c>
      <c r="AM53" s="1507"/>
      <c r="AN53" s="1507"/>
      <c r="AO53" s="1507"/>
      <c r="AP53" s="420"/>
      <c r="AQ53" s="420"/>
      <c r="AR53" s="420"/>
      <c r="AS53" s="1511"/>
      <c r="AT53" s="1512"/>
      <c r="AU53" s="1512"/>
      <c r="AV53" s="1512"/>
      <c r="AW53" s="1512"/>
      <c r="AX53" s="1512"/>
      <c r="AY53" s="1512"/>
      <c r="AZ53" s="1512"/>
      <c r="BA53" s="1512"/>
      <c r="BB53" s="1512"/>
      <c r="BC53" s="1512"/>
      <c r="BD53" s="1512"/>
      <c r="BE53" s="1512"/>
      <c r="BF53" s="1512"/>
      <c r="BG53" s="1513"/>
      <c r="BH53" s="396"/>
      <c r="BI53" s="1653"/>
      <c r="BJ53" s="1653"/>
      <c r="BK53" s="1653"/>
      <c r="BL53" s="1653"/>
      <c r="BM53" s="1653"/>
      <c r="BN53" s="1653"/>
      <c r="BO53" s="1653"/>
      <c r="BP53" s="1653"/>
      <c r="BQ53" s="1653"/>
      <c r="BR53" s="1653"/>
      <c r="BS53" s="1653"/>
      <c r="BT53" s="1653"/>
      <c r="BU53" s="1653"/>
      <c r="BV53" s="1653"/>
      <c r="BW53" s="1653"/>
      <c r="BX53" s="1653"/>
      <c r="BY53" s="420"/>
      <c r="BZ53" s="508" t="str">
        <f t="shared" si="18"/>
        <v>0</v>
      </c>
      <c r="CB53" s="509">
        <f t="shared" si="64"/>
        <v>0</v>
      </c>
      <c r="CC53" s="510">
        <f t="shared" si="19"/>
        <v>0</v>
      </c>
      <c r="CD53" s="510">
        <f t="shared" si="65"/>
        <v>0</v>
      </c>
      <c r="CE53" s="510">
        <f t="shared" si="20"/>
        <v>0</v>
      </c>
      <c r="CF53" s="510">
        <f t="shared" si="21"/>
        <v>0</v>
      </c>
      <c r="CG53" s="511">
        <f t="shared" si="22"/>
        <v>0</v>
      </c>
      <c r="CH53" s="510">
        <f t="shared" si="23"/>
        <v>0</v>
      </c>
      <c r="CI53" s="511">
        <f t="shared" si="24"/>
        <v>0</v>
      </c>
      <c r="CJ53" s="510">
        <f t="shared" si="25"/>
        <v>0</v>
      </c>
      <c r="CK53" s="511">
        <f t="shared" si="26"/>
        <v>0</v>
      </c>
      <c r="CL53" s="510">
        <f t="shared" si="66"/>
        <v>0</v>
      </c>
      <c r="CM53" s="510">
        <f t="shared" si="27"/>
        <v>0</v>
      </c>
      <c r="CN53" s="510">
        <f t="shared" si="67"/>
        <v>0</v>
      </c>
      <c r="CO53" s="510">
        <f t="shared" si="28"/>
        <v>0</v>
      </c>
      <c r="CP53" s="510">
        <f t="shared" si="29"/>
        <v>0</v>
      </c>
      <c r="CQ53" s="511">
        <f t="shared" si="30"/>
        <v>0</v>
      </c>
      <c r="CR53" s="510">
        <f t="shared" si="31"/>
        <v>0</v>
      </c>
      <c r="CS53" s="511">
        <f t="shared" si="32"/>
        <v>0</v>
      </c>
      <c r="CT53" s="510">
        <f t="shared" si="33"/>
        <v>0</v>
      </c>
      <c r="CU53" s="511">
        <f t="shared" si="34"/>
        <v>0</v>
      </c>
      <c r="CV53" s="513">
        <f t="shared" si="68"/>
        <v>0</v>
      </c>
      <c r="CW53" s="513">
        <f t="shared" si="35"/>
        <v>0</v>
      </c>
      <c r="CX53" s="513">
        <f t="shared" si="69"/>
        <v>0</v>
      </c>
      <c r="CY53" s="513">
        <f t="shared" ref="CY53" si="459">CX53*$BZ53</f>
        <v>0</v>
      </c>
      <c r="CZ53" s="513">
        <f t="shared" si="71"/>
        <v>0</v>
      </c>
      <c r="DA53" s="513">
        <f t="shared" ref="DA53" si="460">CZ53*$BZ53</f>
        <v>0</v>
      </c>
      <c r="DB53" s="513">
        <f t="shared" si="73"/>
        <v>0</v>
      </c>
      <c r="DC53" s="513">
        <f t="shared" ref="DC53" si="461">DB53*$BZ53</f>
        <v>0</v>
      </c>
      <c r="DD53" s="513">
        <f t="shared" si="75"/>
        <v>0</v>
      </c>
      <c r="DE53" s="513">
        <f t="shared" ref="DE53" si="462">DD53*$BZ53</f>
        <v>0</v>
      </c>
      <c r="DF53" s="513">
        <f t="shared" si="77"/>
        <v>0</v>
      </c>
      <c r="DG53" s="513">
        <f t="shared" ref="DG53" si="463">DF53*$BZ53</f>
        <v>0</v>
      </c>
      <c r="DH53" s="513">
        <f t="shared" si="79"/>
        <v>0</v>
      </c>
      <c r="DI53" s="513">
        <f t="shared" si="41"/>
        <v>0</v>
      </c>
      <c r="DJ53" s="513">
        <f t="shared" si="80"/>
        <v>0</v>
      </c>
      <c r="DK53" s="513">
        <f t="shared" si="42"/>
        <v>0</v>
      </c>
      <c r="DL53" s="513">
        <f t="shared" si="43"/>
        <v>0</v>
      </c>
      <c r="DM53" s="511">
        <f t="shared" si="44"/>
        <v>0</v>
      </c>
      <c r="DN53" s="513">
        <f t="shared" si="45"/>
        <v>0</v>
      </c>
      <c r="DO53" s="511">
        <f t="shared" si="46"/>
        <v>0</v>
      </c>
      <c r="DP53" s="513">
        <f t="shared" si="47"/>
        <v>0</v>
      </c>
      <c r="DQ53" s="511">
        <f t="shared" si="48"/>
        <v>0</v>
      </c>
      <c r="DR53" s="510">
        <f t="shared" si="81"/>
        <v>0</v>
      </c>
      <c r="DS53" s="510">
        <f t="shared" si="49"/>
        <v>0</v>
      </c>
      <c r="DT53" s="510">
        <f t="shared" si="82"/>
        <v>0</v>
      </c>
      <c r="DU53" s="510">
        <f t="shared" ref="DU53" si="464">DT53*$BZ53</f>
        <v>0</v>
      </c>
      <c r="DV53" s="510">
        <f t="shared" si="84"/>
        <v>0</v>
      </c>
      <c r="DW53" s="510">
        <f t="shared" ref="DW53" si="465">DV53*$BZ53</f>
        <v>0</v>
      </c>
      <c r="DX53" s="510">
        <f t="shared" si="86"/>
        <v>0</v>
      </c>
      <c r="DY53" s="510">
        <f t="shared" ref="DY53" si="466">DX53*$BZ53</f>
        <v>0</v>
      </c>
      <c r="DZ53" s="510">
        <f t="shared" si="88"/>
        <v>0</v>
      </c>
      <c r="EA53" s="510">
        <f t="shared" ref="EA53" si="467">DZ53*$BZ53</f>
        <v>0</v>
      </c>
      <c r="EB53" s="510">
        <f t="shared" si="90"/>
        <v>0</v>
      </c>
      <c r="EC53" s="510">
        <f t="shared" ref="EC53" si="468">EB53*$BZ53</f>
        <v>0</v>
      </c>
      <c r="ED53" s="510">
        <f t="shared" si="92"/>
        <v>0</v>
      </c>
      <c r="EE53" s="510">
        <f t="shared" si="55"/>
        <v>0</v>
      </c>
      <c r="EF53" s="510">
        <f t="shared" si="93"/>
        <v>0</v>
      </c>
      <c r="EG53" s="510">
        <f t="shared" si="56"/>
        <v>0</v>
      </c>
      <c r="EH53" s="510">
        <f t="shared" si="57"/>
        <v>0</v>
      </c>
      <c r="EI53" s="515">
        <f t="shared" si="58"/>
        <v>0</v>
      </c>
      <c r="EJ53" s="510">
        <f t="shared" si="59"/>
        <v>0</v>
      </c>
      <c r="EK53" s="516">
        <f t="shared" si="60"/>
        <v>0</v>
      </c>
      <c r="EL53" s="510">
        <f t="shared" si="61"/>
        <v>0</v>
      </c>
      <c r="EM53" s="516">
        <f t="shared" si="62"/>
        <v>0</v>
      </c>
      <c r="EN53" s="517">
        <f t="shared" si="63"/>
        <v>0</v>
      </c>
    </row>
    <row r="54" spans="1:144" ht="20.100000000000001" customHeight="1">
      <c r="A54" s="518">
        <f t="shared" si="398"/>
        <v>41</v>
      </c>
      <c r="B54" s="1552"/>
      <c r="C54" s="1552"/>
      <c r="D54" s="519"/>
      <c r="E54" s="519"/>
      <c r="F54" s="519"/>
      <c r="G54" s="519"/>
      <c r="H54" s="519"/>
      <c r="I54" s="520" t="s">
        <v>17</v>
      </c>
      <c r="J54" s="519"/>
      <c r="K54" s="520" t="s">
        <v>44</v>
      </c>
      <c r="L54" s="519"/>
      <c r="M54" s="519"/>
      <c r="N54" s="495" t="str">
        <f>IF(L54="常勤",1,IF(M54="","",IF(M54=0,0,IF(ROUND(M54/⑤⑧処遇Ⅰ入力シート!$B$17,1)&lt;0.1,0.1,ROUND(M54/⑤⑧処遇Ⅰ入力シート!$B$17,1)))))</f>
        <v/>
      </c>
      <c r="O54" s="496"/>
      <c r="P54" s="497" t="s">
        <v>342</v>
      </c>
      <c r="Q54" s="521"/>
      <c r="R54" s="522"/>
      <c r="S54" s="523"/>
      <c r="T54" s="523"/>
      <c r="U54" s="524">
        <f t="shared" si="384"/>
        <v>0</v>
      </c>
      <c r="V54" s="523"/>
      <c r="W54" s="502" t="e">
        <f>ROUND((U54+V54)*⑤⑧処遇Ⅰ入力シート!$AG$17/⑤⑧処遇Ⅰ入力シート!$AC$17,0)</f>
        <v>#DIV/0!</v>
      </c>
      <c r="X54" s="525" t="e">
        <f t="shared" si="385"/>
        <v>#DIV/0!</v>
      </c>
      <c r="Y54" s="522"/>
      <c r="Z54" s="523"/>
      <c r="AA54" s="523"/>
      <c r="AB54" s="523"/>
      <c r="AC54" s="523"/>
      <c r="AD54" s="504">
        <f t="shared" si="14"/>
        <v>0</v>
      </c>
      <c r="AE54" s="502" t="e">
        <f>ROUND(AD54*⑤⑧処遇Ⅰ入力シート!$AG$17/⑤⑧処遇Ⅰ入力シート!$AC$17,0)</f>
        <v>#DIV/0!</v>
      </c>
      <c r="AF54" s="525" t="e">
        <f t="shared" si="386"/>
        <v>#DIV/0!</v>
      </c>
      <c r="AG54" s="526"/>
      <c r="AH54" s="523"/>
      <c r="AI54" s="523"/>
      <c r="AJ54" s="502" t="e">
        <f>ROUND(SUM(AG54:AI54)*⑤⑧処遇Ⅰ入力シート!$AG$17/⑤⑧処遇Ⅰ入力シート!$AC$17,0)</f>
        <v>#DIV/0!</v>
      </c>
      <c r="AK54" s="527" t="e">
        <f t="shared" si="387"/>
        <v>#DIV/0!</v>
      </c>
      <c r="AL54" s="507">
        <f t="shared" si="17"/>
        <v>0</v>
      </c>
      <c r="AM54" s="1507"/>
      <c r="AN54" s="1507"/>
      <c r="AO54" s="1507"/>
      <c r="AP54" s="420"/>
      <c r="AQ54" s="420"/>
      <c r="AR54" s="420"/>
      <c r="AS54" s="1481" t="s">
        <v>93</v>
      </c>
      <c r="AT54" s="1482"/>
      <c r="AU54" s="1485" t="s">
        <v>18</v>
      </c>
      <c r="AV54" s="1486"/>
      <c r="AW54" s="1487"/>
      <c r="AX54" s="1485" t="s">
        <v>22</v>
      </c>
      <c r="AY54" s="1487"/>
      <c r="AZ54" s="1492" t="s">
        <v>19</v>
      </c>
      <c r="BA54" s="1473"/>
      <c r="BB54" s="1470" t="s">
        <v>23</v>
      </c>
      <c r="BC54" s="1470"/>
      <c r="BD54" s="1470"/>
      <c r="BE54" s="1470"/>
      <c r="BF54" s="1470"/>
      <c r="BG54" s="1471"/>
      <c r="BH54" s="396"/>
      <c r="BI54" s="1443" t="s">
        <v>94</v>
      </c>
      <c r="BJ54" s="1443"/>
      <c r="BK54" s="1493" t="s">
        <v>18</v>
      </c>
      <c r="BL54" s="1493"/>
      <c r="BM54" s="1493"/>
      <c r="BN54" s="1493" t="s">
        <v>22</v>
      </c>
      <c r="BO54" s="1493"/>
      <c r="BP54" s="1493" t="s">
        <v>19</v>
      </c>
      <c r="BQ54" s="1493"/>
      <c r="BR54" s="1493"/>
      <c r="BS54" s="1493" t="s">
        <v>23</v>
      </c>
      <c r="BT54" s="1493"/>
      <c r="BU54" s="1493"/>
      <c r="BV54" s="1493"/>
      <c r="BW54" s="1493"/>
      <c r="BX54" s="1493"/>
      <c r="BY54" s="420"/>
      <c r="BZ54" s="508" t="str">
        <f t="shared" si="18"/>
        <v>0</v>
      </c>
      <c r="CB54" s="509">
        <f t="shared" si="64"/>
        <v>0</v>
      </c>
      <c r="CC54" s="510">
        <f t="shared" si="19"/>
        <v>0</v>
      </c>
      <c r="CD54" s="510">
        <f t="shared" si="65"/>
        <v>0</v>
      </c>
      <c r="CE54" s="510">
        <f t="shared" si="20"/>
        <v>0</v>
      </c>
      <c r="CF54" s="510">
        <f t="shared" si="21"/>
        <v>0</v>
      </c>
      <c r="CG54" s="511">
        <f t="shared" si="22"/>
        <v>0</v>
      </c>
      <c r="CH54" s="510">
        <f t="shared" si="23"/>
        <v>0</v>
      </c>
      <c r="CI54" s="511">
        <f t="shared" si="24"/>
        <v>0</v>
      </c>
      <c r="CJ54" s="510">
        <f t="shared" si="25"/>
        <v>0</v>
      </c>
      <c r="CK54" s="511">
        <f t="shared" si="26"/>
        <v>0</v>
      </c>
      <c r="CL54" s="510">
        <f t="shared" si="66"/>
        <v>0</v>
      </c>
      <c r="CM54" s="510">
        <f t="shared" si="27"/>
        <v>0</v>
      </c>
      <c r="CN54" s="510">
        <f t="shared" si="67"/>
        <v>0</v>
      </c>
      <c r="CO54" s="510">
        <f t="shared" si="28"/>
        <v>0</v>
      </c>
      <c r="CP54" s="510">
        <f t="shared" si="29"/>
        <v>0</v>
      </c>
      <c r="CQ54" s="511">
        <f t="shared" si="30"/>
        <v>0</v>
      </c>
      <c r="CR54" s="510">
        <f t="shared" si="31"/>
        <v>0</v>
      </c>
      <c r="CS54" s="511">
        <f t="shared" si="32"/>
        <v>0</v>
      </c>
      <c r="CT54" s="510">
        <f t="shared" si="33"/>
        <v>0</v>
      </c>
      <c r="CU54" s="511">
        <f t="shared" si="34"/>
        <v>0</v>
      </c>
      <c r="CV54" s="513">
        <f t="shared" si="68"/>
        <v>0</v>
      </c>
      <c r="CW54" s="513">
        <f t="shared" si="35"/>
        <v>0</v>
      </c>
      <c r="CX54" s="513">
        <f t="shared" si="69"/>
        <v>0</v>
      </c>
      <c r="CY54" s="513">
        <f t="shared" ref="CY54" si="469">CX54*$BZ54</f>
        <v>0</v>
      </c>
      <c r="CZ54" s="513">
        <f t="shared" si="71"/>
        <v>0</v>
      </c>
      <c r="DA54" s="513">
        <f t="shared" ref="DA54" si="470">CZ54*$BZ54</f>
        <v>0</v>
      </c>
      <c r="DB54" s="513">
        <f t="shared" si="73"/>
        <v>0</v>
      </c>
      <c r="DC54" s="513">
        <f t="shared" ref="DC54" si="471">DB54*$BZ54</f>
        <v>0</v>
      </c>
      <c r="DD54" s="513">
        <f t="shared" si="75"/>
        <v>0</v>
      </c>
      <c r="DE54" s="513">
        <f t="shared" ref="DE54" si="472">DD54*$BZ54</f>
        <v>0</v>
      </c>
      <c r="DF54" s="513">
        <f t="shared" si="77"/>
        <v>0</v>
      </c>
      <c r="DG54" s="513">
        <f t="shared" ref="DG54" si="473">DF54*$BZ54</f>
        <v>0</v>
      </c>
      <c r="DH54" s="513">
        <f t="shared" si="79"/>
        <v>0</v>
      </c>
      <c r="DI54" s="513">
        <f t="shared" si="41"/>
        <v>0</v>
      </c>
      <c r="DJ54" s="513">
        <f t="shared" si="80"/>
        <v>0</v>
      </c>
      <c r="DK54" s="513">
        <f t="shared" si="42"/>
        <v>0</v>
      </c>
      <c r="DL54" s="513">
        <f t="shared" si="43"/>
        <v>0</v>
      </c>
      <c r="DM54" s="511">
        <f t="shared" si="44"/>
        <v>0</v>
      </c>
      <c r="DN54" s="513">
        <f t="shared" si="45"/>
        <v>0</v>
      </c>
      <c r="DO54" s="511">
        <f t="shared" si="46"/>
        <v>0</v>
      </c>
      <c r="DP54" s="513">
        <f t="shared" si="47"/>
        <v>0</v>
      </c>
      <c r="DQ54" s="511">
        <f t="shared" si="48"/>
        <v>0</v>
      </c>
      <c r="DR54" s="510">
        <f t="shared" si="81"/>
        <v>0</v>
      </c>
      <c r="DS54" s="510">
        <f t="shared" si="49"/>
        <v>0</v>
      </c>
      <c r="DT54" s="510">
        <f t="shared" si="82"/>
        <v>0</v>
      </c>
      <c r="DU54" s="510">
        <f t="shared" ref="DU54" si="474">DT54*$BZ54</f>
        <v>0</v>
      </c>
      <c r="DV54" s="510">
        <f t="shared" si="84"/>
        <v>0</v>
      </c>
      <c r="DW54" s="510">
        <f t="shared" ref="DW54" si="475">DV54*$BZ54</f>
        <v>0</v>
      </c>
      <c r="DX54" s="510">
        <f t="shared" si="86"/>
        <v>0</v>
      </c>
      <c r="DY54" s="510">
        <f t="shared" ref="DY54" si="476">DX54*$BZ54</f>
        <v>0</v>
      </c>
      <c r="DZ54" s="510">
        <f t="shared" si="88"/>
        <v>0</v>
      </c>
      <c r="EA54" s="510">
        <f t="shared" ref="EA54" si="477">DZ54*$BZ54</f>
        <v>0</v>
      </c>
      <c r="EB54" s="510">
        <f t="shared" si="90"/>
        <v>0</v>
      </c>
      <c r="EC54" s="510">
        <f t="shared" ref="EC54" si="478">EB54*$BZ54</f>
        <v>0</v>
      </c>
      <c r="ED54" s="510">
        <f t="shared" si="92"/>
        <v>0</v>
      </c>
      <c r="EE54" s="510">
        <f t="shared" si="55"/>
        <v>0</v>
      </c>
      <c r="EF54" s="510">
        <f t="shared" si="93"/>
        <v>0</v>
      </c>
      <c r="EG54" s="510">
        <f t="shared" si="56"/>
        <v>0</v>
      </c>
      <c r="EH54" s="510">
        <f t="shared" si="57"/>
        <v>0</v>
      </c>
      <c r="EI54" s="515">
        <f t="shared" si="58"/>
        <v>0</v>
      </c>
      <c r="EJ54" s="510">
        <f t="shared" si="59"/>
        <v>0</v>
      </c>
      <c r="EK54" s="516">
        <f t="shared" si="60"/>
        <v>0</v>
      </c>
      <c r="EL54" s="510">
        <f t="shared" si="61"/>
        <v>0</v>
      </c>
      <c r="EM54" s="516">
        <f t="shared" si="62"/>
        <v>0</v>
      </c>
      <c r="EN54" s="517">
        <f t="shared" si="63"/>
        <v>0</v>
      </c>
    </row>
    <row r="55" spans="1:144" ht="20.100000000000001" customHeight="1">
      <c r="A55" s="518">
        <f t="shared" si="398"/>
        <v>42</v>
      </c>
      <c r="B55" s="1552"/>
      <c r="C55" s="1552"/>
      <c r="D55" s="519"/>
      <c r="E55" s="519"/>
      <c r="F55" s="519"/>
      <c r="G55" s="519"/>
      <c r="H55" s="519"/>
      <c r="I55" s="520" t="s">
        <v>17</v>
      </c>
      <c r="J55" s="519"/>
      <c r="K55" s="520" t="s">
        <v>44</v>
      </c>
      <c r="L55" s="519"/>
      <c r="M55" s="519"/>
      <c r="N55" s="495" t="str">
        <f>IF(L55="常勤",1,IF(M55="","",IF(M55=0,0,IF(ROUND(M55/⑤⑧処遇Ⅰ入力シート!$B$17,1)&lt;0.1,0.1,ROUND(M55/⑤⑧処遇Ⅰ入力シート!$B$17,1)))))</f>
        <v/>
      </c>
      <c r="O55" s="496"/>
      <c r="P55" s="497" t="s">
        <v>342</v>
      </c>
      <c r="Q55" s="521"/>
      <c r="R55" s="522"/>
      <c r="S55" s="523"/>
      <c r="T55" s="523"/>
      <c r="U55" s="524">
        <f t="shared" si="384"/>
        <v>0</v>
      </c>
      <c r="V55" s="523"/>
      <c r="W55" s="502" t="e">
        <f>ROUND((U55+V55)*⑤⑧処遇Ⅰ入力シート!$AG$17/⑤⑧処遇Ⅰ入力シート!$AC$17,0)</f>
        <v>#DIV/0!</v>
      </c>
      <c r="X55" s="525" t="e">
        <f t="shared" si="385"/>
        <v>#DIV/0!</v>
      </c>
      <c r="Y55" s="522"/>
      <c r="Z55" s="523"/>
      <c r="AA55" s="523"/>
      <c r="AB55" s="523"/>
      <c r="AC55" s="523"/>
      <c r="AD55" s="504">
        <f t="shared" si="14"/>
        <v>0</v>
      </c>
      <c r="AE55" s="502" t="e">
        <f>ROUND(AD55*⑤⑧処遇Ⅰ入力シート!$AG$17/⑤⑧処遇Ⅰ入力シート!$AC$17,0)</f>
        <v>#DIV/0!</v>
      </c>
      <c r="AF55" s="525" t="e">
        <f t="shared" si="386"/>
        <v>#DIV/0!</v>
      </c>
      <c r="AG55" s="526"/>
      <c r="AH55" s="523"/>
      <c r="AI55" s="523"/>
      <c r="AJ55" s="502" t="e">
        <f>ROUND(SUM(AG55:AI55)*⑤⑧処遇Ⅰ入力シート!$AG$17/⑤⑧処遇Ⅰ入力シート!$AC$17,0)</f>
        <v>#DIV/0!</v>
      </c>
      <c r="AK55" s="527" t="e">
        <f t="shared" si="387"/>
        <v>#DIV/0!</v>
      </c>
      <c r="AL55" s="507">
        <f t="shared" si="17"/>
        <v>0</v>
      </c>
      <c r="AM55" s="1507"/>
      <c r="AN55" s="1507"/>
      <c r="AO55" s="1507"/>
      <c r="AP55" s="420"/>
      <c r="AQ55" s="420"/>
      <c r="AR55" s="420"/>
      <c r="AS55" s="1483"/>
      <c r="AT55" s="1484"/>
      <c r="AU55" s="1488"/>
      <c r="AV55" s="1489"/>
      <c r="AW55" s="1490"/>
      <c r="AX55" s="1491"/>
      <c r="AY55" s="1471"/>
      <c r="AZ55" s="1492"/>
      <c r="BA55" s="1473"/>
      <c r="BB55" s="1472"/>
      <c r="BC55" s="1472"/>
      <c r="BD55" s="1472"/>
      <c r="BE55" s="1472"/>
      <c r="BF55" s="1472"/>
      <c r="BG55" s="1473"/>
      <c r="BH55" s="396"/>
      <c r="BI55" s="1443"/>
      <c r="BJ55" s="1443"/>
      <c r="BK55" s="1493"/>
      <c r="BL55" s="1493"/>
      <c r="BM55" s="1493"/>
      <c r="BN55" s="1493"/>
      <c r="BO55" s="1493"/>
      <c r="BP55" s="1493"/>
      <c r="BQ55" s="1493"/>
      <c r="BR55" s="1493"/>
      <c r="BS55" s="1493"/>
      <c r="BT55" s="1493"/>
      <c r="BU55" s="1493"/>
      <c r="BV55" s="1493"/>
      <c r="BW55" s="1493"/>
      <c r="BX55" s="1493"/>
      <c r="BY55" s="420"/>
      <c r="BZ55" s="508" t="str">
        <f t="shared" si="18"/>
        <v>0</v>
      </c>
      <c r="CB55" s="509">
        <f t="shared" si="64"/>
        <v>0</v>
      </c>
      <c r="CC55" s="510">
        <f t="shared" si="19"/>
        <v>0</v>
      </c>
      <c r="CD55" s="510">
        <f t="shared" si="65"/>
        <v>0</v>
      </c>
      <c r="CE55" s="510">
        <f t="shared" si="20"/>
        <v>0</v>
      </c>
      <c r="CF55" s="510">
        <f t="shared" si="21"/>
        <v>0</v>
      </c>
      <c r="CG55" s="511">
        <f t="shared" si="22"/>
        <v>0</v>
      </c>
      <c r="CH55" s="510">
        <f t="shared" si="23"/>
        <v>0</v>
      </c>
      <c r="CI55" s="511">
        <f t="shared" si="24"/>
        <v>0</v>
      </c>
      <c r="CJ55" s="510">
        <f t="shared" si="25"/>
        <v>0</v>
      </c>
      <c r="CK55" s="511">
        <f t="shared" si="26"/>
        <v>0</v>
      </c>
      <c r="CL55" s="510">
        <f t="shared" si="66"/>
        <v>0</v>
      </c>
      <c r="CM55" s="510">
        <f t="shared" si="27"/>
        <v>0</v>
      </c>
      <c r="CN55" s="510">
        <f t="shared" si="67"/>
        <v>0</v>
      </c>
      <c r="CO55" s="510">
        <f t="shared" si="28"/>
        <v>0</v>
      </c>
      <c r="CP55" s="510">
        <f t="shared" si="29"/>
        <v>0</v>
      </c>
      <c r="CQ55" s="511">
        <f t="shared" si="30"/>
        <v>0</v>
      </c>
      <c r="CR55" s="510">
        <f t="shared" si="31"/>
        <v>0</v>
      </c>
      <c r="CS55" s="511">
        <f t="shared" si="32"/>
        <v>0</v>
      </c>
      <c r="CT55" s="510">
        <f t="shared" si="33"/>
        <v>0</v>
      </c>
      <c r="CU55" s="511">
        <f t="shared" si="34"/>
        <v>0</v>
      </c>
      <c r="CV55" s="513">
        <f t="shared" si="68"/>
        <v>0</v>
      </c>
      <c r="CW55" s="513">
        <f t="shared" si="35"/>
        <v>0</v>
      </c>
      <c r="CX55" s="513">
        <f t="shared" si="69"/>
        <v>0</v>
      </c>
      <c r="CY55" s="513">
        <f t="shared" ref="CY55" si="479">CX55*$BZ55</f>
        <v>0</v>
      </c>
      <c r="CZ55" s="513">
        <f t="shared" si="71"/>
        <v>0</v>
      </c>
      <c r="DA55" s="513">
        <f t="shared" ref="DA55" si="480">CZ55*$BZ55</f>
        <v>0</v>
      </c>
      <c r="DB55" s="513">
        <f t="shared" si="73"/>
        <v>0</v>
      </c>
      <c r="DC55" s="513">
        <f t="shared" ref="DC55" si="481">DB55*$BZ55</f>
        <v>0</v>
      </c>
      <c r="DD55" s="513">
        <f t="shared" si="75"/>
        <v>0</v>
      </c>
      <c r="DE55" s="513">
        <f t="shared" ref="DE55" si="482">DD55*$BZ55</f>
        <v>0</v>
      </c>
      <c r="DF55" s="513">
        <f t="shared" si="77"/>
        <v>0</v>
      </c>
      <c r="DG55" s="513">
        <f t="shared" ref="DG55" si="483">DF55*$BZ55</f>
        <v>0</v>
      </c>
      <c r="DH55" s="513">
        <f t="shared" si="79"/>
        <v>0</v>
      </c>
      <c r="DI55" s="513">
        <f t="shared" si="41"/>
        <v>0</v>
      </c>
      <c r="DJ55" s="513">
        <f t="shared" si="80"/>
        <v>0</v>
      </c>
      <c r="DK55" s="513">
        <f t="shared" si="42"/>
        <v>0</v>
      </c>
      <c r="DL55" s="513">
        <f t="shared" si="43"/>
        <v>0</v>
      </c>
      <c r="DM55" s="511">
        <f t="shared" si="44"/>
        <v>0</v>
      </c>
      <c r="DN55" s="513">
        <f t="shared" si="45"/>
        <v>0</v>
      </c>
      <c r="DO55" s="511">
        <f t="shared" si="46"/>
        <v>0</v>
      </c>
      <c r="DP55" s="513">
        <f t="shared" si="47"/>
        <v>0</v>
      </c>
      <c r="DQ55" s="511">
        <f t="shared" si="48"/>
        <v>0</v>
      </c>
      <c r="DR55" s="510">
        <f t="shared" si="81"/>
        <v>0</v>
      </c>
      <c r="DS55" s="510">
        <f t="shared" si="49"/>
        <v>0</v>
      </c>
      <c r="DT55" s="510">
        <f t="shared" si="82"/>
        <v>0</v>
      </c>
      <c r="DU55" s="510">
        <f t="shared" ref="DU55" si="484">DT55*$BZ55</f>
        <v>0</v>
      </c>
      <c r="DV55" s="510">
        <f t="shared" si="84"/>
        <v>0</v>
      </c>
      <c r="DW55" s="510">
        <f t="shared" ref="DW55" si="485">DV55*$BZ55</f>
        <v>0</v>
      </c>
      <c r="DX55" s="510">
        <f t="shared" si="86"/>
        <v>0</v>
      </c>
      <c r="DY55" s="510">
        <f t="shared" ref="DY55" si="486">DX55*$BZ55</f>
        <v>0</v>
      </c>
      <c r="DZ55" s="510">
        <f t="shared" si="88"/>
        <v>0</v>
      </c>
      <c r="EA55" s="510">
        <f t="shared" ref="EA55" si="487">DZ55*$BZ55</f>
        <v>0</v>
      </c>
      <c r="EB55" s="510">
        <f t="shared" si="90"/>
        <v>0</v>
      </c>
      <c r="EC55" s="510">
        <f t="shared" ref="EC55" si="488">EB55*$BZ55</f>
        <v>0</v>
      </c>
      <c r="ED55" s="510">
        <f t="shared" si="92"/>
        <v>0</v>
      </c>
      <c r="EE55" s="510">
        <f t="shared" si="55"/>
        <v>0</v>
      </c>
      <c r="EF55" s="510">
        <f t="shared" si="93"/>
        <v>0</v>
      </c>
      <c r="EG55" s="510">
        <f t="shared" si="56"/>
        <v>0</v>
      </c>
      <c r="EH55" s="510">
        <f t="shared" si="57"/>
        <v>0</v>
      </c>
      <c r="EI55" s="515">
        <f t="shared" si="58"/>
        <v>0</v>
      </c>
      <c r="EJ55" s="510">
        <f t="shared" si="59"/>
        <v>0</v>
      </c>
      <c r="EK55" s="516">
        <f t="shared" si="60"/>
        <v>0</v>
      </c>
      <c r="EL55" s="510">
        <f t="shared" si="61"/>
        <v>0</v>
      </c>
      <c r="EM55" s="516">
        <f t="shared" si="62"/>
        <v>0</v>
      </c>
      <c r="EN55" s="517">
        <f t="shared" si="63"/>
        <v>0</v>
      </c>
    </row>
    <row r="56" spans="1:144" ht="20.100000000000001" customHeight="1">
      <c r="A56" s="518">
        <f t="shared" si="398"/>
        <v>43</v>
      </c>
      <c r="B56" s="1552"/>
      <c r="C56" s="1552"/>
      <c r="D56" s="519"/>
      <c r="E56" s="519"/>
      <c r="F56" s="519"/>
      <c r="G56" s="519"/>
      <c r="H56" s="519"/>
      <c r="I56" s="520" t="s">
        <v>17</v>
      </c>
      <c r="J56" s="519"/>
      <c r="K56" s="520" t="s">
        <v>44</v>
      </c>
      <c r="L56" s="519"/>
      <c r="M56" s="519"/>
      <c r="N56" s="495" t="str">
        <f>IF(L56="常勤",1,IF(M56="","",IF(M56=0,0,IF(ROUND(M56/⑤⑧処遇Ⅰ入力シート!$B$17,1)&lt;0.1,0.1,ROUND(M56/⑤⑧処遇Ⅰ入力シート!$B$17,1)))))</f>
        <v/>
      </c>
      <c r="O56" s="496"/>
      <c r="P56" s="497" t="s">
        <v>342</v>
      </c>
      <c r="Q56" s="521"/>
      <c r="R56" s="522"/>
      <c r="S56" s="523"/>
      <c r="T56" s="523"/>
      <c r="U56" s="524">
        <f t="shared" si="384"/>
        <v>0</v>
      </c>
      <c r="V56" s="523"/>
      <c r="W56" s="502" t="e">
        <f>ROUND((U56+V56)*⑤⑧処遇Ⅰ入力シート!$AG$17/⑤⑧処遇Ⅰ入力シート!$AC$17,0)</f>
        <v>#DIV/0!</v>
      </c>
      <c r="X56" s="525" t="e">
        <f t="shared" si="385"/>
        <v>#DIV/0!</v>
      </c>
      <c r="Y56" s="522"/>
      <c r="Z56" s="523"/>
      <c r="AA56" s="523"/>
      <c r="AB56" s="523"/>
      <c r="AC56" s="523"/>
      <c r="AD56" s="504">
        <f t="shared" si="14"/>
        <v>0</v>
      </c>
      <c r="AE56" s="502" t="e">
        <f>ROUND(AD56*⑤⑧処遇Ⅰ入力シート!$AG$17/⑤⑧処遇Ⅰ入力シート!$AC$17,0)</f>
        <v>#DIV/0!</v>
      </c>
      <c r="AF56" s="525" t="e">
        <f t="shared" si="386"/>
        <v>#DIV/0!</v>
      </c>
      <c r="AG56" s="526"/>
      <c r="AH56" s="523"/>
      <c r="AI56" s="523"/>
      <c r="AJ56" s="502" t="e">
        <f>ROUND(SUM(AG56:AI56)*⑤⑧処遇Ⅰ入力シート!$AG$17/⑤⑧処遇Ⅰ入力シート!$AC$17,0)</f>
        <v>#DIV/0!</v>
      </c>
      <c r="AK56" s="527" t="e">
        <f t="shared" si="387"/>
        <v>#DIV/0!</v>
      </c>
      <c r="AL56" s="507">
        <f t="shared" si="17"/>
        <v>0</v>
      </c>
      <c r="AM56" s="1507"/>
      <c r="AN56" s="1507"/>
      <c r="AO56" s="1507"/>
      <c r="AP56" s="420"/>
      <c r="AQ56" s="420"/>
      <c r="AR56" s="420"/>
      <c r="AS56" s="1639">
        <f>'③処遇Ⅱ及び職員処遇入力シート '!B77</f>
        <v>0</v>
      </c>
      <c r="AT56" s="1640"/>
      <c r="AU56" s="1447" t="str">
        <f>IF('③処遇Ⅱ及び職員処遇入力シート '!B84="○","☑","□")</f>
        <v>□</v>
      </c>
      <c r="AV56" s="1449" t="s">
        <v>20</v>
      </c>
      <c r="AW56" s="1449"/>
      <c r="AX56" s="1451">
        <f>'③処遇Ⅱ及び職員処遇入力シート '!G84</f>
        <v>0</v>
      </c>
      <c r="AY56" s="1451"/>
      <c r="AZ56" s="1469" t="str">
        <f>IF('③処遇Ⅱ及び職員処遇入力シート '!J84="","",'③処遇Ⅱ及び職員処遇入力シート '!J84)</f>
        <v/>
      </c>
      <c r="BA56" s="1469"/>
      <c r="BB56" s="1630" t="str">
        <f>IF('③処遇Ⅱ及び職員処遇入力シート '!L84="","",'③処遇Ⅱ及び職員処遇入力シート '!L84)</f>
        <v/>
      </c>
      <c r="BC56" s="1631"/>
      <c r="BD56" s="1631"/>
      <c r="BE56" s="1631"/>
      <c r="BF56" s="1631"/>
      <c r="BG56" s="1632"/>
      <c r="BH56" s="396"/>
      <c r="BI56" s="1451" t="str">
        <f>'③処遇Ⅱ及び職員処遇入力シート '!B106</f>
        <v/>
      </c>
      <c r="BJ56" s="1451"/>
      <c r="BK56" s="1458" t="str">
        <f>IF('③処遇Ⅱ及び職員処遇入力シート '!B111="○","☑","□")</f>
        <v>□</v>
      </c>
      <c r="BL56" s="1459" t="s">
        <v>20</v>
      </c>
      <c r="BM56" s="1459"/>
      <c r="BN56" s="1451">
        <f>'③処遇Ⅱ及び職員処遇入力シート '!G113</f>
        <v>0</v>
      </c>
      <c r="BO56" s="1451"/>
      <c r="BP56" s="1627" t="str">
        <f>'③処遇Ⅱ及び職員処遇入力シート '!I113&amp;'③処遇Ⅱ及び職員処遇入力シート '!J113&amp;'③処遇Ⅱ及び職員処遇入力シート '!K113&amp;'③処遇Ⅱ及び職員処遇入力シート '!L113&amp;'③処遇Ⅱ及び職員処遇入力シート '!M113</f>
        <v>令和年月</v>
      </c>
      <c r="BQ56" s="1627"/>
      <c r="BR56" s="1627"/>
      <c r="BS56" s="1645" t="str">
        <f>IF('③処遇Ⅱ及び職員処遇入力シート '!O113="","",'③処遇Ⅱ及び職員処遇入力シート '!O113)</f>
        <v/>
      </c>
      <c r="BT56" s="1645"/>
      <c r="BU56" s="1645"/>
      <c r="BV56" s="1645"/>
      <c r="BW56" s="1645"/>
      <c r="BX56" s="1645"/>
      <c r="BY56" s="420"/>
      <c r="BZ56" s="508" t="str">
        <f t="shared" si="18"/>
        <v>0</v>
      </c>
      <c r="CB56" s="509">
        <f t="shared" si="64"/>
        <v>0</v>
      </c>
      <c r="CC56" s="510">
        <f t="shared" si="19"/>
        <v>0</v>
      </c>
      <c r="CD56" s="510">
        <f t="shared" si="65"/>
        <v>0</v>
      </c>
      <c r="CE56" s="510">
        <f t="shared" si="20"/>
        <v>0</v>
      </c>
      <c r="CF56" s="510">
        <f t="shared" si="21"/>
        <v>0</v>
      </c>
      <c r="CG56" s="511">
        <f t="shared" si="22"/>
        <v>0</v>
      </c>
      <c r="CH56" s="510">
        <f t="shared" si="23"/>
        <v>0</v>
      </c>
      <c r="CI56" s="511">
        <f t="shared" si="24"/>
        <v>0</v>
      </c>
      <c r="CJ56" s="510">
        <f t="shared" si="25"/>
        <v>0</v>
      </c>
      <c r="CK56" s="511">
        <f t="shared" si="26"/>
        <v>0</v>
      </c>
      <c r="CL56" s="510">
        <f t="shared" si="66"/>
        <v>0</v>
      </c>
      <c r="CM56" s="510">
        <f t="shared" si="27"/>
        <v>0</v>
      </c>
      <c r="CN56" s="510">
        <f t="shared" si="67"/>
        <v>0</v>
      </c>
      <c r="CO56" s="510">
        <f t="shared" si="28"/>
        <v>0</v>
      </c>
      <c r="CP56" s="510">
        <f t="shared" si="29"/>
        <v>0</v>
      </c>
      <c r="CQ56" s="511">
        <f t="shared" si="30"/>
        <v>0</v>
      </c>
      <c r="CR56" s="510">
        <f t="shared" si="31"/>
        <v>0</v>
      </c>
      <c r="CS56" s="511">
        <f t="shared" si="32"/>
        <v>0</v>
      </c>
      <c r="CT56" s="510">
        <f t="shared" si="33"/>
        <v>0</v>
      </c>
      <c r="CU56" s="511">
        <f t="shared" si="34"/>
        <v>0</v>
      </c>
      <c r="CV56" s="513">
        <f t="shared" si="68"/>
        <v>0</v>
      </c>
      <c r="CW56" s="513">
        <f t="shared" si="35"/>
        <v>0</v>
      </c>
      <c r="CX56" s="513">
        <f t="shared" si="69"/>
        <v>0</v>
      </c>
      <c r="CY56" s="513">
        <f t="shared" ref="CY56" si="489">CX56*$BZ56</f>
        <v>0</v>
      </c>
      <c r="CZ56" s="513">
        <f t="shared" si="71"/>
        <v>0</v>
      </c>
      <c r="DA56" s="513">
        <f t="shared" ref="DA56" si="490">CZ56*$BZ56</f>
        <v>0</v>
      </c>
      <c r="DB56" s="513">
        <f t="shared" si="73"/>
        <v>0</v>
      </c>
      <c r="DC56" s="513">
        <f t="shared" ref="DC56" si="491">DB56*$BZ56</f>
        <v>0</v>
      </c>
      <c r="DD56" s="513">
        <f t="shared" si="75"/>
        <v>0</v>
      </c>
      <c r="DE56" s="513">
        <f t="shared" ref="DE56" si="492">DD56*$BZ56</f>
        <v>0</v>
      </c>
      <c r="DF56" s="513">
        <f t="shared" si="77"/>
        <v>0</v>
      </c>
      <c r="DG56" s="513">
        <f t="shared" ref="DG56" si="493">DF56*$BZ56</f>
        <v>0</v>
      </c>
      <c r="DH56" s="513">
        <f t="shared" si="79"/>
        <v>0</v>
      </c>
      <c r="DI56" s="513">
        <f t="shared" si="41"/>
        <v>0</v>
      </c>
      <c r="DJ56" s="513">
        <f t="shared" si="80"/>
        <v>0</v>
      </c>
      <c r="DK56" s="513">
        <f t="shared" si="42"/>
        <v>0</v>
      </c>
      <c r="DL56" s="513">
        <f t="shared" si="43"/>
        <v>0</v>
      </c>
      <c r="DM56" s="511">
        <f t="shared" si="44"/>
        <v>0</v>
      </c>
      <c r="DN56" s="513">
        <f t="shared" si="45"/>
        <v>0</v>
      </c>
      <c r="DO56" s="511">
        <f t="shared" si="46"/>
        <v>0</v>
      </c>
      <c r="DP56" s="513">
        <f t="shared" si="47"/>
        <v>0</v>
      </c>
      <c r="DQ56" s="511">
        <f t="shared" si="48"/>
        <v>0</v>
      </c>
      <c r="DR56" s="510">
        <f t="shared" si="81"/>
        <v>0</v>
      </c>
      <c r="DS56" s="510">
        <f t="shared" si="49"/>
        <v>0</v>
      </c>
      <c r="DT56" s="510">
        <f t="shared" si="82"/>
        <v>0</v>
      </c>
      <c r="DU56" s="510">
        <f t="shared" ref="DU56" si="494">DT56*$BZ56</f>
        <v>0</v>
      </c>
      <c r="DV56" s="510">
        <f t="shared" si="84"/>
        <v>0</v>
      </c>
      <c r="DW56" s="510">
        <f t="shared" ref="DW56" si="495">DV56*$BZ56</f>
        <v>0</v>
      </c>
      <c r="DX56" s="510">
        <f t="shared" si="86"/>
        <v>0</v>
      </c>
      <c r="DY56" s="510">
        <f t="shared" ref="DY56" si="496">DX56*$BZ56</f>
        <v>0</v>
      </c>
      <c r="DZ56" s="510">
        <f t="shared" si="88"/>
        <v>0</v>
      </c>
      <c r="EA56" s="510">
        <f t="shared" ref="EA56" si="497">DZ56*$BZ56</f>
        <v>0</v>
      </c>
      <c r="EB56" s="510">
        <f t="shared" si="90"/>
        <v>0</v>
      </c>
      <c r="EC56" s="510">
        <f t="shared" ref="EC56" si="498">EB56*$BZ56</f>
        <v>0</v>
      </c>
      <c r="ED56" s="510">
        <f t="shared" si="92"/>
        <v>0</v>
      </c>
      <c r="EE56" s="510">
        <f t="shared" si="55"/>
        <v>0</v>
      </c>
      <c r="EF56" s="510">
        <f t="shared" si="93"/>
        <v>0</v>
      </c>
      <c r="EG56" s="510">
        <f t="shared" si="56"/>
        <v>0</v>
      </c>
      <c r="EH56" s="510">
        <f t="shared" si="57"/>
        <v>0</v>
      </c>
      <c r="EI56" s="515">
        <f t="shared" si="58"/>
        <v>0</v>
      </c>
      <c r="EJ56" s="510">
        <f t="shared" si="59"/>
        <v>0</v>
      </c>
      <c r="EK56" s="516">
        <f t="shared" si="60"/>
        <v>0</v>
      </c>
      <c r="EL56" s="510">
        <f t="shared" si="61"/>
        <v>0</v>
      </c>
      <c r="EM56" s="516">
        <f t="shared" si="62"/>
        <v>0</v>
      </c>
      <c r="EN56" s="517">
        <f t="shared" si="63"/>
        <v>0</v>
      </c>
    </row>
    <row r="57" spans="1:144" ht="20.100000000000001" customHeight="1">
      <c r="A57" s="518">
        <f t="shared" si="398"/>
        <v>44</v>
      </c>
      <c r="B57" s="1552"/>
      <c r="C57" s="1552"/>
      <c r="D57" s="519"/>
      <c r="E57" s="519"/>
      <c r="F57" s="519"/>
      <c r="G57" s="519"/>
      <c r="H57" s="519"/>
      <c r="I57" s="520" t="s">
        <v>17</v>
      </c>
      <c r="J57" s="519"/>
      <c r="K57" s="520" t="s">
        <v>44</v>
      </c>
      <c r="L57" s="519"/>
      <c r="M57" s="519"/>
      <c r="N57" s="495" t="str">
        <f>IF(L57="常勤",1,IF(M57="","",IF(M57=0,0,IF(ROUND(M57/⑤⑧処遇Ⅰ入力シート!$B$17,1)&lt;0.1,0.1,ROUND(M57/⑤⑧処遇Ⅰ入力シート!$B$17,1)))))</f>
        <v/>
      </c>
      <c r="O57" s="496"/>
      <c r="P57" s="497" t="s">
        <v>342</v>
      </c>
      <c r="Q57" s="521"/>
      <c r="R57" s="522"/>
      <c r="S57" s="523"/>
      <c r="T57" s="523"/>
      <c r="U57" s="524">
        <f t="shared" si="384"/>
        <v>0</v>
      </c>
      <c r="V57" s="523"/>
      <c r="W57" s="502" t="e">
        <f>ROUND((U57+V57)*⑤⑧処遇Ⅰ入力シート!$AG$17/⑤⑧処遇Ⅰ入力シート!$AC$17,0)</f>
        <v>#DIV/0!</v>
      </c>
      <c r="X57" s="525" t="e">
        <f t="shared" si="385"/>
        <v>#DIV/0!</v>
      </c>
      <c r="Y57" s="522"/>
      <c r="Z57" s="523"/>
      <c r="AA57" s="523"/>
      <c r="AB57" s="523"/>
      <c r="AC57" s="523"/>
      <c r="AD57" s="504">
        <f t="shared" si="14"/>
        <v>0</v>
      </c>
      <c r="AE57" s="502" t="e">
        <f>ROUND(AD57*⑤⑧処遇Ⅰ入力シート!$AG$17/⑤⑧処遇Ⅰ入力シート!$AC$17,0)</f>
        <v>#DIV/0!</v>
      </c>
      <c r="AF57" s="525" t="e">
        <f t="shared" si="386"/>
        <v>#DIV/0!</v>
      </c>
      <c r="AG57" s="526"/>
      <c r="AH57" s="523"/>
      <c r="AI57" s="523"/>
      <c r="AJ57" s="502" t="e">
        <f>ROUND(SUM(AG57:AI57)*⑤⑧処遇Ⅰ入力シート!$AG$17/⑤⑧処遇Ⅰ入力シート!$AC$17,0)</f>
        <v>#DIV/0!</v>
      </c>
      <c r="AK57" s="527" t="e">
        <f t="shared" si="387"/>
        <v>#DIV/0!</v>
      </c>
      <c r="AL57" s="507">
        <f t="shared" si="17"/>
        <v>0</v>
      </c>
      <c r="AM57" s="1507"/>
      <c r="AN57" s="1507"/>
      <c r="AO57" s="1507"/>
      <c r="AP57" s="420"/>
      <c r="AQ57" s="420"/>
      <c r="AR57" s="420"/>
      <c r="AS57" s="1641"/>
      <c r="AT57" s="1642"/>
      <c r="AU57" s="1448"/>
      <c r="AV57" s="1450"/>
      <c r="AW57" s="1450"/>
      <c r="AX57" s="1451"/>
      <c r="AY57" s="1451"/>
      <c r="AZ57" s="1469"/>
      <c r="BA57" s="1469"/>
      <c r="BB57" s="1633"/>
      <c r="BC57" s="1634"/>
      <c r="BD57" s="1634"/>
      <c r="BE57" s="1634"/>
      <c r="BF57" s="1634"/>
      <c r="BG57" s="1635"/>
      <c r="BH57" s="396"/>
      <c r="BI57" s="1451"/>
      <c r="BJ57" s="1451"/>
      <c r="BK57" s="1458"/>
      <c r="BL57" s="1459"/>
      <c r="BM57" s="1459"/>
      <c r="BN57" s="1451"/>
      <c r="BO57" s="1451"/>
      <c r="BP57" s="1628"/>
      <c r="BQ57" s="1628"/>
      <c r="BR57" s="1628"/>
      <c r="BS57" s="1645"/>
      <c r="BT57" s="1645"/>
      <c r="BU57" s="1645"/>
      <c r="BV57" s="1645"/>
      <c r="BW57" s="1645"/>
      <c r="BX57" s="1645"/>
      <c r="BY57" s="420"/>
      <c r="BZ57" s="508" t="str">
        <f t="shared" si="18"/>
        <v>0</v>
      </c>
      <c r="CB57" s="509">
        <f t="shared" si="64"/>
        <v>0</v>
      </c>
      <c r="CC57" s="510">
        <f t="shared" si="19"/>
        <v>0</v>
      </c>
      <c r="CD57" s="510">
        <f t="shared" si="65"/>
        <v>0</v>
      </c>
      <c r="CE57" s="510">
        <f t="shared" si="20"/>
        <v>0</v>
      </c>
      <c r="CF57" s="510">
        <f t="shared" si="21"/>
        <v>0</v>
      </c>
      <c r="CG57" s="511">
        <f t="shared" si="22"/>
        <v>0</v>
      </c>
      <c r="CH57" s="510">
        <f t="shared" si="23"/>
        <v>0</v>
      </c>
      <c r="CI57" s="511">
        <f t="shared" si="24"/>
        <v>0</v>
      </c>
      <c r="CJ57" s="510">
        <f t="shared" si="25"/>
        <v>0</v>
      </c>
      <c r="CK57" s="511">
        <f t="shared" si="26"/>
        <v>0</v>
      </c>
      <c r="CL57" s="510">
        <f t="shared" si="66"/>
        <v>0</v>
      </c>
      <c r="CM57" s="510">
        <f t="shared" si="27"/>
        <v>0</v>
      </c>
      <c r="CN57" s="510">
        <f t="shared" si="67"/>
        <v>0</v>
      </c>
      <c r="CO57" s="510">
        <f t="shared" si="28"/>
        <v>0</v>
      </c>
      <c r="CP57" s="510">
        <f t="shared" si="29"/>
        <v>0</v>
      </c>
      <c r="CQ57" s="511">
        <f t="shared" si="30"/>
        <v>0</v>
      </c>
      <c r="CR57" s="510">
        <f t="shared" si="31"/>
        <v>0</v>
      </c>
      <c r="CS57" s="511">
        <f t="shared" si="32"/>
        <v>0</v>
      </c>
      <c r="CT57" s="510">
        <f t="shared" si="33"/>
        <v>0</v>
      </c>
      <c r="CU57" s="511">
        <f t="shared" si="34"/>
        <v>0</v>
      </c>
      <c r="CV57" s="513">
        <f t="shared" si="68"/>
        <v>0</v>
      </c>
      <c r="CW57" s="513">
        <f t="shared" si="35"/>
        <v>0</v>
      </c>
      <c r="CX57" s="513">
        <f t="shared" si="69"/>
        <v>0</v>
      </c>
      <c r="CY57" s="513">
        <f t="shared" ref="CY57" si="499">CX57*$BZ57</f>
        <v>0</v>
      </c>
      <c r="CZ57" s="513">
        <f t="shared" si="71"/>
        <v>0</v>
      </c>
      <c r="DA57" s="513">
        <f t="shared" ref="DA57" si="500">CZ57*$BZ57</f>
        <v>0</v>
      </c>
      <c r="DB57" s="513">
        <f t="shared" si="73"/>
        <v>0</v>
      </c>
      <c r="DC57" s="513">
        <f t="shared" ref="DC57" si="501">DB57*$BZ57</f>
        <v>0</v>
      </c>
      <c r="DD57" s="513">
        <f t="shared" si="75"/>
        <v>0</v>
      </c>
      <c r="DE57" s="513">
        <f t="shared" ref="DE57" si="502">DD57*$BZ57</f>
        <v>0</v>
      </c>
      <c r="DF57" s="513">
        <f t="shared" si="77"/>
        <v>0</v>
      </c>
      <c r="DG57" s="513">
        <f t="shared" ref="DG57" si="503">DF57*$BZ57</f>
        <v>0</v>
      </c>
      <c r="DH57" s="513">
        <f t="shared" si="79"/>
        <v>0</v>
      </c>
      <c r="DI57" s="513">
        <f t="shared" si="41"/>
        <v>0</v>
      </c>
      <c r="DJ57" s="513">
        <f t="shared" si="80"/>
        <v>0</v>
      </c>
      <c r="DK57" s="513">
        <f t="shared" si="42"/>
        <v>0</v>
      </c>
      <c r="DL57" s="513">
        <f t="shared" si="43"/>
        <v>0</v>
      </c>
      <c r="DM57" s="511">
        <f t="shared" si="44"/>
        <v>0</v>
      </c>
      <c r="DN57" s="513">
        <f t="shared" si="45"/>
        <v>0</v>
      </c>
      <c r="DO57" s="511">
        <f t="shared" si="46"/>
        <v>0</v>
      </c>
      <c r="DP57" s="513">
        <f t="shared" si="47"/>
        <v>0</v>
      </c>
      <c r="DQ57" s="511">
        <f t="shared" si="48"/>
        <v>0</v>
      </c>
      <c r="DR57" s="510">
        <f t="shared" si="81"/>
        <v>0</v>
      </c>
      <c r="DS57" s="510">
        <f t="shared" si="49"/>
        <v>0</v>
      </c>
      <c r="DT57" s="510">
        <f t="shared" si="82"/>
        <v>0</v>
      </c>
      <c r="DU57" s="510">
        <f t="shared" ref="DU57" si="504">DT57*$BZ57</f>
        <v>0</v>
      </c>
      <c r="DV57" s="510">
        <f t="shared" si="84"/>
        <v>0</v>
      </c>
      <c r="DW57" s="510">
        <f t="shared" ref="DW57" si="505">DV57*$BZ57</f>
        <v>0</v>
      </c>
      <c r="DX57" s="510">
        <f t="shared" si="86"/>
        <v>0</v>
      </c>
      <c r="DY57" s="510">
        <f t="shared" ref="DY57" si="506">DX57*$BZ57</f>
        <v>0</v>
      </c>
      <c r="DZ57" s="510">
        <f t="shared" si="88"/>
        <v>0</v>
      </c>
      <c r="EA57" s="510">
        <f t="shared" ref="EA57" si="507">DZ57*$BZ57</f>
        <v>0</v>
      </c>
      <c r="EB57" s="510">
        <f t="shared" si="90"/>
        <v>0</v>
      </c>
      <c r="EC57" s="510">
        <f t="shared" ref="EC57" si="508">EB57*$BZ57</f>
        <v>0</v>
      </c>
      <c r="ED57" s="510">
        <f t="shared" si="92"/>
        <v>0</v>
      </c>
      <c r="EE57" s="510">
        <f t="shared" si="55"/>
        <v>0</v>
      </c>
      <c r="EF57" s="510">
        <f t="shared" si="93"/>
        <v>0</v>
      </c>
      <c r="EG57" s="510">
        <f t="shared" si="56"/>
        <v>0</v>
      </c>
      <c r="EH57" s="510">
        <f t="shared" si="57"/>
        <v>0</v>
      </c>
      <c r="EI57" s="515">
        <f t="shared" si="58"/>
        <v>0</v>
      </c>
      <c r="EJ57" s="510">
        <f t="shared" si="59"/>
        <v>0</v>
      </c>
      <c r="EK57" s="516">
        <f t="shared" si="60"/>
        <v>0</v>
      </c>
      <c r="EL57" s="510">
        <f t="shared" si="61"/>
        <v>0</v>
      </c>
      <c r="EM57" s="516">
        <f t="shared" si="62"/>
        <v>0</v>
      </c>
      <c r="EN57" s="517">
        <f t="shared" si="63"/>
        <v>0</v>
      </c>
    </row>
    <row r="58" spans="1:144" ht="20.100000000000001" customHeight="1">
      <c r="A58" s="518">
        <f t="shared" si="398"/>
        <v>45</v>
      </c>
      <c r="B58" s="1552"/>
      <c r="C58" s="1552"/>
      <c r="D58" s="519"/>
      <c r="E58" s="519"/>
      <c r="F58" s="519"/>
      <c r="G58" s="519"/>
      <c r="H58" s="519"/>
      <c r="I58" s="520" t="s">
        <v>17</v>
      </c>
      <c r="J58" s="519"/>
      <c r="K58" s="520" t="s">
        <v>44</v>
      </c>
      <c r="L58" s="519"/>
      <c r="M58" s="519"/>
      <c r="N58" s="495" t="str">
        <f>IF(L58="常勤",1,IF(M58="","",IF(M58=0,0,IF(ROUND(M58/⑤⑧処遇Ⅰ入力シート!$B$17,1)&lt;0.1,0.1,ROUND(M58/⑤⑧処遇Ⅰ入力シート!$B$17,1)))))</f>
        <v/>
      </c>
      <c r="O58" s="496"/>
      <c r="P58" s="497" t="s">
        <v>342</v>
      </c>
      <c r="Q58" s="521"/>
      <c r="R58" s="522"/>
      <c r="S58" s="523"/>
      <c r="T58" s="523"/>
      <c r="U58" s="524">
        <f t="shared" si="384"/>
        <v>0</v>
      </c>
      <c r="V58" s="523"/>
      <c r="W58" s="502" t="e">
        <f>ROUND((U58+V58)*⑤⑧処遇Ⅰ入力シート!$AG$17/⑤⑧処遇Ⅰ入力シート!$AC$17,0)</f>
        <v>#DIV/0!</v>
      </c>
      <c r="X58" s="525" t="e">
        <f t="shared" si="385"/>
        <v>#DIV/0!</v>
      </c>
      <c r="Y58" s="522"/>
      <c r="Z58" s="523"/>
      <c r="AA58" s="523"/>
      <c r="AB58" s="523"/>
      <c r="AC58" s="523"/>
      <c r="AD58" s="504">
        <f t="shared" si="14"/>
        <v>0</v>
      </c>
      <c r="AE58" s="502" t="e">
        <f>ROUND(AD58*⑤⑧処遇Ⅰ入力シート!$AG$17/⑤⑧処遇Ⅰ入力シート!$AC$17,0)</f>
        <v>#DIV/0!</v>
      </c>
      <c r="AF58" s="525" t="e">
        <f t="shared" si="386"/>
        <v>#DIV/0!</v>
      </c>
      <c r="AG58" s="526"/>
      <c r="AH58" s="523"/>
      <c r="AI58" s="523"/>
      <c r="AJ58" s="502" t="e">
        <f>ROUND(SUM(AG58:AI58)*⑤⑧処遇Ⅰ入力シート!$AG$17/⑤⑧処遇Ⅰ入力シート!$AC$17,0)</f>
        <v>#DIV/0!</v>
      </c>
      <c r="AK58" s="527" t="e">
        <f t="shared" si="387"/>
        <v>#DIV/0!</v>
      </c>
      <c r="AL58" s="507">
        <f t="shared" si="17"/>
        <v>0</v>
      </c>
      <c r="AM58" s="1507"/>
      <c r="AN58" s="1507"/>
      <c r="AO58" s="1507"/>
      <c r="AP58" s="420"/>
      <c r="AQ58" s="420"/>
      <c r="AR58" s="420"/>
      <c r="AS58" s="1641"/>
      <c r="AT58" s="1642"/>
      <c r="AU58" s="1447" t="str">
        <f>IF('③処遇Ⅱ及び職員処遇入力シート '!B85="○","☑","□")</f>
        <v>□</v>
      </c>
      <c r="AV58" s="1515" t="s">
        <v>338</v>
      </c>
      <c r="AW58" s="1517" t="str">
        <f>IF('③処遇Ⅱ及び職員処遇入力シート '!E85="","",'③処遇Ⅱ及び職員処遇入力シート '!E85)</f>
        <v/>
      </c>
      <c r="AX58" s="1451">
        <f>'③処遇Ⅱ及び職員処遇入力シート '!G85</f>
        <v>0</v>
      </c>
      <c r="AY58" s="1451"/>
      <c r="AZ58" s="1469" t="str">
        <f>IF('③処遇Ⅱ及び職員処遇入力シート '!J85="","",'③処遇Ⅱ及び職員処遇入力シート '!J85)</f>
        <v/>
      </c>
      <c r="BA58" s="1469"/>
      <c r="BB58" s="1633"/>
      <c r="BC58" s="1634"/>
      <c r="BD58" s="1634"/>
      <c r="BE58" s="1634"/>
      <c r="BF58" s="1634"/>
      <c r="BG58" s="1635"/>
      <c r="BH58" s="396"/>
      <c r="BI58" s="1451"/>
      <c r="BJ58" s="1451"/>
      <c r="BK58" s="1458" t="str">
        <f>IF('③処遇Ⅱ及び職員処遇入力シート '!B112="○","☑","□")</f>
        <v>□</v>
      </c>
      <c r="BL58" s="1456" t="s">
        <v>338</v>
      </c>
      <c r="BM58" s="1457" t="str">
        <f>IF('③処遇Ⅱ及び職員処遇入力シート '!E114="","",'③処遇Ⅱ及び職員処遇入力シート '!E114)</f>
        <v/>
      </c>
      <c r="BN58" s="1451">
        <f>'③処遇Ⅱ及び職員処遇入力シート '!G114</f>
        <v>0</v>
      </c>
      <c r="BO58" s="1451"/>
      <c r="BP58" s="1628"/>
      <c r="BQ58" s="1628"/>
      <c r="BR58" s="1628"/>
      <c r="BS58" s="1645"/>
      <c r="BT58" s="1645"/>
      <c r="BU58" s="1645"/>
      <c r="BV58" s="1645"/>
      <c r="BW58" s="1645"/>
      <c r="BX58" s="1645"/>
      <c r="BY58" s="420"/>
      <c r="BZ58" s="508" t="str">
        <f t="shared" si="18"/>
        <v>0</v>
      </c>
      <c r="CB58" s="509">
        <f t="shared" si="64"/>
        <v>0</v>
      </c>
      <c r="CC58" s="510">
        <f t="shared" si="19"/>
        <v>0</v>
      </c>
      <c r="CD58" s="510">
        <f t="shared" si="65"/>
        <v>0</v>
      </c>
      <c r="CE58" s="510">
        <f t="shared" si="20"/>
        <v>0</v>
      </c>
      <c r="CF58" s="510">
        <f t="shared" si="21"/>
        <v>0</v>
      </c>
      <c r="CG58" s="511">
        <f t="shared" si="22"/>
        <v>0</v>
      </c>
      <c r="CH58" s="510">
        <f t="shared" si="23"/>
        <v>0</v>
      </c>
      <c r="CI58" s="511">
        <f t="shared" si="24"/>
        <v>0</v>
      </c>
      <c r="CJ58" s="510">
        <f t="shared" si="25"/>
        <v>0</v>
      </c>
      <c r="CK58" s="511">
        <f t="shared" si="26"/>
        <v>0</v>
      </c>
      <c r="CL58" s="510">
        <f t="shared" si="66"/>
        <v>0</v>
      </c>
      <c r="CM58" s="510">
        <f t="shared" si="27"/>
        <v>0</v>
      </c>
      <c r="CN58" s="510">
        <f t="shared" si="67"/>
        <v>0</v>
      </c>
      <c r="CO58" s="510">
        <f t="shared" si="28"/>
        <v>0</v>
      </c>
      <c r="CP58" s="510">
        <f t="shared" si="29"/>
        <v>0</v>
      </c>
      <c r="CQ58" s="511">
        <f t="shared" si="30"/>
        <v>0</v>
      </c>
      <c r="CR58" s="510">
        <f t="shared" si="31"/>
        <v>0</v>
      </c>
      <c r="CS58" s="511">
        <f t="shared" si="32"/>
        <v>0</v>
      </c>
      <c r="CT58" s="510">
        <f t="shared" si="33"/>
        <v>0</v>
      </c>
      <c r="CU58" s="511">
        <f t="shared" si="34"/>
        <v>0</v>
      </c>
      <c r="CV58" s="513">
        <f t="shared" si="68"/>
        <v>0</v>
      </c>
      <c r="CW58" s="513">
        <f t="shared" si="35"/>
        <v>0</v>
      </c>
      <c r="CX58" s="513">
        <f t="shared" si="69"/>
        <v>0</v>
      </c>
      <c r="CY58" s="513">
        <f t="shared" ref="CY58" si="509">CX58*$BZ58</f>
        <v>0</v>
      </c>
      <c r="CZ58" s="513">
        <f t="shared" si="71"/>
        <v>0</v>
      </c>
      <c r="DA58" s="513">
        <f t="shared" ref="DA58" si="510">CZ58*$BZ58</f>
        <v>0</v>
      </c>
      <c r="DB58" s="513">
        <f t="shared" si="73"/>
        <v>0</v>
      </c>
      <c r="DC58" s="513">
        <f t="shared" ref="DC58" si="511">DB58*$BZ58</f>
        <v>0</v>
      </c>
      <c r="DD58" s="513">
        <f t="shared" si="75"/>
        <v>0</v>
      </c>
      <c r="DE58" s="513">
        <f t="shared" ref="DE58" si="512">DD58*$BZ58</f>
        <v>0</v>
      </c>
      <c r="DF58" s="513">
        <f t="shared" si="77"/>
        <v>0</v>
      </c>
      <c r="DG58" s="513">
        <f t="shared" ref="DG58" si="513">DF58*$BZ58</f>
        <v>0</v>
      </c>
      <c r="DH58" s="513">
        <f t="shared" si="79"/>
        <v>0</v>
      </c>
      <c r="DI58" s="513">
        <f t="shared" si="41"/>
        <v>0</v>
      </c>
      <c r="DJ58" s="513">
        <f t="shared" si="80"/>
        <v>0</v>
      </c>
      <c r="DK58" s="513">
        <f t="shared" si="42"/>
        <v>0</v>
      </c>
      <c r="DL58" s="513">
        <f t="shared" si="43"/>
        <v>0</v>
      </c>
      <c r="DM58" s="511">
        <f t="shared" si="44"/>
        <v>0</v>
      </c>
      <c r="DN58" s="513">
        <f t="shared" si="45"/>
        <v>0</v>
      </c>
      <c r="DO58" s="511">
        <f t="shared" si="46"/>
        <v>0</v>
      </c>
      <c r="DP58" s="513">
        <f t="shared" si="47"/>
        <v>0</v>
      </c>
      <c r="DQ58" s="511">
        <f t="shared" si="48"/>
        <v>0</v>
      </c>
      <c r="DR58" s="510">
        <f t="shared" si="81"/>
        <v>0</v>
      </c>
      <c r="DS58" s="510">
        <f t="shared" si="49"/>
        <v>0</v>
      </c>
      <c r="DT58" s="510">
        <f t="shared" si="82"/>
        <v>0</v>
      </c>
      <c r="DU58" s="510">
        <f t="shared" ref="DU58" si="514">DT58*$BZ58</f>
        <v>0</v>
      </c>
      <c r="DV58" s="510">
        <f t="shared" si="84"/>
        <v>0</v>
      </c>
      <c r="DW58" s="510">
        <f t="shared" ref="DW58" si="515">DV58*$BZ58</f>
        <v>0</v>
      </c>
      <c r="DX58" s="510">
        <f t="shared" si="86"/>
        <v>0</v>
      </c>
      <c r="DY58" s="510">
        <f t="shared" ref="DY58" si="516">DX58*$BZ58</f>
        <v>0</v>
      </c>
      <c r="DZ58" s="510">
        <f t="shared" si="88"/>
        <v>0</v>
      </c>
      <c r="EA58" s="510">
        <f t="shared" ref="EA58" si="517">DZ58*$BZ58</f>
        <v>0</v>
      </c>
      <c r="EB58" s="510">
        <f t="shared" si="90"/>
        <v>0</v>
      </c>
      <c r="EC58" s="510">
        <f t="shared" ref="EC58" si="518">EB58*$BZ58</f>
        <v>0</v>
      </c>
      <c r="ED58" s="510">
        <f t="shared" si="92"/>
        <v>0</v>
      </c>
      <c r="EE58" s="510">
        <f t="shared" si="55"/>
        <v>0</v>
      </c>
      <c r="EF58" s="510">
        <f t="shared" si="93"/>
        <v>0</v>
      </c>
      <c r="EG58" s="510">
        <f t="shared" si="56"/>
        <v>0</v>
      </c>
      <c r="EH58" s="510">
        <f t="shared" si="57"/>
        <v>0</v>
      </c>
      <c r="EI58" s="515">
        <f t="shared" si="58"/>
        <v>0</v>
      </c>
      <c r="EJ58" s="510">
        <f t="shared" si="59"/>
        <v>0</v>
      </c>
      <c r="EK58" s="516">
        <f t="shared" si="60"/>
        <v>0</v>
      </c>
      <c r="EL58" s="510">
        <f t="shared" si="61"/>
        <v>0</v>
      </c>
      <c r="EM58" s="516">
        <f t="shared" si="62"/>
        <v>0</v>
      </c>
      <c r="EN58" s="517">
        <f t="shared" si="63"/>
        <v>0</v>
      </c>
    </row>
    <row r="59" spans="1:144" ht="20.100000000000001" customHeight="1">
      <c r="A59" s="518">
        <f t="shared" si="398"/>
        <v>46</v>
      </c>
      <c r="B59" s="1552"/>
      <c r="C59" s="1552"/>
      <c r="D59" s="519"/>
      <c r="E59" s="519"/>
      <c r="F59" s="519"/>
      <c r="G59" s="519"/>
      <c r="H59" s="519"/>
      <c r="I59" s="520" t="s">
        <v>17</v>
      </c>
      <c r="J59" s="519"/>
      <c r="K59" s="520" t="s">
        <v>44</v>
      </c>
      <c r="L59" s="519"/>
      <c r="M59" s="519"/>
      <c r="N59" s="495" t="str">
        <f>IF(L59="常勤",1,IF(M59="","",IF(M59=0,0,IF(ROUND(M59/⑤⑧処遇Ⅰ入力シート!$B$17,1)&lt;0.1,0.1,ROUND(M59/⑤⑧処遇Ⅰ入力シート!$B$17,1)))))</f>
        <v/>
      </c>
      <c r="O59" s="496"/>
      <c r="P59" s="497" t="s">
        <v>342</v>
      </c>
      <c r="Q59" s="521"/>
      <c r="R59" s="522"/>
      <c r="S59" s="523"/>
      <c r="T59" s="523"/>
      <c r="U59" s="524">
        <f t="shared" si="384"/>
        <v>0</v>
      </c>
      <c r="V59" s="523"/>
      <c r="W59" s="502" t="e">
        <f>ROUND((U59+V59)*⑤⑧処遇Ⅰ入力シート!$AG$17/⑤⑧処遇Ⅰ入力シート!$AC$17,0)</f>
        <v>#DIV/0!</v>
      </c>
      <c r="X59" s="525" t="e">
        <f t="shared" si="385"/>
        <v>#DIV/0!</v>
      </c>
      <c r="Y59" s="522"/>
      <c r="Z59" s="523"/>
      <c r="AA59" s="523"/>
      <c r="AB59" s="523"/>
      <c r="AC59" s="523"/>
      <c r="AD59" s="504">
        <f t="shared" si="14"/>
        <v>0</v>
      </c>
      <c r="AE59" s="502" t="e">
        <f>ROUND(AD59*⑤⑧処遇Ⅰ入力シート!$AG$17/⑤⑧処遇Ⅰ入力シート!$AC$17,0)</f>
        <v>#DIV/0!</v>
      </c>
      <c r="AF59" s="525" t="e">
        <f t="shared" si="386"/>
        <v>#DIV/0!</v>
      </c>
      <c r="AG59" s="526"/>
      <c r="AH59" s="523"/>
      <c r="AI59" s="523"/>
      <c r="AJ59" s="502" t="e">
        <f>ROUND(SUM(AG59:AI59)*⑤⑧処遇Ⅰ入力シート!$AG$17/⑤⑧処遇Ⅰ入力シート!$AC$17,0)</f>
        <v>#DIV/0!</v>
      </c>
      <c r="AK59" s="527" t="e">
        <f t="shared" si="387"/>
        <v>#DIV/0!</v>
      </c>
      <c r="AL59" s="507">
        <f t="shared" si="17"/>
        <v>0</v>
      </c>
      <c r="AM59" s="1507"/>
      <c r="AN59" s="1507"/>
      <c r="AO59" s="1507"/>
      <c r="AP59" s="420"/>
      <c r="AQ59" s="420"/>
      <c r="AR59" s="420"/>
      <c r="AS59" s="1641"/>
      <c r="AT59" s="1642"/>
      <c r="AU59" s="1448"/>
      <c r="AV59" s="1516"/>
      <c r="AW59" s="1518"/>
      <c r="AX59" s="1451"/>
      <c r="AY59" s="1451"/>
      <c r="AZ59" s="1469"/>
      <c r="BA59" s="1469"/>
      <c r="BB59" s="1633"/>
      <c r="BC59" s="1634"/>
      <c r="BD59" s="1634"/>
      <c r="BE59" s="1634"/>
      <c r="BF59" s="1634"/>
      <c r="BG59" s="1635"/>
      <c r="BH59" s="396"/>
      <c r="BI59" s="1451"/>
      <c r="BJ59" s="1451"/>
      <c r="BK59" s="1458"/>
      <c r="BL59" s="1456"/>
      <c r="BM59" s="1457"/>
      <c r="BN59" s="1451"/>
      <c r="BO59" s="1451"/>
      <c r="BP59" s="1628"/>
      <c r="BQ59" s="1628"/>
      <c r="BR59" s="1628"/>
      <c r="BS59" s="1645"/>
      <c r="BT59" s="1645"/>
      <c r="BU59" s="1645"/>
      <c r="BV59" s="1645"/>
      <c r="BW59" s="1645"/>
      <c r="BX59" s="1645"/>
      <c r="BY59" s="420"/>
      <c r="BZ59" s="508" t="str">
        <f t="shared" si="18"/>
        <v>0</v>
      </c>
      <c r="CB59" s="509">
        <f t="shared" si="64"/>
        <v>0</v>
      </c>
      <c r="CC59" s="510">
        <f t="shared" si="19"/>
        <v>0</v>
      </c>
      <c r="CD59" s="510">
        <f t="shared" si="65"/>
        <v>0</v>
      </c>
      <c r="CE59" s="510">
        <f t="shared" si="20"/>
        <v>0</v>
      </c>
      <c r="CF59" s="510">
        <f t="shared" si="21"/>
        <v>0</v>
      </c>
      <c r="CG59" s="511">
        <f t="shared" si="22"/>
        <v>0</v>
      </c>
      <c r="CH59" s="510">
        <f t="shared" si="23"/>
        <v>0</v>
      </c>
      <c r="CI59" s="511">
        <f t="shared" si="24"/>
        <v>0</v>
      </c>
      <c r="CJ59" s="510">
        <f t="shared" si="25"/>
        <v>0</v>
      </c>
      <c r="CK59" s="511">
        <f t="shared" si="26"/>
        <v>0</v>
      </c>
      <c r="CL59" s="510">
        <f t="shared" si="66"/>
        <v>0</v>
      </c>
      <c r="CM59" s="510">
        <f t="shared" si="27"/>
        <v>0</v>
      </c>
      <c r="CN59" s="510">
        <f t="shared" si="67"/>
        <v>0</v>
      </c>
      <c r="CO59" s="510">
        <f t="shared" si="28"/>
        <v>0</v>
      </c>
      <c r="CP59" s="510">
        <f t="shared" si="29"/>
        <v>0</v>
      </c>
      <c r="CQ59" s="511">
        <f t="shared" si="30"/>
        <v>0</v>
      </c>
      <c r="CR59" s="510">
        <f t="shared" si="31"/>
        <v>0</v>
      </c>
      <c r="CS59" s="511">
        <f t="shared" si="32"/>
        <v>0</v>
      </c>
      <c r="CT59" s="510">
        <f t="shared" si="33"/>
        <v>0</v>
      </c>
      <c r="CU59" s="511">
        <f t="shared" si="34"/>
        <v>0</v>
      </c>
      <c r="CV59" s="513">
        <f t="shared" si="68"/>
        <v>0</v>
      </c>
      <c r="CW59" s="513">
        <f t="shared" si="35"/>
        <v>0</v>
      </c>
      <c r="CX59" s="513">
        <f t="shared" si="69"/>
        <v>0</v>
      </c>
      <c r="CY59" s="513">
        <f t="shared" ref="CY59" si="519">CX59*$BZ59</f>
        <v>0</v>
      </c>
      <c r="CZ59" s="513">
        <f t="shared" si="71"/>
        <v>0</v>
      </c>
      <c r="DA59" s="513">
        <f t="shared" ref="DA59" si="520">CZ59*$BZ59</f>
        <v>0</v>
      </c>
      <c r="DB59" s="513">
        <f t="shared" si="73"/>
        <v>0</v>
      </c>
      <c r="DC59" s="513">
        <f t="shared" ref="DC59" si="521">DB59*$BZ59</f>
        <v>0</v>
      </c>
      <c r="DD59" s="513">
        <f t="shared" si="75"/>
        <v>0</v>
      </c>
      <c r="DE59" s="513">
        <f t="shared" ref="DE59" si="522">DD59*$BZ59</f>
        <v>0</v>
      </c>
      <c r="DF59" s="513">
        <f t="shared" si="77"/>
        <v>0</v>
      </c>
      <c r="DG59" s="513">
        <f t="shared" ref="DG59" si="523">DF59*$BZ59</f>
        <v>0</v>
      </c>
      <c r="DH59" s="513">
        <f t="shared" si="79"/>
        <v>0</v>
      </c>
      <c r="DI59" s="513">
        <f t="shared" si="41"/>
        <v>0</v>
      </c>
      <c r="DJ59" s="513">
        <f t="shared" si="80"/>
        <v>0</v>
      </c>
      <c r="DK59" s="513">
        <f t="shared" si="42"/>
        <v>0</v>
      </c>
      <c r="DL59" s="513">
        <f t="shared" si="43"/>
        <v>0</v>
      </c>
      <c r="DM59" s="511">
        <f t="shared" si="44"/>
        <v>0</v>
      </c>
      <c r="DN59" s="513">
        <f t="shared" si="45"/>
        <v>0</v>
      </c>
      <c r="DO59" s="511">
        <f t="shared" si="46"/>
        <v>0</v>
      </c>
      <c r="DP59" s="513">
        <f t="shared" si="47"/>
        <v>0</v>
      </c>
      <c r="DQ59" s="511">
        <f t="shared" si="48"/>
        <v>0</v>
      </c>
      <c r="DR59" s="510">
        <f t="shared" si="81"/>
        <v>0</v>
      </c>
      <c r="DS59" s="510">
        <f t="shared" si="49"/>
        <v>0</v>
      </c>
      <c r="DT59" s="510">
        <f t="shared" si="82"/>
        <v>0</v>
      </c>
      <c r="DU59" s="510">
        <f t="shared" ref="DU59" si="524">DT59*$BZ59</f>
        <v>0</v>
      </c>
      <c r="DV59" s="510">
        <f t="shared" si="84"/>
        <v>0</v>
      </c>
      <c r="DW59" s="510">
        <f t="shared" ref="DW59" si="525">DV59*$BZ59</f>
        <v>0</v>
      </c>
      <c r="DX59" s="510">
        <f t="shared" si="86"/>
        <v>0</v>
      </c>
      <c r="DY59" s="510">
        <f t="shared" ref="DY59" si="526">DX59*$BZ59</f>
        <v>0</v>
      </c>
      <c r="DZ59" s="510">
        <f t="shared" si="88"/>
        <v>0</v>
      </c>
      <c r="EA59" s="510">
        <f t="shared" ref="EA59" si="527">DZ59*$BZ59</f>
        <v>0</v>
      </c>
      <c r="EB59" s="510">
        <f t="shared" si="90"/>
        <v>0</v>
      </c>
      <c r="EC59" s="510">
        <f t="shared" ref="EC59" si="528">EB59*$BZ59</f>
        <v>0</v>
      </c>
      <c r="ED59" s="510">
        <f t="shared" si="92"/>
        <v>0</v>
      </c>
      <c r="EE59" s="510">
        <f t="shared" si="55"/>
        <v>0</v>
      </c>
      <c r="EF59" s="510">
        <f t="shared" si="93"/>
        <v>0</v>
      </c>
      <c r="EG59" s="510">
        <f t="shared" si="56"/>
        <v>0</v>
      </c>
      <c r="EH59" s="510">
        <f t="shared" si="57"/>
        <v>0</v>
      </c>
      <c r="EI59" s="515">
        <f t="shared" si="58"/>
        <v>0</v>
      </c>
      <c r="EJ59" s="510">
        <f t="shared" si="59"/>
        <v>0</v>
      </c>
      <c r="EK59" s="516">
        <f t="shared" si="60"/>
        <v>0</v>
      </c>
      <c r="EL59" s="510">
        <f t="shared" si="61"/>
        <v>0</v>
      </c>
      <c r="EM59" s="516">
        <f t="shared" si="62"/>
        <v>0</v>
      </c>
      <c r="EN59" s="517">
        <f t="shared" si="63"/>
        <v>0</v>
      </c>
    </row>
    <row r="60" spans="1:144" ht="20.100000000000001" customHeight="1">
      <c r="A60" s="518">
        <f t="shared" si="398"/>
        <v>47</v>
      </c>
      <c r="B60" s="1552"/>
      <c r="C60" s="1552"/>
      <c r="D60" s="519"/>
      <c r="E60" s="519"/>
      <c r="F60" s="519"/>
      <c r="G60" s="519"/>
      <c r="H60" s="519"/>
      <c r="I60" s="520" t="s">
        <v>17</v>
      </c>
      <c r="J60" s="519"/>
      <c r="K60" s="520" t="s">
        <v>44</v>
      </c>
      <c r="L60" s="519"/>
      <c r="M60" s="519"/>
      <c r="N60" s="495" t="str">
        <f>IF(L60="常勤",1,IF(M60="","",IF(M60=0,0,IF(ROUND(M60/⑤⑧処遇Ⅰ入力シート!$B$17,1)&lt;0.1,0.1,ROUND(M60/⑤⑧処遇Ⅰ入力シート!$B$17,1)))))</f>
        <v/>
      </c>
      <c r="O60" s="496"/>
      <c r="P60" s="497" t="s">
        <v>342</v>
      </c>
      <c r="Q60" s="521"/>
      <c r="R60" s="522"/>
      <c r="S60" s="523"/>
      <c r="T60" s="523"/>
      <c r="U60" s="524">
        <f t="shared" si="384"/>
        <v>0</v>
      </c>
      <c r="V60" s="523"/>
      <c r="W60" s="502" t="e">
        <f>ROUND((U60+V60)*⑤⑧処遇Ⅰ入力シート!$AG$17/⑤⑧処遇Ⅰ入力シート!$AC$17,0)</f>
        <v>#DIV/0!</v>
      </c>
      <c r="X60" s="525" t="e">
        <f t="shared" si="385"/>
        <v>#DIV/0!</v>
      </c>
      <c r="Y60" s="522"/>
      <c r="Z60" s="523"/>
      <c r="AA60" s="523"/>
      <c r="AB60" s="523"/>
      <c r="AC60" s="523"/>
      <c r="AD60" s="504">
        <f t="shared" si="14"/>
        <v>0</v>
      </c>
      <c r="AE60" s="502" t="e">
        <f>ROUND(AD60*⑤⑧処遇Ⅰ入力シート!$AG$17/⑤⑧処遇Ⅰ入力シート!$AC$17,0)</f>
        <v>#DIV/0!</v>
      </c>
      <c r="AF60" s="525" t="e">
        <f t="shared" si="386"/>
        <v>#DIV/0!</v>
      </c>
      <c r="AG60" s="526"/>
      <c r="AH60" s="523"/>
      <c r="AI60" s="523"/>
      <c r="AJ60" s="502" t="e">
        <f>ROUND(SUM(AG60:AI60)*⑤⑧処遇Ⅰ入力シート!$AG$17/⑤⑧処遇Ⅰ入力シート!$AC$17,0)</f>
        <v>#DIV/0!</v>
      </c>
      <c r="AK60" s="527" t="e">
        <f t="shared" si="387"/>
        <v>#DIV/0!</v>
      </c>
      <c r="AL60" s="507">
        <f t="shared" si="17"/>
        <v>0</v>
      </c>
      <c r="AM60" s="1507"/>
      <c r="AN60" s="1507"/>
      <c r="AO60" s="1507"/>
      <c r="AP60" s="420"/>
      <c r="AQ60" s="420"/>
      <c r="AR60" s="420"/>
      <c r="AS60" s="1641"/>
      <c r="AT60" s="1642"/>
      <c r="AU60" s="1447" t="str">
        <f>IF('③処遇Ⅱ及び職員処遇入力シート '!B86="○","☑","□")</f>
        <v>□</v>
      </c>
      <c r="AV60" s="1449" t="s">
        <v>24</v>
      </c>
      <c r="AW60" s="1449"/>
      <c r="AX60" s="1451">
        <f>'③処遇Ⅱ及び職員処遇入力シート '!G86</f>
        <v>0</v>
      </c>
      <c r="AY60" s="1451"/>
      <c r="AZ60" s="1469" t="str">
        <f>IF('③処遇Ⅱ及び職員処遇入力シート '!J86="","",'③処遇Ⅱ及び職員処遇入力シート '!J86)</f>
        <v/>
      </c>
      <c r="BA60" s="1469"/>
      <c r="BB60" s="1633"/>
      <c r="BC60" s="1634"/>
      <c r="BD60" s="1634"/>
      <c r="BE60" s="1634"/>
      <c r="BF60" s="1634"/>
      <c r="BG60" s="1635"/>
      <c r="BH60" s="396"/>
      <c r="BI60" s="1451"/>
      <c r="BJ60" s="1451"/>
      <c r="BK60" s="1458" t="str">
        <f>IF('③処遇Ⅱ及び職員処遇入力シート '!B113="○","☑","□")</f>
        <v>□</v>
      </c>
      <c r="BL60" s="1459" t="s">
        <v>24</v>
      </c>
      <c r="BM60" s="1459"/>
      <c r="BN60" s="1451">
        <f>'③処遇Ⅱ及び職員処遇入力シート '!G115</f>
        <v>0</v>
      </c>
      <c r="BO60" s="1451"/>
      <c r="BP60" s="1628" t="str">
        <f>'③処遇Ⅱ及び職員処遇入力シート '!I115&amp;'③処遇Ⅱ及び職員処遇入力シート '!J115&amp;'③処遇Ⅱ及び職員処遇入力シート '!K115&amp;'③処遇Ⅱ及び職員処遇入力シート '!L115&amp;'③処遇Ⅱ及び職員処遇入力シート '!M115&amp;'③処遇Ⅱ及び職員処遇入力シート '!N115</f>
        <v>~令和年月</v>
      </c>
      <c r="BQ60" s="1628"/>
      <c r="BR60" s="1628"/>
      <c r="BS60" s="1645"/>
      <c r="BT60" s="1645"/>
      <c r="BU60" s="1645"/>
      <c r="BV60" s="1645"/>
      <c r="BW60" s="1645"/>
      <c r="BX60" s="1645"/>
      <c r="BY60" s="420"/>
      <c r="BZ60" s="508" t="str">
        <f t="shared" si="18"/>
        <v>0</v>
      </c>
      <c r="CB60" s="509">
        <f t="shared" si="64"/>
        <v>0</v>
      </c>
      <c r="CC60" s="510">
        <f t="shared" si="19"/>
        <v>0</v>
      </c>
      <c r="CD60" s="510">
        <f t="shared" si="65"/>
        <v>0</v>
      </c>
      <c r="CE60" s="510">
        <f t="shared" si="20"/>
        <v>0</v>
      </c>
      <c r="CF60" s="510">
        <f t="shared" si="21"/>
        <v>0</v>
      </c>
      <c r="CG60" s="511">
        <f t="shared" si="22"/>
        <v>0</v>
      </c>
      <c r="CH60" s="510">
        <f t="shared" si="23"/>
        <v>0</v>
      </c>
      <c r="CI60" s="511">
        <f t="shared" si="24"/>
        <v>0</v>
      </c>
      <c r="CJ60" s="510">
        <f t="shared" si="25"/>
        <v>0</v>
      </c>
      <c r="CK60" s="511">
        <f t="shared" si="26"/>
        <v>0</v>
      </c>
      <c r="CL60" s="510">
        <f t="shared" si="66"/>
        <v>0</v>
      </c>
      <c r="CM60" s="510">
        <f t="shared" si="27"/>
        <v>0</v>
      </c>
      <c r="CN60" s="510">
        <f t="shared" si="67"/>
        <v>0</v>
      </c>
      <c r="CO60" s="510">
        <f t="shared" si="28"/>
        <v>0</v>
      </c>
      <c r="CP60" s="510">
        <f t="shared" si="29"/>
        <v>0</v>
      </c>
      <c r="CQ60" s="511">
        <f t="shared" si="30"/>
        <v>0</v>
      </c>
      <c r="CR60" s="510">
        <f t="shared" si="31"/>
        <v>0</v>
      </c>
      <c r="CS60" s="511">
        <f t="shared" si="32"/>
        <v>0</v>
      </c>
      <c r="CT60" s="510">
        <f t="shared" si="33"/>
        <v>0</v>
      </c>
      <c r="CU60" s="511">
        <f t="shared" si="34"/>
        <v>0</v>
      </c>
      <c r="CV60" s="513">
        <f t="shared" si="68"/>
        <v>0</v>
      </c>
      <c r="CW60" s="513">
        <f t="shared" si="35"/>
        <v>0</v>
      </c>
      <c r="CX60" s="513">
        <f t="shared" si="69"/>
        <v>0</v>
      </c>
      <c r="CY60" s="513">
        <f t="shared" ref="CY60" si="529">CX60*$BZ60</f>
        <v>0</v>
      </c>
      <c r="CZ60" s="513">
        <f t="shared" si="71"/>
        <v>0</v>
      </c>
      <c r="DA60" s="513">
        <f t="shared" ref="DA60" si="530">CZ60*$BZ60</f>
        <v>0</v>
      </c>
      <c r="DB60" s="513">
        <f t="shared" si="73"/>
        <v>0</v>
      </c>
      <c r="DC60" s="513">
        <f t="shared" ref="DC60" si="531">DB60*$BZ60</f>
        <v>0</v>
      </c>
      <c r="DD60" s="513">
        <f t="shared" si="75"/>
        <v>0</v>
      </c>
      <c r="DE60" s="513">
        <f t="shared" ref="DE60" si="532">DD60*$BZ60</f>
        <v>0</v>
      </c>
      <c r="DF60" s="513">
        <f t="shared" si="77"/>
        <v>0</v>
      </c>
      <c r="DG60" s="513">
        <f t="shared" ref="DG60" si="533">DF60*$BZ60</f>
        <v>0</v>
      </c>
      <c r="DH60" s="513">
        <f t="shared" si="79"/>
        <v>0</v>
      </c>
      <c r="DI60" s="513">
        <f t="shared" si="41"/>
        <v>0</v>
      </c>
      <c r="DJ60" s="513">
        <f t="shared" si="80"/>
        <v>0</v>
      </c>
      <c r="DK60" s="513">
        <f t="shared" si="42"/>
        <v>0</v>
      </c>
      <c r="DL60" s="513">
        <f t="shared" si="43"/>
        <v>0</v>
      </c>
      <c r="DM60" s="511">
        <f t="shared" si="44"/>
        <v>0</v>
      </c>
      <c r="DN60" s="513">
        <f t="shared" si="45"/>
        <v>0</v>
      </c>
      <c r="DO60" s="511">
        <f t="shared" si="46"/>
        <v>0</v>
      </c>
      <c r="DP60" s="513">
        <f t="shared" si="47"/>
        <v>0</v>
      </c>
      <c r="DQ60" s="511">
        <f t="shared" si="48"/>
        <v>0</v>
      </c>
      <c r="DR60" s="510">
        <f t="shared" si="81"/>
        <v>0</v>
      </c>
      <c r="DS60" s="510">
        <f t="shared" si="49"/>
        <v>0</v>
      </c>
      <c r="DT60" s="510">
        <f t="shared" si="82"/>
        <v>0</v>
      </c>
      <c r="DU60" s="510">
        <f t="shared" ref="DU60" si="534">DT60*$BZ60</f>
        <v>0</v>
      </c>
      <c r="DV60" s="510">
        <f t="shared" si="84"/>
        <v>0</v>
      </c>
      <c r="DW60" s="510">
        <f t="shared" ref="DW60" si="535">DV60*$BZ60</f>
        <v>0</v>
      </c>
      <c r="DX60" s="510">
        <f t="shared" si="86"/>
        <v>0</v>
      </c>
      <c r="DY60" s="510">
        <f t="shared" ref="DY60" si="536">DX60*$BZ60</f>
        <v>0</v>
      </c>
      <c r="DZ60" s="510">
        <f t="shared" si="88"/>
        <v>0</v>
      </c>
      <c r="EA60" s="510">
        <f t="shared" ref="EA60" si="537">DZ60*$BZ60</f>
        <v>0</v>
      </c>
      <c r="EB60" s="510">
        <f t="shared" si="90"/>
        <v>0</v>
      </c>
      <c r="EC60" s="510">
        <f t="shared" ref="EC60" si="538">EB60*$BZ60</f>
        <v>0</v>
      </c>
      <c r="ED60" s="510">
        <f t="shared" si="92"/>
        <v>0</v>
      </c>
      <c r="EE60" s="510">
        <f t="shared" si="55"/>
        <v>0</v>
      </c>
      <c r="EF60" s="510">
        <f t="shared" si="93"/>
        <v>0</v>
      </c>
      <c r="EG60" s="510">
        <f t="shared" si="56"/>
        <v>0</v>
      </c>
      <c r="EH60" s="510">
        <f t="shared" si="57"/>
        <v>0</v>
      </c>
      <c r="EI60" s="515">
        <f t="shared" si="58"/>
        <v>0</v>
      </c>
      <c r="EJ60" s="510">
        <f t="shared" si="59"/>
        <v>0</v>
      </c>
      <c r="EK60" s="516">
        <f t="shared" si="60"/>
        <v>0</v>
      </c>
      <c r="EL60" s="510">
        <f t="shared" si="61"/>
        <v>0</v>
      </c>
      <c r="EM60" s="516">
        <f t="shared" si="62"/>
        <v>0</v>
      </c>
      <c r="EN60" s="517">
        <f t="shared" si="63"/>
        <v>0</v>
      </c>
    </row>
    <row r="61" spans="1:144" ht="20.100000000000001" customHeight="1">
      <c r="A61" s="518">
        <f t="shared" si="398"/>
        <v>48</v>
      </c>
      <c r="B61" s="1552"/>
      <c r="C61" s="1552"/>
      <c r="D61" s="519"/>
      <c r="E61" s="519"/>
      <c r="F61" s="519"/>
      <c r="G61" s="519"/>
      <c r="H61" s="519"/>
      <c r="I61" s="520" t="s">
        <v>17</v>
      </c>
      <c r="J61" s="519"/>
      <c r="K61" s="520" t="s">
        <v>44</v>
      </c>
      <c r="L61" s="519"/>
      <c r="M61" s="519"/>
      <c r="N61" s="495" t="str">
        <f>IF(L61="常勤",1,IF(M61="","",IF(M61=0,0,IF(ROUND(M61/⑤⑧処遇Ⅰ入力シート!$B$17,1)&lt;0.1,0.1,ROUND(M61/⑤⑧処遇Ⅰ入力シート!$B$17,1)))))</f>
        <v/>
      </c>
      <c r="O61" s="496"/>
      <c r="P61" s="497" t="s">
        <v>342</v>
      </c>
      <c r="Q61" s="521"/>
      <c r="R61" s="522"/>
      <c r="S61" s="523"/>
      <c r="T61" s="523"/>
      <c r="U61" s="524">
        <f t="shared" si="384"/>
        <v>0</v>
      </c>
      <c r="V61" s="523"/>
      <c r="W61" s="502" t="e">
        <f>ROUND((U61+V61)*⑤⑧処遇Ⅰ入力シート!$AG$17/⑤⑧処遇Ⅰ入力シート!$AC$17,0)</f>
        <v>#DIV/0!</v>
      </c>
      <c r="X61" s="525" t="e">
        <f t="shared" si="385"/>
        <v>#DIV/0!</v>
      </c>
      <c r="Y61" s="522"/>
      <c r="Z61" s="523"/>
      <c r="AA61" s="523"/>
      <c r="AB61" s="523"/>
      <c r="AC61" s="523"/>
      <c r="AD61" s="504">
        <f t="shared" si="14"/>
        <v>0</v>
      </c>
      <c r="AE61" s="502" t="e">
        <f>ROUND(AD61*⑤⑧処遇Ⅰ入力シート!$AG$17/⑤⑧処遇Ⅰ入力シート!$AC$17,0)</f>
        <v>#DIV/0!</v>
      </c>
      <c r="AF61" s="525" t="e">
        <f t="shared" si="386"/>
        <v>#DIV/0!</v>
      </c>
      <c r="AG61" s="526"/>
      <c r="AH61" s="523"/>
      <c r="AI61" s="523"/>
      <c r="AJ61" s="502" t="e">
        <f>ROUND(SUM(AG61:AI61)*⑤⑧処遇Ⅰ入力シート!$AG$17/⑤⑧処遇Ⅰ入力シート!$AC$17,0)</f>
        <v>#DIV/0!</v>
      </c>
      <c r="AK61" s="527" t="e">
        <f t="shared" si="387"/>
        <v>#DIV/0!</v>
      </c>
      <c r="AL61" s="507">
        <f t="shared" si="17"/>
        <v>0</v>
      </c>
      <c r="AM61" s="1507"/>
      <c r="AN61" s="1507"/>
      <c r="AO61" s="1507"/>
      <c r="AP61" s="420"/>
      <c r="AQ61" s="420"/>
      <c r="AR61" s="420"/>
      <c r="AS61" s="1641"/>
      <c r="AT61" s="1642"/>
      <c r="AU61" s="1448"/>
      <c r="AV61" s="1450"/>
      <c r="AW61" s="1450"/>
      <c r="AX61" s="1451"/>
      <c r="AY61" s="1451"/>
      <c r="AZ61" s="1469"/>
      <c r="BA61" s="1469"/>
      <c r="BB61" s="1633"/>
      <c r="BC61" s="1634"/>
      <c r="BD61" s="1634"/>
      <c r="BE61" s="1634"/>
      <c r="BF61" s="1634"/>
      <c r="BG61" s="1635"/>
      <c r="BH61" s="396"/>
      <c r="BI61" s="1451"/>
      <c r="BJ61" s="1451"/>
      <c r="BK61" s="1458"/>
      <c r="BL61" s="1459"/>
      <c r="BM61" s="1459"/>
      <c r="BN61" s="1451"/>
      <c r="BO61" s="1451"/>
      <c r="BP61" s="1628"/>
      <c r="BQ61" s="1628"/>
      <c r="BR61" s="1628"/>
      <c r="BS61" s="1645"/>
      <c r="BT61" s="1645"/>
      <c r="BU61" s="1645"/>
      <c r="BV61" s="1645"/>
      <c r="BW61" s="1645"/>
      <c r="BX61" s="1645"/>
      <c r="BY61" s="420"/>
      <c r="BZ61" s="508" t="str">
        <f t="shared" si="18"/>
        <v>0</v>
      </c>
      <c r="CB61" s="509">
        <f t="shared" si="64"/>
        <v>0</v>
      </c>
      <c r="CC61" s="510">
        <f t="shared" si="19"/>
        <v>0</v>
      </c>
      <c r="CD61" s="510">
        <f t="shared" si="65"/>
        <v>0</v>
      </c>
      <c r="CE61" s="510">
        <f t="shared" si="20"/>
        <v>0</v>
      </c>
      <c r="CF61" s="510">
        <f t="shared" si="21"/>
        <v>0</v>
      </c>
      <c r="CG61" s="511">
        <f t="shared" si="22"/>
        <v>0</v>
      </c>
      <c r="CH61" s="510">
        <f t="shared" si="23"/>
        <v>0</v>
      </c>
      <c r="CI61" s="511">
        <f t="shared" si="24"/>
        <v>0</v>
      </c>
      <c r="CJ61" s="510">
        <f t="shared" si="25"/>
        <v>0</v>
      </c>
      <c r="CK61" s="511">
        <f t="shared" si="26"/>
        <v>0</v>
      </c>
      <c r="CL61" s="510">
        <f t="shared" si="66"/>
        <v>0</v>
      </c>
      <c r="CM61" s="510">
        <f t="shared" si="27"/>
        <v>0</v>
      </c>
      <c r="CN61" s="510">
        <f t="shared" si="67"/>
        <v>0</v>
      </c>
      <c r="CO61" s="510">
        <f t="shared" si="28"/>
        <v>0</v>
      </c>
      <c r="CP61" s="510">
        <f t="shared" si="29"/>
        <v>0</v>
      </c>
      <c r="CQ61" s="511">
        <f t="shared" si="30"/>
        <v>0</v>
      </c>
      <c r="CR61" s="510">
        <f t="shared" si="31"/>
        <v>0</v>
      </c>
      <c r="CS61" s="511">
        <f t="shared" si="32"/>
        <v>0</v>
      </c>
      <c r="CT61" s="510">
        <f t="shared" si="33"/>
        <v>0</v>
      </c>
      <c r="CU61" s="511">
        <f t="shared" si="34"/>
        <v>0</v>
      </c>
      <c r="CV61" s="513">
        <f t="shared" si="68"/>
        <v>0</v>
      </c>
      <c r="CW61" s="513">
        <f t="shared" si="35"/>
        <v>0</v>
      </c>
      <c r="CX61" s="513">
        <f t="shared" si="69"/>
        <v>0</v>
      </c>
      <c r="CY61" s="513">
        <f t="shared" ref="CY61" si="539">CX61*$BZ61</f>
        <v>0</v>
      </c>
      <c r="CZ61" s="513">
        <f t="shared" si="71"/>
        <v>0</v>
      </c>
      <c r="DA61" s="513">
        <f t="shared" ref="DA61" si="540">CZ61*$BZ61</f>
        <v>0</v>
      </c>
      <c r="DB61" s="513">
        <f t="shared" si="73"/>
        <v>0</v>
      </c>
      <c r="DC61" s="513">
        <f t="shared" ref="DC61" si="541">DB61*$BZ61</f>
        <v>0</v>
      </c>
      <c r="DD61" s="513">
        <f t="shared" si="75"/>
        <v>0</v>
      </c>
      <c r="DE61" s="513">
        <f t="shared" ref="DE61" si="542">DD61*$BZ61</f>
        <v>0</v>
      </c>
      <c r="DF61" s="513">
        <f t="shared" si="77"/>
        <v>0</v>
      </c>
      <c r="DG61" s="513">
        <f t="shared" ref="DG61" si="543">DF61*$BZ61</f>
        <v>0</v>
      </c>
      <c r="DH61" s="513">
        <f t="shared" si="79"/>
        <v>0</v>
      </c>
      <c r="DI61" s="513">
        <f t="shared" si="41"/>
        <v>0</v>
      </c>
      <c r="DJ61" s="513">
        <f t="shared" si="80"/>
        <v>0</v>
      </c>
      <c r="DK61" s="513">
        <f t="shared" si="42"/>
        <v>0</v>
      </c>
      <c r="DL61" s="513">
        <f t="shared" si="43"/>
        <v>0</v>
      </c>
      <c r="DM61" s="511">
        <f t="shared" si="44"/>
        <v>0</v>
      </c>
      <c r="DN61" s="513">
        <f t="shared" si="45"/>
        <v>0</v>
      </c>
      <c r="DO61" s="511">
        <f t="shared" si="46"/>
        <v>0</v>
      </c>
      <c r="DP61" s="513">
        <f t="shared" si="47"/>
        <v>0</v>
      </c>
      <c r="DQ61" s="511">
        <f t="shared" si="48"/>
        <v>0</v>
      </c>
      <c r="DR61" s="510">
        <f t="shared" si="81"/>
        <v>0</v>
      </c>
      <c r="DS61" s="510">
        <f t="shared" si="49"/>
        <v>0</v>
      </c>
      <c r="DT61" s="510">
        <f t="shared" si="82"/>
        <v>0</v>
      </c>
      <c r="DU61" s="510">
        <f t="shared" ref="DU61" si="544">DT61*$BZ61</f>
        <v>0</v>
      </c>
      <c r="DV61" s="510">
        <f t="shared" si="84"/>
        <v>0</v>
      </c>
      <c r="DW61" s="510">
        <f t="shared" ref="DW61" si="545">DV61*$BZ61</f>
        <v>0</v>
      </c>
      <c r="DX61" s="510">
        <f t="shared" si="86"/>
        <v>0</v>
      </c>
      <c r="DY61" s="510">
        <f t="shared" ref="DY61" si="546">DX61*$BZ61</f>
        <v>0</v>
      </c>
      <c r="DZ61" s="510">
        <f t="shared" si="88"/>
        <v>0</v>
      </c>
      <c r="EA61" s="510">
        <f t="shared" ref="EA61" si="547">DZ61*$BZ61</f>
        <v>0</v>
      </c>
      <c r="EB61" s="510">
        <f t="shared" si="90"/>
        <v>0</v>
      </c>
      <c r="EC61" s="510">
        <f t="shared" ref="EC61" si="548">EB61*$BZ61</f>
        <v>0</v>
      </c>
      <c r="ED61" s="510">
        <f t="shared" si="92"/>
        <v>0</v>
      </c>
      <c r="EE61" s="510">
        <f t="shared" si="55"/>
        <v>0</v>
      </c>
      <c r="EF61" s="510">
        <f t="shared" si="93"/>
        <v>0</v>
      </c>
      <c r="EG61" s="510">
        <f t="shared" si="56"/>
        <v>0</v>
      </c>
      <c r="EH61" s="510">
        <f t="shared" si="57"/>
        <v>0</v>
      </c>
      <c r="EI61" s="515">
        <f t="shared" si="58"/>
        <v>0</v>
      </c>
      <c r="EJ61" s="510">
        <f t="shared" si="59"/>
        <v>0</v>
      </c>
      <c r="EK61" s="516">
        <f t="shared" si="60"/>
        <v>0</v>
      </c>
      <c r="EL61" s="510">
        <f t="shared" si="61"/>
        <v>0</v>
      </c>
      <c r="EM61" s="516">
        <f t="shared" si="62"/>
        <v>0</v>
      </c>
      <c r="EN61" s="517">
        <f t="shared" si="63"/>
        <v>0</v>
      </c>
    </row>
    <row r="62" spans="1:144" ht="20.100000000000001" customHeight="1">
      <c r="A62" s="518">
        <f t="shared" si="398"/>
        <v>49</v>
      </c>
      <c r="B62" s="1552"/>
      <c r="C62" s="1552"/>
      <c r="D62" s="519"/>
      <c r="E62" s="519"/>
      <c r="F62" s="519"/>
      <c r="G62" s="519"/>
      <c r="H62" s="519"/>
      <c r="I62" s="520" t="s">
        <v>17</v>
      </c>
      <c r="J62" s="519"/>
      <c r="K62" s="520" t="s">
        <v>44</v>
      </c>
      <c r="L62" s="519"/>
      <c r="M62" s="519"/>
      <c r="N62" s="495" t="str">
        <f>IF(L62="常勤",1,IF(M62="","",IF(M62=0,0,IF(ROUND(M62/⑤⑧処遇Ⅰ入力シート!$B$17,1)&lt;0.1,0.1,ROUND(M62/⑤⑧処遇Ⅰ入力シート!$B$17,1)))))</f>
        <v/>
      </c>
      <c r="O62" s="496"/>
      <c r="P62" s="497" t="s">
        <v>342</v>
      </c>
      <c r="Q62" s="521"/>
      <c r="R62" s="522"/>
      <c r="S62" s="523"/>
      <c r="T62" s="523"/>
      <c r="U62" s="524">
        <f t="shared" si="384"/>
        <v>0</v>
      </c>
      <c r="V62" s="523"/>
      <c r="W62" s="502" t="e">
        <f>ROUND((U62+V62)*⑤⑧処遇Ⅰ入力シート!$AG$17/⑤⑧処遇Ⅰ入力シート!$AC$17,0)</f>
        <v>#DIV/0!</v>
      </c>
      <c r="X62" s="525" t="e">
        <f t="shared" si="385"/>
        <v>#DIV/0!</v>
      </c>
      <c r="Y62" s="522"/>
      <c r="Z62" s="523"/>
      <c r="AA62" s="523"/>
      <c r="AB62" s="523"/>
      <c r="AC62" s="523"/>
      <c r="AD62" s="504">
        <f t="shared" si="14"/>
        <v>0</v>
      </c>
      <c r="AE62" s="502" t="e">
        <f>ROUND(AD62*⑤⑧処遇Ⅰ入力シート!$AG$17/⑤⑧処遇Ⅰ入力シート!$AC$17,0)</f>
        <v>#DIV/0!</v>
      </c>
      <c r="AF62" s="525" t="e">
        <f t="shared" si="386"/>
        <v>#DIV/0!</v>
      </c>
      <c r="AG62" s="526"/>
      <c r="AH62" s="523"/>
      <c r="AI62" s="523"/>
      <c r="AJ62" s="502" t="e">
        <f>ROUND(SUM(AG62:AI62)*⑤⑧処遇Ⅰ入力シート!$AG$17/⑤⑧処遇Ⅰ入力シート!$AC$17,0)</f>
        <v>#DIV/0!</v>
      </c>
      <c r="AK62" s="527" t="e">
        <f t="shared" si="387"/>
        <v>#DIV/0!</v>
      </c>
      <c r="AL62" s="507">
        <f t="shared" si="17"/>
        <v>0</v>
      </c>
      <c r="AM62" s="1507"/>
      <c r="AN62" s="1507"/>
      <c r="AO62" s="1507"/>
      <c r="AP62" s="420"/>
      <c r="AQ62" s="420"/>
      <c r="AR62" s="420"/>
      <c r="AS62" s="1641"/>
      <c r="AT62" s="1642"/>
      <c r="AU62" s="1447" t="str">
        <f>IF('③処遇Ⅱ及び職員処遇入力シート '!B87="○","☑","□")</f>
        <v>□</v>
      </c>
      <c r="AV62" s="1515" t="s">
        <v>339</v>
      </c>
      <c r="AW62" s="1517" t="str">
        <f>IF('③処遇Ⅱ及び職員処遇入力シート '!E87="","",'③処遇Ⅱ及び職員処遇入力シート '!E87)</f>
        <v/>
      </c>
      <c r="AX62" s="1451">
        <f>'③処遇Ⅱ及び職員処遇入力シート '!G87</f>
        <v>0</v>
      </c>
      <c r="AY62" s="1451"/>
      <c r="AZ62" s="1469" t="str">
        <f>IF('③処遇Ⅱ及び職員処遇入力シート '!J87="","",'③処遇Ⅱ及び職員処遇入力シート '!J87)</f>
        <v/>
      </c>
      <c r="BA62" s="1469"/>
      <c r="BB62" s="1633"/>
      <c r="BC62" s="1634"/>
      <c r="BD62" s="1634"/>
      <c r="BE62" s="1634"/>
      <c r="BF62" s="1634"/>
      <c r="BG62" s="1635"/>
      <c r="BH62" s="396"/>
      <c r="BI62" s="1451"/>
      <c r="BJ62" s="1451"/>
      <c r="BK62" s="1458" t="str">
        <f>IF('③処遇Ⅱ及び職員処遇入力シート '!B114="○","☑","□")</f>
        <v>□</v>
      </c>
      <c r="BL62" s="1456" t="s">
        <v>339</v>
      </c>
      <c r="BM62" s="1457" t="str">
        <f>IF('③処遇Ⅱ及び職員処遇入力シート '!E116="","",'③処遇Ⅱ及び職員処遇入力シート '!E116)</f>
        <v/>
      </c>
      <c r="BN62" s="1451">
        <f>'③処遇Ⅱ及び職員処遇入力シート '!G116</f>
        <v>0</v>
      </c>
      <c r="BO62" s="1451"/>
      <c r="BP62" s="1628"/>
      <c r="BQ62" s="1628"/>
      <c r="BR62" s="1628"/>
      <c r="BS62" s="1645"/>
      <c r="BT62" s="1645"/>
      <c r="BU62" s="1645"/>
      <c r="BV62" s="1645"/>
      <c r="BW62" s="1645"/>
      <c r="BX62" s="1645"/>
      <c r="BY62" s="420"/>
      <c r="BZ62" s="508" t="str">
        <f t="shared" si="18"/>
        <v>0</v>
      </c>
      <c r="CB62" s="509">
        <f t="shared" si="64"/>
        <v>0</v>
      </c>
      <c r="CC62" s="510">
        <f t="shared" si="19"/>
        <v>0</v>
      </c>
      <c r="CD62" s="510">
        <f t="shared" si="65"/>
        <v>0</v>
      </c>
      <c r="CE62" s="510">
        <f t="shared" si="20"/>
        <v>0</v>
      </c>
      <c r="CF62" s="510">
        <f t="shared" si="21"/>
        <v>0</v>
      </c>
      <c r="CG62" s="511">
        <f t="shared" si="22"/>
        <v>0</v>
      </c>
      <c r="CH62" s="510">
        <f t="shared" si="23"/>
        <v>0</v>
      </c>
      <c r="CI62" s="511">
        <f t="shared" si="24"/>
        <v>0</v>
      </c>
      <c r="CJ62" s="510">
        <f t="shared" si="25"/>
        <v>0</v>
      </c>
      <c r="CK62" s="511">
        <f t="shared" si="26"/>
        <v>0</v>
      </c>
      <c r="CL62" s="510">
        <f t="shared" si="66"/>
        <v>0</v>
      </c>
      <c r="CM62" s="510">
        <f t="shared" si="27"/>
        <v>0</v>
      </c>
      <c r="CN62" s="510">
        <f t="shared" si="67"/>
        <v>0</v>
      </c>
      <c r="CO62" s="510">
        <f t="shared" si="28"/>
        <v>0</v>
      </c>
      <c r="CP62" s="510">
        <f t="shared" si="29"/>
        <v>0</v>
      </c>
      <c r="CQ62" s="511">
        <f t="shared" si="30"/>
        <v>0</v>
      </c>
      <c r="CR62" s="510">
        <f t="shared" si="31"/>
        <v>0</v>
      </c>
      <c r="CS62" s="511">
        <f t="shared" si="32"/>
        <v>0</v>
      </c>
      <c r="CT62" s="510">
        <f t="shared" si="33"/>
        <v>0</v>
      </c>
      <c r="CU62" s="511">
        <f t="shared" si="34"/>
        <v>0</v>
      </c>
      <c r="CV62" s="513">
        <f t="shared" si="68"/>
        <v>0</v>
      </c>
      <c r="CW62" s="513">
        <f t="shared" si="35"/>
        <v>0</v>
      </c>
      <c r="CX62" s="513">
        <f t="shared" si="69"/>
        <v>0</v>
      </c>
      <c r="CY62" s="513">
        <f t="shared" ref="CY62" si="549">CX62*$BZ62</f>
        <v>0</v>
      </c>
      <c r="CZ62" s="513">
        <f t="shared" si="71"/>
        <v>0</v>
      </c>
      <c r="DA62" s="513">
        <f t="shared" ref="DA62" si="550">CZ62*$BZ62</f>
        <v>0</v>
      </c>
      <c r="DB62" s="513">
        <f t="shared" si="73"/>
        <v>0</v>
      </c>
      <c r="DC62" s="513">
        <f t="shared" ref="DC62" si="551">DB62*$BZ62</f>
        <v>0</v>
      </c>
      <c r="DD62" s="513">
        <f t="shared" si="75"/>
        <v>0</v>
      </c>
      <c r="DE62" s="513">
        <f t="shared" ref="DE62" si="552">DD62*$BZ62</f>
        <v>0</v>
      </c>
      <c r="DF62" s="513">
        <f t="shared" si="77"/>
        <v>0</v>
      </c>
      <c r="DG62" s="513">
        <f t="shared" ref="DG62" si="553">DF62*$BZ62</f>
        <v>0</v>
      </c>
      <c r="DH62" s="513">
        <f t="shared" si="79"/>
        <v>0</v>
      </c>
      <c r="DI62" s="513">
        <f t="shared" si="41"/>
        <v>0</v>
      </c>
      <c r="DJ62" s="513">
        <f t="shared" si="80"/>
        <v>0</v>
      </c>
      <c r="DK62" s="513">
        <f t="shared" si="42"/>
        <v>0</v>
      </c>
      <c r="DL62" s="513">
        <f t="shared" si="43"/>
        <v>0</v>
      </c>
      <c r="DM62" s="511">
        <f t="shared" si="44"/>
        <v>0</v>
      </c>
      <c r="DN62" s="513">
        <f t="shared" si="45"/>
        <v>0</v>
      </c>
      <c r="DO62" s="511">
        <f t="shared" si="46"/>
        <v>0</v>
      </c>
      <c r="DP62" s="513">
        <f t="shared" si="47"/>
        <v>0</v>
      </c>
      <c r="DQ62" s="511">
        <f t="shared" si="48"/>
        <v>0</v>
      </c>
      <c r="DR62" s="510">
        <f t="shared" si="81"/>
        <v>0</v>
      </c>
      <c r="DS62" s="510">
        <f t="shared" si="49"/>
        <v>0</v>
      </c>
      <c r="DT62" s="510">
        <f t="shared" si="82"/>
        <v>0</v>
      </c>
      <c r="DU62" s="510">
        <f t="shared" ref="DU62" si="554">DT62*$BZ62</f>
        <v>0</v>
      </c>
      <c r="DV62" s="510">
        <f t="shared" si="84"/>
        <v>0</v>
      </c>
      <c r="DW62" s="510">
        <f t="shared" ref="DW62" si="555">DV62*$BZ62</f>
        <v>0</v>
      </c>
      <c r="DX62" s="510">
        <f t="shared" si="86"/>
        <v>0</v>
      </c>
      <c r="DY62" s="510">
        <f t="shared" ref="DY62" si="556">DX62*$BZ62</f>
        <v>0</v>
      </c>
      <c r="DZ62" s="510">
        <f t="shared" si="88"/>
        <v>0</v>
      </c>
      <c r="EA62" s="510">
        <f t="shared" ref="EA62" si="557">DZ62*$BZ62</f>
        <v>0</v>
      </c>
      <c r="EB62" s="510">
        <f t="shared" si="90"/>
        <v>0</v>
      </c>
      <c r="EC62" s="510">
        <f t="shared" ref="EC62" si="558">EB62*$BZ62</f>
        <v>0</v>
      </c>
      <c r="ED62" s="510">
        <f t="shared" si="92"/>
        <v>0</v>
      </c>
      <c r="EE62" s="510">
        <f t="shared" si="55"/>
        <v>0</v>
      </c>
      <c r="EF62" s="510">
        <f t="shared" si="93"/>
        <v>0</v>
      </c>
      <c r="EG62" s="510">
        <f t="shared" si="56"/>
        <v>0</v>
      </c>
      <c r="EH62" s="510">
        <f t="shared" si="57"/>
        <v>0</v>
      </c>
      <c r="EI62" s="515">
        <f t="shared" si="58"/>
        <v>0</v>
      </c>
      <c r="EJ62" s="510">
        <f t="shared" si="59"/>
        <v>0</v>
      </c>
      <c r="EK62" s="516">
        <f t="shared" si="60"/>
        <v>0</v>
      </c>
      <c r="EL62" s="510">
        <f t="shared" si="61"/>
        <v>0</v>
      </c>
      <c r="EM62" s="516">
        <f t="shared" si="62"/>
        <v>0</v>
      </c>
      <c r="EN62" s="517">
        <f t="shared" si="63"/>
        <v>0</v>
      </c>
    </row>
    <row r="63" spans="1:144" ht="20.100000000000001" customHeight="1">
      <c r="A63" s="518">
        <f t="shared" si="398"/>
        <v>50</v>
      </c>
      <c r="B63" s="1552"/>
      <c r="C63" s="1552"/>
      <c r="D63" s="519"/>
      <c r="E63" s="519"/>
      <c r="F63" s="519"/>
      <c r="G63" s="519"/>
      <c r="H63" s="519"/>
      <c r="I63" s="520" t="s">
        <v>17</v>
      </c>
      <c r="J63" s="519"/>
      <c r="K63" s="520" t="s">
        <v>44</v>
      </c>
      <c r="L63" s="519"/>
      <c r="M63" s="519"/>
      <c r="N63" s="495" t="str">
        <f>IF(L63="常勤",1,IF(M63="","",IF(M63=0,0,IF(ROUND(M63/⑤⑧処遇Ⅰ入力シート!$B$17,1)&lt;0.1,0.1,ROUND(M63/⑤⑧処遇Ⅰ入力シート!$B$17,1)))))</f>
        <v/>
      </c>
      <c r="O63" s="496"/>
      <c r="P63" s="497" t="s">
        <v>342</v>
      </c>
      <c r="Q63" s="521"/>
      <c r="R63" s="522"/>
      <c r="S63" s="523"/>
      <c r="T63" s="523"/>
      <c r="U63" s="524">
        <f t="shared" si="384"/>
        <v>0</v>
      </c>
      <c r="V63" s="523"/>
      <c r="W63" s="502" t="e">
        <f>ROUND((U63+V63)*⑤⑧処遇Ⅰ入力シート!$AG$17/⑤⑧処遇Ⅰ入力シート!$AC$17,0)</f>
        <v>#DIV/0!</v>
      </c>
      <c r="X63" s="525" t="e">
        <f t="shared" si="385"/>
        <v>#DIV/0!</v>
      </c>
      <c r="Y63" s="522"/>
      <c r="Z63" s="523"/>
      <c r="AA63" s="523"/>
      <c r="AB63" s="523"/>
      <c r="AC63" s="523"/>
      <c r="AD63" s="504">
        <f t="shared" si="14"/>
        <v>0</v>
      </c>
      <c r="AE63" s="502" t="e">
        <f>ROUND(AD63*⑤⑧処遇Ⅰ入力シート!$AG$17/⑤⑧処遇Ⅰ入力シート!$AC$17,0)</f>
        <v>#DIV/0!</v>
      </c>
      <c r="AF63" s="525" t="e">
        <f t="shared" si="386"/>
        <v>#DIV/0!</v>
      </c>
      <c r="AG63" s="526"/>
      <c r="AH63" s="523"/>
      <c r="AI63" s="523"/>
      <c r="AJ63" s="502" t="e">
        <f>ROUND(SUM(AG63:AI63)*⑤⑧処遇Ⅰ入力シート!$AG$17/⑤⑧処遇Ⅰ入力シート!$AC$17,0)</f>
        <v>#DIV/0!</v>
      </c>
      <c r="AK63" s="527" t="e">
        <f t="shared" si="387"/>
        <v>#DIV/0!</v>
      </c>
      <c r="AL63" s="507">
        <f t="shared" si="17"/>
        <v>0</v>
      </c>
      <c r="AM63" s="1507"/>
      <c r="AN63" s="1507"/>
      <c r="AO63" s="1507"/>
      <c r="AP63" s="420"/>
      <c r="AQ63" s="420"/>
      <c r="AR63" s="420"/>
      <c r="AS63" s="1643"/>
      <c r="AT63" s="1644"/>
      <c r="AU63" s="1448"/>
      <c r="AV63" s="1516"/>
      <c r="AW63" s="1518"/>
      <c r="AX63" s="1451"/>
      <c r="AY63" s="1451"/>
      <c r="AZ63" s="1469"/>
      <c r="BA63" s="1469"/>
      <c r="BB63" s="1636"/>
      <c r="BC63" s="1637"/>
      <c r="BD63" s="1637"/>
      <c r="BE63" s="1637"/>
      <c r="BF63" s="1637"/>
      <c r="BG63" s="1638"/>
      <c r="BH63" s="396"/>
      <c r="BI63" s="1451"/>
      <c r="BJ63" s="1451"/>
      <c r="BK63" s="1458"/>
      <c r="BL63" s="1456"/>
      <c r="BM63" s="1457"/>
      <c r="BN63" s="1451"/>
      <c r="BO63" s="1451"/>
      <c r="BP63" s="1629"/>
      <c r="BQ63" s="1629"/>
      <c r="BR63" s="1629"/>
      <c r="BS63" s="1645"/>
      <c r="BT63" s="1645"/>
      <c r="BU63" s="1645"/>
      <c r="BV63" s="1645"/>
      <c r="BW63" s="1645"/>
      <c r="BX63" s="1645"/>
      <c r="BY63" s="420"/>
      <c r="BZ63" s="508" t="str">
        <f t="shared" si="18"/>
        <v>0</v>
      </c>
      <c r="CB63" s="509">
        <f t="shared" si="64"/>
        <v>0</v>
      </c>
      <c r="CC63" s="510">
        <f t="shared" si="19"/>
        <v>0</v>
      </c>
      <c r="CD63" s="510">
        <f t="shared" si="65"/>
        <v>0</v>
      </c>
      <c r="CE63" s="510">
        <f t="shared" si="20"/>
        <v>0</v>
      </c>
      <c r="CF63" s="510">
        <f t="shared" si="21"/>
        <v>0</v>
      </c>
      <c r="CG63" s="511">
        <f t="shared" si="22"/>
        <v>0</v>
      </c>
      <c r="CH63" s="510">
        <f t="shared" si="23"/>
        <v>0</v>
      </c>
      <c r="CI63" s="511">
        <f t="shared" si="24"/>
        <v>0</v>
      </c>
      <c r="CJ63" s="510">
        <f t="shared" si="25"/>
        <v>0</v>
      </c>
      <c r="CK63" s="511">
        <f t="shared" si="26"/>
        <v>0</v>
      </c>
      <c r="CL63" s="510">
        <f t="shared" si="66"/>
        <v>0</v>
      </c>
      <c r="CM63" s="510">
        <f t="shared" si="27"/>
        <v>0</v>
      </c>
      <c r="CN63" s="510">
        <f t="shared" si="67"/>
        <v>0</v>
      </c>
      <c r="CO63" s="510">
        <f t="shared" si="28"/>
        <v>0</v>
      </c>
      <c r="CP63" s="510">
        <f t="shared" si="29"/>
        <v>0</v>
      </c>
      <c r="CQ63" s="511">
        <f t="shared" si="30"/>
        <v>0</v>
      </c>
      <c r="CR63" s="510">
        <f t="shared" si="31"/>
        <v>0</v>
      </c>
      <c r="CS63" s="511">
        <f t="shared" si="32"/>
        <v>0</v>
      </c>
      <c r="CT63" s="510">
        <f t="shared" si="33"/>
        <v>0</v>
      </c>
      <c r="CU63" s="511">
        <f t="shared" si="34"/>
        <v>0</v>
      </c>
      <c r="CV63" s="513">
        <f t="shared" si="68"/>
        <v>0</v>
      </c>
      <c r="CW63" s="513">
        <f t="shared" si="35"/>
        <v>0</v>
      </c>
      <c r="CX63" s="513">
        <f t="shared" si="69"/>
        <v>0</v>
      </c>
      <c r="CY63" s="513">
        <f t="shared" ref="CY63" si="559">CX63*$BZ63</f>
        <v>0</v>
      </c>
      <c r="CZ63" s="513">
        <f t="shared" si="71"/>
        <v>0</v>
      </c>
      <c r="DA63" s="513">
        <f t="shared" ref="DA63" si="560">CZ63*$BZ63</f>
        <v>0</v>
      </c>
      <c r="DB63" s="513">
        <f t="shared" si="73"/>
        <v>0</v>
      </c>
      <c r="DC63" s="513">
        <f t="shared" ref="DC63" si="561">DB63*$BZ63</f>
        <v>0</v>
      </c>
      <c r="DD63" s="513">
        <f t="shared" si="75"/>
        <v>0</v>
      </c>
      <c r="DE63" s="513">
        <f t="shared" ref="DE63" si="562">DD63*$BZ63</f>
        <v>0</v>
      </c>
      <c r="DF63" s="513">
        <f t="shared" si="77"/>
        <v>0</v>
      </c>
      <c r="DG63" s="513">
        <f t="shared" ref="DG63" si="563">DF63*$BZ63</f>
        <v>0</v>
      </c>
      <c r="DH63" s="513">
        <f t="shared" si="79"/>
        <v>0</v>
      </c>
      <c r="DI63" s="513">
        <f t="shared" si="41"/>
        <v>0</v>
      </c>
      <c r="DJ63" s="513">
        <f t="shared" si="80"/>
        <v>0</v>
      </c>
      <c r="DK63" s="513">
        <f t="shared" si="42"/>
        <v>0</v>
      </c>
      <c r="DL63" s="513">
        <f t="shared" si="43"/>
        <v>0</v>
      </c>
      <c r="DM63" s="511">
        <f t="shared" si="44"/>
        <v>0</v>
      </c>
      <c r="DN63" s="513">
        <f t="shared" si="45"/>
        <v>0</v>
      </c>
      <c r="DO63" s="511">
        <f t="shared" si="46"/>
        <v>0</v>
      </c>
      <c r="DP63" s="513">
        <f t="shared" si="47"/>
        <v>0</v>
      </c>
      <c r="DQ63" s="511">
        <f t="shared" si="48"/>
        <v>0</v>
      </c>
      <c r="DR63" s="510">
        <f>DI63*$BZ63</f>
        <v>0</v>
      </c>
      <c r="DS63" s="510">
        <f t="shared" si="41"/>
        <v>0</v>
      </c>
      <c r="DT63" s="510">
        <f t="shared" si="41"/>
        <v>0</v>
      </c>
      <c r="DU63" s="510">
        <f t="shared" si="41"/>
        <v>0</v>
      </c>
      <c r="DV63" s="510">
        <f t="shared" si="41"/>
        <v>0</v>
      </c>
      <c r="DW63" s="510">
        <f t="shared" si="41"/>
        <v>0</v>
      </c>
      <c r="DX63" s="510">
        <f t="shared" si="41"/>
        <v>0</v>
      </c>
      <c r="DY63" s="510">
        <f t="shared" si="41"/>
        <v>0</v>
      </c>
      <c r="DZ63" s="510">
        <f t="shared" si="41"/>
        <v>0</v>
      </c>
      <c r="EA63" s="510">
        <f t="shared" si="41"/>
        <v>0</v>
      </c>
      <c r="EB63" s="510">
        <f t="shared" si="41"/>
        <v>0</v>
      </c>
      <c r="EC63" s="510">
        <f t="shared" si="41"/>
        <v>0</v>
      </c>
      <c r="ED63" s="510">
        <f t="shared" si="41"/>
        <v>0</v>
      </c>
      <c r="EE63" s="510">
        <f t="shared" si="41"/>
        <v>0</v>
      </c>
      <c r="EF63" s="510">
        <f t="shared" si="93"/>
        <v>0</v>
      </c>
      <c r="EG63" s="510">
        <f t="shared" si="56"/>
        <v>0</v>
      </c>
      <c r="EH63" s="510">
        <f t="shared" si="57"/>
        <v>0</v>
      </c>
      <c r="EI63" s="515">
        <f t="shared" si="58"/>
        <v>0</v>
      </c>
      <c r="EJ63" s="510">
        <f t="shared" si="59"/>
        <v>0</v>
      </c>
      <c r="EK63" s="516">
        <f t="shared" si="60"/>
        <v>0</v>
      </c>
      <c r="EL63" s="510">
        <f t="shared" si="61"/>
        <v>0</v>
      </c>
      <c r="EM63" s="516">
        <f t="shared" si="62"/>
        <v>0</v>
      </c>
      <c r="EN63" s="517">
        <f t="shared" si="63"/>
        <v>0</v>
      </c>
    </row>
    <row r="64" spans="1:144" ht="20.25" customHeight="1" thickBot="1">
      <c r="A64" s="1547" t="s">
        <v>12</v>
      </c>
      <c r="B64" s="1548"/>
      <c r="C64" s="1548"/>
      <c r="D64" s="1548"/>
      <c r="E64" s="1548"/>
      <c r="F64" s="1548"/>
      <c r="G64" s="1548"/>
      <c r="H64" s="1548"/>
      <c r="I64" s="1548"/>
      <c r="J64" s="1548"/>
      <c r="K64" s="1548"/>
      <c r="L64" s="1548"/>
      <c r="M64" s="1548"/>
      <c r="N64" s="1548"/>
      <c r="O64" s="1548"/>
      <c r="P64" s="1548"/>
      <c r="Q64" s="1549"/>
      <c r="R64" s="539">
        <f t="shared" ref="R64:AA64" si="564">SUM(R14:R63)</f>
        <v>0</v>
      </c>
      <c r="S64" s="540">
        <f t="shared" si="564"/>
        <v>0</v>
      </c>
      <c r="T64" s="540">
        <f t="shared" si="564"/>
        <v>0</v>
      </c>
      <c r="U64" s="541">
        <f t="shared" si="564"/>
        <v>0</v>
      </c>
      <c r="V64" s="540">
        <f>SUM(V14:V63)</f>
        <v>0</v>
      </c>
      <c r="W64" s="540" t="e">
        <f t="shared" si="564"/>
        <v>#DIV/0!</v>
      </c>
      <c r="X64" s="542" t="e">
        <f t="shared" si="564"/>
        <v>#DIV/0!</v>
      </c>
      <c r="Y64" s="539">
        <f t="shared" si="564"/>
        <v>0</v>
      </c>
      <c r="Z64" s="540">
        <f t="shared" si="564"/>
        <v>0</v>
      </c>
      <c r="AA64" s="540">
        <f t="shared" si="564"/>
        <v>0</v>
      </c>
      <c r="AB64" s="540">
        <f t="shared" ref="AB64:AJ64" si="565">SUM(AB14:AB63)</f>
        <v>0</v>
      </c>
      <c r="AC64" s="540">
        <f t="shared" si="565"/>
        <v>0</v>
      </c>
      <c r="AD64" s="541">
        <f t="shared" si="565"/>
        <v>0</v>
      </c>
      <c r="AE64" s="540" t="e">
        <f t="shared" si="565"/>
        <v>#DIV/0!</v>
      </c>
      <c r="AF64" s="542" t="e">
        <f t="shared" si="565"/>
        <v>#DIV/0!</v>
      </c>
      <c r="AG64" s="543">
        <f t="shared" si="565"/>
        <v>0</v>
      </c>
      <c r="AH64" s="543">
        <f t="shared" si="565"/>
        <v>0</v>
      </c>
      <c r="AI64" s="543">
        <f t="shared" si="565"/>
        <v>0</v>
      </c>
      <c r="AJ64" s="544" t="e">
        <f t="shared" si="565"/>
        <v>#DIV/0!</v>
      </c>
      <c r="AK64" s="527" t="e">
        <f t="shared" si="387"/>
        <v>#DIV/0!</v>
      </c>
      <c r="AL64" s="545" t="e">
        <f>SUM(AL14:AL63)-$X$83</f>
        <v>#DIV/0!</v>
      </c>
      <c r="AM64" s="1609"/>
      <c r="AN64" s="1609"/>
      <c r="AO64" s="1609"/>
      <c r="AP64" s="420"/>
      <c r="AQ64" s="420"/>
      <c r="AR64" s="420"/>
      <c r="AS64" s="546"/>
      <c r="AT64" s="546"/>
      <c r="AU64" s="547"/>
      <c r="AV64" s="548"/>
      <c r="AW64" s="548"/>
      <c r="AX64" s="546"/>
      <c r="AY64" s="546"/>
      <c r="AZ64" s="549"/>
      <c r="BA64" s="549"/>
      <c r="BB64" s="550"/>
      <c r="BC64" s="550"/>
      <c r="BD64" s="550"/>
      <c r="BE64" s="550"/>
      <c r="BF64" s="550"/>
      <c r="BG64" s="550"/>
      <c r="BH64" s="420"/>
      <c r="BI64" s="546"/>
      <c r="BJ64" s="546"/>
      <c r="BK64" s="547"/>
      <c r="BL64" s="548"/>
      <c r="BM64" s="548"/>
      <c r="BN64" s="546"/>
      <c r="BO64" s="546"/>
      <c r="BP64" s="549"/>
      <c r="BQ64" s="549"/>
      <c r="BR64" s="550"/>
      <c r="BS64" s="550"/>
      <c r="BT64" s="550"/>
      <c r="BU64" s="550"/>
      <c r="BV64" s="550"/>
      <c r="BW64" s="550"/>
      <c r="BX64" s="420"/>
      <c r="BY64" s="420"/>
      <c r="BZ64" s="420"/>
      <c r="CB64" s="509">
        <f>SUM(CB14:CB63)</f>
        <v>0</v>
      </c>
      <c r="CC64" s="510">
        <f t="shared" ref="CC64:EN64" si="566">SUM(CC14:CC63)</f>
        <v>0</v>
      </c>
      <c r="CD64" s="510">
        <f t="shared" si="566"/>
        <v>0</v>
      </c>
      <c r="CE64" s="510">
        <f t="shared" si="566"/>
        <v>0</v>
      </c>
      <c r="CF64" s="510">
        <f t="shared" si="566"/>
        <v>0</v>
      </c>
      <c r="CG64" s="551">
        <f>SUM(CG14:CG63)</f>
        <v>0</v>
      </c>
      <c r="CH64" s="510">
        <f t="shared" si="566"/>
        <v>0</v>
      </c>
      <c r="CI64" s="551">
        <f>SUM(CI14:CI63)</f>
        <v>0</v>
      </c>
      <c r="CJ64" s="510">
        <f t="shared" si="566"/>
        <v>0</v>
      </c>
      <c r="CK64" s="551">
        <f>SUM(CK14:CK63)</f>
        <v>0</v>
      </c>
      <c r="CL64" s="510">
        <f t="shared" si="566"/>
        <v>0</v>
      </c>
      <c r="CM64" s="510">
        <f t="shared" si="566"/>
        <v>0</v>
      </c>
      <c r="CN64" s="510">
        <f t="shared" si="566"/>
        <v>0</v>
      </c>
      <c r="CO64" s="510">
        <f t="shared" si="566"/>
        <v>0</v>
      </c>
      <c r="CP64" s="510">
        <f t="shared" si="566"/>
        <v>0</v>
      </c>
      <c r="CQ64" s="551">
        <f>SUM(CQ14:CQ63)</f>
        <v>0</v>
      </c>
      <c r="CR64" s="510">
        <f t="shared" si="566"/>
        <v>0</v>
      </c>
      <c r="CS64" s="551">
        <f>SUM(CS14:CS63)</f>
        <v>0</v>
      </c>
      <c r="CT64" s="510">
        <f t="shared" si="566"/>
        <v>0</v>
      </c>
      <c r="CU64" s="551">
        <f>SUM(CU14:CU63)</f>
        <v>0</v>
      </c>
      <c r="CV64" s="552">
        <f t="shared" si="566"/>
        <v>0</v>
      </c>
      <c r="CW64" s="552">
        <f t="shared" si="566"/>
        <v>0</v>
      </c>
      <c r="CX64" s="552">
        <f t="shared" si="566"/>
        <v>0</v>
      </c>
      <c r="CY64" s="552">
        <f t="shared" si="566"/>
        <v>0</v>
      </c>
      <c r="CZ64" s="552">
        <f t="shared" si="566"/>
        <v>0</v>
      </c>
      <c r="DA64" s="552">
        <f t="shared" si="566"/>
        <v>0</v>
      </c>
      <c r="DB64" s="552">
        <f t="shared" si="566"/>
        <v>0</v>
      </c>
      <c r="DC64" s="552">
        <f t="shared" si="566"/>
        <v>0</v>
      </c>
      <c r="DD64" s="552">
        <f t="shared" si="566"/>
        <v>0</v>
      </c>
      <c r="DE64" s="552">
        <f t="shared" si="566"/>
        <v>0</v>
      </c>
      <c r="DF64" s="552">
        <f t="shared" si="566"/>
        <v>0</v>
      </c>
      <c r="DG64" s="552">
        <f t="shared" si="566"/>
        <v>0</v>
      </c>
      <c r="DH64" s="552">
        <f t="shared" si="566"/>
        <v>0</v>
      </c>
      <c r="DI64" s="552">
        <f t="shared" si="566"/>
        <v>0</v>
      </c>
      <c r="DJ64" s="552">
        <f t="shared" si="566"/>
        <v>0</v>
      </c>
      <c r="DK64" s="552">
        <f t="shared" si="566"/>
        <v>0</v>
      </c>
      <c r="DL64" s="510">
        <f t="shared" si="566"/>
        <v>0</v>
      </c>
      <c r="DM64" s="551">
        <f>SUM(DM14:DM63)</f>
        <v>0</v>
      </c>
      <c r="DN64" s="510">
        <f t="shared" si="566"/>
        <v>0</v>
      </c>
      <c r="DO64" s="551">
        <f>SUM(DO14:DO63)</f>
        <v>0</v>
      </c>
      <c r="DP64" s="510">
        <f t="shared" si="566"/>
        <v>0</v>
      </c>
      <c r="DQ64" s="551">
        <f>SUM(DQ14:DQ63)</f>
        <v>0</v>
      </c>
      <c r="DR64" s="552">
        <f t="shared" si="566"/>
        <v>0</v>
      </c>
      <c r="DS64" s="552">
        <f t="shared" si="566"/>
        <v>0</v>
      </c>
      <c r="DT64" s="552">
        <f t="shared" si="566"/>
        <v>0</v>
      </c>
      <c r="DU64" s="552">
        <f t="shared" si="566"/>
        <v>0</v>
      </c>
      <c r="DV64" s="552">
        <f t="shared" si="566"/>
        <v>0</v>
      </c>
      <c r="DW64" s="552">
        <f t="shared" si="566"/>
        <v>0</v>
      </c>
      <c r="DX64" s="552">
        <f t="shared" si="566"/>
        <v>0</v>
      </c>
      <c r="DY64" s="552">
        <f t="shared" si="566"/>
        <v>0</v>
      </c>
      <c r="DZ64" s="552">
        <f t="shared" si="566"/>
        <v>0</v>
      </c>
      <c r="EA64" s="552">
        <f t="shared" si="566"/>
        <v>0</v>
      </c>
      <c r="EB64" s="552">
        <f t="shared" si="566"/>
        <v>0</v>
      </c>
      <c r="EC64" s="552">
        <f t="shared" si="566"/>
        <v>0</v>
      </c>
      <c r="ED64" s="552">
        <f t="shared" si="566"/>
        <v>0</v>
      </c>
      <c r="EE64" s="552">
        <f t="shared" si="566"/>
        <v>0</v>
      </c>
      <c r="EF64" s="552">
        <f t="shared" si="566"/>
        <v>0</v>
      </c>
      <c r="EG64" s="552">
        <f t="shared" si="566"/>
        <v>0</v>
      </c>
      <c r="EH64" s="510">
        <f t="shared" si="566"/>
        <v>0</v>
      </c>
      <c r="EI64" s="553">
        <f>SUM(EI14:EI63)</f>
        <v>0</v>
      </c>
      <c r="EJ64" s="510">
        <f t="shared" si="566"/>
        <v>0</v>
      </c>
      <c r="EK64" s="551">
        <f>SUM(EK14:EK63)</f>
        <v>0</v>
      </c>
      <c r="EL64" s="510">
        <f t="shared" si="566"/>
        <v>0</v>
      </c>
      <c r="EM64" s="551">
        <f>SUM(EM14:EM63)</f>
        <v>0</v>
      </c>
      <c r="EN64" s="552">
        <f t="shared" si="566"/>
        <v>0</v>
      </c>
    </row>
    <row r="65" spans="1:78" ht="18.75" customHeight="1" thickTop="1">
      <c r="A65" s="1550"/>
      <c r="B65" s="1551"/>
      <c r="C65" s="1551"/>
      <c r="D65" s="1551"/>
      <c r="E65" s="1551"/>
      <c r="F65" s="1551"/>
      <c r="G65" s="1551"/>
      <c r="H65" s="1551"/>
      <c r="I65" s="1551"/>
      <c r="J65" s="1551"/>
      <c r="K65" s="1551"/>
      <c r="L65" s="1551"/>
      <c r="M65" s="1551"/>
      <c r="N65" s="1551"/>
      <c r="O65" s="1551"/>
      <c r="P65" s="1551"/>
      <c r="Q65" s="1551"/>
      <c r="R65" s="1551"/>
      <c r="S65" s="1551"/>
      <c r="T65" s="1551"/>
      <c r="U65" s="1551"/>
      <c r="V65" s="1551"/>
      <c r="W65" s="1551"/>
      <c r="X65" s="1551"/>
      <c r="Y65" s="1551"/>
      <c r="Z65" s="1551"/>
      <c r="AA65" s="1551"/>
      <c r="AB65" s="1551"/>
      <c r="AC65" s="1551"/>
      <c r="AD65" s="1551"/>
      <c r="AE65" s="554"/>
      <c r="AF65" s="554"/>
      <c r="AG65" s="554"/>
      <c r="AH65" s="554"/>
      <c r="AI65" s="554"/>
      <c r="AJ65" s="554"/>
      <c r="AK65" s="554"/>
      <c r="AL65" s="555"/>
      <c r="AM65" s="556"/>
      <c r="AN65" s="556"/>
      <c r="AO65" s="557"/>
      <c r="AP65" s="420"/>
      <c r="AQ65" s="420"/>
      <c r="AR65" s="420"/>
      <c r="AS65" s="546"/>
      <c r="AT65" s="546"/>
      <c r="AU65" s="547"/>
      <c r="AV65" s="548"/>
      <c r="AW65" s="548"/>
      <c r="AX65" s="546"/>
      <c r="AY65" s="546"/>
      <c r="AZ65" s="549"/>
      <c r="BA65" s="549"/>
      <c r="BB65" s="550"/>
      <c r="BC65" s="550"/>
      <c r="BD65" s="550"/>
      <c r="BE65" s="550"/>
      <c r="BF65" s="550"/>
      <c r="BG65" s="550"/>
      <c r="BH65" s="420"/>
      <c r="BI65" s="546"/>
      <c r="BJ65" s="546"/>
      <c r="BK65" s="547"/>
      <c r="BL65" s="548"/>
      <c r="BM65" s="548"/>
      <c r="BN65" s="546"/>
      <c r="BO65" s="546"/>
      <c r="BP65" s="549"/>
      <c r="BQ65" s="549"/>
      <c r="BR65" s="550"/>
      <c r="BS65" s="550"/>
      <c r="BT65" s="550"/>
      <c r="BU65" s="550"/>
      <c r="BV65" s="550"/>
      <c r="BW65" s="550"/>
      <c r="BX65" s="420"/>
      <c r="BY65" s="420"/>
      <c r="BZ65" s="420"/>
    </row>
    <row r="66" spans="1:78" ht="18.75" customHeight="1">
      <c r="A66" s="530"/>
      <c r="B66" s="554"/>
      <c r="C66" s="554"/>
      <c r="D66" s="554"/>
      <c r="E66" s="554"/>
      <c r="F66" s="554"/>
      <c r="G66" s="554"/>
      <c r="H66" s="554"/>
      <c r="I66" s="554"/>
      <c r="J66" s="554"/>
      <c r="K66" s="554"/>
      <c r="L66" s="554"/>
      <c r="M66" s="554"/>
      <c r="N66" s="554"/>
      <c r="O66" s="554"/>
      <c r="P66" s="554"/>
      <c r="Q66" s="554"/>
      <c r="R66" s="554"/>
      <c r="S66" s="554"/>
      <c r="T66" s="554"/>
      <c r="U66" s="554"/>
      <c r="V66" s="554"/>
      <c r="W66" s="554"/>
      <c r="X66" s="554"/>
      <c r="Y66" s="554"/>
      <c r="Z66" s="554"/>
      <c r="AA66" s="554"/>
      <c r="AB66" s="554"/>
      <c r="AC66" s="554"/>
      <c r="AD66" s="554"/>
      <c r="AE66" s="554"/>
      <c r="AF66" s="554"/>
      <c r="AG66" s="554"/>
      <c r="AH66" s="554"/>
      <c r="AI66" s="554"/>
      <c r="AJ66" s="554"/>
      <c r="AK66" s="554"/>
      <c r="AL66" s="555"/>
      <c r="AM66" s="556"/>
      <c r="AN66" s="556"/>
      <c r="AO66" s="557"/>
      <c r="AP66" s="420"/>
      <c r="AQ66" s="420"/>
      <c r="AR66" s="420"/>
      <c r="AS66" s="546"/>
      <c r="AT66" s="546"/>
      <c r="AU66" s="547"/>
      <c r="AV66" s="548"/>
      <c r="AW66" s="548"/>
      <c r="AX66" s="546"/>
      <c r="AY66" s="546"/>
      <c r="AZ66" s="549"/>
      <c r="BA66" s="549"/>
      <c r="BB66" s="550"/>
      <c r="BC66" s="550"/>
      <c r="BD66" s="550"/>
      <c r="BE66" s="550"/>
      <c r="BF66" s="550"/>
      <c r="BG66" s="550"/>
      <c r="BH66" s="420"/>
      <c r="BI66" s="546"/>
      <c r="BJ66" s="546"/>
      <c r="BK66" s="547"/>
      <c r="BL66" s="548"/>
      <c r="BM66" s="548"/>
      <c r="BN66" s="546"/>
      <c r="BO66" s="546"/>
      <c r="BP66" s="549"/>
      <c r="BQ66" s="549"/>
      <c r="BR66" s="550"/>
      <c r="BS66" s="550"/>
      <c r="BT66" s="550"/>
      <c r="BU66" s="550"/>
      <c r="BV66" s="550"/>
      <c r="BW66" s="550"/>
      <c r="BX66" s="420"/>
      <c r="BY66" s="420"/>
      <c r="BZ66" s="420"/>
    </row>
    <row r="67" spans="1:78" ht="2.25" customHeight="1" thickBot="1">
      <c r="A67" s="530"/>
      <c r="B67" s="558"/>
      <c r="C67" s="558"/>
      <c r="D67" s="558"/>
      <c r="E67" s="558"/>
      <c r="F67" s="558"/>
      <c r="G67" s="558"/>
      <c r="H67" s="558"/>
      <c r="I67" s="558"/>
      <c r="J67" s="558"/>
      <c r="K67" s="558"/>
      <c r="L67" s="558"/>
      <c r="M67" s="558"/>
      <c r="N67" s="558"/>
      <c r="O67" s="558"/>
      <c r="P67" s="558"/>
      <c r="Q67" s="558"/>
      <c r="R67" s="558"/>
      <c r="S67" s="558"/>
      <c r="T67" s="554"/>
      <c r="U67" s="554"/>
      <c r="V67" s="554"/>
      <c r="W67" s="554"/>
      <c r="X67" s="554"/>
      <c r="Y67" s="554"/>
      <c r="Z67" s="554"/>
      <c r="AA67" s="554"/>
      <c r="AB67" s="554"/>
      <c r="AC67" s="554"/>
      <c r="AD67" s="554"/>
      <c r="AE67" s="554"/>
      <c r="AF67" s="554"/>
      <c r="AG67" s="554"/>
      <c r="AH67" s="554"/>
      <c r="AI67" s="554"/>
      <c r="AJ67" s="554"/>
      <c r="AK67" s="554"/>
      <c r="AL67" s="555"/>
      <c r="AM67" s="556"/>
      <c r="AN67" s="556"/>
      <c r="AO67" s="557"/>
      <c r="AP67" s="420"/>
      <c r="AQ67" s="420"/>
      <c r="AR67" s="420"/>
      <c r="AS67" s="546"/>
      <c r="AT67" s="546"/>
      <c r="AU67" s="547"/>
      <c r="AV67" s="548"/>
      <c r="AW67" s="548"/>
      <c r="AX67" s="546"/>
      <c r="AY67" s="546"/>
      <c r="AZ67" s="549"/>
      <c r="BA67" s="549"/>
      <c r="BB67" s="550"/>
      <c r="BC67" s="550"/>
      <c r="BD67" s="550"/>
      <c r="BE67" s="550"/>
      <c r="BF67" s="550"/>
      <c r="BG67" s="550"/>
      <c r="BH67" s="420"/>
      <c r="BI67" s="546"/>
      <c r="BJ67" s="546"/>
      <c r="BK67" s="547"/>
      <c r="BL67" s="548"/>
      <c r="BM67" s="548"/>
      <c r="BN67" s="546"/>
      <c r="BO67" s="546"/>
      <c r="BP67" s="549"/>
      <c r="BQ67" s="549"/>
      <c r="BR67" s="550"/>
      <c r="BS67" s="550"/>
      <c r="BT67" s="550"/>
      <c r="BU67" s="550"/>
      <c r="BV67" s="550"/>
      <c r="BW67" s="550"/>
      <c r="BX67" s="420"/>
      <c r="BY67" s="420"/>
      <c r="BZ67" s="420"/>
    </row>
    <row r="68" spans="1:78" ht="18.75" customHeight="1">
      <c r="A68" s="530"/>
      <c r="B68" s="558"/>
      <c r="C68" s="558"/>
      <c r="D68" s="558"/>
      <c r="E68" s="558"/>
      <c r="F68" s="558"/>
      <c r="G68" s="558"/>
      <c r="H68" s="558"/>
      <c r="I68" s="558"/>
      <c r="J68" s="558"/>
      <c r="K68" s="558"/>
      <c r="L68" s="558"/>
      <c r="M68" s="558"/>
      <c r="N68" s="558"/>
      <c r="O68" s="558"/>
      <c r="P68" s="558"/>
      <c r="Q68" s="558"/>
      <c r="R68" s="558"/>
      <c r="S68" s="558"/>
      <c r="T68" s="554"/>
      <c r="U68" s="1610" t="s">
        <v>942</v>
      </c>
      <c r="V68" s="1611"/>
      <c r="W68" s="1612"/>
      <c r="X68" s="554"/>
      <c r="Y68" s="554"/>
      <c r="Z68" s="554"/>
      <c r="AA68" s="554"/>
      <c r="AB68" s="1623" t="s">
        <v>113</v>
      </c>
      <c r="AC68" s="1623"/>
      <c r="AD68" s="1623"/>
      <c r="AE68" s="1623"/>
      <c r="AF68" s="1623"/>
      <c r="AG68" s="1623"/>
      <c r="AH68" s="1623"/>
      <c r="AI68" s="1623"/>
      <c r="AJ68" s="1623"/>
      <c r="AK68" s="1623"/>
      <c r="AL68" s="1623"/>
      <c r="AM68" s="1623"/>
      <c r="AN68" s="1623"/>
      <c r="AO68" s="1623"/>
      <c r="AP68" s="559"/>
      <c r="AQ68" s="559"/>
      <c r="AR68" s="559"/>
      <c r="AS68" s="559"/>
      <c r="AT68" s="559"/>
      <c r="AU68" s="559"/>
      <c r="AV68" s="559"/>
      <c r="AW68" s="548"/>
      <c r="AX68" s="546"/>
      <c r="AY68" s="546"/>
      <c r="AZ68" s="549"/>
      <c r="BA68" s="549"/>
      <c r="BB68" s="550"/>
      <c r="BC68" s="550"/>
      <c r="BD68" s="550"/>
      <c r="BE68" s="550"/>
      <c r="BF68" s="550"/>
      <c r="BG68" s="550"/>
      <c r="BH68" s="420"/>
      <c r="BI68" s="546"/>
      <c r="BJ68" s="546"/>
      <c r="BK68" s="547"/>
      <c r="BL68" s="548"/>
      <c r="BM68" s="548"/>
      <c r="BN68" s="546"/>
      <c r="BO68" s="546"/>
      <c r="BP68" s="549"/>
      <c r="BQ68" s="549"/>
      <c r="BR68" s="550"/>
      <c r="BS68" s="550"/>
      <c r="BT68" s="550"/>
      <c r="BU68" s="550"/>
      <c r="BV68" s="550"/>
      <c r="BW68" s="550"/>
      <c r="BX68" s="420"/>
      <c r="BY68" s="420"/>
      <c r="BZ68" s="420"/>
    </row>
    <row r="69" spans="1:78" ht="18.75" customHeight="1">
      <c r="A69" s="530"/>
      <c r="B69" s="558"/>
      <c r="C69" s="558"/>
      <c r="D69" s="558"/>
      <c r="E69" s="558"/>
      <c r="F69" s="558"/>
      <c r="G69" s="558"/>
      <c r="H69" s="558"/>
      <c r="I69" s="558"/>
      <c r="J69" s="558"/>
      <c r="K69" s="558"/>
      <c r="L69" s="558"/>
      <c r="M69" s="558"/>
      <c r="N69" s="558"/>
      <c r="O69" s="558"/>
      <c r="P69" s="558"/>
      <c r="Q69" s="558"/>
      <c r="R69" s="558"/>
      <c r="S69" s="558"/>
      <c r="T69" s="554"/>
      <c r="U69" s="1613"/>
      <c r="V69" s="1614"/>
      <c r="W69" s="1615"/>
      <c r="X69" s="554"/>
      <c r="Y69" s="554"/>
      <c r="Z69" s="554"/>
      <c r="AA69" s="554"/>
      <c r="AB69" s="1623" t="s">
        <v>114</v>
      </c>
      <c r="AC69" s="1623"/>
      <c r="AD69" s="1623"/>
      <c r="AE69" s="1623"/>
      <c r="AF69" s="1623"/>
      <c r="AG69" s="1623"/>
      <c r="AH69" s="1623"/>
      <c r="AI69" s="1623"/>
      <c r="AJ69" s="1623"/>
      <c r="AK69" s="1623"/>
      <c r="AL69" s="1623"/>
      <c r="AM69" s="1623"/>
      <c r="AN69" s="1623"/>
      <c r="AO69" s="1623"/>
      <c r="AP69" s="558"/>
      <c r="AQ69" s="558"/>
      <c r="AR69" s="558"/>
      <c r="AS69" s="558"/>
      <c r="AT69" s="558"/>
      <c r="AU69" s="558"/>
      <c r="AV69" s="558"/>
      <c r="AW69" s="548"/>
      <c r="AX69" s="546"/>
      <c r="AY69" s="546"/>
      <c r="AZ69" s="549"/>
      <c r="BA69" s="549"/>
      <c r="BB69" s="550"/>
      <c r="BC69" s="550"/>
      <c r="BD69" s="550"/>
      <c r="BE69" s="550"/>
      <c r="BF69" s="550"/>
      <c r="BG69" s="550"/>
      <c r="BH69" s="420"/>
      <c r="BI69" s="546"/>
      <c r="BJ69" s="546"/>
      <c r="BK69" s="547"/>
      <c r="BL69" s="548"/>
      <c r="BM69" s="548"/>
      <c r="BN69" s="546"/>
      <c r="BO69" s="546"/>
      <c r="BP69" s="549"/>
      <c r="BQ69" s="549"/>
      <c r="BR69" s="550"/>
      <c r="BS69" s="550"/>
      <c r="BT69" s="550"/>
      <c r="BU69" s="550"/>
      <c r="BV69" s="550"/>
      <c r="BW69" s="550"/>
      <c r="BX69" s="420"/>
      <c r="BY69" s="420"/>
      <c r="BZ69" s="420"/>
    </row>
    <row r="70" spans="1:78" ht="18.75" customHeight="1">
      <c r="A70" s="530"/>
      <c r="B70" s="558"/>
      <c r="C70" s="558"/>
      <c r="D70" s="558"/>
      <c r="E70" s="558"/>
      <c r="F70" s="558"/>
      <c r="G70" s="558"/>
      <c r="H70" s="558"/>
      <c r="I70" s="558"/>
      <c r="J70" s="558"/>
      <c r="K70" s="558"/>
      <c r="L70" s="558"/>
      <c r="M70" s="558"/>
      <c r="N70" s="558"/>
      <c r="O70" s="558"/>
      <c r="P70" s="558"/>
      <c r="Q70" s="558"/>
      <c r="R70" s="558"/>
      <c r="S70" s="558"/>
      <c r="T70" s="554"/>
      <c r="U70" s="1613"/>
      <c r="V70" s="1614"/>
      <c r="W70" s="1615"/>
      <c r="X70" s="554"/>
      <c r="Y70" s="554"/>
      <c r="Z70" s="554"/>
      <c r="AA70" s="554"/>
      <c r="AB70" s="1623" t="s">
        <v>410</v>
      </c>
      <c r="AC70" s="1623"/>
      <c r="AD70" s="1623"/>
      <c r="AE70" s="1623"/>
      <c r="AF70" s="1623"/>
      <c r="AG70" s="1623"/>
      <c r="AH70" s="1623"/>
      <c r="AI70" s="1623"/>
      <c r="AJ70" s="1623"/>
      <c r="AK70" s="1623"/>
      <c r="AL70" s="1623"/>
      <c r="AM70" s="1623"/>
      <c r="AN70" s="1623"/>
      <c r="AO70" s="1623"/>
      <c r="AP70" s="559"/>
      <c r="AQ70" s="559"/>
      <c r="AR70" s="559"/>
      <c r="AS70" s="559"/>
      <c r="AT70" s="559"/>
      <c r="AU70" s="559"/>
      <c r="AV70" s="559"/>
      <c r="AW70" s="548"/>
      <c r="AX70" s="546"/>
      <c r="AY70" s="546"/>
      <c r="AZ70" s="549"/>
      <c r="BA70" s="549"/>
      <c r="BB70" s="550"/>
      <c r="BC70" s="550"/>
      <c r="BD70" s="550"/>
      <c r="BE70" s="550"/>
      <c r="BF70" s="550"/>
      <c r="BG70" s="550"/>
      <c r="BH70" s="420"/>
      <c r="BI70" s="546"/>
      <c r="BJ70" s="546"/>
      <c r="BK70" s="547"/>
      <c r="BL70" s="548"/>
      <c r="BM70" s="548"/>
      <c r="BN70" s="546"/>
      <c r="BO70" s="546"/>
      <c r="BP70" s="549"/>
      <c r="BQ70" s="549"/>
      <c r="BR70" s="550"/>
      <c r="BS70" s="550"/>
      <c r="BT70" s="550"/>
      <c r="BU70" s="550"/>
      <c r="BV70" s="550"/>
      <c r="BW70" s="550"/>
      <c r="BX70" s="420"/>
      <c r="BY70" s="420"/>
      <c r="BZ70" s="420"/>
    </row>
    <row r="71" spans="1:78" ht="18.75" customHeight="1">
      <c r="A71" s="530"/>
      <c r="B71" s="558"/>
      <c r="C71" s="558"/>
      <c r="D71" s="558"/>
      <c r="E71" s="558"/>
      <c r="F71" s="558"/>
      <c r="G71" s="558"/>
      <c r="H71" s="558"/>
      <c r="I71" s="558"/>
      <c r="J71" s="558"/>
      <c r="K71" s="558"/>
      <c r="L71" s="558"/>
      <c r="M71" s="558"/>
      <c r="N71" s="558"/>
      <c r="O71" s="558"/>
      <c r="P71" s="558"/>
      <c r="Q71" s="558"/>
      <c r="R71" s="558"/>
      <c r="S71" s="558"/>
      <c r="T71" s="554"/>
      <c r="U71" s="1616" t="e">
        <f>V64+V64*⑤⑧処遇Ⅰ入力シート!AG17/⑤⑧処遇Ⅰ入力シート!AC17</f>
        <v>#DIV/0!</v>
      </c>
      <c r="V71" s="1617"/>
      <c r="W71" s="1618"/>
      <c r="X71" s="554"/>
      <c r="Y71" s="554"/>
      <c r="Z71" s="554"/>
      <c r="AA71" s="554"/>
      <c r="AB71" s="1623" t="s">
        <v>411</v>
      </c>
      <c r="AC71" s="1623"/>
      <c r="AD71" s="1623"/>
      <c r="AE71" s="1623"/>
      <c r="AF71" s="1623"/>
      <c r="AG71" s="1623"/>
      <c r="AH71" s="1623"/>
      <c r="AI71" s="1623"/>
      <c r="AJ71" s="1623"/>
      <c r="AK71" s="1623"/>
      <c r="AL71" s="1623"/>
      <c r="AM71" s="1623"/>
      <c r="AN71" s="1623"/>
      <c r="AO71" s="1623"/>
      <c r="AP71" s="559"/>
      <c r="AQ71" s="559"/>
      <c r="AR71" s="559"/>
      <c r="AS71" s="559"/>
      <c r="AT71" s="559"/>
      <c r="AU71" s="559"/>
      <c r="AV71" s="548"/>
      <c r="AW71" s="548"/>
      <c r="AX71" s="546"/>
      <c r="AY71" s="546"/>
      <c r="AZ71" s="549"/>
      <c r="BA71" s="549"/>
      <c r="BB71" s="550"/>
      <c r="BC71" s="550"/>
      <c r="BD71" s="550"/>
      <c r="BE71" s="550"/>
      <c r="BF71" s="550"/>
      <c r="BG71" s="550"/>
      <c r="BH71" s="420"/>
      <c r="BI71" s="546"/>
      <c r="BJ71" s="546"/>
      <c r="BK71" s="547"/>
      <c r="BL71" s="548"/>
      <c r="BM71" s="548"/>
      <c r="BN71" s="546"/>
      <c r="BO71" s="546"/>
      <c r="BP71" s="549"/>
      <c r="BQ71" s="549"/>
      <c r="BR71" s="550"/>
      <c r="BS71" s="550"/>
      <c r="BT71" s="550"/>
      <c r="BU71" s="550"/>
      <c r="BV71" s="550"/>
      <c r="BW71" s="550"/>
      <c r="BX71" s="420"/>
      <c r="BY71" s="420"/>
      <c r="BZ71" s="420"/>
    </row>
    <row r="72" spans="1:78" ht="18.75" customHeight="1">
      <c r="A72" s="530"/>
      <c r="B72" s="558"/>
      <c r="C72" s="558"/>
      <c r="D72" s="558"/>
      <c r="E72" s="558"/>
      <c r="F72" s="558"/>
      <c r="G72" s="558"/>
      <c r="H72" s="558"/>
      <c r="I72" s="558"/>
      <c r="J72" s="558"/>
      <c r="K72" s="558"/>
      <c r="L72" s="558"/>
      <c r="M72" s="558"/>
      <c r="N72" s="558"/>
      <c r="O72" s="558"/>
      <c r="P72" s="558"/>
      <c r="Q72" s="558"/>
      <c r="R72" s="558"/>
      <c r="S72" s="558"/>
      <c r="T72" s="554"/>
      <c r="U72" s="1616"/>
      <c r="V72" s="1617"/>
      <c r="W72" s="1618"/>
      <c r="X72" s="420"/>
      <c r="Y72" s="420"/>
      <c r="Z72" s="420"/>
      <c r="AA72" s="554"/>
      <c r="AB72" s="1623" t="s">
        <v>408</v>
      </c>
      <c r="AC72" s="1623"/>
      <c r="AD72" s="1623"/>
      <c r="AE72" s="1623"/>
      <c r="AF72" s="1623"/>
      <c r="AG72" s="1623"/>
      <c r="AH72" s="1623"/>
      <c r="AI72" s="1623"/>
      <c r="AJ72" s="1623"/>
      <c r="AK72" s="1623"/>
      <c r="AL72" s="1623"/>
      <c r="AM72" s="1623"/>
      <c r="AN72" s="1623"/>
      <c r="AO72" s="1623"/>
      <c r="AP72" s="560"/>
      <c r="AQ72" s="560"/>
      <c r="AR72" s="560"/>
      <c r="AS72" s="560"/>
      <c r="AT72" s="560"/>
      <c r="AU72" s="560"/>
      <c r="AV72" s="560"/>
      <c r="AW72" s="560"/>
      <c r="AX72" s="560"/>
      <c r="AY72" s="560"/>
      <c r="AZ72" s="560"/>
      <c r="BA72" s="560"/>
      <c r="BB72" s="560"/>
      <c r="BC72" s="560"/>
      <c r="BD72" s="560"/>
      <c r="BE72" s="550"/>
      <c r="BF72" s="550"/>
      <c r="BG72" s="550"/>
      <c r="BH72" s="420"/>
      <c r="BI72" s="546"/>
      <c r="BJ72" s="546"/>
      <c r="BK72" s="547"/>
      <c r="BL72" s="548"/>
      <c r="BM72" s="548"/>
      <c r="BN72" s="546"/>
      <c r="BO72" s="546"/>
      <c r="BP72" s="549"/>
      <c r="BQ72" s="549"/>
      <c r="BR72" s="550"/>
      <c r="BS72" s="550"/>
      <c r="BT72" s="550"/>
      <c r="BU72" s="550"/>
      <c r="BV72" s="550"/>
      <c r="BW72" s="550"/>
      <c r="BX72" s="420"/>
      <c r="BY72" s="420"/>
      <c r="BZ72" s="420"/>
    </row>
    <row r="73" spans="1:78" ht="19.5" customHeight="1" thickBot="1">
      <c r="A73" s="530"/>
      <c r="B73" s="558"/>
      <c r="C73" s="558"/>
      <c r="D73" s="558"/>
      <c r="E73" s="558"/>
      <c r="F73" s="558"/>
      <c r="G73" s="558"/>
      <c r="H73" s="558"/>
      <c r="I73" s="558"/>
      <c r="J73" s="558"/>
      <c r="K73" s="558"/>
      <c r="L73" s="558"/>
      <c r="M73" s="558"/>
      <c r="N73" s="558"/>
      <c r="O73" s="558"/>
      <c r="P73" s="558"/>
      <c r="Q73" s="558"/>
      <c r="R73" s="558"/>
      <c r="S73" s="558"/>
      <c r="T73" s="554"/>
      <c r="U73" s="1619"/>
      <c r="V73" s="1620"/>
      <c r="W73" s="1621"/>
      <c r="X73" s="420"/>
      <c r="Y73" s="420"/>
      <c r="Z73" s="420"/>
      <c r="AA73" s="554"/>
      <c r="AB73" s="1622" t="s">
        <v>409</v>
      </c>
      <c r="AC73" s="1622"/>
      <c r="AD73" s="1622"/>
      <c r="AE73" s="1622"/>
      <c r="AF73" s="1622"/>
      <c r="AG73" s="1622"/>
      <c r="AH73" s="1622"/>
      <c r="AI73" s="1622"/>
      <c r="AJ73" s="1622"/>
      <c r="AK73" s="1622"/>
      <c r="AL73" s="1622"/>
      <c r="AM73" s="1622"/>
      <c r="AN73" s="1622"/>
      <c r="AO73" s="1622"/>
      <c r="AP73" s="561"/>
      <c r="AQ73" s="561"/>
      <c r="AR73" s="561"/>
      <c r="AS73" s="561"/>
      <c r="AT73" s="561"/>
      <c r="AU73" s="561"/>
      <c r="AV73" s="561"/>
      <c r="AW73" s="561"/>
      <c r="AX73" s="561"/>
      <c r="AY73" s="561"/>
      <c r="AZ73" s="561"/>
      <c r="BA73" s="561"/>
      <c r="BB73" s="561"/>
      <c r="BC73" s="561"/>
      <c r="BD73" s="561"/>
      <c r="BE73" s="550"/>
      <c r="BF73" s="550"/>
      <c r="BG73" s="550"/>
      <c r="BH73" s="420"/>
      <c r="BI73" s="546"/>
      <c r="BJ73" s="546"/>
      <c r="BK73" s="547"/>
      <c r="BL73" s="548"/>
      <c r="BM73" s="548"/>
      <c r="BN73" s="546"/>
      <c r="BO73" s="546"/>
      <c r="BP73" s="549"/>
      <c r="BQ73" s="549"/>
      <c r="BR73" s="550"/>
      <c r="BS73" s="550"/>
      <c r="BT73" s="550"/>
      <c r="BU73" s="550"/>
      <c r="BV73" s="550"/>
      <c r="BW73" s="550"/>
      <c r="BX73" s="420"/>
      <c r="BY73" s="420"/>
      <c r="BZ73" s="420"/>
    </row>
    <row r="74" spans="1:78" ht="18.75" customHeight="1">
      <c r="A74" s="530"/>
      <c r="B74" s="558"/>
      <c r="C74" s="558"/>
      <c r="D74" s="558"/>
      <c r="E74" s="558"/>
      <c r="F74" s="558"/>
      <c r="G74" s="558"/>
      <c r="H74" s="558"/>
      <c r="I74" s="558"/>
      <c r="J74" s="558"/>
      <c r="K74" s="558"/>
      <c r="L74" s="558"/>
      <c r="M74" s="558"/>
      <c r="N74" s="558"/>
      <c r="O74" s="558"/>
      <c r="P74" s="558"/>
      <c r="Q74" s="558"/>
      <c r="R74" s="558"/>
      <c r="S74" s="558"/>
      <c r="T74" s="554"/>
      <c r="U74" s="420"/>
      <c r="V74" s="420"/>
      <c r="W74" s="420"/>
      <c r="X74" s="420"/>
      <c r="Y74" s="420"/>
      <c r="Z74" s="420"/>
      <c r="AA74" s="554"/>
      <c r="AB74" s="1622" t="s">
        <v>116</v>
      </c>
      <c r="AC74" s="1622"/>
      <c r="AD74" s="1622"/>
      <c r="AE74" s="1622"/>
      <c r="AF74" s="1622"/>
      <c r="AG74" s="1622"/>
      <c r="AH74" s="1622"/>
      <c r="AI74" s="1622"/>
      <c r="AJ74" s="1622"/>
      <c r="AK74" s="1622"/>
      <c r="AL74" s="1622"/>
      <c r="AM74" s="1622"/>
      <c r="AN74" s="1622"/>
      <c r="AO74" s="1622"/>
      <c r="AP74" s="562"/>
      <c r="AQ74" s="562"/>
      <c r="AR74" s="562"/>
      <c r="AS74" s="562"/>
      <c r="AT74" s="562"/>
      <c r="AU74" s="562"/>
      <c r="AV74" s="548"/>
      <c r="AW74" s="548"/>
      <c r="AX74" s="546"/>
      <c r="AY74" s="546"/>
      <c r="AZ74" s="549"/>
      <c r="BA74" s="549"/>
      <c r="BB74" s="550"/>
      <c r="BC74" s="550"/>
      <c r="BD74" s="550"/>
      <c r="BE74" s="550"/>
      <c r="BF74" s="550"/>
      <c r="BG74" s="550"/>
      <c r="BH74" s="420"/>
      <c r="BI74" s="546"/>
      <c r="BJ74" s="546"/>
      <c r="BK74" s="547"/>
      <c r="BL74" s="548"/>
      <c r="BM74" s="548"/>
      <c r="BN74" s="546"/>
      <c r="BO74" s="546"/>
      <c r="BP74" s="549"/>
      <c r="BQ74" s="549"/>
      <c r="BR74" s="550"/>
      <c r="BS74" s="550"/>
      <c r="BT74" s="550"/>
      <c r="BU74" s="550"/>
      <c r="BV74" s="550"/>
      <c r="BW74" s="550"/>
      <c r="BX74" s="420"/>
      <c r="BY74" s="420"/>
      <c r="BZ74" s="420"/>
    </row>
    <row r="75" spans="1:78" ht="18.75" customHeight="1">
      <c r="A75" s="530"/>
      <c r="B75" s="558"/>
      <c r="C75" s="558"/>
      <c r="D75" s="558"/>
      <c r="E75" s="558"/>
      <c r="F75" s="558"/>
      <c r="G75" s="558"/>
      <c r="H75" s="558"/>
      <c r="I75" s="558"/>
      <c r="J75" s="558"/>
      <c r="K75" s="558"/>
      <c r="L75" s="558"/>
      <c r="M75" s="558"/>
      <c r="N75" s="558"/>
      <c r="O75" s="558"/>
      <c r="P75" s="558"/>
      <c r="Q75" s="558"/>
      <c r="R75" s="558"/>
      <c r="S75" s="558"/>
      <c r="T75" s="554"/>
      <c r="U75" s="420"/>
      <c r="V75" s="420"/>
      <c r="W75" s="420"/>
      <c r="X75" s="420"/>
      <c r="Y75" s="420"/>
      <c r="Z75" s="420"/>
      <c r="AA75" s="554"/>
      <c r="AB75" s="1586" t="s">
        <v>406</v>
      </c>
      <c r="AC75" s="1586"/>
      <c r="AD75" s="1586"/>
      <c r="AE75" s="1586"/>
      <c r="AF75" s="1586"/>
      <c r="AG75" s="1586"/>
      <c r="AH75" s="1586"/>
      <c r="AI75" s="1586"/>
      <c r="AJ75" s="1586"/>
      <c r="AK75" s="1586"/>
      <c r="AL75" s="1586"/>
      <c r="AM75" s="1586"/>
      <c r="AN75" s="1586"/>
      <c r="AO75" s="1586"/>
      <c r="AP75" s="563"/>
      <c r="AQ75" s="563"/>
      <c r="AR75" s="563"/>
      <c r="AS75" s="563"/>
      <c r="AT75" s="563"/>
      <c r="AU75" s="563"/>
      <c r="AV75" s="548"/>
      <c r="AW75" s="548"/>
      <c r="AX75" s="546"/>
      <c r="AY75" s="546"/>
      <c r="AZ75" s="549"/>
      <c r="BA75" s="549"/>
      <c r="BB75" s="550"/>
      <c r="BC75" s="550"/>
      <c r="BD75" s="550"/>
      <c r="BE75" s="550"/>
      <c r="BF75" s="550"/>
      <c r="BG75" s="550"/>
      <c r="BH75" s="420"/>
      <c r="BI75" s="546"/>
      <c r="BJ75" s="546"/>
      <c r="BK75" s="547"/>
      <c r="BL75" s="548"/>
      <c r="BM75" s="548"/>
      <c r="BN75" s="546"/>
      <c r="BO75" s="546"/>
      <c r="BP75" s="549"/>
      <c r="BQ75" s="549"/>
      <c r="BR75" s="550"/>
      <c r="BS75" s="550"/>
      <c r="BT75" s="550"/>
      <c r="BU75" s="550"/>
      <c r="BV75" s="550"/>
      <c r="BW75" s="550"/>
      <c r="BX75" s="420"/>
      <c r="BY75" s="420"/>
      <c r="BZ75" s="420"/>
    </row>
    <row r="76" spans="1:78" ht="18.75" customHeight="1">
      <c r="A76" s="530"/>
      <c r="B76" s="558"/>
      <c r="C76" s="558"/>
      <c r="D76" s="558"/>
      <c r="E76" s="558"/>
      <c r="F76" s="558"/>
      <c r="G76" s="558"/>
      <c r="H76" s="558"/>
      <c r="I76" s="558"/>
      <c r="J76" s="558"/>
      <c r="K76" s="558"/>
      <c r="L76" s="558"/>
      <c r="M76" s="558"/>
      <c r="N76" s="558"/>
      <c r="O76" s="558"/>
      <c r="P76" s="558"/>
      <c r="Q76" s="558"/>
      <c r="R76" s="558"/>
      <c r="S76" s="558"/>
      <c r="T76" s="554"/>
      <c r="U76" s="420"/>
      <c r="V76" s="420"/>
      <c r="W76" s="420"/>
      <c r="X76" s="420"/>
      <c r="Y76" s="420"/>
      <c r="Z76" s="420"/>
      <c r="AA76" s="554"/>
      <c r="AB76" s="1624" t="s">
        <v>115</v>
      </c>
      <c r="AC76" s="1624"/>
      <c r="AD76" s="1624"/>
      <c r="AE76" s="1624"/>
      <c r="AF76" s="1624"/>
      <c r="AG76" s="1624"/>
      <c r="AH76" s="1624"/>
      <c r="AI76" s="1624"/>
      <c r="AJ76" s="1624"/>
      <c r="AK76" s="1624"/>
      <c r="AL76" s="1624"/>
      <c r="AM76" s="1624"/>
      <c r="AN76" s="1624"/>
      <c r="AO76" s="1624"/>
      <c r="AP76" s="564"/>
      <c r="AQ76" s="564"/>
      <c r="AR76" s="564"/>
      <c r="AS76" s="564"/>
      <c r="AT76" s="564"/>
      <c r="AU76" s="564"/>
      <c r="AV76" s="564"/>
      <c r="AW76" s="564"/>
      <c r="AX76" s="564"/>
      <c r="AY76" s="564"/>
      <c r="AZ76" s="564"/>
      <c r="BA76" s="564"/>
      <c r="BB76" s="564"/>
      <c r="BC76" s="564"/>
      <c r="BD76" s="564"/>
      <c r="BE76" s="550"/>
      <c r="BF76" s="550"/>
      <c r="BG76" s="550"/>
      <c r="BH76" s="420"/>
      <c r="BI76" s="546"/>
      <c r="BJ76" s="546"/>
      <c r="BK76" s="547"/>
      <c r="BL76" s="548"/>
      <c r="BM76" s="548"/>
      <c r="BN76" s="546"/>
      <c r="BO76" s="546"/>
      <c r="BP76" s="549"/>
      <c r="BQ76" s="549"/>
      <c r="BR76" s="550"/>
      <c r="BS76" s="550"/>
      <c r="BT76" s="550"/>
      <c r="BU76" s="550"/>
      <c r="BV76" s="550"/>
      <c r="BW76" s="550"/>
      <c r="BX76" s="420"/>
      <c r="BY76" s="420"/>
      <c r="BZ76" s="420"/>
    </row>
    <row r="77" spans="1:78" ht="18.75" customHeight="1">
      <c r="A77" s="530"/>
      <c r="B77" s="558"/>
      <c r="C77" s="558"/>
      <c r="D77" s="558"/>
      <c r="E77" s="558"/>
      <c r="F77" s="558"/>
      <c r="G77" s="558"/>
      <c r="H77" s="558"/>
      <c r="I77" s="558"/>
      <c r="J77" s="558"/>
      <c r="K77" s="558"/>
      <c r="L77" s="558"/>
      <c r="M77" s="558"/>
      <c r="N77" s="558"/>
      <c r="O77" s="558"/>
      <c r="P77" s="558"/>
      <c r="Q77" s="558"/>
      <c r="R77" s="558"/>
      <c r="S77" s="558"/>
      <c r="T77" s="554"/>
      <c r="U77" s="420"/>
      <c r="V77" s="420"/>
      <c r="W77" s="420"/>
      <c r="X77" s="420"/>
      <c r="Y77" s="420"/>
      <c r="Z77" s="420"/>
      <c r="AA77" s="554"/>
      <c r="AB77" s="1625" t="s">
        <v>407</v>
      </c>
      <c r="AC77" s="1625"/>
      <c r="AD77" s="1625"/>
      <c r="AE77" s="1625"/>
      <c r="AF77" s="1625"/>
      <c r="AG77" s="1625"/>
      <c r="AH77" s="1625"/>
      <c r="AI77" s="1625"/>
      <c r="AJ77" s="1625"/>
      <c r="AK77" s="1625"/>
      <c r="AL77" s="1625"/>
      <c r="AM77" s="1625"/>
      <c r="AN77" s="1625"/>
      <c r="AO77" s="1625"/>
      <c r="AP77" s="565"/>
      <c r="AQ77" s="565"/>
      <c r="AR77" s="566"/>
      <c r="AS77" s="546"/>
      <c r="AT77" s="546"/>
      <c r="AU77" s="547"/>
      <c r="AV77" s="548"/>
      <c r="AW77" s="548"/>
      <c r="AX77" s="546"/>
      <c r="AY77" s="546"/>
      <c r="AZ77" s="549"/>
      <c r="BA77" s="549"/>
      <c r="BB77" s="550"/>
      <c r="BC77" s="550"/>
      <c r="BD77" s="550"/>
      <c r="BE77" s="420"/>
      <c r="BF77" s="420"/>
      <c r="BG77" s="420"/>
      <c r="BH77" s="420"/>
      <c r="BI77" s="420"/>
      <c r="BJ77" s="420"/>
      <c r="BK77" s="420"/>
      <c r="BL77" s="420"/>
      <c r="BM77" s="420"/>
      <c r="BN77" s="420"/>
      <c r="BO77" s="420"/>
      <c r="BP77" s="420"/>
      <c r="BQ77" s="420"/>
      <c r="BR77" s="420"/>
      <c r="BS77" s="420"/>
      <c r="BT77" s="420"/>
      <c r="BU77" s="420"/>
      <c r="BV77" s="420"/>
      <c r="BW77" s="420"/>
      <c r="BX77" s="420"/>
      <c r="BY77" s="420"/>
      <c r="BZ77" s="420"/>
    </row>
    <row r="78" spans="1:78" ht="18.75" customHeight="1">
      <c r="A78" s="567"/>
      <c r="B78" s="558"/>
      <c r="C78" s="558"/>
      <c r="D78" s="558"/>
      <c r="E78" s="558"/>
      <c r="F78" s="558"/>
      <c r="G78" s="558"/>
      <c r="H78" s="558"/>
      <c r="I78" s="558"/>
      <c r="J78" s="558"/>
      <c r="K78" s="558"/>
      <c r="L78" s="558"/>
      <c r="M78" s="558"/>
      <c r="N78" s="558"/>
      <c r="O78" s="558"/>
      <c r="P78" s="558"/>
      <c r="Q78" s="558"/>
      <c r="R78" s="558"/>
      <c r="S78" s="558"/>
      <c r="T78" s="568"/>
      <c r="U78" s="420"/>
      <c r="V78" s="420"/>
      <c r="W78" s="420"/>
      <c r="X78" s="420"/>
      <c r="Y78" s="420"/>
      <c r="Z78" s="420"/>
      <c r="AA78" s="568"/>
      <c r="AB78" s="1622" t="s">
        <v>944</v>
      </c>
      <c r="AC78" s="1622"/>
      <c r="AD78" s="1622"/>
      <c r="AE78" s="1622"/>
      <c r="AF78" s="1622"/>
      <c r="AG78" s="1622"/>
      <c r="AH78" s="1622"/>
      <c r="AI78" s="1622"/>
      <c r="AJ78" s="1622"/>
      <c r="AK78" s="1622"/>
      <c r="AL78" s="1622"/>
      <c r="AM78" s="1622"/>
      <c r="AN78" s="1622"/>
      <c r="AO78" s="1622"/>
      <c r="AP78" s="420"/>
      <c r="AQ78" s="420"/>
      <c r="AR78" s="420"/>
      <c r="AS78" s="420"/>
      <c r="AT78" s="420"/>
      <c r="AU78" s="420"/>
      <c r="AV78" s="420"/>
      <c r="AW78" s="420"/>
      <c r="AX78" s="420"/>
      <c r="AY78" s="420"/>
      <c r="AZ78" s="420"/>
      <c r="BA78" s="420"/>
      <c r="BB78" s="420"/>
      <c r="BC78" s="420"/>
      <c r="BD78" s="420"/>
      <c r="BE78" s="420"/>
      <c r="BF78" s="420"/>
      <c r="BG78" s="420"/>
      <c r="BH78" s="420"/>
      <c r="BI78" s="420"/>
      <c r="BJ78" s="420"/>
      <c r="BK78" s="420"/>
      <c r="BL78" s="420"/>
      <c r="BM78" s="420"/>
      <c r="BN78" s="420"/>
      <c r="BO78" s="420"/>
      <c r="BP78" s="420"/>
      <c r="BQ78" s="420"/>
      <c r="BR78" s="420"/>
      <c r="BS78" s="420"/>
      <c r="BT78" s="420"/>
      <c r="BU78" s="420"/>
      <c r="BV78" s="420"/>
      <c r="BW78" s="420"/>
      <c r="BX78" s="420"/>
      <c r="BY78" s="420"/>
      <c r="BZ78" s="420"/>
    </row>
    <row r="79" spans="1:78" ht="19.5" thickBot="1">
      <c r="A79" s="567"/>
      <c r="B79" s="558"/>
      <c r="C79" s="558"/>
      <c r="D79" s="558"/>
      <c r="E79" s="558"/>
      <c r="F79" s="558"/>
      <c r="G79" s="558"/>
      <c r="H79" s="558"/>
      <c r="I79" s="558"/>
      <c r="J79" s="558"/>
      <c r="K79" s="558"/>
      <c r="L79" s="558"/>
      <c r="M79" s="558"/>
      <c r="N79" s="558"/>
      <c r="O79" s="558"/>
      <c r="P79" s="558"/>
      <c r="Q79" s="558"/>
      <c r="R79" s="558"/>
      <c r="S79" s="558"/>
      <c r="T79" s="567"/>
      <c r="U79" s="567"/>
      <c r="V79" s="567"/>
      <c r="W79" s="567"/>
      <c r="X79" s="567"/>
      <c r="Y79" s="567"/>
      <c r="Z79" s="567"/>
      <c r="AA79" s="567"/>
      <c r="AB79" s="1622" t="s">
        <v>945</v>
      </c>
      <c r="AC79" s="1622"/>
      <c r="AD79" s="1622"/>
      <c r="AE79" s="1622"/>
      <c r="AF79" s="1622"/>
      <c r="AG79" s="1622"/>
      <c r="AH79" s="1622"/>
      <c r="AI79" s="1622"/>
      <c r="AJ79" s="1622"/>
      <c r="AK79" s="1622"/>
      <c r="AL79" s="1622"/>
      <c r="AM79" s="1622"/>
      <c r="AN79" s="1622"/>
      <c r="AO79" s="1622"/>
      <c r="AP79" s="420"/>
      <c r="AQ79" s="420"/>
      <c r="AR79" s="420"/>
      <c r="AS79" s="420"/>
      <c r="AT79" s="420"/>
      <c r="AU79" s="420"/>
      <c r="AV79" s="420"/>
      <c r="AW79" s="420"/>
      <c r="AX79" s="420"/>
      <c r="AY79" s="420"/>
      <c r="AZ79" s="420"/>
      <c r="BA79" s="420"/>
      <c r="BB79" s="420"/>
      <c r="BC79" s="420"/>
      <c r="BD79" s="420"/>
      <c r="BE79" s="420"/>
      <c r="BF79" s="420"/>
      <c r="BG79" s="420"/>
      <c r="BH79" s="420"/>
      <c r="BI79" s="420"/>
      <c r="BJ79" s="420"/>
      <c r="BK79" s="420"/>
      <c r="BL79" s="420"/>
      <c r="BM79" s="420"/>
      <c r="BN79" s="420"/>
      <c r="BO79" s="420"/>
      <c r="BP79" s="420"/>
      <c r="BQ79" s="420"/>
      <c r="BR79" s="420"/>
      <c r="BS79" s="420"/>
      <c r="BT79" s="420"/>
      <c r="BU79" s="420"/>
      <c r="BV79" s="420"/>
      <c r="BW79" s="420"/>
      <c r="BX79" s="420"/>
      <c r="BY79" s="420"/>
      <c r="BZ79" s="420"/>
    </row>
    <row r="80" spans="1:78" ht="21" customHeight="1" thickTop="1">
      <c r="A80" s="567" t="s">
        <v>106</v>
      </c>
      <c r="B80" s="558"/>
      <c r="C80" s="558"/>
      <c r="D80" s="558"/>
      <c r="E80" s="558"/>
      <c r="F80" s="558"/>
      <c r="G80" s="558"/>
      <c r="H80" s="558"/>
      <c r="I80" s="558"/>
      <c r="J80" s="558"/>
      <c r="K80" s="558"/>
      <c r="L80" s="558"/>
      <c r="M80" s="558"/>
      <c r="N80" s="558"/>
      <c r="O80" s="558"/>
      <c r="P80" s="558"/>
      <c r="Q80" s="558"/>
      <c r="R80" s="558"/>
      <c r="S80" s="558"/>
      <c r="T80" s="567"/>
      <c r="U80" s="1582" t="s">
        <v>332</v>
      </c>
      <c r="V80" s="1583"/>
      <c r="W80" s="1584"/>
      <c r="X80" s="1600" t="s">
        <v>371</v>
      </c>
      <c r="Y80" s="1601"/>
      <c r="Z80" s="1602"/>
      <c r="AA80" s="567"/>
      <c r="AB80" s="1625" t="s">
        <v>117</v>
      </c>
      <c r="AC80" s="1625"/>
      <c r="AD80" s="1625"/>
      <c r="AE80" s="1625"/>
      <c r="AF80" s="1625"/>
      <c r="AG80" s="1625"/>
      <c r="AH80" s="1625"/>
      <c r="AI80" s="1625"/>
      <c r="AJ80" s="1625"/>
      <c r="AK80" s="1625"/>
      <c r="AL80" s="1625"/>
      <c r="AM80" s="1625"/>
      <c r="AN80" s="1625"/>
      <c r="AO80" s="1625"/>
      <c r="AP80" s="420"/>
      <c r="AQ80" s="420"/>
      <c r="AR80" s="420"/>
      <c r="AS80" s="420"/>
      <c r="AT80" s="420"/>
      <c r="AU80" s="420"/>
      <c r="AV80" s="420"/>
      <c r="AW80" s="420"/>
      <c r="AX80" s="420"/>
      <c r="AY80" s="420"/>
      <c r="AZ80" s="420"/>
      <c r="BA80" s="420"/>
      <c r="BB80" s="420"/>
      <c r="BC80" s="420"/>
      <c r="BD80" s="420"/>
      <c r="BE80" s="420"/>
      <c r="BF80" s="420"/>
      <c r="BG80" s="420"/>
      <c r="BH80" s="420"/>
      <c r="BI80" s="420"/>
      <c r="BJ80" s="420"/>
      <c r="BK80" s="420"/>
      <c r="BL80" s="420"/>
      <c r="BM80" s="420"/>
      <c r="BN80" s="420"/>
      <c r="BO80" s="420"/>
      <c r="BP80" s="420"/>
      <c r="BQ80" s="420"/>
      <c r="BR80" s="420"/>
      <c r="BS80" s="420"/>
      <c r="BT80" s="420"/>
      <c r="BU80" s="420"/>
      <c r="BV80" s="420"/>
      <c r="BW80" s="420"/>
      <c r="BX80" s="420"/>
      <c r="BY80" s="420"/>
      <c r="BZ80" s="420"/>
    </row>
    <row r="81" spans="1:78" ht="21" customHeight="1">
      <c r="A81" s="567"/>
      <c r="B81" s="558"/>
      <c r="C81" s="558"/>
      <c r="D81" s="558"/>
      <c r="E81" s="558"/>
      <c r="F81" s="558"/>
      <c r="G81" s="558"/>
      <c r="H81" s="558"/>
      <c r="I81" s="558"/>
      <c r="J81" s="558"/>
      <c r="K81" s="558"/>
      <c r="L81" s="558"/>
      <c r="M81" s="558"/>
      <c r="N81" s="558"/>
      <c r="O81" s="558"/>
      <c r="P81" s="558"/>
      <c r="Q81" s="558"/>
      <c r="R81" s="558"/>
      <c r="S81" s="558"/>
      <c r="T81" s="567"/>
      <c r="U81" s="1585"/>
      <c r="V81" s="1586"/>
      <c r="W81" s="1587"/>
      <c r="X81" s="1586"/>
      <c r="Y81" s="1586"/>
      <c r="Z81" s="1603"/>
      <c r="AA81" s="567"/>
      <c r="AB81" s="559"/>
      <c r="AC81" s="559"/>
      <c r="AD81" s="559"/>
      <c r="AE81" s="559"/>
      <c r="AF81" s="559"/>
      <c r="AG81" s="559"/>
      <c r="AH81" s="559"/>
      <c r="AI81" s="559"/>
      <c r="AJ81" s="559"/>
      <c r="AK81" s="559"/>
      <c r="AL81" s="569"/>
      <c r="AM81" s="570"/>
      <c r="AN81" s="570"/>
      <c r="AO81" s="571"/>
      <c r="AP81" s="420"/>
      <c r="AQ81" s="420"/>
      <c r="AR81" s="420"/>
      <c r="AS81" s="420"/>
      <c r="AT81" s="420"/>
      <c r="AU81" s="420"/>
      <c r="AV81" s="420"/>
      <c r="AW81" s="420"/>
      <c r="AX81" s="420"/>
      <c r="AY81" s="420"/>
      <c r="AZ81" s="420"/>
      <c r="BA81" s="420"/>
      <c r="BB81" s="420"/>
      <c r="BC81" s="420"/>
      <c r="BD81" s="420"/>
      <c r="BE81" s="420"/>
      <c r="BF81" s="420"/>
      <c r="BG81" s="420"/>
      <c r="BH81" s="420"/>
      <c r="BI81" s="420"/>
      <c r="BJ81" s="420"/>
      <c r="BK81" s="420"/>
      <c r="BL81" s="420"/>
      <c r="BM81" s="420"/>
      <c r="BN81" s="420"/>
      <c r="BO81" s="420"/>
      <c r="BP81" s="420"/>
      <c r="BQ81" s="420"/>
      <c r="BR81" s="420"/>
      <c r="BS81" s="420"/>
      <c r="BT81" s="420"/>
      <c r="BU81" s="420"/>
      <c r="BV81" s="420"/>
      <c r="BW81" s="420"/>
      <c r="BX81" s="420"/>
      <c r="BY81" s="420"/>
      <c r="BZ81" s="420"/>
    </row>
    <row r="82" spans="1:78" ht="21" customHeight="1">
      <c r="A82" s="572"/>
      <c r="B82" s="572"/>
      <c r="C82" s="572"/>
      <c r="D82" s="572"/>
      <c r="E82" s="572"/>
      <c r="F82" s="572"/>
      <c r="G82" s="572"/>
      <c r="H82" s="572"/>
      <c r="I82" s="572"/>
      <c r="J82" s="572"/>
      <c r="K82" s="572"/>
      <c r="L82" s="572"/>
      <c r="M82" s="572"/>
      <c r="N82" s="572"/>
      <c r="O82" s="572"/>
      <c r="P82" s="572"/>
      <c r="Q82" s="572"/>
      <c r="R82" s="572"/>
      <c r="S82" s="572"/>
      <c r="T82" s="572"/>
      <c r="U82" s="1588"/>
      <c r="V82" s="1589"/>
      <c r="W82" s="1590"/>
      <c r="X82" s="1589"/>
      <c r="Y82" s="1589"/>
      <c r="Z82" s="1604"/>
      <c r="AA82" s="572"/>
      <c r="AB82" s="559"/>
      <c r="AC82" s="559"/>
      <c r="AD82" s="559"/>
      <c r="AE82" s="559"/>
      <c r="AF82" s="559"/>
      <c r="AG82" s="559"/>
      <c r="AH82" s="559"/>
      <c r="AI82" s="559"/>
      <c r="AJ82" s="559"/>
      <c r="AK82" s="559"/>
      <c r="AL82" s="569"/>
      <c r="AM82" s="570"/>
      <c r="AN82" s="570"/>
      <c r="AO82" s="571"/>
      <c r="AP82" s="420"/>
      <c r="AQ82" s="420"/>
      <c r="AR82" s="420"/>
      <c r="AS82" s="420"/>
      <c r="AT82" s="420"/>
      <c r="AU82" s="420"/>
      <c r="AV82" s="420"/>
      <c r="AW82" s="420"/>
      <c r="AX82" s="420"/>
      <c r="AY82" s="420"/>
      <c r="AZ82" s="420"/>
      <c r="BA82" s="420"/>
      <c r="BB82" s="420"/>
      <c r="BC82" s="420"/>
      <c r="BD82" s="420"/>
      <c r="BE82" s="420"/>
      <c r="BF82" s="420"/>
      <c r="BG82" s="420"/>
      <c r="BH82" s="420"/>
      <c r="BI82" s="420"/>
      <c r="BJ82" s="420"/>
      <c r="BK82" s="420"/>
      <c r="BL82" s="420"/>
      <c r="BM82" s="420"/>
      <c r="BN82" s="420"/>
      <c r="BO82" s="420"/>
      <c r="BP82" s="420"/>
      <c r="BQ82" s="420"/>
      <c r="BR82" s="420"/>
      <c r="BS82" s="420"/>
      <c r="BT82" s="420"/>
      <c r="BU82" s="420"/>
      <c r="BV82" s="420"/>
      <c r="BW82" s="420"/>
      <c r="BX82" s="420"/>
      <c r="BY82" s="420"/>
      <c r="BZ82" s="420"/>
    </row>
    <row r="83" spans="1:78" ht="24">
      <c r="A83" s="420"/>
      <c r="B83" s="573"/>
      <c r="C83" s="574"/>
      <c r="D83" s="574"/>
      <c r="E83" s="574"/>
      <c r="F83" s="574"/>
      <c r="G83" s="574"/>
      <c r="H83" s="574"/>
      <c r="I83" s="574"/>
      <c r="J83" s="574"/>
      <c r="K83" s="574"/>
      <c r="L83" s="574"/>
      <c r="M83" s="574"/>
      <c r="N83" s="574"/>
      <c r="O83" s="574"/>
      <c r="P83" s="574"/>
      <c r="Q83" s="574"/>
      <c r="R83" s="574"/>
      <c r="S83" s="574"/>
      <c r="T83" s="574"/>
      <c r="U83" s="1591">
        <f>'⑥積算表（教育）'!M27+'⑥積算表（保育）'!M27</f>
        <v>0</v>
      </c>
      <c r="V83" s="1592"/>
      <c r="W83" s="1593"/>
      <c r="X83" s="1592" t="e">
        <f>IF((U83-U71)&lt;0,0,U83-U71)</f>
        <v>#DIV/0!</v>
      </c>
      <c r="Y83" s="1592"/>
      <c r="Z83" s="1605"/>
      <c r="AA83" s="574"/>
      <c r="AB83" s="574"/>
      <c r="AC83" s="574"/>
      <c r="AD83" s="574"/>
      <c r="AE83" s="574"/>
      <c r="AF83" s="420"/>
      <c r="AG83" s="420"/>
      <c r="AH83" s="420"/>
      <c r="AI83" s="420"/>
      <c r="AJ83" s="420"/>
      <c r="AK83" s="420"/>
      <c r="AL83" s="420"/>
      <c r="AM83" s="420"/>
      <c r="AN83" s="420"/>
      <c r="AO83" s="420"/>
      <c r="AP83" s="420"/>
      <c r="AQ83" s="420"/>
      <c r="AR83" s="420"/>
      <c r="AS83" s="420"/>
      <c r="AT83" s="420"/>
      <c r="AU83" s="420"/>
      <c r="AV83" s="420"/>
      <c r="AW83" s="420"/>
      <c r="AX83" s="420"/>
      <c r="AY83" s="420"/>
      <c r="AZ83" s="420"/>
      <c r="BA83" s="420"/>
      <c r="BB83" s="420"/>
      <c r="BC83" s="420"/>
      <c r="BD83" s="420"/>
      <c r="BE83" s="420"/>
      <c r="BF83" s="420"/>
      <c r="BG83" s="420"/>
      <c r="BH83" s="420"/>
      <c r="BI83" s="420"/>
      <c r="BJ83" s="420"/>
      <c r="BK83" s="420"/>
      <c r="BL83" s="420"/>
      <c r="BM83" s="420"/>
      <c r="BN83" s="420"/>
      <c r="BO83" s="420"/>
      <c r="BP83" s="420"/>
      <c r="BQ83" s="420"/>
      <c r="BR83" s="420"/>
      <c r="BS83" s="420"/>
      <c r="BT83" s="420"/>
      <c r="BU83" s="420"/>
      <c r="BV83" s="420"/>
      <c r="BW83" s="420"/>
      <c r="BX83" s="420"/>
      <c r="BY83" s="420"/>
      <c r="BZ83" s="420"/>
    </row>
    <row r="84" spans="1:78" ht="24">
      <c r="A84" s="420"/>
      <c r="B84" s="573"/>
      <c r="C84" s="573"/>
      <c r="D84" s="573"/>
      <c r="E84" s="573"/>
      <c r="F84" s="573"/>
      <c r="G84" s="573"/>
      <c r="H84" s="573"/>
      <c r="I84" s="573"/>
      <c r="J84" s="573"/>
      <c r="K84" s="573"/>
      <c r="L84" s="573"/>
      <c r="M84" s="573"/>
      <c r="N84" s="573"/>
      <c r="O84" s="573"/>
      <c r="P84" s="573"/>
      <c r="Q84" s="573"/>
      <c r="R84" s="573"/>
      <c r="S84" s="573"/>
      <c r="T84" s="573"/>
      <c r="U84" s="1594"/>
      <c r="V84" s="1595"/>
      <c r="W84" s="1596"/>
      <c r="X84" s="1595"/>
      <c r="Y84" s="1595"/>
      <c r="Z84" s="1606"/>
      <c r="AA84" s="573"/>
      <c r="AB84" s="573"/>
      <c r="AC84" s="573"/>
      <c r="AD84" s="573"/>
      <c r="AE84" s="573"/>
      <c r="AF84" s="420"/>
      <c r="AG84" s="420"/>
      <c r="AH84" s="420"/>
      <c r="AI84" s="420"/>
      <c r="AJ84" s="420"/>
      <c r="AK84" s="420"/>
      <c r="AL84" s="420"/>
      <c r="AM84" s="420"/>
      <c r="AN84" s="420"/>
      <c r="AO84" s="420"/>
      <c r="AP84" s="420"/>
      <c r="AQ84" s="420"/>
      <c r="AR84" s="420"/>
      <c r="AS84" s="420"/>
      <c r="AT84" s="420"/>
      <c r="AU84" s="420"/>
      <c r="AV84" s="420"/>
      <c r="AW84" s="420"/>
      <c r="AX84" s="420"/>
      <c r="AY84" s="420"/>
      <c r="AZ84" s="420"/>
      <c r="BA84" s="420"/>
      <c r="BB84" s="420"/>
      <c r="BC84" s="420"/>
      <c r="BD84" s="420"/>
      <c r="BE84" s="420"/>
      <c r="BF84" s="420"/>
      <c r="BG84" s="420"/>
      <c r="BH84" s="420"/>
      <c r="BI84" s="420"/>
      <c r="BJ84" s="420"/>
      <c r="BK84" s="420"/>
      <c r="BL84" s="420"/>
      <c r="BM84" s="420"/>
      <c r="BN84" s="420"/>
      <c r="BO84" s="420"/>
      <c r="BP84" s="420"/>
      <c r="BQ84" s="420"/>
      <c r="BR84" s="420"/>
      <c r="BS84" s="420"/>
      <c r="BT84" s="420"/>
      <c r="BU84" s="420"/>
      <c r="BV84" s="420"/>
      <c r="BW84" s="420"/>
      <c r="BX84" s="420"/>
      <c r="BY84" s="420"/>
      <c r="BZ84" s="420"/>
    </row>
    <row r="85" spans="1:78" ht="24">
      <c r="A85" s="420"/>
      <c r="B85" s="573"/>
      <c r="C85" s="573"/>
      <c r="D85" s="573"/>
      <c r="E85" s="573"/>
      <c r="F85" s="573"/>
      <c r="G85" s="573"/>
      <c r="H85" s="573"/>
      <c r="I85" s="573"/>
      <c r="J85" s="573"/>
      <c r="K85" s="573"/>
      <c r="L85" s="573"/>
      <c r="M85" s="573"/>
      <c r="N85" s="573"/>
      <c r="O85" s="573"/>
      <c r="P85" s="573"/>
      <c r="Q85" s="573"/>
      <c r="R85" s="573"/>
      <c r="S85" s="573"/>
      <c r="T85" s="573"/>
      <c r="U85" s="1594"/>
      <c r="V85" s="1595"/>
      <c r="W85" s="1596"/>
      <c r="X85" s="1595"/>
      <c r="Y85" s="1595"/>
      <c r="Z85" s="1606"/>
      <c r="AA85" s="573"/>
      <c r="AB85" s="573"/>
      <c r="AC85" s="573"/>
      <c r="AD85" s="573"/>
      <c r="AE85" s="573"/>
      <c r="AF85" s="420"/>
      <c r="AG85" s="420"/>
      <c r="AH85" s="420"/>
      <c r="AI85" s="420"/>
      <c r="AJ85" s="420"/>
      <c r="AK85" s="420"/>
      <c r="AL85" s="420"/>
      <c r="AM85" s="420"/>
      <c r="AN85" s="420"/>
      <c r="AO85" s="420"/>
      <c r="AP85" s="420"/>
      <c r="AQ85" s="420"/>
      <c r="AR85" s="420"/>
      <c r="AS85" s="420"/>
      <c r="AT85" s="420"/>
      <c r="AU85" s="420"/>
      <c r="AV85" s="420"/>
      <c r="AW85" s="420"/>
      <c r="AX85" s="420"/>
      <c r="AY85" s="420"/>
      <c r="AZ85" s="420"/>
      <c r="BA85" s="420"/>
      <c r="BB85" s="420"/>
      <c r="BC85" s="420"/>
      <c r="BD85" s="420"/>
      <c r="BE85" s="420"/>
      <c r="BF85" s="420"/>
      <c r="BG85" s="420"/>
      <c r="BH85" s="420"/>
      <c r="BI85" s="420"/>
      <c r="BJ85" s="420"/>
      <c r="BK85" s="420"/>
      <c r="BL85" s="420"/>
      <c r="BM85" s="420"/>
      <c r="BN85" s="420"/>
      <c r="BO85" s="420"/>
      <c r="BP85" s="420"/>
      <c r="BQ85" s="420"/>
      <c r="BR85" s="420"/>
      <c r="BS85" s="420"/>
      <c r="BT85" s="420"/>
      <c r="BU85" s="420"/>
      <c r="BV85" s="420"/>
      <c r="BW85" s="420"/>
      <c r="BX85" s="420"/>
      <c r="BY85" s="420"/>
      <c r="BZ85" s="420"/>
    </row>
    <row r="86" spans="1:78" ht="24.75" thickBot="1">
      <c r="A86" s="420"/>
      <c r="B86" s="573"/>
      <c r="C86" s="574"/>
      <c r="D86" s="574"/>
      <c r="E86" s="574"/>
      <c r="F86" s="574"/>
      <c r="G86" s="574"/>
      <c r="H86" s="574"/>
      <c r="I86" s="574"/>
      <c r="J86" s="574"/>
      <c r="K86" s="574"/>
      <c r="L86" s="574"/>
      <c r="M86" s="574"/>
      <c r="N86" s="574"/>
      <c r="O86" s="574"/>
      <c r="P86" s="574"/>
      <c r="Q86" s="574"/>
      <c r="R86" s="574"/>
      <c r="S86" s="574"/>
      <c r="T86" s="574"/>
      <c r="U86" s="1597"/>
      <c r="V86" s="1598"/>
      <c r="W86" s="1599"/>
      <c r="X86" s="1607"/>
      <c r="Y86" s="1607"/>
      <c r="Z86" s="1608"/>
      <c r="AA86" s="574"/>
      <c r="AB86" s="574"/>
      <c r="AC86" s="574"/>
      <c r="AD86" s="574"/>
      <c r="AE86" s="574"/>
      <c r="AF86" s="420"/>
      <c r="AG86" s="420"/>
      <c r="AH86" s="420"/>
      <c r="AI86" s="420"/>
      <c r="AJ86" s="420"/>
      <c r="AK86" s="420"/>
      <c r="AL86" s="420"/>
      <c r="AM86" s="420"/>
      <c r="AN86" s="420"/>
      <c r="AO86" s="420"/>
      <c r="AP86" s="420"/>
      <c r="AQ86" s="420"/>
      <c r="AR86" s="420"/>
      <c r="AS86" s="420"/>
      <c r="AT86" s="420"/>
      <c r="AU86" s="420"/>
      <c r="AV86" s="420"/>
      <c r="AW86" s="420"/>
      <c r="AX86" s="420"/>
      <c r="AY86" s="420"/>
      <c r="AZ86" s="420"/>
      <c r="BA86" s="420"/>
      <c r="BB86" s="420"/>
      <c r="BC86" s="420"/>
      <c r="BD86" s="420"/>
      <c r="BE86" s="420"/>
      <c r="BF86" s="420"/>
      <c r="BG86" s="420"/>
      <c r="BH86" s="420"/>
      <c r="BI86" s="420"/>
      <c r="BJ86" s="420"/>
      <c r="BK86" s="420"/>
      <c r="BL86" s="420"/>
      <c r="BM86" s="420"/>
      <c r="BN86" s="420"/>
      <c r="BO86" s="420"/>
      <c r="BP86" s="420"/>
      <c r="BQ86" s="420"/>
      <c r="BR86" s="420"/>
      <c r="BS86" s="420"/>
      <c r="BT86" s="420"/>
      <c r="BU86" s="420"/>
      <c r="BV86" s="420"/>
      <c r="BW86" s="420"/>
      <c r="BX86" s="420"/>
      <c r="BY86" s="420"/>
      <c r="BZ86" s="420"/>
    </row>
    <row r="87" spans="1:78" ht="24.75" thickTop="1">
      <c r="A87" s="420"/>
      <c r="B87" s="573"/>
      <c r="C87" s="573"/>
      <c r="D87" s="573"/>
      <c r="E87" s="573"/>
      <c r="F87" s="573"/>
      <c r="G87" s="573"/>
      <c r="H87" s="573"/>
      <c r="I87" s="573"/>
      <c r="J87" s="573"/>
      <c r="K87" s="573"/>
      <c r="L87" s="573"/>
      <c r="M87" s="573"/>
      <c r="N87" s="573"/>
      <c r="O87" s="573"/>
      <c r="P87" s="573"/>
      <c r="Q87" s="573"/>
      <c r="R87" s="573"/>
      <c r="S87" s="573"/>
      <c r="T87" s="573"/>
      <c r="U87" s="573"/>
      <c r="V87" s="573"/>
      <c r="W87" s="573"/>
      <c r="X87" s="573"/>
      <c r="Y87" s="573"/>
      <c r="Z87" s="573"/>
      <c r="AA87" s="573"/>
      <c r="AB87" s="573"/>
      <c r="AC87" s="573"/>
      <c r="AD87" s="573"/>
      <c r="AE87" s="573"/>
      <c r="AF87" s="420"/>
      <c r="AG87" s="420"/>
      <c r="AH87" s="420"/>
      <c r="AI87" s="420"/>
      <c r="AJ87" s="420"/>
      <c r="AK87" s="420"/>
      <c r="AL87" s="420"/>
      <c r="AM87" s="420"/>
      <c r="AN87" s="420"/>
      <c r="AO87" s="420"/>
      <c r="AP87" s="420"/>
      <c r="AQ87" s="420"/>
      <c r="AR87" s="420"/>
      <c r="AS87" s="420"/>
      <c r="AT87" s="420"/>
      <c r="AU87" s="420"/>
      <c r="AV87" s="420"/>
      <c r="AW87" s="420"/>
      <c r="AX87" s="420"/>
      <c r="AY87" s="420"/>
      <c r="AZ87" s="420"/>
      <c r="BA87" s="420"/>
      <c r="BB87" s="420"/>
      <c r="BC87" s="420"/>
      <c r="BD87" s="420"/>
      <c r="BE87" s="420"/>
      <c r="BF87" s="420"/>
      <c r="BG87" s="420"/>
      <c r="BH87" s="420"/>
      <c r="BI87" s="420"/>
      <c r="BJ87" s="420"/>
      <c r="BK87" s="420"/>
      <c r="BL87" s="420"/>
      <c r="BM87" s="420"/>
      <c r="BN87" s="420"/>
      <c r="BO87" s="420"/>
      <c r="BP87" s="420"/>
      <c r="BQ87" s="420"/>
      <c r="BR87" s="420"/>
      <c r="BS87" s="420"/>
      <c r="BT87" s="420"/>
      <c r="BU87" s="420"/>
      <c r="BV87" s="420"/>
      <c r="BW87" s="420"/>
      <c r="BX87" s="420"/>
      <c r="BY87" s="420"/>
      <c r="BZ87" s="420"/>
    </row>
    <row r="88" spans="1:78" ht="24">
      <c r="A88" s="420"/>
      <c r="B88" s="573"/>
      <c r="C88" s="573"/>
      <c r="D88" s="573"/>
      <c r="E88" s="573"/>
      <c r="F88" s="573"/>
      <c r="G88" s="573"/>
      <c r="H88" s="573"/>
      <c r="I88" s="573"/>
      <c r="J88" s="573"/>
      <c r="K88" s="573"/>
      <c r="L88" s="573"/>
      <c r="M88" s="573"/>
      <c r="N88" s="573"/>
      <c r="O88" s="573"/>
      <c r="P88" s="573"/>
      <c r="Q88" s="573"/>
      <c r="R88" s="573"/>
      <c r="S88" s="573"/>
      <c r="T88" s="573"/>
      <c r="U88" s="573"/>
      <c r="V88" s="573"/>
      <c r="W88" s="573"/>
      <c r="X88" s="573"/>
      <c r="Y88" s="573"/>
      <c r="Z88" s="573"/>
      <c r="AA88" s="573"/>
      <c r="AB88" s="573"/>
      <c r="AC88" s="573"/>
      <c r="AD88" s="573"/>
      <c r="AE88" s="573"/>
      <c r="AF88" s="420"/>
      <c r="AG88" s="420"/>
      <c r="AH88" s="420"/>
      <c r="AI88" s="420"/>
      <c r="AJ88" s="420"/>
      <c r="AK88" s="420"/>
      <c r="AL88" s="420"/>
      <c r="AM88" s="420"/>
      <c r="AN88" s="420"/>
      <c r="AO88" s="420"/>
      <c r="AP88" s="420"/>
      <c r="AQ88" s="420"/>
      <c r="AR88" s="420"/>
      <c r="AS88" s="420"/>
      <c r="AT88" s="420"/>
      <c r="AU88" s="420"/>
      <c r="AV88" s="420"/>
      <c r="AW88" s="420"/>
      <c r="AX88" s="420"/>
      <c r="AY88" s="420"/>
      <c r="AZ88" s="420"/>
      <c r="BA88" s="420"/>
      <c r="BB88" s="420"/>
      <c r="BC88" s="420"/>
      <c r="BD88" s="420"/>
      <c r="BE88" s="420"/>
      <c r="BF88" s="420"/>
      <c r="BG88" s="420"/>
      <c r="BH88" s="420"/>
      <c r="BI88" s="420"/>
      <c r="BJ88" s="420"/>
      <c r="BK88" s="420"/>
      <c r="BL88" s="420"/>
      <c r="BM88" s="420"/>
      <c r="BN88" s="420"/>
      <c r="BO88" s="420"/>
      <c r="BP88" s="420"/>
      <c r="BQ88" s="420"/>
      <c r="BR88" s="420"/>
      <c r="BS88" s="420"/>
      <c r="BT88" s="420"/>
      <c r="BU88" s="420"/>
      <c r="BV88" s="420"/>
      <c r="BW88" s="420"/>
      <c r="BX88" s="420"/>
      <c r="BY88" s="420"/>
      <c r="BZ88" s="420"/>
    </row>
    <row r="89" spans="1:78" ht="24">
      <c r="A89" s="420"/>
      <c r="B89" s="573"/>
      <c r="C89" s="573"/>
      <c r="D89" s="573"/>
      <c r="E89" s="573"/>
      <c r="F89" s="573"/>
      <c r="G89" s="573"/>
      <c r="H89" s="573"/>
      <c r="I89" s="573"/>
      <c r="J89" s="573"/>
      <c r="K89" s="573"/>
      <c r="L89" s="573"/>
      <c r="M89" s="573"/>
      <c r="N89" s="573"/>
      <c r="O89" s="573"/>
      <c r="P89" s="573"/>
      <c r="Q89" s="573"/>
      <c r="R89" s="573"/>
      <c r="S89" s="573"/>
      <c r="T89" s="573"/>
      <c r="U89" s="573"/>
      <c r="V89" s="573"/>
      <c r="W89" s="573"/>
      <c r="X89" s="573"/>
      <c r="Y89" s="573"/>
      <c r="Z89" s="573"/>
      <c r="AA89" s="573"/>
      <c r="AB89" s="573"/>
      <c r="AC89" s="573"/>
      <c r="AD89" s="573"/>
      <c r="AE89" s="573"/>
      <c r="AF89" s="420"/>
      <c r="AG89" s="420"/>
      <c r="AH89" s="420"/>
      <c r="AI89" s="420"/>
      <c r="AJ89" s="420"/>
      <c r="AK89" s="420"/>
      <c r="AL89" s="420"/>
      <c r="AM89" s="420"/>
      <c r="AN89" s="420"/>
      <c r="AO89" s="420"/>
      <c r="AP89" s="420"/>
      <c r="AQ89" s="420"/>
      <c r="AR89" s="420"/>
      <c r="AS89" s="420"/>
      <c r="AT89" s="420"/>
      <c r="AU89" s="420"/>
      <c r="AV89" s="420"/>
      <c r="AW89" s="420"/>
      <c r="AX89" s="420"/>
      <c r="AY89" s="420"/>
      <c r="AZ89" s="420"/>
      <c r="BA89" s="420"/>
      <c r="BB89" s="420"/>
      <c r="BC89" s="420"/>
      <c r="BD89" s="420"/>
      <c r="BE89" s="420"/>
      <c r="BF89" s="420"/>
      <c r="BG89" s="420"/>
      <c r="BH89" s="420"/>
      <c r="BI89" s="420"/>
      <c r="BJ89" s="420"/>
      <c r="BK89" s="420"/>
      <c r="BL89" s="420"/>
      <c r="BM89" s="420"/>
      <c r="BN89" s="420"/>
      <c r="BO89" s="420"/>
      <c r="BP89" s="420"/>
      <c r="BQ89" s="420"/>
      <c r="BR89" s="420"/>
      <c r="BS89" s="420"/>
      <c r="BT89" s="420"/>
      <c r="BU89" s="420"/>
      <c r="BV89" s="420"/>
      <c r="BW89" s="420"/>
      <c r="BX89" s="420"/>
      <c r="BY89" s="420"/>
      <c r="BZ89" s="420"/>
    </row>
    <row r="90" spans="1:78">
      <c r="A90" s="420"/>
      <c r="B90" s="420"/>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0"/>
      <c r="AY90" s="420"/>
      <c r="AZ90" s="420"/>
      <c r="BA90" s="420"/>
      <c r="BB90" s="420"/>
      <c r="BC90" s="420"/>
      <c r="BD90" s="420"/>
      <c r="BE90" s="420"/>
      <c r="BF90" s="420"/>
      <c r="BG90" s="420"/>
      <c r="BH90" s="420"/>
      <c r="BI90" s="420"/>
      <c r="BJ90" s="420"/>
      <c r="BK90" s="420"/>
      <c r="BL90" s="420"/>
      <c r="BM90" s="420"/>
      <c r="BN90" s="420"/>
      <c r="BO90" s="420"/>
      <c r="BP90" s="420"/>
      <c r="BQ90" s="420"/>
      <c r="BR90" s="420"/>
      <c r="BS90" s="420"/>
      <c r="BT90" s="420"/>
      <c r="BU90" s="420"/>
      <c r="BV90" s="420"/>
      <c r="BW90" s="420"/>
      <c r="BX90" s="420"/>
      <c r="BY90" s="420"/>
      <c r="BZ90" s="420"/>
    </row>
    <row r="91" spans="1:78">
      <c r="A91" s="420"/>
      <c r="B91" s="420"/>
      <c r="C91" s="420"/>
      <c r="D91" s="420"/>
      <c r="E91" s="420"/>
      <c r="F91" s="420"/>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0"/>
      <c r="AY91" s="420"/>
      <c r="AZ91" s="420"/>
      <c r="BA91" s="420"/>
      <c r="BB91" s="420"/>
      <c r="BC91" s="420"/>
      <c r="BD91" s="420"/>
      <c r="BE91" s="420"/>
      <c r="BF91" s="420"/>
      <c r="BG91" s="420"/>
      <c r="BH91" s="420"/>
      <c r="BI91" s="420"/>
      <c r="BJ91" s="420"/>
      <c r="BK91" s="420"/>
      <c r="BL91" s="420"/>
      <c r="BM91" s="420"/>
      <c r="BN91" s="420"/>
      <c r="BO91" s="420"/>
      <c r="BP91" s="420"/>
      <c r="BQ91" s="420"/>
      <c r="BR91" s="420"/>
      <c r="BS91" s="420"/>
      <c r="BT91" s="420"/>
      <c r="BU91" s="420"/>
      <c r="BV91" s="420"/>
      <c r="BW91" s="420"/>
      <c r="BX91" s="420"/>
      <c r="BY91" s="420"/>
      <c r="BZ91" s="420"/>
    </row>
    <row r="92" spans="1:78">
      <c r="A92" s="420"/>
      <c r="B92" s="420"/>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0"/>
      <c r="AY92" s="420"/>
      <c r="AZ92" s="420"/>
      <c r="BA92" s="420"/>
      <c r="BB92" s="420"/>
      <c r="BC92" s="420"/>
      <c r="BD92" s="420"/>
      <c r="BE92" s="420"/>
      <c r="BF92" s="420"/>
      <c r="BG92" s="420"/>
      <c r="BH92" s="420"/>
      <c r="BI92" s="420"/>
      <c r="BJ92" s="420"/>
      <c r="BK92" s="420"/>
      <c r="BL92" s="420"/>
      <c r="BM92" s="420"/>
      <c r="BN92" s="420"/>
      <c r="BO92" s="420"/>
      <c r="BP92" s="420"/>
      <c r="BQ92" s="420"/>
      <c r="BR92" s="420"/>
      <c r="BS92" s="420"/>
      <c r="BT92" s="420"/>
      <c r="BU92" s="420"/>
      <c r="BV92" s="420"/>
      <c r="BW92" s="420"/>
      <c r="BX92" s="420"/>
      <c r="BY92" s="420"/>
      <c r="BZ92" s="420"/>
    </row>
    <row r="93" spans="1:78">
      <c r="A93" s="420"/>
      <c r="B93" s="420"/>
      <c r="C93" s="420"/>
      <c r="D93" s="420"/>
      <c r="E93" s="420"/>
      <c r="F93" s="420"/>
      <c r="G93" s="420"/>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420"/>
      <c r="BB93" s="420"/>
      <c r="BC93" s="420"/>
      <c r="BD93" s="420"/>
      <c r="BE93" s="420"/>
      <c r="BF93" s="420"/>
      <c r="BG93" s="420"/>
      <c r="BH93" s="420"/>
      <c r="BI93" s="420"/>
      <c r="BJ93" s="420"/>
      <c r="BK93" s="420"/>
      <c r="BL93" s="420"/>
      <c r="BM93" s="420"/>
      <c r="BN93" s="420"/>
      <c r="BO93" s="420"/>
      <c r="BP93" s="420"/>
      <c r="BQ93" s="420"/>
      <c r="BR93" s="420"/>
      <c r="BS93" s="420"/>
      <c r="BT93" s="420"/>
      <c r="BU93" s="420"/>
      <c r="BV93" s="420"/>
      <c r="BW93" s="420"/>
      <c r="BX93" s="420"/>
      <c r="BY93" s="420"/>
      <c r="BZ93" s="420"/>
    </row>
    <row r="94" spans="1:78">
      <c r="A94" s="420"/>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c r="AM94" s="420"/>
      <c r="AN94" s="420"/>
      <c r="AO94" s="420"/>
      <c r="AP94" s="420"/>
      <c r="AQ94" s="420"/>
      <c r="AR94" s="420"/>
      <c r="AS94" s="420"/>
      <c r="AT94" s="420"/>
      <c r="AU94" s="420"/>
      <c r="AV94" s="420"/>
      <c r="AW94" s="420"/>
      <c r="AX94" s="420"/>
      <c r="AY94" s="420"/>
      <c r="AZ94" s="420"/>
      <c r="BA94" s="420"/>
      <c r="BB94" s="420"/>
      <c r="BC94" s="420"/>
      <c r="BD94" s="420"/>
      <c r="BE94" s="420"/>
      <c r="BF94" s="420"/>
      <c r="BG94" s="420"/>
      <c r="BH94" s="420"/>
      <c r="BI94" s="420"/>
      <c r="BJ94" s="420"/>
      <c r="BK94" s="420"/>
      <c r="BL94" s="420"/>
      <c r="BM94" s="420"/>
      <c r="BN94" s="420"/>
      <c r="BO94" s="420"/>
      <c r="BP94" s="420"/>
      <c r="BQ94" s="420"/>
      <c r="BR94" s="420"/>
      <c r="BS94" s="420"/>
      <c r="BT94" s="420"/>
      <c r="BU94" s="420"/>
      <c r="BV94" s="420"/>
      <c r="BW94" s="420"/>
      <c r="BX94" s="420"/>
      <c r="BY94" s="420"/>
      <c r="BZ94" s="420"/>
    </row>
    <row r="95" spans="1:78">
      <c r="A95" s="420"/>
      <c r="B95" s="420"/>
      <c r="C95" s="420"/>
      <c r="D95" s="420"/>
      <c r="E95" s="420"/>
      <c r="F95" s="420"/>
      <c r="G95" s="420"/>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0"/>
      <c r="AY95" s="420"/>
      <c r="AZ95" s="420"/>
      <c r="BA95" s="420"/>
      <c r="BB95" s="420"/>
      <c r="BC95" s="420"/>
      <c r="BD95" s="420"/>
      <c r="BE95" s="420"/>
      <c r="BF95" s="420"/>
      <c r="BG95" s="420"/>
      <c r="BH95" s="420"/>
      <c r="BI95" s="420"/>
      <c r="BJ95" s="420"/>
      <c r="BK95" s="420"/>
      <c r="BL95" s="420"/>
      <c r="BM95" s="420"/>
      <c r="BN95" s="420"/>
      <c r="BO95" s="420"/>
      <c r="BP95" s="420"/>
      <c r="BQ95" s="420"/>
      <c r="BR95" s="420"/>
      <c r="BS95" s="420"/>
      <c r="BT95" s="420"/>
      <c r="BU95" s="420"/>
      <c r="BV95" s="420"/>
      <c r="BW95" s="420"/>
      <c r="BX95" s="420"/>
      <c r="BY95" s="420"/>
      <c r="BZ95" s="420"/>
    </row>
    <row r="96" spans="1:78">
      <c r="A96" s="420"/>
      <c r="B96" s="420"/>
      <c r="C96" s="420"/>
      <c r="D96" s="420"/>
      <c r="E96" s="420"/>
      <c r="F96" s="420"/>
      <c r="G96" s="420"/>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c r="AR96" s="420"/>
      <c r="AS96" s="420"/>
      <c r="AT96" s="420"/>
      <c r="AU96" s="420"/>
      <c r="AV96" s="420"/>
      <c r="AW96" s="420"/>
      <c r="AX96" s="420"/>
      <c r="AY96" s="420"/>
      <c r="AZ96" s="420"/>
      <c r="BA96" s="420"/>
      <c r="BB96" s="420"/>
      <c r="BC96" s="420"/>
      <c r="BD96" s="420"/>
      <c r="BE96" s="420"/>
      <c r="BF96" s="420"/>
      <c r="BG96" s="420"/>
      <c r="BH96" s="420"/>
      <c r="BI96" s="420"/>
      <c r="BJ96" s="420"/>
      <c r="BK96" s="420"/>
      <c r="BL96" s="420"/>
      <c r="BM96" s="420"/>
      <c r="BN96" s="420"/>
      <c r="BO96" s="420"/>
      <c r="BP96" s="420"/>
      <c r="BQ96" s="420"/>
      <c r="BR96" s="420"/>
      <c r="BS96" s="420"/>
      <c r="BT96" s="420"/>
      <c r="BU96" s="420"/>
      <c r="BV96" s="420"/>
      <c r="BW96" s="420"/>
      <c r="BX96" s="420"/>
      <c r="BY96" s="420"/>
      <c r="BZ96" s="420"/>
    </row>
    <row r="97" spans="1:78">
      <c r="A97" s="420"/>
      <c r="B97" s="420"/>
      <c r="C97" s="420"/>
      <c r="D97" s="420"/>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0"/>
      <c r="AY97" s="420"/>
      <c r="AZ97" s="420"/>
      <c r="BA97" s="420"/>
      <c r="BB97" s="420"/>
      <c r="BC97" s="420"/>
      <c r="BD97" s="420"/>
      <c r="BE97" s="420"/>
      <c r="BF97" s="420"/>
      <c r="BG97" s="420"/>
      <c r="BH97" s="420"/>
      <c r="BI97" s="420"/>
      <c r="BJ97" s="420"/>
      <c r="BK97" s="420"/>
      <c r="BL97" s="420"/>
      <c r="BM97" s="420"/>
      <c r="BN97" s="420"/>
      <c r="BO97" s="420"/>
      <c r="BP97" s="420"/>
      <c r="BQ97" s="420"/>
      <c r="BR97" s="420"/>
      <c r="BS97" s="420"/>
      <c r="BT97" s="420"/>
      <c r="BU97" s="420"/>
      <c r="BV97" s="420"/>
      <c r="BW97" s="420"/>
      <c r="BX97" s="420"/>
      <c r="BY97" s="420"/>
      <c r="BZ97" s="420"/>
    </row>
    <row r="98" spans="1:78">
      <c r="A98" s="420"/>
      <c r="B98" s="420"/>
      <c r="C98" s="420"/>
      <c r="D98" s="420"/>
      <c r="E98" s="420"/>
      <c r="F98" s="420"/>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0"/>
      <c r="AY98" s="420"/>
      <c r="AZ98" s="420"/>
      <c r="BA98" s="420"/>
      <c r="BB98" s="420"/>
      <c r="BC98" s="420"/>
      <c r="BD98" s="420"/>
      <c r="BE98" s="420"/>
      <c r="BF98" s="420"/>
      <c r="BG98" s="420"/>
      <c r="BH98" s="420"/>
      <c r="BI98" s="420"/>
      <c r="BJ98" s="420"/>
      <c r="BK98" s="420"/>
      <c r="BL98" s="420"/>
      <c r="BM98" s="420"/>
      <c r="BN98" s="420"/>
      <c r="BO98" s="420"/>
      <c r="BP98" s="420"/>
      <c r="BQ98" s="420"/>
      <c r="BR98" s="420"/>
      <c r="BS98" s="420"/>
      <c r="BT98" s="420"/>
      <c r="BU98" s="420"/>
      <c r="BV98" s="420"/>
      <c r="BW98" s="420"/>
      <c r="BX98" s="420"/>
      <c r="BY98" s="420"/>
      <c r="BZ98" s="420"/>
    </row>
    <row r="99" spans="1:78" hidden="1">
      <c r="A99" s="420" t="s">
        <v>37</v>
      </c>
      <c r="B99" s="420"/>
      <c r="C99" s="420" t="s">
        <v>321</v>
      </c>
      <c r="D99" s="420"/>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0"/>
      <c r="AY99" s="420"/>
      <c r="AZ99" s="420"/>
      <c r="BA99" s="420"/>
      <c r="BB99" s="420"/>
      <c r="BC99" s="420"/>
      <c r="BD99" s="420"/>
      <c r="BE99" s="420"/>
      <c r="BF99" s="420"/>
      <c r="BG99" s="420"/>
      <c r="BH99" s="420"/>
      <c r="BI99" s="420"/>
      <c r="BJ99" s="420"/>
      <c r="BK99" s="420"/>
      <c r="BL99" s="420"/>
      <c r="BM99" s="420"/>
      <c r="BN99" s="420"/>
      <c r="BO99" s="420"/>
      <c r="BP99" s="420"/>
      <c r="BQ99" s="420"/>
      <c r="BR99" s="420"/>
      <c r="BS99" s="420"/>
      <c r="BT99" s="420"/>
      <c r="BU99" s="420"/>
      <c r="BV99" s="420"/>
      <c r="BW99" s="420"/>
      <c r="BX99" s="420"/>
      <c r="BY99" s="420"/>
      <c r="BZ99" s="420"/>
    </row>
    <row r="100" spans="1:78" hidden="1">
      <c r="A100" s="420" t="s">
        <v>38</v>
      </c>
      <c r="B100" s="420"/>
      <c r="C100" s="420" t="s">
        <v>322</v>
      </c>
      <c r="D100" s="420"/>
      <c r="E100" s="420"/>
      <c r="F100" s="420"/>
      <c r="G100" s="420"/>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0"/>
      <c r="AZ100" s="420"/>
      <c r="BA100" s="420"/>
      <c r="BB100" s="420"/>
      <c r="BC100" s="420"/>
      <c r="BD100" s="420"/>
      <c r="BE100" s="420"/>
      <c r="BF100" s="420"/>
      <c r="BG100" s="420"/>
      <c r="BH100" s="420"/>
      <c r="BI100" s="420"/>
      <c r="BJ100" s="420"/>
      <c r="BK100" s="420"/>
      <c r="BL100" s="420"/>
      <c r="BM100" s="420"/>
      <c r="BN100" s="420"/>
      <c r="BO100" s="420"/>
      <c r="BP100" s="420"/>
      <c r="BQ100" s="420"/>
      <c r="BR100" s="420"/>
      <c r="BS100" s="420"/>
      <c r="BT100" s="420"/>
      <c r="BU100" s="420"/>
      <c r="BV100" s="420"/>
      <c r="BW100" s="420"/>
      <c r="BX100" s="420"/>
      <c r="BY100" s="420"/>
      <c r="BZ100" s="420"/>
    </row>
    <row r="101" spans="1:78" hidden="1">
      <c r="A101" s="420" t="s">
        <v>39</v>
      </c>
      <c r="B101" s="420"/>
      <c r="C101" s="420"/>
      <c r="D101" s="420"/>
      <c r="E101" s="420"/>
      <c r="F101" s="420"/>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20"/>
      <c r="AZ101" s="420"/>
      <c r="BA101" s="420"/>
      <c r="BB101" s="420"/>
      <c r="BC101" s="420"/>
      <c r="BD101" s="420"/>
      <c r="BE101" s="420"/>
      <c r="BF101" s="420"/>
      <c r="BG101" s="420"/>
      <c r="BH101" s="420"/>
      <c r="BI101" s="420"/>
      <c r="BJ101" s="420"/>
      <c r="BK101" s="420"/>
      <c r="BL101" s="420"/>
      <c r="BM101" s="420"/>
      <c r="BN101" s="420"/>
      <c r="BO101" s="420"/>
      <c r="BP101" s="420"/>
      <c r="BQ101" s="420"/>
      <c r="BR101" s="420"/>
      <c r="BS101" s="420"/>
      <c r="BT101" s="420"/>
      <c r="BU101" s="420"/>
      <c r="BV101" s="420"/>
      <c r="BW101" s="420"/>
      <c r="BX101" s="420"/>
      <c r="BY101" s="420"/>
      <c r="BZ101" s="420"/>
    </row>
    <row r="102" spans="1:78" hidden="1">
      <c r="A102" s="420" t="s">
        <v>40</v>
      </c>
      <c r="B102" s="420"/>
      <c r="C102" s="420"/>
      <c r="D102" s="420"/>
      <c r="E102" s="420"/>
      <c r="F102" s="420"/>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20"/>
      <c r="BA102" s="420"/>
      <c r="BB102" s="420"/>
      <c r="BC102" s="420"/>
      <c r="BD102" s="420"/>
      <c r="BE102" s="420"/>
      <c r="BF102" s="420"/>
      <c r="BG102" s="420"/>
      <c r="BH102" s="420"/>
      <c r="BI102" s="420"/>
      <c r="BJ102" s="420"/>
      <c r="BK102" s="420"/>
      <c r="BL102" s="420"/>
      <c r="BM102" s="420"/>
      <c r="BN102" s="420"/>
      <c r="BO102" s="420"/>
      <c r="BP102" s="420"/>
      <c r="BQ102" s="420"/>
      <c r="BR102" s="420"/>
      <c r="BS102" s="420"/>
      <c r="BT102" s="420"/>
      <c r="BU102" s="420"/>
      <c r="BV102" s="420"/>
      <c r="BW102" s="420"/>
      <c r="BX102" s="420"/>
      <c r="BY102" s="420"/>
      <c r="BZ102" s="420"/>
    </row>
    <row r="103" spans="1:78" hidden="1">
      <c r="A103" s="420" t="s">
        <v>146</v>
      </c>
      <c r="B103" s="420"/>
      <c r="C103" s="420"/>
      <c r="D103" s="420"/>
      <c r="E103" s="420"/>
      <c r="F103" s="420"/>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0"/>
      <c r="AZ103" s="420"/>
      <c r="BA103" s="420"/>
      <c r="BB103" s="420"/>
      <c r="BC103" s="420"/>
      <c r="BD103" s="420"/>
      <c r="BE103" s="420"/>
      <c r="BF103" s="420"/>
      <c r="BG103" s="420"/>
      <c r="BH103" s="420"/>
      <c r="BI103" s="420"/>
      <c r="BJ103" s="420"/>
      <c r="BK103" s="420"/>
      <c r="BL103" s="420"/>
      <c r="BM103" s="420"/>
      <c r="BN103" s="420"/>
      <c r="BO103" s="420"/>
      <c r="BP103" s="420"/>
      <c r="BQ103" s="420"/>
      <c r="BR103" s="420"/>
      <c r="BS103" s="420"/>
      <c r="BT103" s="420"/>
      <c r="BU103" s="420"/>
      <c r="BV103" s="420"/>
      <c r="BW103" s="420"/>
      <c r="BX103" s="420"/>
      <c r="BY103" s="420"/>
      <c r="BZ103" s="420"/>
    </row>
    <row r="104" spans="1:78" hidden="1">
      <c r="A104" s="420" t="s">
        <v>237</v>
      </c>
      <c r="B104" s="420"/>
      <c r="C104" s="420"/>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20"/>
      <c r="BA104" s="420"/>
      <c r="BB104" s="420"/>
      <c r="BC104" s="420"/>
      <c r="BD104" s="420"/>
      <c r="BE104" s="420"/>
      <c r="BF104" s="420"/>
      <c r="BG104" s="420"/>
      <c r="BH104" s="420"/>
      <c r="BI104" s="420"/>
      <c r="BJ104" s="420"/>
      <c r="BK104" s="420"/>
      <c r="BL104" s="420"/>
      <c r="BM104" s="420"/>
      <c r="BN104" s="420"/>
      <c r="BO104" s="420"/>
      <c r="BP104" s="420"/>
      <c r="BQ104" s="420"/>
      <c r="BR104" s="420"/>
      <c r="BS104" s="420"/>
      <c r="BT104" s="420"/>
      <c r="BU104" s="420"/>
      <c r="BV104" s="420"/>
      <c r="BW104" s="420"/>
      <c r="BX104" s="420"/>
      <c r="BY104" s="420"/>
      <c r="BZ104" s="420"/>
    </row>
    <row r="105" spans="1:78" hidden="1">
      <c r="A105" s="420" t="s">
        <v>343</v>
      </c>
      <c r="B105" s="420"/>
      <c r="C105" s="420"/>
      <c r="D105" s="420"/>
      <c r="E105" s="420"/>
      <c r="F105" s="420"/>
      <c r="G105" s="420"/>
      <c r="H105" s="420"/>
      <c r="I105" s="420"/>
      <c r="J105" s="420"/>
      <c r="K105" s="420"/>
      <c r="L105" s="420"/>
      <c r="M105" s="420"/>
      <c r="N105" s="420"/>
      <c r="O105" s="420"/>
      <c r="P105" s="420"/>
      <c r="Q105" s="420"/>
      <c r="R105" s="420"/>
      <c r="S105" s="420"/>
      <c r="T105" s="420"/>
      <c r="U105" s="420"/>
      <c r="V105" s="420"/>
      <c r="W105" s="420"/>
      <c r="X105" s="420"/>
      <c r="Y105" s="420"/>
      <c r="Z105" s="420"/>
      <c r="AA105" s="420"/>
      <c r="AB105" s="420"/>
      <c r="AC105" s="420"/>
      <c r="AD105" s="420"/>
      <c r="AE105" s="420"/>
      <c r="AF105" s="420"/>
      <c r="AG105" s="420"/>
      <c r="AH105" s="420"/>
      <c r="AI105" s="420"/>
      <c r="AJ105" s="420"/>
      <c r="AK105" s="420"/>
      <c r="AL105" s="420"/>
      <c r="AM105" s="420"/>
      <c r="AN105" s="420"/>
      <c r="AO105" s="420"/>
      <c r="AP105" s="420"/>
      <c r="AQ105" s="420"/>
      <c r="AR105" s="420"/>
      <c r="AS105" s="420"/>
      <c r="AT105" s="420"/>
      <c r="AU105" s="420"/>
      <c r="AV105" s="420"/>
      <c r="AW105" s="420"/>
      <c r="AX105" s="420"/>
      <c r="AY105" s="420"/>
      <c r="AZ105" s="420"/>
      <c r="BA105" s="420"/>
      <c r="BB105" s="420"/>
      <c r="BC105" s="420"/>
      <c r="BD105" s="420"/>
      <c r="BE105" s="420"/>
      <c r="BF105" s="420"/>
      <c r="BG105" s="420"/>
      <c r="BH105" s="420"/>
      <c r="BI105" s="420"/>
      <c r="BJ105" s="420"/>
      <c r="BK105" s="420"/>
      <c r="BL105" s="420"/>
      <c r="BM105" s="420"/>
      <c r="BN105" s="420"/>
      <c r="BO105" s="420"/>
      <c r="BP105" s="420"/>
      <c r="BQ105" s="420"/>
      <c r="BR105" s="420"/>
      <c r="BS105" s="420"/>
      <c r="BT105" s="420"/>
      <c r="BU105" s="420"/>
      <c r="BV105" s="420"/>
      <c r="BW105" s="420"/>
      <c r="BX105" s="420"/>
      <c r="BY105" s="420"/>
      <c r="BZ105" s="420"/>
    </row>
    <row r="106" spans="1:78" hidden="1">
      <c r="A106" s="420" t="s">
        <v>344</v>
      </c>
      <c r="B106" s="420"/>
      <c r="C106" s="420"/>
      <c r="D106" s="420"/>
      <c r="E106" s="420"/>
      <c r="F106" s="420"/>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420"/>
      <c r="AQ106" s="420"/>
      <c r="AR106" s="420"/>
      <c r="AS106" s="420"/>
      <c r="AT106" s="420"/>
      <c r="AU106" s="420"/>
      <c r="AV106" s="420"/>
      <c r="AW106" s="420"/>
      <c r="AX106" s="420"/>
      <c r="AY106" s="420"/>
      <c r="AZ106" s="420"/>
      <c r="BA106" s="420"/>
      <c r="BB106" s="420"/>
      <c r="BC106" s="420"/>
      <c r="BD106" s="420"/>
      <c r="BE106" s="420"/>
      <c r="BF106" s="420"/>
      <c r="BG106" s="420"/>
      <c r="BH106" s="420"/>
      <c r="BI106" s="420"/>
      <c r="BJ106" s="420"/>
      <c r="BK106" s="420"/>
      <c r="BL106" s="420"/>
      <c r="BM106" s="420"/>
      <c r="BN106" s="420"/>
      <c r="BO106" s="420"/>
      <c r="BP106" s="420"/>
      <c r="BQ106" s="420"/>
      <c r="BR106" s="420"/>
      <c r="BS106" s="420"/>
      <c r="BT106" s="420"/>
      <c r="BU106" s="420"/>
      <c r="BV106" s="420"/>
      <c r="BW106" s="420"/>
      <c r="BX106" s="420"/>
      <c r="BY106" s="420"/>
      <c r="BZ106" s="420"/>
    </row>
    <row r="107" spans="1:78" hidden="1">
      <c r="A107" s="420" t="s">
        <v>41</v>
      </c>
      <c r="B107" s="420"/>
      <c r="C107" s="420"/>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0"/>
      <c r="AZ107" s="420"/>
      <c r="BA107" s="420"/>
      <c r="BB107" s="420"/>
      <c r="BC107" s="420"/>
      <c r="BD107" s="420"/>
      <c r="BE107" s="420"/>
      <c r="BF107" s="420"/>
      <c r="BG107" s="420"/>
      <c r="BH107" s="420"/>
      <c r="BI107" s="420"/>
      <c r="BJ107" s="420"/>
      <c r="BK107" s="420"/>
      <c r="BL107" s="420"/>
      <c r="BM107" s="420"/>
      <c r="BN107" s="420"/>
      <c r="BO107" s="420"/>
      <c r="BP107" s="420"/>
      <c r="BQ107" s="420"/>
      <c r="BR107" s="420"/>
      <c r="BS107" s="420"/>
      <c r="BT107" s="420"/>
      <c r="BU107" s="420"/>
      <c r="BV107" s="420"/>
      <c r="BW107" s="420"/>
      <c r="BX107" s="420"/>
      <c r="BY107" s="420"/>
      <c r="BZ107" s="420"/>
    </row>
    <row r="108" spans="1:78" hidden="1">
      <c r="A108" s="420" t="s">
        <v>42</v>
      </c>
      <c r="B108" s="420"/>
      <c r="C108" s="420"/>
      <c r="D108" s="420"/>
      <c r="E108" s="420"/>
      <c r="F108" s="420"/>
      <c r="G108" s="420"/>
      <c r="H108" s="420"/>
      <c r="I108" s="420"/>
      <c r="J108" s="420"/>
      <c r="K108" s="420"/>
      <c r="L108" s="420"/>
      <c r="M108" s="420"/>
      <c r="N108" s="420"/>
      <c r="O108" s="420"/>
      <c r="P108" s="420"/>
      <c r="Q108" s="420"/>
      <c r="R108" s="420"/>
      <c r="S108" s="420"/>
      <c r="T108" s="420"/>
      <c r="U108" s="420"/>
      <c r="V108" s="420"/>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c r="AR108" s="420"/>
      <c r="AS108" s="420"/>
      <c r="AT108" s="420"/>
      <c r="AU108" s="420"/>
      <c r="AV108" s="420"/>
      <c r="AW108" s="420"/>
      <c r="AX108" s="420"/>
      <c r="AY108" s="420"/>
      <c r="AZ108" s="420"/>
      <c r="BA108" s="420"/>
      <c r="BB108" s="420"/>
      <c r="BC108" s="420"/>
      <c r="BD108" s="420"/>
      <c r="BE108" s="420"/>
      <c r="BF108" s="420"/>
      <c r="BG108" s="420"/>
      <c r="BH108" s="420"/>
      <c r="BI108" s="420"/>
      <c r="BJ108" s="420"/>
      <c r="BK108" s="420"/>
      <c r="BL108" s="420"/>
      <c r="BM108" s="420"/>
      <c r="BN108" s="420"/>
      <c r="BO108" s="420"/>
      <c r="BP108" s="420"/>
      <c r="BQ108" s="420"/>
      <c r="BR108" s="420"/>
      <c r="BS108" s="420"/>
      <c r="BT108" s="420"/>
      <c r="BU108" s="420"/>
      <c r="BV108" s="420"/>
      <c r="BW108" s="420"/>
      <c r="BX108" s="420"/>
      <c r="BY108" s="420"/>
      <c r="BZ108" s="420"/>
    </row>
    <row r="109" spans="1:78" hidden="1">
      <c r="A109" s="420" t="s">
        <v>43</v>
      </c>
      <c r="B109" s="420"/>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420"/>
      <c r="AG109" s="420"/>
      <c r="AH109" s="420"/>
      <c r="AI109" s="420"/>
      <c r="AJ109" s="420"/>
      <c r="AK109" s="420"/>
      <c r="AL109" s="420"/>
      <c r="AM109" s="420"/>
      <c r="AN109" s="420"/>
      <c r="AO109" s="420"/>
      <c r="AP109" s="420"/>
      <c r="AQ109" s="420"/>
      <c r="AR109" s="420"/>
      <c r="AS109" s="420"/>
      <c r="AT109" s="420"/>
      <c r="AU109" s="420"/>
      <c r="AV109" s="420"/>
      <c r="AW109" s="420"/>
      <c r="AX109" s="420"/>
      <c r="AY109" s="420"/>
      <c r="AZ109" s="420"/>
      <c r="BA109" s="420"/>
      <c r="BB109" s="420"/>
      <c r="BC109" s="420"/>
      <c r="BD109" s="420"/>
      <c r="BE109" s="420"/>
      <c r="BF109" s="420"/>
      <c r="BG109" s="420"/>
      <c r="BH109" s="420"/>
      <c r="BI109" s="420"/>
      <c r="BJ109" s="420"/>
      <c r="BK109" s="420"/>
      <c r="BL109" s="420"/>
      <c r="BM109" s="420"/>
      <c r="BN109" s="420"/>
      <c r="BO109" s="420"/>
      <c r="BP109" s="420"/>
      <c r="BQ109" s="420"/>
      <c r="BR109" s="420"/>
      <c r="BS109" s="420"/>
      <c r="BT109" s="420"/>
      <c r="BU109" s="420"/>
      <c r="BV109" s="420"/>
      <c r="BW109" s="420"/>
      <c r="BX109" s="420"/>
      <c r="BY109" s="420"/>
      <c r="BZ109" s="420"/>
    </row>
    <row r="110" spans="1:78">
      <c r="A110" s="420"/>
      <c r="B110" s="420"/>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c r="AJ110" s="420"/>
      <c r="AK110" s="420"/>
      <c r="AL110" s="420"/>
      <c r="AM110" s="420"/>
      <c r="AN110" s="420"/>
      <c r="AO110" s="420"/>
      <c r="AP110" s="420"/>
      <c r="AQ110" s="420"/>
      <c r="AR110" s="420"/>
      <c r="AS110" s="420"/>
      <c r="AT110" s="420"/>
      <c r="AU110" s="420"/>
      <c r="AV110" s="420"/>
      <c r="AW110" s="420"/>
      <c r="AX110" s="420"/>
      <c r="AY110" s="420"/>
      <c r="AZ110" s="420"/>
      <c r="BA110" s="420"/>
      <c r="BB110" s="420"/>
      <c r="BC110" s="420"/>
      <c r="BD110" s="420"/>
      <c r="BE110" s="420"/>
      <c r="BF110" s="420"/>
      <c r="BG110" s="420"/>
      <c r="BH110" s="420"/>
      <c r="BI110" s="420"/>
      <c r="BJ110" s="420"/>
      <c r="BK110" s="420"/>
      <c r="BL110" s="420"/>
      <c r="BM110" s="420"/>
      <c r="BN110" s="420"/>
      <c r="BO110" s="420"/>
      <c r="BP110" s="420"/>
      <c r="BQ110" s="420"/>
      <c r="BR110" s="420"/>
      <c r="BS110" s="420"/>
      <c r="BT110" s="420"/>
      <c r="BU110" s="420"/>
      <c r="BV110" s="420"/>
      <c r="BW110" s="420"/>
      <c r="BX110" s="420"/>
      <c r="BY110" s="420"/>
      <c r="BZ110" s="420"/>
    </row>
    <row r="111" spans="1:78">
      <c r="A111" s="420"/>
      <c r="B111" s="420"/>
      <c r="C111" s="420"/>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420"/>
      <c r="AP111" s="420"/>
      <c r="AQ111" s="420"/>
      <c r="AR111" s="420"/>
      <c r="AS111" s="420"/>
      <c r="AT111" s="420"/>
      <c r="AU111" s="420"/>
      <c r="AV111" s="420"/>
      <c r="AW111" s="420"/>
      <c r="AX111" s="420"/>
      <c r="AY111" s="420"/>
      <c r="AZ111" s="420"/>
      <c r="BA111" s="420"/>
      <c r="BB111" s="420"/>
      <c r="BC111" s="420"/>
      <c r="BD111" s="420"/>
      <c r="BE111" s="420"/>
      <c r="BF111" s="420"/>
      <c r="BG111" s="420"/>
      <c r="BH111" s="420"/>
      <c r="BI111" s="420"/>
      <c r="BJ111" s="420"/>
      <c r="BK111" s="420"/>
      <c r="BL111" s="420"/>
      <c r="BM111" s="420"/>
      <c r="BN111" s="420"/>
      <c r="BO111" s="420"/>
      <c r="BP111" s="420"/>
      <c r="BQ111" s="420"/>
      <c r="BR111" s="420"/>
      <c r="BS111" s="420"/>
      <c r="BT111" s="420"/>
      <c r="BU111" s="420"/>
      <c r="BV111" s="420"/>
      <c r="BW111" s="420"/>
      <c r="BX111" s="420"/>
      <c r="BY111" s="420"/>
      <c r="BZ111" s="420"/>
    </row>
    <row r="112" spans="1:78">
      <c r="A112" s="420"/>
      <c r="B112" s="420"/>
      <c r="C112" s="420"/>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c r="AJ112" s="420"/>
      <c r="AK112" s="420"/>
      <c r="AL112" s="420"/>
      <c r="AM112" s="420"/>
      <c r="AN112" s="420"/>
      <c r="AO112" s="420"/>
      <c r="AP112" s="420"/>
      <c r="AQ112" s="420"/>
      <c r="AR112" s="420"/>
      <c r="AS112" s="420"/>
      <c r="AT112" s="420"/>
      <c r="AU112" s="420"/>
      <c r="AV112" s="420"/>
      <c r="AW112" s="420"/>
      <c r="AX112" s="420"/>
      <c r="AY112" s="420"/>
      <c r="AZ112" s="420"/>
      <c r="BA112" s="420"/>
      <c r="BB112" s="420"/>
      <c r="BC112" s="420"/>
      <c r="BD112" s="420"/>
      <c r="BE112" s="420"/>
      <c r="BF112" s="420"/>
      <c r="BG112" s="420"/>
      <c r="BH112" s="420"/>
      <c r="BI112" s="420"/>
      <c r="BJ112" s="420"/>
      <c r="BK112" s="420"/>
      <c r="BL112" s="420"/>
      <c r="BM112" s="420"/>
      <c r="BN112" s="420"/>
      <c r="BO112" s="420"/>
      <c r="BP112" s="420"/>
      <c r="BQ112" s="420"/>
      <c r="BR112" s="420"/>
      <c r="BS112" s="420"/>
      <c r="BT112" s="420"/>
      <c r="BU112" s="420"/>
      <c r="BV112" s="420"/>
      <c r="BW112" s="420"/>
      <c r="BX112" s="420"/>
      <c r="BY112" s="420"/>
      <c r="BZ112" s="420"/>
    </row>
    <row r="113" spans="1:78">
      <c r="A113" s="420"/>
      <c r="B113" s="420"/>
      <c r="C113" s="420"/>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20"/>
      <c r="AE113" s="420"/>
      <c r="AF113" s="420"/>
      <c r="AG113" s="420"/>
      <c r="AH113" s="420"/>
      <c r="AI113" s="420"/>
      <c r="AJ113" s="420"/>
      <c r="AK113" s="420"/>
      <c r="AL113" s="420"/>
      <c r="AM113" s="420"/>
      <c r="AN113" s="420"/>
      <c r="AO113" s="420"/>
      <c r="AP113" s="420"/>
      <c r="AQ113" s="420"/>
      <c r="AR113" s="420"/>
      <c r="AS113" s="420"/>
      <c r="AT113" s="420"/>
      <c r="AU113" s="420"/>
      <c r="AV113" s="420"/>
      <c r="AW113" s="420"/>
      <c r="AX113" s="420"/>
      <c r="AY113" s="420"/>
      <c r="AZ113" s="420"/>
      <c r="BA113" s="420"/>
      <c r="BB113" s="420"/>
      <c r="BC113" s="420"/>
      <c r="BD113" s="420"/>
      <c r="BE113" s="420"/>
      <c r="BF113" s="420"/>
      <c r="BG113" s="420"/>
      <c r="BH113" s="420"/>
      <c r="BI113" s="420"/>
      <c r="BJ113" s="420"/>
      <c r="BK113" s="420"/>
      <c r="BL113" s="420"/>
      <c r="BM113" s="420"/>
      <c r="BN113" s="420"/>
      <c r="BO113" s="420"/>
      <c r="BP113" s="420"/>
      <c r="BQ113" s="420"/>
      <c r="BR113" s="420"/>
      <c r="BS113" s="420"/>
      <c r="BT113" s="420"/>
      <c r="BU113" s="420"/>
      <c r="BV113" s="420"/>
      <c r="BW113" s="420"/>
      <c r="BX113" s="420"/>
      <c r="BY113" s="420"/>
      <c r="BZ113" s="420"/>
    </row>
    <row r="114" spans="1:78">
      <c r="A114" s="420"/>
      <c r="B114" s="420"/>
      <c r="C114" s="420"/>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0"/>
      <c r="AM114" s="420"/>
      <c r="AN114" s="420"/>
      <c r="AO114" s="420"/>
      <c r="AP114" s="420"/>
      <c r="AQ114" s="420"/>
      <c r="AR114" s="420"/>
      <c r="AS114" s="420"/>
      <c r="AT114" s="420"/>
      <c r="AU114" s="420"/>
      <c r="AV114" s="420"/>
      <c r="AW114" s="420"/>
      <c r="AX114" s="420"/>
      <c r="AY114" s="420"/>
      <c r="AZ114" s="420"/>
      <c r="BA114" s="420"/>
      <c r="BB114" s="420"/>
      <c r="BC114" s="420"/>
      <c r="BD114" s="420"/>
      <c r="BE114" s="420"/>
      <c r="BF114" s="420"/>
      <c r="BG114" s="420"/>
      <c r="BH114" s="420"/>
      <c r="BI114" s="420"/>
      <c r="BJ114" s="420"/>
      <c r="BK114" s="420"/>
      <c r="BL114" s="420"/>
      <c r="BM114" s="420"/>
      <c r="BN114" s="420"/>
      <c r="BO114" s="420"/>
      <c r="BP114" s="420"/>
      <c r="BQ114" s="420"/>
      <c r="BR114" s="420"/>
      <c r="BS114" s="420"/>
      <c r="BT114" s="420"/>
      <c r="BU114" s="420"/>
      <c r="BV114" s="420"/>
      <c r="BW114" s="420"/>
      <c r="BX114" s="420"/>
      <c r="BY114" s="420"/>
      <c r="BZ114" s="420"/>
    </row>
    <row r="115" spans="1:78">
      <c r="A115" s="420"/>
      <c r="B115" s="420"/>
      <c r="C115" s="420"/>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0"/>
      <c r="BD115" s="420"/>
      <c r="BE115" s="420"/>
      <c r="BF115" s="420"/>
      <c r="BG115" s="420"/>
      <c r="BH115" s="420"/>
      <c r="BI115" s="420"/>
      <c r="BJ115" s="420"/>
      <c r="BK115" s="420"/>
      <c r="BL115" s="420"/>
      <c r="BM115" s="420"/>
      <c r="BN115" s="420"/>
      <c r="BO115" s="420"/>
      <c r="BP115" s="420"/>
      <c r="BQ115" s="420"/>
      <c r="BR115" s="420"/>
      <c r="BS115" s="420"/>
      <c r="BT115" s="420"/>
      <c r="BU115" s="420"/>
      <c r="BV115" s="420"/>
      <c r="BW115" s="420"/>
      <c r="BX115" s="420"/>
      <c r="BY115" s="420"/>
      <c r="BZ115" s="420"/>
    </row>
    <row r="116" spans="1:78">
      <c r="A116" s="420"/>
      <c r="B116" s="420"/>
      <c r="C116" s="420"/>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0"/>
      <c r="BD116" s="420"/>
      <c r="BE116" s="420"/>
      <c r="BF116" s="420"/>
      <c r="BG116" s="420"/>
      <c r="BH116" s="420"/>
      <c r="BI116" s="420"/>
      <c r="BJ116" s="420"/>
      <c r="BK116" s="420"/>
      <c r="BL116" s="420"/>
      <c r="BM116" s="420"/>
      <c r="BN116" s="420"/>
      <c r="BO116" s="420"/>
      <c r="BP116" s="420"/>
      <c r="BQ116" s="420"/>
      <c r="BR116" s="420"/>
      <c r="BS116" s="420"/>
      <c r="BT116" s="420"/>
      <c r="BU116" s="420"/>
      <c r="BV116" s="420"/>
      <c r="BW116" s="420"/>
      <c r="BX116" s="420"/>
      <c r="BY116" s="420"/>
      <c r="BZ116" s="420"/>
    </row>
    <row r="117" spans="1:78">
      <c r="A117" s="420"/>
      <c r="B117" s="420"/>
      <c r="C117" s="420"/>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c r="AJ117" s="420"/>
      <c r="AK117" s="420"/>
      <c r="AL117" s="420"/>
      <c r="AM117" s="420"/>
      <c r="AN117" s="420"/>
      <c r="AO117" s="420"/>
      <c r="AP117" s="420"/>
      <c r="AQ117" s="420"/>
      <c r="AR117" s="420"/>
      <c r="AS117" s="420"/>
      <c r="AT117" s="420"/>
      <c r="AU117" s="420"/>
      <c r="AV117" s="420"/>
      <c r="AW117" s="420"/>
      <c r="AX117" s="420"/>
      <c r="AY117" s="420"/>
      <c r="AZ117" s="420"/>
      <c r="BA117" s="420"/>
      <c r="BB117" s="420"/>
      <c r="BC117" s="420"/>
      <c r="BD117" s="420"/>
      <c r="BE117" s="420"/>
      <c r="BF117" s="420"/>
      <c r="BG117" s="420"/>
      <c r="BH117" s="420"/>
      <c r="BI117" s="420"/>
      <c r="BJ117" s="420"/>
      <c r="BK117" s="420"/>
      <c r="BL117" s="420"/>
      <c r="BM117" s="420"/>
      <c r="BN117" s="420"/>
      <c r="BO117" s="420"/>
      <c r="BP117" s="420"/>
      <c r="BQ117" s="420"/>
      <c r="BR117" s="420"/>
      <c r="BS117" s="420"/>
      <c r="BT117" s="420"/>
      <c r="BU117" s="420"/>
      <c r="BV117" s="420"/>
      <c r="BW117" s="420"/>
      <c r="BX117" s="420"/>
      <c r="BY117" s="420"/>
    </row>
    <row r="118" spans="1:78">
      <c r="A118" s="420"/>
      <c r="B118" s="420"/>
      <c r="C118" s="420"/>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20"/>
      <c r="BA118" s="420"/>
      <c r="BB118" s="420"/>
      <c r="BC118" s="420"/>
      <c r="BD118" s="420"/>
      <c r="BE118" s="420"/>
      <c r="BF118" s="420"/>
      <c r="BG118" s="420"/>
      <c r="BH118" s="420"/>
      <c r="BI118" s="420"/>
      <c r="BJ118" s="420"/>
      <c r="BK118" s="420"/>
      <c r="BL118" s="420"/>
      <c r="BM118" s="420"/>
      <c r="BN118" s="420"/>
      <c r="BO118" s="420"/>
      <c r="BP118" s="420"/>
      <c r="BQ118" s="420"/>
      <c r="BR118" s="420"/>
      <c r="BS118" s="420"/>
      <c r="BT118" s="420"/>
      <c r="BU118" s="420"/>
      <c r="BV118" s="420"/>
      <c r="BW118" s="420"/>
      <c r="BX118" s="420"/>
      <c r="BY118" s="420"/>
    </row>
    <row r="119" spans="1:78">
      <c r="A119" s="420"/>
      <c r="B119" s="420"/>
      <c r="C119" s="420"/>
      <c r="D119" s="420"/>
      <c r="E119" s="420"/>
      <c r="F119" s="420"/>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c r="AJ119" s="420"/>
      <c r="AK119" s="420"/>
      <c r="AL119" s="420"/>
      <c r="AM119" s="420"/>
      <c r="AN119" s="420"/>
      <c r="AO119" s="420"/>
      <c r="AP119" s="420"/>
      <c r="AQ119" s="420"/>
      <c r="AR119" s="420"/>
      <c r="AS119" s="420"/>
      <c r="AT119" s="420"/>
      <c r="AU119" s="420"/>
      <c r="AV119" s="420"/>
      <c r="AW119" s="420"/>
      <c r="AX119" s="420"/>
      <c r="AY119" s="420"/>
      <c r="AZ119" s="420"/>
      <c r="BA119" s="420"/>
      <c r="BB119" s="420"/>
      <c r="BC119" s="420"/>
      <c r="BD119" s="420"/>
      <c r="BE119" s="420"/>
      <c r="BF119" s="420"/>
      <c r="BG119" s="420"/>
      <c r="BH119" s="420"/>
      <c r="BI119" s="420"/>
      <c r="BJ119" s="420"/>
      <c r="BK119" s="420"/>
      <c r="BL119" s="420"/>
      <c r="BM119" s="420"/>
      <c r="BN119" s="420"/>
      <c r="BO119" s="420"/>
      <c r="BP119" s="420"/>
      <c r="BQ119" s="420"/>
      <c r="BR119" s="420"/>
      <c r="BS119" s="420"/>
      <c r="BT119" s="420"/>
      <c r="BU119" s="420"/>
      <c r="BV119" s="420"/>
      <c r="BW119" s="420"/>
      <c r="BX119" s="420"/>
      <c r="BY119" s="420"/>
    </row>
    <row r="120" spans="1:78">
      <c r="A120" s="420"/>
      <c r="B120" s="420"/>
      <c r="C120" s="420"/>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c r="AJ120" s="420"/>
      <c r="AK120" s="420"/>
      <c r="AL120" s="420"/>
      <c r="AM120" s="420"/>
      <c r="AN120" s="420"/>
      <c r="AO120" s="420"/>
      <c r="AP120" s="420"/>
      <c r="AQ120" s="420"/>
      <c r="AR120" s="420"/>
      <c r="AS120" s="420"/>
      <c r="AT120" s="420"/>
      <c r="AU120" s="420"/>
      <c r="AV120" s="420"/>
      <c r="AW120" s="420"/>
      <c r="AX120" s="420"/>
      <c r="AY120" s="420"/>
      <c r="AZ120" s="420"/>
      <c r="BA120" s="420"/>
      <c r="BB120" s="420"/>
      <c r="BC120" s="420"/>
      <c r="BD120" s="420"/>
      <c r="BE120" s="420"/>
      <c r="BF120" s="420"/>
      <c r="BG120" s="420"/>
      <c r="BH120" s="420"/>
      <c r="BI120" s="420"/>
      <c r="BJ120" s="420"/>
      <c r="BK120" s="420"/>
      <c r="BL120" s="420"/>
      <c r="BM120" s="420"/>
      <c r="BN120" s="420"/>
      <c r="BO120" s="420"/>
      <c r="BP120" s="420"/>
      <c r="BQ120" s="420"/>
      <c r="BR120" s="420"/>
      <c r="BS120" s="420"/>
      <c r="BT120" s="420"/>
      <c r="BU120" s="420"/>
      <c r="BV120" s="420"/>
      <c r="BW120" s="420"/>
      <c r="BX120" s="420"/>
      <c r="BY120" s="420"/>
    </row>
    <row r="121" spans="1:78">
      <c r="A121" s="420"/>
      <c r="B121" s="420"/>
      <c r="C121" s="420"/>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c r="AJ121" s="420"/>
      <c r="AK121" s="420"/>
      <c r="AL121" s="420"/>
      <c r="AM121" s="420"/>
      <c r="AN121" s="420"/>
      <c r="AO121" s="420"/>
      <c r="AP121" s="420"/>
      <c r="AQ121" s="420"/>
      <c r="AR121" s="420"/>
      <c r="AS121" s="420"/>
      <c r="AT121" s="420"/>
      <c r="AU121" s="420"/>
      <c r="AV121" s="420"/>
      <c r="AW121" s="420"/>
      <c r="AX121" s="420"/>
      <c r="AY121" s="420"/>
      <c r="AZ121" s="420"/>
      <c r="BA121" s="420"/>
      <c r="BB121" s="420"/>
      <c r="BC121" s="420"/>
      <c r="BD121" s="420"/>
      <c r="BE121" s="420"/>
      <c r="BF121" s="420"/>
      <c r="BG121" s="420"/>
      <c r="BH121" s="420"/>
      <c r="BI121" s="420"/>
      <c r="BJ121" s="420"/>
      <c r="BK121" s="420"/>
      <c r="BL121" s="420"/>
      <c r="BM121" s="420"/>
      <c r="BN121" s="420"/>
      <c r="BO121" s="420"/>
      <c r="BP121" s="420"/>
      <c r="BQ121" s="420"/>
      <c r="BR121" s="420"/>
      <c r="BS121" s="420"/>
      <c r="BT121" s="420"/>
      <c r="BU121" s="420"/>
      <c r="BV121" s="420"/>
      <c r="BW121" s="420"/>
      <c r="BX121" s="420"/>
      <c r="BY121" s="420"/>
    </row>
    <row r="122" spans="1:78">
      <c r="A122" s="420"/>
      <c r="B122" s="420"/>
      <c r="C122" s="420"/>
      <c r="D122" s="420"/>
      <c r="E122" s="420"/>
      <c r="F122" s="420"/>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0"/>
      <c r="AI122" s="420"/>
      <c r="AJ122" s="420"/>
      <c r="AK122" s="420"/>
      <c r="AL122" s="420"/>
      <c r="AM122" s="420"/>
      <c r="AN122" s="420"/>
      <c r="AO122" s="420"/>
      <c r="AP122" s="420"/>
      <c r="AQ122" s="420"/>
      <c r="AR122" s="420"/>
      <c r="AS122" s="420"/>
      <c r="AT122" s="420"/>
      <c r="AU122" s="420"/>
      <c r="AV122" s="420"/>
      <c r="AW122" s="420"/>
      <c r="AX122" s="420"/>
      <c r="AY122" s="420"/>
      <c r="AZ122" s="420"/>
      <c r="BA122" s="420"/>
      <c r="BB122" s="420"/>
      <c r="BC122" s="420"/>
      <c r="BD122" s="420"/>
      <c r="BE122" s="420"/>
      <c r="BF122" s="420"/>
      <c r="BG122" s="420"/>
      <c r="BH122" s="420"/>
      <c r="BI122" s="420"/>
      <c r="BJ122" s="420"/>
      <c r="BK122" s="420"/>
      <c r="BL122" s="420"/>
      <c r="BM122" s="420"/>
      <c r="BN122" s="420"/>
      <c r="BO122" s="420"/>
      <c r="BP122" s="420"/>
      <c r="BQ122" s="420"/>
      <c r="BR122" s="420"/>
      <c r="BS122" s="420"/>
      <c r="BT122" s="420"/>
      <c r="BU122" s="420"/>
      <c r="BV122" s="420"/>
      <c r="BW122" s="420"/>
      <c r="BX122" s="420"/>
      <c r="BY122" s="420"/>
    </row>
    <row r="123" spans="1:78">
      <c r="A123" s="420"/>
      <c r="B123" s="420"/>
      <c r="C123" s="420"/>
      <c r="D123" s="420"/>
      <c r="E123" s="420"/>
      <c r="F123" s="420"/>
      <c r="G123" s="420"/>
      <c r="H123" s="420"/>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c r="AF123" s="420"/>
      <c r="AG123" s="420"/>
      <c r="AH123" s="420"/>
      <c r="AI123" s="420"/>
      <c r="AJ123" s="420"/>
      <c r="AK123" s="420"/>
      <c r="AL123" s="420"/>
      <c r="AM123" s="420"/>
      <c r="AN123" s="420"/>
      <c r="AO123" s="420"/>
      <c r="AP123" s="420"/>
      <c r="AQ123" s="420"/>
      <c r="AR123" s="420"/>
      <c r="AS123" s="420"/>
      <c r="AT123" s="420"/>
      <c r="AU123" s="420"/>
      <c r="AV123" s="420"/>
      <c r="AW123" s="420"/>
      <c r="AX123" s="420"/>
      <c r="AY123" s="420"/>
      <c r="AZ123" s="420"/>
      <c r="BA123" s="420"/>
      <c r="BB123" s="420"/>
      <c r="BC123" s="420"/>
      <c r="BD123" s="420"/>
      <c r="BE123" s="420"/>
      <c r="BF123" s="420"/>
      <c r="BG123" s="420"/>
      <c r="BH123" s="420"/>
      <c r="BI123" s="420"/>
      <c r="BJ123" s="420"/>
      <c r="BK123" s="420"/>
      <c r="BL123" s="420"/>
      <c r="BM123" s="420"/>
      <c r="BN123" s="420"/>
      <c r="BO123" s="420"/>
      <c r="BP123" s="420"/>
      <c r="BQ123" s="420"/>
      <c r="BR123" s="420"/>
      <c r="BS123" s="420"/>
      <c r="BT123" s="420"/>
      <c r="BU123" s="420"/>
      <c r="BV123" s="420"/>
      <c r="BW123" s="420"/>
      <c r="BX123" s="420"/>
      <c r="BY123" s="420"/>
    </row>
  </sheetData>
  <sheetProtection algorithmName="SHA-512" hashValue="cC0lR9g7FaR8RnSaPBl2Jgc+jye7FPMrUBvTRr0knNx0tvedaKDlKd5rdrCezJJtGQYpyn+YSaGOhScBBwQkPA==" saltValue="nMC4zUomg4U61rc06zhA6w==" spinCount="100000" sheet="1" objects="1" scenarios="1"/>
  <mergeCells count="344">
    <mergeCell ref="BS20:BX21"/>
    <mergeCell ref="BS39:BX46"/>
    <mergeCell ref="BS37:BX38"/>
    <mergeCell ref="BI35:BX36"/>
    <mergeCell ref="BP37:BR38"/>
    <mergeCell ref="BP39:BR42"/>
    <mergeCell ref="BP43:BR46"/>
    <mergeCell ref="BS56:BX63"/>
    <mergeCell ref="BS54:BX55"/>
    <mergeCell ref="BI52:BX53"/>
    <mergeCell ref="BP54:BR55"/>
    <mergeCell ref="BN62:BO63"/>
    <mergeCell ref="BN56:BO57"/>
    <mergeCell ref="BK37:BM38"/>
    <mergeCell ref="BN37:BO38"/>
    <mergeCell ref="BN41:BO42"/>
    <mergeCell ref="BN24:BO25"/>
    <mergeCell ref="BN26:BO27"/>
    <mergeCell ref="BK41:BK42"/>
    <mergeCell ref="BK28:BK29"/>
    <mergeCell ref="BK26:BK27"/>
    <mergeCell ref="BL26:BM27"/>
    <mergeCell ref="BI54:BJ55"/>
    <mergeCell ref="BK54:BM55"/>
    <mergeCell ref="AB79:AO79"/>
    <mergeCell ref="AB80:AO80"/>
    <mergeCell ref="BS22:BX29"/>
    <mergeCell ref="AS56:AT63"/>
    <mergeCell ref="AX58:AY59"/>
    <mergeCell ref="AX60:AY61"/>
    <mergeCell ref="AX62:AY63"/>
    <mergeCell ref="AZ56:BA57"/>
    <mergeCell ref="BM62:BM63"/>
    <mergeCell ref="AX56:AY57"/>
    <mergeCell ref="AV62:AV63"/>
    <mergeCell ref="AW62:AW63"/>
    <mergeCell ref="AU58:AU59"/>
    <mergeCell ref="BL28:BL29"/>
    <mergeCell ref="BN54:BO55"/>
    <mergeCell ref="AS35:BG36"/>
    <mergeCell ref="AS37:AT38"/>
    <mergeCell ref="AU37:AW38"/>
    <mergeCell ref="AX37:AY38"/>
    <mergeCell ref="AZ37:BA38"/>
    <mergeCell ref="BB37:BG38"/>
    <mergeCell ref="AS39:AT46"/>
    <mergeCell ref="AU39:AU40"/>
    <mergeCell ref="AV39:AW40"/>
    <mergeCell ref="BI22:BJ29"/>
    <mergeCell ref="BK22:BK23"/>
    <mergeCell ref="AM52:AO52"/>
    <mergeCell ref="AM53:AO53"/>
    <mergeCell ref="AM54:AO54"/>
    <mergeCell ref="AM38:AO38"/>
    <mergeCell ref="AM32:AO32"/>
    <mergeCell ref="AM33:AO33"/>
    <mergeCell ref="AM24:AO24"/>
    <mergeCell ref="AM34:AO34"/>
    <mergeCell ref="AM37:AO37"/>
    <mergeCell ref="AM25:AO25"/>
    <mergeCell ref="AM26:AO26"/>
    <mergeCell ref="AM27:AO27"/>
    <mergeCell ref="AM29:AO29"/>
    <mergeCell ref="AS54:AT55"/>
    <mergeCell ref="AU54:AW55"/>
    <mergeCell ref="AX54:AY55"/>
    <mergeCell ref="AZ54:BA55"/>
    <mergeCell ref="AS22:AT29"/>
    <mergeCell ref="AU22:AU23"/>
    <mergeCell ref="AU24:AU25"/>
    <mergeCell ref="AV24:AV25"/>
    <mergeCell ref="AB75:AO75"/>
    <mergeCell ref="BP56:BR59"/>
    <mergeCell ref="BP60:BR63"/>
    <mergeCell ref="BP20:BR21"/>
    <mergeCell ref="BP22:BR23"/>
    <mergeCell ref="BP24:BR25"/>
    <mergeCell ref="BP26:BR27"/>
    <mergeCell ref="BP28:BR29"/>
    <mergeCell ref="BN58:BO59"/>
    <mergeCell ref="BK58:BK59"/>
    <mergeCell ref="BK60:BK61"/>
    <mergeCell ref="BL60:BM61"/>
    <mergeCell ref="AU62:AU63"/>
    <mergeCell ref="BK62:BK63"/>
    <mergeCell ref="BB56:BG63"/>
    <mergeCell ref="BI56:BJ63"/>
    <mergeCell ref="BK56:BK57"/>
    <mergeCell ref="BL56:BM57"/>
    <mergeCell ref="BL58:BL59"/>
    <mergeCell ref="BM58:BM59"/>
    <mergeCell ref="BL62:BL63"/>
    <mergeCell ref="AM23:AO23"/>
    <mergeCell ref="AM35:AO35"/>
    <mergeCell ref="AM36:AO36"/>
    <mergeCell ref="B14:C14"/>
    <mergeCell ref="B15:C15"/>
    <mergeCell ref="B16:C16"/>
    <mergeCell ref="B17:C17"/>
    <mergeCell ref="B39:C39"/>
    <mergeCell ref="B61:C61"/>
    <mergeCell ref="B56:C56"/>
    <mergeCell ref="B57:C57"/>
    <mergeCell ref="B58:C58"/>
    <mergeCell ref="B35:C35"/>
    <mergeCell ref="B33:C33"/>
    <mergeCell ref="B37:C37"/>
    <mergeCell ref="B40:C40"/>
    <mergeCell ref="B41:C41"/>
    <mergeCell ref="B42:C42"/>
    <mergeCell ref="B38:C38"/>
    <mergeCell ref="B18:C18"/>
    <mergeCell ref="B19:C19"/>
    <mergeCell ref="B21:C21"/>
    <mergeCell ref="B22:C22"/>
    <mergeCell ref="B20:C20"/>
    <mergeCell ref="B55:C55"/>
    <mergeCell ref="B50:C50"/>
    <mergeCell ref="B51:C51"/>
    <mergeCell ref="B34:C34"/>
    <mergeCell ref="B47:C47"/>
    <mergeCell ref="B23:C23"/>
    <mergeCell ref="B24:C24"/>
    <mergeCell ref="B25:C25"/>
    <mergeCell ref="B26:C26"/>
    <mergeCell ref="B27:C27"/>
    <mergeCell ref="B28:C28"/>
    <mergeCell ref="B29:C29"/>
    <mergeCell ref="B30:C30"/>
    <mergeCell ref="B31:C31"/>
    <mergeCell ref="B44:C44"/>
    <mergeCell ref="B45:C45"/>
    <mergeCell ref="B46:C46"/>
    <mergeCell ref="B36:C36"/>
    <mergeCell ref="B43:C43"/>
    <mergeCell ref="B32:C32"/>
    <mergeCell ref="U80:W82"/>
    <mergeCell ref="U83:W86"/>
    <mergeCell ref="X80:Z82"/>
    <mergeCell ref="X83:Z86"/>
    <mergeCell ref="AM64:AO64"/>
    <mergeCell ref="AZ62:BA63"/>
    <mergeCell ref="AV58:AV59"/>
    <mergeCell ref="AW58:AW59"/>
    <mergeCell ref="AZ58:BA59"/>
    <mergeCell ref="AZ60:BA61"/>
    <mergeCell ref="U68:W70"/>
    <mergeCell ref="U71:W73"/>
    <mergeCell ref="AB74:AO74"/>
    <mergeCell ref="AM62:AO62"/>
    <mergeCell ref="AB70:AO70"/>
    <mergeCell ref="AB71:AO71"/>
    <mergeCell ref="AB72:AO72"/>
    <mergeCell ref="AB73:AO73"/>
    <mergeCell ref="AM63:AO63"/>
    <mergeCell ref="AB68:AO68"/>
    <mergeCell ref="AB69:AO69"/>
    <mergeCell ref="AB76:AO76"/>
    <mergeCell ref="AB77:AO77"/>
    <mergeCell ref="AB78:AO78"/>
    <mergeCell ref="AM61:AO61"/>
    <mergeCell ref="B59:C59"/>
    <mergeCell ref="B60:C60"/>
    <mergeCell ref="AM42:AO42"/>
    <mergeCell ref="AM55:AO55"/>
    <mergeCell ref="AM56:AO56"/>
    <mergeCell ref="AM57:AO57"/>
    <mergeCell ref="AM58:AO58"/>
    <mergeCell ref="AM59:AO59"/>
    <mergeCell ref="AM60:AO60"/>
    <mergeCell ref="B48:C48"/>
    <mergeCell ref="B49:C49"/>
    <mergeCell ref="B53:C53"/>
    <mergeCell ref="B54:C54"/>
    <mergeCell ref="AM43:AO43"/>
    <mergeCell ref="AM44:AO44"/>
    <mergeCell ref="AM45:AO45"/>
    <mergeCell ref="AM46:AO46"/>
    <mergeCell ref="AM47:AO47"/>
    <mergeCell ref="AM48:AO48"/>
    <mergeCell ref="AM49:AO49"/>
    <mergeCell ref="AM50:AO50"/>
    <mergeCell ref="AM51:AO51"/>
    <mergeCell ref="B52:C52"/>
    <mergeCell ref="A64:Q64"/>
    <mergeCell ref="A65:AD65"/>
    <mergeCell ref="B62:C62"/>
    <mergeCell ref="B63:C63"/>
    <mergeCell ref="A11:A13"/>
    <mergeCell ref="B11:C13"/>
    <mergeCell ref="D11:F11"/>
    <mergeCell ref="H11:K13"/>
    <mergeCell ref="L11:L13"/>
    <mergeCell ref="N11:N13"/>
    <mergeCell ref="Q11:Q13"/>
    <mergeCell ref="D12:D13"/>
    <mergeCell ref="E12:E13"/>
    <mergeCell ref="F12:F13"/>
    <mergeCell ref="R11:U12"/>
    <mergeCell ref="AD12:AD13"/>
    <mergeCell ref="V11:V13"/>
    <mergeCell ref="W11:W13"/>
    <mergeCell ref="X11:X13"/>
    <mergeCell ref="Y11:AD11"/>
    <mergeCell ref="AB12:AC12"/>
    <mergeCell ref="Y12:Y13"/>
    <mergeCell ref="O11:P13"/>
    <mergeCell ref="Z12:Z13"/>
    <mergeCell ref="G11:G13"/>
    <mergeCell ref="M11:M13"/>
    <mergeCell ref="AE3:AG3"/>
    <mergeCell ref="AE4:AG4"/>
    <mergeCell ref="AE5:AG5"/>
    <mergeCell ref="AE6:AG6"/>
    <mergeCell ref="AE7:AG7"/>
    <mergeCell ref="Y4:AA4"/>
    <mergeCell ref="Y5:AA5"/>
    <mergeCell ref="Y6:AA6"/>
    <mergeCell ref="Y7:AA7"/>
    <mergeCell ref="Y8:AA8"/>
    <mergeCell ref="AF11:AF13"/>
    <mergeCell ref="AE11:AE13"/>
    <mergeCell ref="AA12:AA13"/>
    <mergeCell ref="AG11:AI12"/>
    <mergeCell ref="AH3:AJ3"/>
    <mergeCell ref="AH5:AN5"/>
    <mergeCell ref="AH4:AN4"/>
    <mergeCell ref="AH6:AN6"/>
    <mergeCell ref="AH7:AN7"/>
    <mergeCell ref="AK3:AM3"/>
    <mergeCell ref="AK11:AK13"/>
    <mergeCell ref="AL11:AL13"/>
    <mergeCell ref="AS52:BG53"/>
    <mergeCell ref="AZ22:BA23"/>
    <mergeCell ref="AU26:AU27"/>
    <mergeCell ref="AV26:AW27"/>
    <mergeCell ref="AZ43:BA44"/>
    <mergeCell ref="AV43:AW44"/>
    <mergeCell ref="AZ41:BA42"/>
    <mergeCell ref="AM17:AO17"/>
    <mergeCell ref="AM14:AO14"/>
    <mergeCell ref="AM15:AO15"/>
    <mergeCell ref="AM16:AO16"/>
    <mergeCell ref="AV28:AV29"/>
    <mergeCell ref="AW24:AW25"/>
    <mergeCell ref="AW28:AW29"/>
    <mergeCell ref="AV41:AV42"/>
    <mergeCell ref="AW41:AW42"/>
    <mergeCell ref="AV45:AV46"/>
    <mergeCell ref="AW45:AW46"/>
    <mergeCell ref="AU41:AU42"/>
    <mergeCell ref="AU28:AU29"/>
    <mergeCell ref="BB22:BG29"/>
    <mergeCell ref="AM11:AO13"/>
    <mergeCell ref="AJ11:AJ13"/>
    <mergeCell ref="AZ45:BA46"/>
    <mergeCell ref="AU43:AU44"/>
    <mergeCell ref="AM18:AO18"/>
    <mergeCell ref="AM19:AO19"/>
    <mergeCell ref="AX22:AY23"/>
    <mergeCell ref="AX24:AY25"/>
    <mergeCell ref="AX26:AY27"/>
    <mergeCell ref="AX28:AY29"/>
    <mergeCell ref="AM40:AO40"/>
    <mergeCell ref="AM41:AO41"/>
    <mergeCell ref="AM28:AO28"/>
    <mergeCell ref="AM30:AO30"/>
    <mergeCell ref="AM31:AO31"/>
    <mergeCell ref="AM39:AO39"/>
    <mergeCell ref="AM20:AO20"/>
    <mergeCell ref="AM21:AO21"/>
    <mergeCell ref="AM22:AO22"/>
    <mergeCell ref="DJ12:DQ12"/>
    <mergeCell ref="AZ24:BA25"/>
    <mergeCell ref="AZ26:BA27"/>
    <mergeCell ref="AZ28:BA29"/>
    <mergeCell ref="BM28:BM29"/>
    <mergeCell ref="BK24:BK25"/>
    <mergeCell ref="BL24:BL25"/>
    <mergeCell ref="BM24:BM25"/>
    <mergeCell ref="CB11:CK12"/>
    <mergeCell ref="CL11:CU12"/>
    <mergeCell ref="AS13:BG14"/>
    <mergeCell ref="AS18:BG19"/>
    <mergeCell ref="AS20:AT21"/>
    <mergeCell ref="AU20:AW21"/>
    <mergeCell ref="AX20:AY21"/>
    <mergeCell ref="AZ20:BA21"/>
    <mergeCell ref="BB20:BG21"/>
    <mergeCell ref="BI20:BJ21"/>
    <mergeCell ref="BK20:BM21"/>
    <mergeCell ref="BN20:BO21"/>
    <mergeCell ref="BI18:BX19"/>
    <mergeCell ref="BL22:BM23"/>
    <mergeCell ref="BI13:BW14"/>
    <mergeCell ref="AV22:AW23"/>
    <mergeCell ref="BZ11:BZ13"/>
    <mergeCell ref="BN60:BO61"/>
    <mergeCell ref="BL41:BL42"/>
    <mergeCell ref="BM41:BM42"/>
    <mergeCell ref="BL45:BL46"/>
    <mergeCell ref="BM45:BM46"/>
    <mergeCell ref="BK43:BK44"/>
    <mergeCell ref="BL43:BM44"/>
    <mergeCell ref="AU45:AU46"/>
    <mergeCell ref="BK45:BK46"/>
    <mergeCell ref="BB39:BG46"/>
    <mergeCell ref="BI39:BJ46"/>
    <mergeCell ref="BK39:BK40"/>
    <mergeCell ref="BL39:BM40"/>
    <mergeCell ref="AX39:AY40"/>
    <mergeCell ref="AX41:AY42"/>
    <mergeCell ref="AX43:AY44"/>
    <mergeCell ref="AX45:AY46"/>
    <mergeCell ref="AZ39:BA40"/>
    <mergeCell ref="AV60:AW61"/>
    <mergeCell ref="BB54:BG55"/>
    <mergeCell ref="BN43:BO44"/>
    <mergeCell ref="BN45:BO46"/>
    <mergeCell ref="BN22:BO23"/>
    <mergeCell ref="CV11:DQ11"/>
    <mergeCell ref="BI37:BJ38"/>
    <mergeCell ref="DR11:EM11"/>
    <mergeCell ref="EF12:EM12"/>
    <mergeCell ref="AU56:AU57"/>
    <mergeCell ref="AV56:AW57"/>
    <mergeCell ref="AU60:AU61"/>
    <mergeCell ref="BN39:BO40"/>
    <mergeCell ref="EN11:EN13"/>
    <mergeCell ref="DX12:DY12"/>
    <mergeCell ref="DZ12:EA12"/>
    <mergeCell ref="EB12:EC12"/>
    <mergeCell ref="ED12:EE12"/>
    <mergeCell ref="CV12:CW12"/>
    <mergeCell ref="CX12:CY12"/>
    <mergeCell ref="CZ12:DA12"/>
    <mergeCell ref="DB12:DC12"/>
    <mergeCell ref="DD12:DE12"/>
    <mergeCell ref="DF12:DG12"/>
    <mergeCell ref="DH12:DI12"/>
    <mergeCell ref="DR12:DS12"/>
    <mergeCell ref="DT12:DU12"/>
    <mergeCell ref="DV12:DW12"/>
    <mergeCell ref="BN28:BO29"/>
  </mergeCells>
  <phoneticPr fontId="2"/>
  <conditionalFormatting sqref="B14:M63">
    <cfRule type="containsBlanks" dxfId="9" priority="2">
      <formula>LEN(TRIM(B14))=0</formula>
    </cfRule>
  </conditionalFormatting>
  <conditionalFormatting sqref="O14:AO63">
    <cfRule type="containsBlanks" dxfId="8" priority="1">
      <formula>LEN(TRIM(O14))=0</formula>
    </cfRule>
  </conditionalFormatting>
  <dataValidations count="5">
    <dataValidation type="list" showErrorMessage="1" sqref="Q14:Q63">
      <formula1>"○,×"</formula1>
    </dataValidation>
    <dataValidation type="list" allowBlank="1" showInputMessage="1" showErrorMessage="1" sqref="L14:L63">
      <formula1>"常勤,非常勤"</formula1>
    </dataValidation>
    <dataValidation type="custom" allowBlank="1" showInputMessage="1" showErrorMessage="1" sqref="AO65:AO67 AO81:AO82">
      <formula1>IF(#REF!="×","")</formula1>
    </dataValidation>
    <dataValidation type="list" allowBlank="1" showInputMessage="1" showErrorMessage="1" sqref="G14:G63">
      <formula1>$A$99:$A$109</formula1>
    </dataValidation>
    <dataValidation type="list" allowBlank="1" showErrorMessage="1" sqref="D14:F63">
      <formula1>"○,×"</formula1>
    </dataValidation>
  </dataValidations>
  <pageMargins left="0.23622047244094491" right="0.23622047244094491" top="0.23622047244094491" bottom="0.23622047244094491" header="0.31496062992125984" footer="0.31496062992125984"/>
  <pageSetup paperSize="8" scale="35" fitToWidth="0" orientation="landscape" r:id="rId1"/>
  <colBreaks count="1" manualBreakCount="1">
    <brk id="42" max="122"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T211"/>
  <sheetViews>
    <sheetView view="pageBreakPreview" topLeftCell="A10" zoomScaleNormal="100" zoomScaleSheetLayoutView="100" workbookViewId="0">
      <selection activeCell="C20" sqref="C20:T21"/>
    </sheetView>
  </sheetViews>
  <sheetFormatPr defaultRowHeight="13.5"/>
  <cols>
    <col min="1" max="39" width="2.25" style="1" customWidth="1"/>
    <col min="40" max="41" width="0" style="1" hidden="1" customWidth="1"/>
    <col min="42" max="16384" width="9" style="1"/>
  </cols>
  <sheetData>
    <row r="1" spans="1:40">
      <c r="A1" s="1" t="s">
        <v>172</v>
      </c>
      <c r="AL1" s="1710"/>
      <c r="AM1" s="1710"/>
    </row>
    <row r="2" spans="1:40">
      <c r="A2" s="1802" t="s">
        <v>173</v>
      </c>
      <c r="B2" s="1802"/>
      <c r="C2" s="1802"/>
      <c r="D2" s="1802"/>
      <c r="E2" s="1802"/>
      <c r="F2" s="1802"/>
      <c r="G2" s="1802"/>
      <c r="H2" s="1802"/>
      <c r="I2" s="1802"/>
      <c r="J2" s="1802"/>
      <c r="K2" s="1802"/>
      <c r="L2" s="1802"/>
      <c r="M2" s="1802"/>
      <c r="N2" s="1802"/>
      <c r="O2" s="1802"/>
      <c r="P2" s="1802"/>
      <c r="Q2" s="1802"/>
      <c r="R2" s="1802"/>
      <c r="S2" s="1802"/>
      <c r="T2" s="1802"/>
      <c r="U2" s="1802"/>
      <c r="V2" s="1802"/>
      <c r="W2" s="1802"/>
      <c r="X2" s="1802"/>
      <c r="Y2" s="1802"/>
      <c r="Z2" s="1802"/>
      <c r="AA2" s="1802"/>
      <c r="AB2" s="1802"/>
      <c r="AC2" s="1802"/>
      <c r="AD2" s="1802"/>
      <c r="AE2" s="1802"/>
      <c r="AF2" s="1802"/>
      <c r="AG2" s="1802"/>
      <c r="AH2" s="1802"/>
      <c r="AI2" s="1802"/>
      <c r="AJ2" s="1802"/>
      <c r="AK2" s="1802"/>
      <c r="AL2" s="1802"/>
      <c r="AM2" s="1802"/>
    </row>
    <row r="3" spans="1:40">
      <c r="A3" s="1802"/>
      <c r="B3" s="1802"/>
      <c r="C3" s="1802"/>
      <c r="D3" s="1802"/>
      <c r="E3" s="1802"/>
      <c r="F3" s="1802"/>
      <c r="G3" s="1802"/>
      <c r="H3" s="1802"/>
      <c r="I3" s="1802"/>
      <c r="J3" s="1802"/>
      <c r="K3" s="1802"/>
      <c r="L3" s="1802"/>
      <c r="M3" s="1802"/>
      <c r="N3" s="1802"/>
      <c r="O3" s="1802"/>
      <c r="P3" s="1802"/>
      <c r="Q3" s="1802"/>
      <c r="R3" s="1802"/>
      <c r="S3" s="1802"/>
      <c r="T3" s="1802"/>
      <c r="U3" s="1802"/>
      <c r="V3" s="1802"/>
      <c r="W3" s="1802"/>
      <c r="X3" s="1802"/>
      <c r="Y3" s="1802"/>
      <c r="Z3" s="1802"/>
      <c r="AA3" s="1802"/>
      <c r="AB3" s="1802"/>
      <c r="AC3" s="1802"/>
      <c r="AD3" s="1802"/>
      <c r="AE3" s="1802"/>
      <c r="AF3" s="1802"/>
      <c r="AG3" s="1802"/>
      <c r="AH3" s="1802"/>
      <c r="AI3" s="1802"/>
      <c r="AJ3" s="1802"/>
      <c r="AK3" s="1802"/>
      <c r="AL3" s="1802"/>
      <c r="AM3" s="1802"/>
    </row>
    <row r="4" spans="1:40" ht="13.5" customHeight="1">
      <c r="A4" s="2"/>
      <c r="B4" s="2"/>
      <c r="C4" s="2"/>
      <c r="D4" s="2"/>
      <c r="E4" s="2"/>
      <c r="F4" s="2"/>
      <c r="G4" s="2"/>
      <c r="H4" s="2"/>
      <c r="I4" s="2"/>
      <c r="J4" s="2"/>
      <c r="K4" s="2"/>
      <c r="L4" s="2"/>
      <c r="M4" s="2"/>
      <c r="N4" s="2"/>
      <c r="O4" s="2"/>
      <c r="P4" s="2"/>
      <c r="Q4" s="2"/>
      <c r="R4" s="2"/>
      <c r="AC4" s="1803">
        <f ca="1">TODAY()</f>
        <v>44117</v>
      </c>
      <c r="AD4" s="1803"/>
      <c r="AE4" s="1803"/>
      <c r="AF4" s="1803"/>
      <c r="AG4" s="1803"/>
      <c r="AH4" s="1803"/>
      <c r="AI4" s="1803"/>
      <c r="AJ4" s="1803"/>
      <c r="AK4" s="1803"/>
      <c r="AL4" s="1803"/>
      <c r="AM4" s="1803"/>
    </row>
    <row r="5" spans="1:40" ht="13.5" customHeight="1" thickBot="1">
      <c r="A5" s="1" t="s">
        <v>169</v>
      </c>
      <c r="B5" s="2"/>
      <c r="C5" s="2"/>
      <c r="D5" s="2"/>
      <c r="E5" s="2"/>
      <c r="F5" s="2"/>
      <c r="G5" s="2"/>
      <c r="H5" s="2"/>
      <c r="I5" s="2"/>
      <c r="J5" s="2"/>
      <c r="K5" s="2"/>
      <c r="L5" s="2"/>
      <c r="M5" s="2"/>
      <c r="N5" s="2"/>
      <c r="O5" s="2"/>
      <c r="P5" s="2"/>
      <c r="Q5" s="2"/>
      <c r="R5" s="2"/>
    </row>
    <row r="6" spans="1:40">
      <c r="S6" s="1804" t="s">
        <v>13</v>
      </c>
      <c r="T6" s="1805"/>
      <c r="U6" s="1805"/>
      <c r="V6" s="1805"/>
      <c r="W6" s="1805"/>
      <c r="X6" s="1805"/>
      <c r="Y6" s="1806" t="s">
        <v>168</v>
      </c>
      <c r="Z6" s="1807"/>
      <c r="AA6" s="1807"/>
      <c r="AB6" s="1807"/>
      <c r="AC6" s="1807"/>
      <c r="AD6" s="1808">
        <f>⑤⑧処遇Ⅰ入力シート!I7</f>
        <v>0</v>
      </c>
      <c r="AE6" s="1808"/>
      <c r="AF6" s="1808"/>
      <c r="AG6" s="1808"/>
      <c r="AH6" s="1808"/>
      <c r="AI6" s="1808"/>
      <c r="AJ6" s="1808"/>
      <c r="AK6" s="1808"/>
      <c r="AL6" s="1807" t="s">
        <v>31</v>
      </c>
      <c r="AM6" s="1809"/>
    </row>
    <row r="7" spans="1:40">
      <c r="S7" s="1793" t="s">
        <v>14</v>
      </c>
      <c r="T7" s="1784"/>
      <c r="U7" s="1784"/>
      <c r="V7" s="1784"/>
      <c r="W7" s="1784"/>
      <c r="X7" s="1794"/>
      <c r="Y7" s="1795" t="str">
        <f>⑤⑧処遇Ⅰ入力シート!E8</f>
        <v>認定こども園</v>
      </c>
      <c r="Z7" s="1796"/>
      <c r="AA7" s="1796"/>
      <c r="AB7" s="1796"/>
      <c r="AC7" s="1796"/>
      <c r="AD7" s="1796"/>
      <c r="AE7" s="1796"/>
      <c r="AF7" s="1796"/>
      <c r="AG7" s="1796"/>
      <c r="AH7" s="1796"/>
      <c r="AI7" s="1796"/>
      <c r="AJ7" s="1796"/>
      <c r="AK7" s="1796"/>
      <c r="AL7" s="1796"/>
      <c r="AM7" s="1797"/>
    </row>
    <row r="8" spans="1:40">
      <c r="S8" s="1798" t="s">
        <v>15</v>
      </c>
      <c r="T8" s="1748"/>
      <c r="U8" s="1748"/>
      <c r="V8" s="1748"/>
      <c r="W8" s="1748"/>
      <c r="X8" s="1748"/>
      <c r="Y8" s="1799">
        <f>⑤⑧処遇Ⅰ入力シート!E9</f>
        <v>0</v>
      </c>
      <c r="Z8" s="1800"/>
      <c r="AA8" s="1800"/>
      <c r="AB8" s="1800"/>
      <c r="AC8" s="1800"/>
      <c r="AD8" s="1800"/>
      <c r="AE8" s="1800"/>
      <c r="AF8" s="1800"/>
      <c r="AG8" s="1800"/>
      <c r="AH8" s="1800"/>
      <c r="AI8" s="1800"/>
      <c r="AJ8" s="1800"/>
      <c r="AK8" s="1800"/>
      <c r="AL8" s="1800"/>
      <c r="AM8" s="1801"/>
    </row>
    <row r="9" spans="1:40" ht="27" customHeight="1">
      <c r="S9" s="1793" t="s">
        <v>16</v>
      </c>
      <c r="T9" s="1784"/>
      <c r="U9" s="1784"/>
      <c r="V9" s="1784"/>
      <c r="W9" s="1784"/>
      <c r="X9" s="1794"/>
      <c r="Y9" s="1795">
        <f>⑤⑧処遇Ⅰ入力シート!E10</f>
        <v>0</v>
      </c>
      <c r="Z9" s="1796"/>
      <c r="AA9" s="1796"/>
      <c r="AB9" s="1796"/>
      <c r="AC9" s="1796"/>
      <c r="AD9" s="1796"/>
      <c r="AE9" s="1796"/>
      <c r="AF9" s="1796"/>
      <c r="AG9" s="1796"/>
      <c r="AH9" s="1796"/>
      <c r="AI9" s="1796"/>
      <c r="AJ9" s="1796"/>
      <c r="AK9" s="1796"/>
      <c r="AL9" s="1796"/>
      <c r="AM9" s="1797"/>
    </row>
    <row r="10" spans="1:40" ht="14.25" customHeight="1" thickBot="1">
      <c r="S10" s="1785" t="s">
        <v>32</v>
      </c>
      <c r="T10" s="1786"/>
      <c r="U10" s="1786"/>
      <c r="V10" s="1786"/>
      <c r="W10" s="1786"/>
      <c r="X10" s="1786"/>
      <c r="Y10" s="1787">
        <f>⑤⑧処遇Ⅰ入力シート!E11</f>
        <v>0</v>
      </c>
      <c r="Z10" s="1788"/>
      <c r="AA10" s="1788"/>
      <c r="AB10" s="1788"/>
      <c r="AC10" s="1788"/>
      <c r="AD10" s="1788"/>
      <c r="AE10" s="1788"/>
      <c r="AF10" s="1788"/>
      <c r="AG10" s="1788"/>
      <c r="AH10" s="1788"/>
      <c r="AI10" s="1788"/>
      <c r="AJ10" s="1788"/>
      <c r="AK10" s="1788"/>
      <c r="AL10" s="1789" t="s">
        <v>167</v>
      </c>
      <c r="AM10" s="1790"/>
    </row>
    <row r="11" spans="1:40" ht="8.25" customHeight="1"/>
    <row r="12" spans="1:40">
      <c r="A12" s="1" t="s">
        <v>174</v>
      </c>
    </row>
    <row r="13" spans="1:40" ht="7.5" customHeight="1"/>
    <row r="14" spans="1:40">
      <c r="A14" s="1" t="s">
        <v>175</v>
      </c>
    </row>
    <row r="15" spans="1:40" ht="27" customHeight="1">
      <c r="A15" s="1664" t="s">
        <v>176</v>
      </c>
      <c r="B15" s="1686"/>
      <c r="C15" s="1685" t="s">
        <v>35</v>
      </c>
      <c r="D15" s="1704"/>
      <c r="E15" s="1704"/>
      <c r="F15" s="1704"/>
      <c r="G15" s="1704"/>
      <c r="H15" s="1704"/>
      <c r="I15" s="1704"/>
      <c r="J15" s="1704"/>
      <c r="K15" s="1704"/>
      <c r="L15" s="1704"/>
      <c r="M15" s="1704"/>
      <c r="N15" s="1704"/>
      <c r="O15" s="1704"/>
      <c r="P15" s="1704"/>
      <c r="Q15" s="1791"/>
      <c r="R15" s="1791"/>
      <c r="S15" s="1791"/>
      <c r="T15" s="1792"/>
      <c r="U15" s="1779">
        <f>⑤⑧処遇Ⅰ入力シート!J48</f>
        <v>0</v>
      </c>
      <c r="V15" s="1780"/>
      <c r="W15" s="1780"/>
      <c r="X15" s="1780"/>
      <c r="Y15" s="1780"/>
      <c r="Z15" s="1780"/>
      <c r="AA15" s="1780"/>
      <c r="AB15" s="1780"/>
      <c r="AC15" s="1780"/>
      <c r="AD15" s="1780"/>
      <c r="AE15" s="1780"/>
      <c r="AF15" s="1780"/>
      <c r="AG15" s="1780"/>
      <c r="AH15" s="1780"/>
      <c r="AI15" s="1780"/>
      <c r="AJ15" s="1780"/>
      <c r="AK15" s="1780"/>
      <c r="AL15" s="1780"/>
      <c r="AM15" s="1781"/>
      <c r="AN15" s="1" t="s">
        <v>177</v>
      </c>
    </row>
    <row r="16" spans="1:40" ht="27" customHeight="1">
      <c r="A16" s="1687"/>
      <c r="B16" s="1691"/>
      <c r="C16" s="5"/>
      <c r="D16" s="1703" t="s">
        <v>422</v>
      </c>
      <c r="E16" s="1704"/>
      <c r="F16" s="1704"/>
      <c r="G16" s="1704"/>
      <c r="H16" s="1704"/>
      <c r="I16" s="1704"/>
      <c r="J16" s="1704"/>
      <c r="K16" s="1704"/>
      <c r="L16" s="1704"/>
      <c r="M16" s="1704"/>
      <c r="N16" s="1704"/>
      <c r="O16" s="1704"/>
      <c r="P16" s="1704"/>
      <c r="Q16" s="1704"/>
      <c r="R16" s="1704"/>
      <c r="S16" s="1704"/>
      <c r="T16" s="1705"/>
      <c r="U16" s="1779">
        <f>ROUNDDOWN(⑤⑧処遇Ⅰ入力シート!B48,-3)</f>
        <v>0</v>
      </c>
      <c r="V16" s="1780"/>
      <c r="W16" s="1780"/>
      <c r="X16" s="1780"/>
      <c r="Y16" s="1780"/>
      <c r="Z16" s="1780"/>
      <c r="AA16" s="1780"/>
      <c r="AB16" s="1780"/>
      <c r="AC16" s="1780"/>
      <c r="AD16" s="1780"/>
      <c r="AE16" s="1780"/>
      <c r="AF16" s="1780"/>
      <c r="AG16" s="1780"/>
      <c r="AH16" s="1780"/>
      <c r="AI16" s="1780"/>
      <c r="AJ16" s="1780"/>
      <c r="AK16" s="1780"/>
      <c r="AL16" s="1780"/>
      <c r="AM16" s="1781"/>
      <c r="AN16" s="1" t="s">
        <v>178</v>
      </c>
    </row>
    <row r="17" spans="1:46" ht="27" customHeight="1">
      <c r="A17" s="1666"/>
      <c r="B17" s="1694"/>
      <c r="C17" s="6"/>
      <c r="D17" s="1703" t="s">
        <v>423</v>
      </c>
      <c r="E17" s="1704"/>
      <c r="F17" s="1704"/>
      <c r="G17" s="1704"/>
      <c r="H17" s="1704"/>
      <c r="I17" s="1704"/>
      <c r="J17" s="1704"/>
      <c r="K17" s="1704"/>
      <c r="L17" s="1704"/>
      <c r="M17" s="1704"/>
      <c r="N17" s="1704"/>
      <c r="O17" s="1704"/>
      <c r="P17" s="1704"/>
      <c r="Q17" s="1704"/>
      <c r="R17" s="1704"/>
      <c r="S17" s="1704"/>
      <c r="T17" s="1705"/>
      <c r="U17" s="1779">
        <f>ROUNDDOWN(⑤⑧処遇Ⅰ入力シート!F48,-3)</f>
        <v>0</v>
      </c>
      <c r="V17" s="1780"/>
      <c r="W17" s="1670"/>
      <c r="X17" s="1670"/>
      <c r="Y17" s="1780"/>
      <c r="Z17" s="1780"/>
      <c r="AA17" s="1780"/>
      <c r="AB17" s="1780"/>
      <c r="AC17" s="1780"/>
      <c r="AD17" s="1780"/>
      <c r="AE17" s="1780"/>
      <c r="AF17" s="1780"/>
      <c r="AG17" s="1780"/>
      <c r="AH17" s="1780"/>
      <c r="AI17" s="1780"/>
      <c r="AJ17" s="1780"/>
      <c r="AK17" s="1780"/>
      <c r="AL17" s="1780"/>
      <c r="AM17" s="1781"/>
      <c r="AN17" s="1" t="s">
        <v>178</v>
      </c>
    </row>
    <row r="18" spans="1:46" ht="27" customHeight="1">
      <c r="A18" s="1709" t="s">
        <v>179</v>
      </c>
      <c r="B18" s="1709"/>
      <c r="C18" s="1782" t="s">
        <v>180</v>
      </c>
      <c r="D18" s="1782"/>
      <c r="E18" s="1782"/>
      <c r="F18" s="1782"/>
      <c r="G18" s="1782"/>
      <c r="H18" s="1782"/>
      <c r="I18" s="1782"/>
      <c r="J18" s="1782"/>
      <c r="K18" s="1782"/>
      <c r="L18" s="1782"/>
      <c r="M18" s="1782"/>
      <c r="N18" s="1782"/>
      <c r="O18" s="1782"/>
      <c r="P18" s="1782"/>
      <c r="Q18" s="1782"/>
      <c r="R18" s="1782"/>
      <c r="S18" s="1782"/>
      <c r="T18" s="1782"/>
      <c r="U18" s="1783" t="s">
        <v>181</v>
      </c>
      <c r="V18" s="1784"/>
      <c r="W18" s="1784">
        <v>31</v>
      </c>
      <c r="X18" s="1784"/>
      <c r="Y18" s="3" t="s">
        <v>17</v>
      </c>
      <c r="Z18" s="1784">
        <v>4</v>
      </c>
      <c r="AA18" s="1784"/>
      <c r="AB18" s="3" t="s">
        <v>59</v>
      </c>
      <c r="AC18" s="3"/>
      <c r="AD18" s="3" t="s">
        <v>182</v>
      </c>
      <c r="AE18" s="1784" t="s">
        <v>57</v>
      </c>
      <c r="AF18" s="1784"/>
      <c r="AG18" s="1784">
        <v>2</v>
      </c>
      <c r="AH18" s="1784"/>
      <c r="AI18" s="3" t="s">
        <v>17</v>
      </c>
      <c r="AJ18" s="1784">
        <v>3</v>
      </c>
      <c r="AK18" s="1784"/>
      <c r="AL18" s="3" t="s">
        <v>59</v>
      </c>
      <c r="AM18" s="4"/>
    </row>
    <row r="19" spans="1:46">
      <c r="A19" s="1664" t="s">
        <v>183</v>
      </c>
      <c r="B19" s="1665"/>
      <c r="C19" s="1685" t="s">
        <v>184</v>
      </c>
      <c r="D19" s="1668"/>
      <c r="E19" s="1668"/>
      <c r="F19" s="1668"/>
      <c r="G19" s="1668"/>
      <c r="H19" s="1668"/>
      <c r="I19" s="1668"/>
      <c r="J19" s="1668"/>
      <c r="K19" s="1668"/>
      <c r="L19" s="1668"/>
      <c r="M19" s="1668"/>
      <c r="N19" s="1668"/>
      <c r="O19" s="1668"/>
      <c r="P19" s="1668"/>
      <c r="Q19" s="1668"/>
      <c r="R19" s="1668"/>
      <c r="S19" s="1668"/>
      <c r="T19" s="1706"/>
      <c r="U19" s="1669" t="e">
        <f>ROUNDDOWN('⑦明細書（参考様式）'!AL64,-3)</f>
        <v>#DIV/0!</v>
      </c>
      <c r="V19" s="1670"/>
      <c r="W19" s="1701"/>
      <c r="X19" s="1701"/>
      <c r="Y19" s="1670"/>
      <c r="Z19" s="1670"/>
      <c r="AA19" s="1670"/>
      <c r="AB19" s="1670"/>
      <c r="AC19" s="1670"/>
      <c r="AD19" s="1670"/>
      <c r="AE19" s="1670"/>
      <c r="AF19" s="1670"/>
      <c r="AG19" s="1670"/>
      <c r="AH19" s="1670"/>
      <c r="AI19" s="1670"/>
      <c r="AJ19" s="1670"/>
      <c r="AK19" s="1670"/>
      <c r="AL19" s="1670"/>
      <c r="AM19" s="1671"/>
      <c r="AN19" s="1" t="s">
        <v>185</v>
      </c>
    </row>
    <row r="20" spans="1:46">
      <c r="A20" s="1687"/>
      <c r="B20" s="1688"/>
      <c r="C20" s="1762" t="s">
        <v>424</v>
      </c>
      <c r="D20" s="1763"/>
      <c r="E20" s="1763"/>
      <c r="F20" s="1763"/>
      <c r="G20" s="1763"/>
      <c r="H20" s="1763"/>
      <c r="I20" s="1763"/>
      <c r="J20" s="1763"/>
      <c r="K20" s="1763"/>
      <c r="L20" s="1763"/>
      <c r="M20" s="1763"/>
      <c r="N20" s="1763"/>
      <c r="O20" s="1763"/>
      <c r="P20" s="1763"/>
      <c r="Q20" s="1763"/>
      <c r="R20" s="1763"/>
      <c r="S20" s="1763"/>
      <c r="T20" s="1764"/>
      <c r="U20" s="1700"/>
      <c r="V20" s="1701"/>
      <c r="W20" s="1701"/>
      <c r="X20" s="1701"/>
      <c r="Y20" s="1701"/>
      <c r="Z20" s="1701"/>
      <c r="AA20" s="1701"/>
      <c r="AB20" s="1701"/>
      <c r="AC20" s="1701"/>
      <c r="AD20" s="1701"/>
      <c r="AE20" s="1701"/>
      <c r="AF20" s="1701"/>
      <c r="AG20" s="1701"/>
      <c r="AH20" s="1701"/>
      <c r="AI20" s="1701"/>
      <c r="AJ20" s="1701"/>
      <c r="AK20" s="1701"/>
      <c r="AL20" s="1701"/>
      <c r="AM20" s="1702"/>
      <c r="AN20" s="1679"/>
      <c r="AO20" s="1680"/>
      <c r="AP20" s="1680"/>
      <c r="AQ20" s="1680"/>
      <c r="AR20" s="1680"/>
      <c r="AS20" s="1680"/>
      <c r="AT20" s="1680"/>
    </row>
    <row r="21" spans="1:46">
      <c r="A21" s="1687"/>
      <c r="B21" s="1688"/>
      <c r="C21" s="1762"/>
      <c r="D21" s="1763"/>
      <c r="E21" s="1763"/>
      <c r="F21" s="1763"/>
      <c r="G21" s="1763"/>
      <c r="H21" s="1763"/>
      <c r="I21" s="1763"/>
      <c r="J21" s="1763"/>
      <c r="K21" s="1763"/>
      <c r="L21" s="1763"/>
      <c r="M21" s="1763"/>
      <c r="N21" s="1763"/>
      <c r="O21" s="1763"/>
      <c r="P21" s="1763"/>
      <c r="Q21" s="1763"/>
      <c r="R21" s="1763"/>
      <c r="S21" s="1763"/>
      <c r="T21" s="1764"/>
      <c r="U21" s="1700"/>
      <c r="V21" s="1701"/>
      <c r="W21" s="1701"/>
      <c r="X21" s="1701"/>
      <c r="Y21" s="1701"/>
      <c r="Z21" s="1701"/>
      <c r="AA21" s="1701"/>
      <c r="AB21" s="1701"/>
      <c r="AC21" s="1701"/>
      <c r="AD21" s="1701"/>
      <c r="AE21" s="1701"/>
      <c r="AF21" s="1701"/>
      <c r="AG21" s="1701"/>
      <c r="AH21" s="1701"/>
      <c r="AI21" s="1701"/>
      <c r="AJ21" s="1701"/>
      <c r="AK21" s="1701"/>
      <c r="AL21" s="1701"/>
      <c r="AM21" s="1702"/>
      <c r="AN21" s="1679"/>
      <c r="AO21" s="1680"/>
      <c r="AP21" s="1680"/>
      <c r="AQ21" s="1680"/>
      <c r="AR21" s="1680"/>
      <c r="AS21" s="1680"/>
      <c r="AT21" s="1680"/>
    </row>
    <row r="22" spans="1:46">
      <c r="A22" s="1687"/>
      <c r="B22" s="1688"/>
      <c r="C22" s="1740" t="s">
        <v>186</v>
      </c>
      <c r="D22" s="1741"/>
      <c r="E22" s="1741"/>
      <c r="F22" s="1741"/>
      <c r="G22" s="1741"/>
      <c r="H22" s="1741"/>
      <c r="I22" s="1741"/>
      <c r="J22" s="1741"/>
      <c r="K22" s="1741"/>
      <c r="L22" s="1741"/>
      <c r="M22" s="1741"/>
      <c r="N22" s="1741"/>
      <c r="O22" s="1741"/>
      <c r="P22" s="1741"/>
      <c r="Q22" s="1654"/>
      <c r="R22" s="1654"/>
      <c r="S22" s="1654"/>
      <c r="T22" s="1775"/>
      <c r="U22" s="1700"/>
      <c r="V22" s="1701"/>
      <c r="W22" s="1701"/>
      <c r="X22" s="1701"/>
      <c r="Y22" s="1701"/>
      <c r="Z22" s="1701"/>
      <c r="AA22" s="1701"/>
      <c r="AB22" s="1701"/>
      <c r="AC22" s="1701"/>
      <c r="AD22" s="1701"/>
      <c r="AE22" s="1701"/>
      <c r="AF22" s="1701"/>
      <c r="AG22" s="1701"/>
      <c r="AH22" s="1701"/>
      <c r="AI22" s="1701"/>
      <c r="AJ22" s="1701"/>
      <c r="AK22" s="1701"/>
      <c r="AL22" s="1701"/>
      <c r="AM22" s="1702"/>
      <c r="AN22" s="1679"/>
      <c r="AO22" s="1680"/>
      <c r="AP22" s="1680"/>
      <c r="AQ22" s="1680"/>
      <c r="AR22" s="1680"/>
      <c r="AS22" s="1680"/>
      <c r="AT22" s="1680"/>
    </row>
    <row r="23" spans="1:46">
      <c r="A23" s="1687"/>
      <c r="B23" s="1691"/>
      <c r="C23" s="7"/>
      <c r="D23" s="8" t="s">
        <v>187</v>
      </c>
      <c r="E23" s="1721" t="s">
        <v>188</v>
      </c>
      <c r="F23" s="1721"/>
      <c r="G23" s="1721"/>
      <c r="H23" s="1721"/>
      <c r="I23" s="1721"/>
      <c r="J23" s="1721"/>
      <c r="K23" s="1721"/>
      <c r="L23" s="1721"/>
      <c r="M23" s="1721"/>
      <c r="N23" s="1721"/>
      <c r="O23" s="1721"/>
      <c r="P23" s="1721"/>
      <c r="Q23" s="1721"/>
      <c r="R23" s="1721"/>
      <c r="S23" s="1721"/>
      <c r="T23" s="1722"/>
      <c r="U23" s="1776" t="e">
        <f>U57+U93+U144+U194+W27</f>
        <v>#DIV/0!</v>
      </c>
      <c r="V23" s="1777"/>
      <c r="W23" s="1777"/>
      <c r="X23" s="1777"/>
      <c r="Y23" s="1777"/>
      <c r="Z23" s="1777"/>
      <c r="AA23" s="1777"/>
      <c r="AB23" s="1777"/>
      <c r="AC23" s="1777"/>
      <c r="AD23" s="1777"/>
      <c r="AE23" s="1777"/>
      <c r="AF23" s="1777"/>
      <c r="AG23" s="1777"/>
      <c r="AH23" s="1777"/>
      <c r="AI23" s="1777"/>
      <c r="AJ23" s="1777"/>
      <c r="AK23" s="1777"/>
      <c r="AL23" s="1777"/>
      <c r="AM23" s="1778"/>
      <c r="AN23" s="1" t="s">
        <v>425</v>
      </c>
    </row>
    <row r="24" spans="1:46" ht="13.5" customHeight="1">
      <c r="A24" s="1687"/>
      <c r="B24" s="1688"/>
      <c r="C24" s="9"/>
      <c r="D24" s="10" t="s">
        <v>190</v>
      </c>
      <c r="E24" s="1680" t="s">
        <v>191</v>
      </c>
      <c r="F24" s="1680"/>
      <c r="G24" s="1680"/>
      <c r="H24" s="1680"/>
      <c r="I24" s="1680"/>
      <c r="J24" s="1680"/>
      <c r="K24" s="1680"/>
      <c r="L24" s="1680"/>
      <c r="M24" s="1680"/>
      <c r="N24" s="1680"/>
      <c r="O24" s="1680"/>
      <c r="P24" s="1680"/>
      <c r="Q24" s="1680"/>
      <c r="R24" s="1680"/>
      <c r="S24" s="1680"/>
      <c r="T24" s="1681"/>
      <c r="U24" s="1700" t="e">
        <f>U58+U94+U145+U195</f>
        <v>#DIV/0!</v>
      </c>
      <c r="V24" s="1701"/>
      <c r="W24" s="1701"/>
      <c r="X24" s="1701"/>
      <c r="Y24" s="1701"/>
      <c r="Z24" s="1701"/>
      <c r="AA24" s="1701"/>
      <c r="AB24" s="1701"/>
      <c r="AC24" s="1701"/>
      <c r="AD24" s="1701"/>
      <c r="AE24" s="1701"/>
      <c r="AF24" s="1701"/>
      <c r="AG24" s="1701"/>
      <c r="AH24" s="1701"/>
      <c r="AI24" s="1701"/>
      <c r="AJ24" s="1701"/>
      <c r="AK24" s="1701"/>
      <c r="AL24" s="1701"/>
      <c r="AM24" s="1702"/>
      <c r="AN24" s="1" t="s">
        <v>189</v>
      </c>
    </row>
    <row r="25" spans="1:46" ht="13.5" customHeight="1">
      <c r="A25" s="1687"/>
      <c r="B25" s="1688"/>
      <c r="C25" s="9"/>
      <c r="D25" s="10"/>
      <c r="E25" s="1680"/>
      <c r="F25" s="1680"/>
      <c r="G25" s="1680"/>
      <c r="H25" s="1680"/>
      <c r="I25" s="1680"/>
      <c r="J25" s="1680"/>
      <c r="K25" s="1680"/>
      <c r="L25" s="1680"/>
      <c r="M25" s="1680"/>
      <c r="N25" s="1680"/>
      <c r="O25" s="1680"/>
      <c r="P25" s="1680"/>
      <c r="Q25" s="1680"/>
      <c r="R25" s="1680"/>
      <c r="S25" s="1680"/>
      <c r="T25" s="1681"/>
      <c r="U25" s="1700"/>
      <c r="V25" s="1701"/>
      <c r="W25" s="1701"/>
      <c r="X25" s="1701"/>
      <c r="Y25" s="1701"/>
      <c r="Z25" s="1701"/>
      <c r="AA25" s="1701"/>
      <c r="AB25" s="1701"/>
      <c r="AC25" s="1701"/>
      <c r="AD25" s="1701"/>
      <c r="AE25" s="1701"/>
      <c r="AF25" s="1701"/>
      <c r="AG25" s="1701"/>
      <c r="AH25" s="1701"/>
      <c r="AI25" s="1701"/>
      <c r="AJ25" s="1701"/>
      <c r="AK25" s="1701"/>
      <c r="AL25" s="1701"/>
      <c r="AM25" s="1702"/>
    </row>
    <row r="26" spans="1:46">
      <c r="A26" s="1687"/>
      <c r="B26" s="1688"/>
      <c r="C26" s="11"/>
      <c r="D26" s="12"/>
      <c r="E26" s="1683"/>
      <c r="F26" s="1683"/>
      <c r="G26" s="1683"/>
      <c r="H26" s="1683"/>
      <c r="I26" s="1683"/>
      <c r="J26" s="1683"/>
      <c r="K26" s="1683"/>
      <c r="L26" s="1683"/>
      <c r="M26" s="1683"/>
      <c r="N26" s="1683"/>
      <c r="O26" s="1683"/>
      <c r="P26" s="1683"/>
      <c r="Q26" s="1683"/>
      <c r="R26" s="1683"/>
      <c r="S26" s="1683"/>
      <c r="T26" s="1684"/>
      <c r="U26" s="1700"/>
      <c r="V26" s="1701"/>
      <c r="W26" s="1673"/>
      <c r="X26" s="1673"/>
      <c r="Y26" s="1673"/>
      <c r="Z26" s="1673"/>
      <c r="AA26" s="1673"/>
      <c r="AB26" s="1673"/>
      <c r="AC26" s="1673"/>
      <c r="AD26" s="1673"/>
      <c r="AE26" s="1673"/>
      <c r="AF26" s="1673"/>
      <c r="AG26" s="1673"/>
      <c r="AH26" s="1673"/>
      <c r="AI26" s="1673"/>
      <c r="AJ26" s="1673"/>
      <c r="AK26" s="1673"/>
      <c r="AL26" s="1673"/>
      <c r="AM26" s="1674"/>
    </row>
    <row r="27" spans="1:46" ht="27" customHeight="1">
      <c r="A27" s="1666"/>
      <c r="B27" s="1667"/>
      <c r="C27" s="1703" t="s">
        <v>192</v>
      </c>
      <c r="D27" s="1704"/>
      <c r="E27" s="1704"/>
      <c r="F27" s="1704"/>
      <c r="G27" s="1704"/>
      <c r="H27" s="1704"/>
      <c r="I27" s="1704"/>
      <c r="J27" s="1704"/>
      <c r="K27" s="1704"/>
      <c r="L27" s="1704"/>
      <c r="M27" s="1704"/>
      <c r="N27" s="1704"/>
      <c r="O27" s="1704"/>
      <c r="P27" s="1704"/>
      <c r="Q27" s="1704"/>
      <c r="R27" s="1704"/>
      <c r="S27" s="1704"/>
      <c r="T27" s="1704"/>
      <c r="U27" s="1757" t="s">
        <v>193</v>
      </c>
      <c r="V27" s="1758"/>
      <c r="W27" s="1759" t="e">
        <f>'⑦明細書（参考様式）'!AE64-'⑦明細書（参考様式）'!W64-'⑦明細書（参考様式）'!AJ64</f>
        <v>#DIV/0!</v>
      </c>
      <c r="X27" s="1759"/>
      <c r="Y27" s="1759"/>
      <c r="Z27" s="1759"/>
      <c r="AA27" s="1759"/>
      <c r="AB27" s="1759"/>
      <c r="AC27" s="1759"/>
      <c r="AD27" s="1759"/>
      <c r="AE27" s="1759"/>
      <c r="AF27" s="1759"/>
      <c r="AG27" s="1759"/>
      <c r="AH27" s="1759"/>
      <c r="AI27" s="1759"/>
      <c r="AJ27" s="1759"/>
      <c r="AK27" s="1759"/>
      <c r="AL27" s="1759"/>
      <c r="AM27" s="1760"/>
    </row>
    <row r="28" spans="1:46">
      <c r="A28" s="1664" t="s">
        <v>194</v>
      </c>
      <c r="B28" s="1665"/>
      <c r="C28" s="1677" t="s">
        <v>195</v>
      </c>
      <c r="D28" s="1677"/>
      <c r="E28" s="1677"/>
      <c r="F28" s="1677"/>
      <c r="G28" s="1677"/>
      <c r="H28" s="1677"/>
      <c r="I28" s="1677"/>
      <c r="J28" s="1677"/>
      <c r="K28" s="1677"/>
      <c r="L28" s="1677"/>
      <c r="M28" s="1677"/>
      <c r="N28" s="1677"/>
      <c r="O28" s="1677"/>
      <c r="P28" s="1677"/>
      <c r="Q28" s="1677"/>
      <c r="R28" s="1677"/>
      <c r="S28" s="1677"/>
      <c r="T28" s="1678"/>
      <c r="U28" s="1700" t="e">
        <f>IF(⑤⑧処遇Ⅰ入力シート!B57="","",⑤⑧処遇Ⅰ入力シート!B57)</f>
        <v>#DIV/0!</v>
      </c>
      <c r="V28" s="1701"/>
      <c r="W28" s="1670"/>
      <c r="X28" s="1670"/>
      <c r="Y28" s="1670"/>
      <c r="Z28" s="1670"/>
      <c r="AA28" s="1670"/>
      <c r="AB28" s="1670"/>
      <c r="AC28" s="1670"/>
      <c r="AD28" s="1670"/>
      <c r="AE28" s="1670"/>
      <c r="AF28" s="1670"/>
      <c r="AG28" s="1670"/>
      <c r="AH28" s="1670"/>
      <c r="AI28" s="1670"/>
      <c r="AJ28" s="1670"/>
      <c r="AK28" s="1670"/>
      <c r="AL28" s="1670"/>
      <c r="AM28" s="1671"/>
    </row>
    <row r="29" spans="1:46">
      <c r="A29" s="1687"/>
      <c r="B29" s="1688"/>
      <c r="C29" s="1680"/>
      <c r="D29" s="1680"/>
      <c r="E29" s="1680"/>
      <c r="F29" s="1680"/>
      <c r="G29" s="1680"/>
      <c r="H29" s="1680"/>
      <c r="I29" s="1680"/>
      <c r="J29" s="1680"/>
      <c r="K29" s="1680"/>
      <c r="L29" s="1680"/>
      <c r="M29" s="1680"/>
      <c r="N29" s="1680"/>
      <c r="O29" s="1680"/>
      <c r="P29" s="1680"/>
      <c r="Q29" s="1680"/>
      <c r="R29" s="1680"/>
      <c r="S29" s="1680"/>
      <c r="T29" s="1681"/>
      <c r="U29" s="1700"/>
      <c r="V29" s="1701"/>
      <c r="W29" s="1701"/>
      <c r="X29" s="1701"/>
      <c r="Y29" s="1701"/>
      <c r="Z29" s="1701"/>
      <c r="AA29" s="1701"/>
      <c r="AB29" s="1701"/>
      <c r="AC29" s="1701"/>
      <c r="AD29" s="1701"/>
      <c r="AE29" s="1701"/>
      <c r="AF29" s="1701"/>
      <c r="AG29" s="1701"/>
      <c r="AH29" s="1701"/>
      <c r="AI29" s="1701"/>
      <c r="AJ29" s="1701"/>
      <c r="AK29" s="1701"/>
      <c r="AL29" s="1701"/>
      <c r="AM29" s="1702"/>
    </row>
    <row r="30" spans="1:46">
      <c r="A30" s="1687"/>
      <c r="B30" s="1688"/>
      <c r="C30" s="1707" t="s">
        <v>196</v>
      </c>
      <c r="D30" s="1675"/>
      <c r="E30" s="1675"/>
      <c r="F30" s="1675"/>
      <c r="G30" s="1675"/>
      <c r="H30" s="1675"/>
      <c r="I30" s="1675"/>
      <c r="J30" s="1675"/>
      <c r="K30" s="1675"/>
      <c r="L30" s="1675"/>
      <c r="M30" s="1675"/>
      <c r="N30" s="1675"/>
      <c r="O30" s="1675"/>
      <c r="P30" s="1675"/>
      <c r="Q30" s="1675"/>
      <c r="R30" s="1675"/>
      <c r="S30" s="1675"/>
      <c r="T30" s="1708"/>
      <c r="U30" s="1672"/>
      <c r="V30" s="1673"/>
      <c r="W30" s="1673"/>
      <c r="X30" s="1673"/>
      <c r="Y30" s="1673"/>
      <c r="Z30" s="1673"/>
      <c r="AA30" s="1673"/>
      <c r="AB30" s="1673"/>
      <c r="AC30" s="1673"/>
      <c r="AD30" s="1673"/>
      <c r="AE30" s="1673"/>
      <c r="AF30" s="1673"/>
      <c r="AG30" s="1673"/>
      <c r="AH30" s="1673"/>
      <c r="AI30" s="1673"/>
      <c r="AJ30" s="1673"/>
      <c r="AK30" s="1673"/>
      <c r="AL30" s="1673"/>
      <c r="AM30" s="1674"/>
    </row>
    <row r="31" spans="1:46">
      <c r="A31" s="1687"/>
      <c r="B31" s="1688"/>
      <c r="C31" s="1668" t="s">
        <v>197</v>
      </c>
      <c r="D31" s="1668"/>
      <c r="E31" s="1668"/>
      <c r="F31" s="1668"/>
      <c r="G31" s="1668"/>
      <c r="H31" s="1668"/>
      <c r="I31" s="1668"/>
      <c r="J31" s="1668"/>
      <c r="K31" s="1668"/>
      <c r="L31" s="1668"/>
      <c r="M31" s="1668"/>
      <c r="N31" s="1668"/>
      <c r="O31" s="1668"/>
      <c r="P31" s="1668"/>
      <c r="Q31" s="1668"/>
      <c r="R31" s="1668"/>
      <c r="S31" s="1668"/>
      <c r="T31" s="1706"/>
      <c r="U31" s="1761" t="str">
        <f>'⑦明細書（参考様式）'!BK22</f>
        <v>□</v>
      </c>
      <c r="V31" s="1664"/>
      <c r="W31" s="1668" t="s">
        <v>20</v>
      </c>
      <c r="X31" s="1668"/>
      <c r="Y31" s="1668"/>
      <c r="Z31" s="1668"/>
      <c r="AA31" s="1668"/>
      <c r="AB31" s="1668"/>
      <c r="AC31" s="1668"/>
      <c r="AD31" s="1668"/>
      <c r="AE31" s="1668"/>
      <c r="AF31" s="1668"/>
      <c r="AG31" s="1668"/>
      <c r="AH31" s="1668"/>
      <c r="AI31" s="1668"/>
      <c r="AJ31" s="1668"/>
      <c r="AK31" s="1668"/>
      <c r="AL31" s="1668"/>
      <c r="AM31" s="1706"/>
    </row>
    <row r="32" spans="1:46">
      <c r="A32" s="1687"/>
      <c r="B32" s="1688"/>
      <c r="C32" s="1659" t="s">
        <v>198</v>
      </c>
      <c r="D32" s="1659"/>
      <c r="E32" s="1659"/>
      <c r="F32" s="1659"/>
      <c r="G32" s="1659"/>
      <c r="H32" s="1659"/>
      <c r="I32" s="1659"/>
      <c r="J32" s="1659"/>
      <c r="K32" s="1659"/>
      <c r="L32" s="1659"/>
      <c r="M32" s="1659"/>
      <c r="N32" s="1659"/>
      <c r="O32" s="1659"/>
      <c r="P32" s="1659"/>
      <c r="Q32" s="1659"/>
      <c r="R32" s="1659"/>
      <c r="S32" s="1659"/>
      <c r="T32" s="1660"/>
      <c r="U32" s="1774" t="str">
        <f>'⑦明細書（参考様式）'!BK24</f>
        <v>□</v>
      </c>
      <c r="V32" s="1687"/>
      <c r="W32" s="1692" t="s">
        <v>21</v>
      </c>
      <c r="X32" s="1692"/>
      <c r="Y32" s="1692"/>
      <c r="Z32" s="1691" t="s">
        <v>199</v>
      </c>
      <c r="AA32" s="1691"/>
      <c r="AB32" s="1691"/>
      <c r="AC32" s="1743" t="str">
        <f>IF(⑤⑧処遇Ⅰ入力シート!E66="","",⑤⑧処遇Ⅰ入力シート!E66)</f>
        <v/>
      </c>
      <c r="AD32" s="1743"/>
      <c r="AE32" s="1743"/>
      <c r="AF32" s="1743"/>
      <c r="AG32" s="1743"/>
      <c r="AH32" s="1743"/>
      <c r="AI32" s="1743"/>
      <c r="AJ32" s="1743"/>
      <c r="AK32" s="1743"/>
      <c r="AL32" s="1743"/>
      <c r="AM32" s="1744"/>
    </row>
    <row r="33" spans="1:39">
      <c r="A33" s="1687"/>
      <c r="B33" s="1688"/>
      <c r="C33" s="1659"/>
      <c r="D33" s="1659"/>
      <c r="E33" s="1659"/>
      <c r="F33" s="1659"/>
      <c r="G33" s="1659"/>
      <c r="H33" s="1659"/>
      <c r="I33" s="1659"/>
      <c r="J33" s="1659"/>
      <c r="K33" s="1659"/>
      <c r="L33" s="1659"/>
      <c r="M33" s="1659"/>
      <c r="N33" s="1659"/>
      <c r="O33" s="1659"/>
      <c r="P33" s="1659"/>
      <c r="Q33" s="1659"/>
      <c r="R33" s="1659"/>
      <c r="S33" s="1659"/>
      <c r="T33" s="1660"/>
      <c r="U33" s="1774" t="str">
        <f>'⑦明細書（参考様式）'!BK26</f>
        <v>□</v>
      </c>
      <c r="V33" s="1687"/>
      <c r="W33" s="1754" t="s">
        <v>200</v>
      </c>
      <c r="X33" s="1754"/>
      <c r="Y33" s="1754"/>
      <c r="Z33" s="1754"/>
      <c r="AA33" s="1754"/>
      <c r="AB33" s="1754"/>
      <c r="AC33" s="1754"/>
      <c r="AD33" s="1754"/>
      <c r="AE33" s="1754"/>
      <c r="AF33" s="1754"/>
      <c r="AG33" s="1754"/>
      <c r="AH33" s="1754"/>
      <c r="AI33" s="1754"/>
      <c r="AJ33" s="1754"/>
      <c r="AK33" s="1754"/>
      <c r="AL33" s="1754"/>
      <c r="AM33" s="1755"/>
    </row>
    <row r="34" spans="1:39">
      <c r="A34" s="1687"/>
      <c r="B34" s="1688"/>
      <c r="C34" s="1662"/>
      <c r="D34" s="1662"/>
      <c r="E34" s="1662"/>
      <c r="F34" s="1662"/>
      <c r="G34" s="1662"/>
      <c r="H34" s="1662"/>
      <c r="I34" s="1662"/>
      <c r="J34" s="1662"/>
      <c r="K34" s="1662"/>
      <c r="L34" s="1662"/>
      <c r="M34" s="1662"/>
      <c r="N34" s="1662"/>
      <c r="O34" s="1662"/>
      <c r="P34" s="1662"/>
      <c r="Q34" s="1662"/>
      <c r="R34" s="1662"/>
      <c r="S34" s="1662"/>
      <c r="T34" s="1663"/>
      <c r="U34" s="1756" t="str">
        <f>'⑦明細書（参考様式）'!BK28</f>
        <v>□</v>
      </c>
      <c r="V34" s="1666"/>
      <c r="W34" s="1675" t="s">
        <v>201</v>
      </c>
      <c r="X34" s="1675"/>
      <c r="Y34" s="1675"/>
      <c r="Z34" s="1694" t="s">
        <v>199</v>
      </c>
      <c r="AA34" s="1694"/>
      <c r="AB34" s="1694"/>
      <c r="AC34" s="1745" t="str">
        <f>IF(⑤⑧処遇Ⅰ入力シート!E68="","",⑤⑧処遇Ⅰ入力シート!E68)</f>
        <v/>
      </c>
      <c r="AD34" s="1745"/>
      <c r="AE34" s="1745"/>
      <c r="AF34" s="1745"/>
      <c r="AG34" s="1745"/>
      <c r="AH34" s="1745"/>
      <c r="AI34" s="1745"/>
      <c r="AJ34" s="1745"/>
      <c r="AK34" s="1745"/>
      <c r="AL34" s="1745"/>
      <c r="AM34" s="1746"/>
    </row>
    <row r="35" spans="1:39">
      <c r="A35" s="1687"/>
      <c r="B35" s="1688"/>
      <c r="C35" s="1765" t="s">
        <v>23</v>
      </c>
      <c r="D35" s="1766"/>
      <c r="E35" s="1766"/>
      <c r="F35" s="1766"/>
      <c r="G35" s="1766"/>
      <c r="H35" s="1766"/>
      <c r="I35" s="1766"/>
      <c r="J35" s="1766"/>
      <c r="K35" s="1766"/>
      <c r="L35" s="1766"/>
      <c r="M35" s="1766"/>
      <c r="N35" s="1766"/>
      <c r="O35" s="1766"/>
      <c r="P35" s="1766"/>
      <c r="Q35" s="1766"/>
      <c r="R35" s="1766"/>
      <c r="S35" s="1766"/>
      <c r="T35" s="1767"/>
      <c r="U35" s="1771" t="str">
        <f>IF(⑤⑧処遇Ⅰ入力シート!L65="","",⑤⑧処遇Ⅰ入力シート!L65)</f>
        <v/>
      </c>
      <c r="V35" s="1772"/>
      <c r="W35" s="1772"/>
      <c r="X35" s="1772"/>
      <c r="Y35" s="1772"/>
      <c r="Z35" s="1772"/>
      <c r="AA35" s="1772"/>
      <c r="AB35" s="1772"/>
      <c r="AC35" s="1772"/>
      <c r="AD35" s="1772"/>
      <c r="AE35" s="1772"/>
      <c r="AF35" s="1772"/>
      <c r="AG35" s="1772"/>
      <c r="AH35" s="1772"/>
      <c r="AI35" s="1772"/>
      <c r="AJ35" s="1772"/>
      <c r="AK35" s="1772"/>
      <c r="AL35" s="1772"/>
      <c r="AM35" s="1773"/>
    </row>
    <row r="36" spans="1:39" ht="62.25" customHeight="1">
      <c r="A36" s="1666"/>
      <c r="B36" s="1667"/>
      <c r="C36" s="1768"/>
      <c r="D36" s="1769"/>
      <c r="E36" s="1769"/>
      <c r="F36" s="1769"/>
      <c r="G36" s="1769"/>
      <c r="H36" s="1769"/>
      <c r="I36" s="1769"/>
      <c r="J36" s="1769"/>
      <c r="K36" s="1769"/>
      <c r="L36" s="1769"/>
      <c r="M36" s="1769"/>
      <c r="N36" s="1769"/>
      <c r="O36" s="1769"/>
      <c r="P36" s="1769"/>
      <c r="Q36" s="1769"/>
      <c r="R36" s="1769"/>
      <c r="S36" s="1769"/>
      <c r="T36" s="1770"/>
      <c r="U36" s="1661"/>
      <c r="V36" s="1662"/>
      <c r="W36" s="1662"/>
      <c r="X36" s="1662"/>
      <c r="Y36" s="1662"/>
      <c r="Z36" s="1662"/>
      <c r="AA36" s="1662"/>
      <c r="AB36" s="1662"/>
      <c r="AC36" s="1662"/>
      <c r="AD36" s="1662"/>
      <c r="AE36" s="1662"/>
      <c r="AF36" s="1662"/>
      <c r="AG36" s="1662"/>
      <c r="AH36" s="1662"/>
      <c r="AI36" s="1662"/>
      <c r="AJ36" s="1662"/>
      <c r="AK36" s="1662"/>
      <c r="AL36" s="1662"/>
      <c r="AM36" s="1663"/>
    </row>
    <row r="37" spans="1:39" ht="7.5" customHeight="1"/>
    <row r="38" spans="1:39">
      <c r="A38" s="1" t="s">
        <v>202</v>
      </c>
    </row>
    <row r="39" spans="1:39">
      <c r="C39" s="1" t="s">
        <v>203</v>
      </c>
    </row>
    <row r="40" spans="1:39">
      <c r="A40" s="1" t="s">
        <v>204</v>
      </c>
    </row>
    <row r="41" spans="1:39">
      <c r="A41" s="1709" t="s">
        <v>176</v>
      </c>
      <c r="B41" s="1709"/>
      <c r="C41" s="1685" t="s">
        <v>205</v>
      </c>
      <c r="D41" s="1668"/>
      <c r="E41" s="1668"/>
      <c r="F41" s="1668"/>
      <c r="G41" s="1668"/>
      <c r="H41" s="1668"/>
      <c r="I41" s="1668"/>
      <c r="J41" s="1668"/>
      <c r="K41" s="1668"/>
      <c r="L41" s="1668"/>
      <c r="M41" s="1668"/>
      <c r="N41" s="1668"/>
      <c r="O41" s="1668"/>
      <c r="P41" s="1668"/>
      <c r="Q41" s="1668"/>
      <c r="R41" s="1668"/>
      <c r="S41" s="1668"/>
      <c r="T41" s="1706"/>
      <c r="U41" s="1738">
        <f>'⑦明細書（参考様式）'!CB64</f>
        <v>0</v>
      </c>
      <c r="V41" s="1738"/>
      <c r="W41" s="1738"/>
      <c r="X41" s="1738"/>
      <c r="Y41" s="1738"/>
      <c r="Z41" s="1738"/>
      <c r="AA41" s="1738"/>
      <c r="AB41" s="1738"/>
      <c r="AC41" s="1738"/>
      <c r="AD41" s="1738"/>
      <c r="AE41" s="1738"/>
      <c r="AF41" s="1738"/>
      <c r="AG41" s="1738"/>
      <c r="AH41" s="1738"/>
      <c r="AI41" s="1738"/>
      <c r="AJ41" s="1738"/>
      <c r="AK41" s="1738"/>
      <c r="AL41" s="1738"/>
      <c r="AM41" s="1738"/>
    </row>
    <row r="42" spans="1:39">
      <c r="A42" s="1709"/>
      <c r="B42" s="1709"/>
      <c r="C42" s="1747" t="s">
        <v>206</v>
      </c>
      <c r="D42" s="1692"/>
      <c r="E42" s="1692"/>
      <c r="F42" s="1692"/>
      <c r="G42" s="1692"/>
      <c r="H42" s="1692"/>
      <c r="I42" s="1692"/>
      <c r="J42" s="1692"/>
      <c r="K42" s="1692"/>
      <c r="L42" s="1692"/>
      <c r="M42" s="1692"/>
      <c r="N42" s="1692"/>
      <c r="O42" s="1692"/>
      <c r="P42" s="1692"/>
      <c r="Q42" s="1692"/>
      <c r="R42" s="1692"/>
      <c r="S42" s="1692"/>
      <c r="T42" s="1693"/>
      <c r="U42" s="1738"/>
      <c r="V42" s="1738"/>
      <c r="W42" s="1738"/>
      <c r="X42" s="1738"/>
      <c r="Y42" s="1738"/>
      <c r="Z42" s="1738"/>
      <c r="AA42" s="1738"/>
      <c r="AB42" s="1738"/>
      <c r="AC42" s="1738"/>
      <c r="AD42" s="1738"/>
      <c r="AE42" s="1738"/>
      <c r="AF42" s="1738"/>
      <c r="AG42" s="1738"/>
      <c r="AH42" s="1738"/>
      <c r="AI42" s="1738"/>
      <c r="AJ42" s="1738"/>
      <c r="AK42" s="1738"/>
      <c r="AL42" s="1738"/>
      <c r="AM42" s="1738"/>
    </row>
    <row r="43" spans="1:39">
      <c r="A43" s="1709" t="s">
        <v>179</v>
      </c>
      <c r="B43" s="1709"/>
      <c r="C43" s="1685" t="s">
        <v>207</v>
      </c>
      <c r="D43" s="1668"/>
      <c r="E43" s="1668"/>
      <c r="F43" s="1668"/>
      <c r="G43" s="1668"/>
      <c r="H43" s="1668"/>
      <c r="I43" s="1668"/>
      <c r="J43" s="1668"/>
      <c r="K43" s="1668"/>
      <c r="L43" s="1668"/>
      <c r="M43" s="1668"/>
      <c r="N43" s="1668"/>
      <c r="O43" s="1668"/>
      <c r="P43" s="1668"/>
      <c r="Q43" s="1668"/>
      <c r="R43" s="1668"/>
      <c r="S43" s="1668"/>
      <c r="T43" s="1706"/>
      <c r="U43" s="1738">
        <f>'⑦明細書（参考様式）'!CC64</f>
        <v>0</v>
      </c>
      <c r="V43" s="1738"/>
      <c r="W43" s="1738"/>
      <c r="X43" s="1738"/>
      <c r="Y43" s="1738"/>
      <c r="Z43" s="1738"/>
      <c r="AA43" s="1738"/>
      <c r="AB43" s="1738"/>
      <c r="AC43" s="1738"/>
      <c r="AD43" s="1738"/>
      <c r="AE43" s="1738"/>
      <c r="AF43" s="1738"/>
      <c r="AG43" s="1738"/>
      <c r="AH43" s="1738"/>
      <c r="AI43" s="1738"/>
      <c r="AJ43" s="1738"/>
      <c r="AK43" s="1738"/>
      <c r="AL43" s="1738"/>
      <c r="AM43" s="1738"/>
    </row>
    <row r="44" spans="1:39">
      <c r="A44" s="1709"/>
      <c r="B44" s="1709"/>
      <c r="C44" s="1747" t="s">
        <v>206</v>
      </c>
      <c r="D44" s="1692"/>
      <c r="E44" s="1692"/>
      <c r="F44" s="1692"/>
      <c r="G44" s="1692"/>
      <c r="H44" s="1692"/>
      <c r="I44" s="1692"/>
      <c r="J44" s="1692"/>
      <c r="K44" s="1692"/>
      <c r="L44" s="1692"/>
      <c r="M44" s="1692"/>
      <c r="N44" s="1692"/>
      <c r="O44" s="1692"/>
      <c r="P44" s="1692"/>
      <c r="Q44" s="1692"/>
      <c r="R44" s="1692"/>
      <c r="S44" s="1692"/>
      <c r="T44" s="1693"/>
      <c r="U44" s="1738"/>
      <c r="V44" s="1738"/>
      <c r="W44" s="1738"/>
      <c r="X44" s="1738"/>
      <c r="Y44" s="1738"/>
      <c r="Z44" s="1738"/>
      <c r="AA44" s="1738"/>
      <c r="AB44" s="1738"/>
      <c r="AC44" s="1738"/>
      <c r="AD44" s="1738"/>
      <c r="AE44" s="1738"/>
      <c r="AF44" s="1738"/>
      <c r="AG44" s="1738"/>
      <c r="AH44" s="1738"/>
      <c r="AI44" s="1738"/>
      <c r="AJ44" s="1738"/>
      <c r="AK44" s="1738"/>
      <c r="AL44" s="1738"/>
      <c r="AM44" s="1738"/>
    </row>
    <row r="45" spans="1:39">
      <c r="A45" s="1709" t="s">
        <v>183</v>
      </c>
      <c r="B45" s="1709"/>
      <c r="C45" s="1685" t="s">
        <v>208</v>
      </c>
      <c r="D45" s="1668"/>
      <c r="E45" s="1668"/>
      <c r="F45" s="1668"/>
      <c r="G45" s="1668"/>
      <c r="H45" s="1668"/>
      <c r="I45" s="1668"/>
      <c r="J45" s="1668"/>
      <c r="K45" s="1668"/>
      <c r="L45" s="1668"/>
      <c r="M45" s="1668"/>
      <c r="N45" s="1668"/>
      <c r="O45" s="1668"/>
      <c r="P45" s="1668"/>
      <c r="Q45" s="1668"/>
      <c r="R45" s="1668"/>
      <c r="S45" s="1668"/>
      <c r="T45" s="1706"/>
      <c r="U45" s="1738">
        <f>'⑦明細書（参考様式）'!CD64</f>
        <v>0</v>
      </c>
      <c r="V45" s="1738"/>
      <c r="W45" s="1738"/>
      <c r="X45" s="1738"/>
      <c r="Y45" s="1738"/>
      <c r="Z45" s="1738"/>
      <c r="AA45" s="1738"/>
      <c r="AB45" s="1738"/>
      <c r="AC45" s="1738"/>
      <c r="AD45" s="1738"/>
      <c r="AE45" s="1738"/>
      <c r="AF45" s="1738"/>
      <c r="AG45" s="1738"/>
      <c r="AH45" s="1738"/>
      <c r="AI45" s="1738"/>
      <c r="AJ45" s="1738"/>
      <c r="AK45" s="1738"/>
      <c r="AL45" s="1738"/>
      <c r="AM45" s="1738"/>
    </row>
    <row r="46" spans="1:39">
      <c r="A46" s="1709"/>
      <c r="B46" s="1709"/>
      <c r="C46" s="1747" t="s">
        <v>206</v>
      </c>
      <c r="D46" s="1692"/>
      <c r="E46" s="1692"/>
      <c r="F46" s="1692"/>
      <c r="G46" s="1692"/>
      <c r="H46" s="1692"/>
      <c r="I46" s="1692"/>
      <c r="J46" s="1692"/>
      <c r="K46" s="1692"/>
      <c r="L46" s="1692"/>
      <c r="M46" s="1692"/>
      <c r="N46" s="1692"/>
      <c r="O46" s="1692"/>
      <c r="P46" s="1692"/>
      <c r="Q46" s="1692"/>
      <c r="R46" s="1692"/>
      <c r="S46" s="1692"/>
      <c r="T46" s="1693"/>
      <c r="U46" s="1738"/>
      <c r="V46" s="1738"/>
      <c r="W46" s="1738"/>
      <c r="X46" s="1738"/>
      <c r="Y46" s="1738"/>
      <c r="Z46" s="1738"/>
      <c r="AA46" s="1738"/>
      <c r="AB46" s="1738"/>
      <c r="AC46" s="1738"/>
      <c r="AD46" s="1738"/>
      <c r="AE46" s="1738"/>
      <c r="AF46" s="1738"/>
      <c r="AG46" s="1738"/>
      <c r="AH46" s="1738"/>
      <c r="AI46" s="1738"/>
      <c r="AJ46" s="1738"/>
      <c r="AK46" s="1738"/>
      <c r="AL46" s="1738"/>
      <c r="AM46" s="1738"/>
    </row>
    <row r="47" spans="1:39">
      <c r="A47" s="1709" t="s">
        <v>194</v>
      </c>
      <c r="B47" s="1709"/>
      <c r="C47" s="1685" t="s">
        <v>209</v>
      </c>
      <c r="D47" s="1668"/>
      <c r="E47" s="1668"/>
      <c r="F47" s="1668"/>
      <c r="G47" s="1668"/>
      <c r="H47" s="1668"/>
      <c r="I47" s="1668"/>
      <c r="J47" s="1668"/>
      <c r="K47" s="1668"/>
      <c r="L47" s="1668"/>
      <c r="M47" s="1668"/>
      <c r="N47" s="1668"/>
      <c r="O47" s="1668"/>
      <c r="P47" s="1668"/>
      <c r="Q47" s="1668"/>
      <c r="R47" s="1668"/>
      <c r="S47" s="1668"/>
      <c r="T47" s="1706"/>
      <c r="U47" s="1738">
        <f>'⑦明細書（参考様式）'!CE64</f>
        <v>0</v>
      </c>
      <c r="V47" s="1738"/>
      <c r="W47" s="1738"/>
      <c r="X47" s="1738"/>
      <c r="Y47" s="1738"/>
      <c r="Z47" s="1738"/>
      <c r="AA47" s="1738"/>
      <c r="AB47" s="1738"/>
      <c r="AC47" s="1738"/>
      <c r="AD47" s="1738"/>
      <c r="AE47" s="1738"/>
      <c r="AF47" s="1738"/>
      <c r="AG47" s="1738"/>
      <c r="AH47" s="1738"/>
      <c r="AI47" s="1738"/>
      <c r="AJ47" s="1738"/>
      <c r="AK47" s="1738"/>
      <c r="AL47" s="1738"/>
      <c r="AM47" s="1738"/>
    </row>
    <row r="48" spans="1:39">
      <c r="A48" s="1709"/>
      <c r="B48" s="1709"/>
      <c r="C48" s="1707" t="s">
        <v>206</v>
      </c>
      <c r="D48" s="1675"/>
      <c r="E48" s="1675"/>
      <c r="F48" s="1675"/>
      <c r="G48" s="1675"/>
      <c r="H48" s="1675"/>
      <c r="I48" s="1675"/>
      <c r="J48" s="1675"/>
      <c r="K48" s="1675"/>
      <c r="L48" s="1675"/>
      <c r="M48" s="1675"/>
      <c r="N48" s="1675"/>
      <c r="O48" s="1675"/>
      <c r="P48" s="1675"/>
      <c r="Q48" s="1675"/>
      <c r="R48" s="1675"/>
      <c r="S48" s="1675"/>
      <c r="T48" s="1708"/>
      <c r="U48" s="1738"/>
      <c r="V48" s="1738"/>
      <c r="W48" s="1738"/>
      <c r="X48" s="1738"/>
      <c r="Y48" s="1738"/>
      <c r="Z48" s="1738"/>
      <c r="AA48" s="1738"/>
      <c r="AB48" s="1738"/>
      <c r="AC48" s="1738"/>
      <c r="AD48" s="1738"/>
      <c r="AE48" s="1738"/>
      <c r="AF48" s="1738"/>
      <c r="AG48" s="1738"/>
      <c r="AH48" s="1738"/>
      <c r="AI48" s="1738"/>
      <c r="AJ48" s="1738"/>
      <c r="AK48" s="1738"/>
      <c r="AL48" s="1738"/>
      <c r="AM48" s="1738"/>
    </row>
    <row r="49" spans="1:40">
      <c r="A49" s="1709" t="s">
        <v>210</v>
      </c>
      <c r="B49" s="1709"/>
      <c r="C49" s="1747" t="s">
        <v>211</v>
      </c>
      <c r="D49" s="1692"/>
      <c r="E49" s="1692"/>
      <c r="F49" s="1692"/>
      <c r="G49" s="1692"/>
      <c r="H49" s="1692"/>
      <c r="I49" s="1692"/>
      <c r="J49" s="1692"/>
      <c r="K49" s="1692"/>
      <c r="L49" s="1692"/>
      <c r="M49" s="1692"/>
      <c r="N49" s="1692"/>
      <c r="O49" s="1692"/>
      <c r="P49" s="1692"/>
      <c r="Q49" s="1692"/>
      <c r="R49" s="1692"/>
      <c r="S49" s="1692"/>
      <c r="T49" s="1693"/>
      <c r="U49" s="1752">
        <f>'⑦明細書（参考様式）'!CF64</f>
        <v>0</v>
      </c>
      <c r="V49" s="1752"/>
      <c r="W49" s="1752"/>
      <c r="X49" s="1752"/>
      <c r="Y49" s="1752"/>
      <c r="Z49" s="1752"/>
      <c r="AA49" s="1752"/>
      <c r="AB49" s="1752"/>
      <c r="AC49" s="1752"/>
      <c r="AD49" s="1752"/>
      <c r="AE49" s="1752"/>
      <c r="AF49" s="1752"/>
      <c r="AG49" s="1752"/>
      <c r="AH49" s="1752"/>
      <c r="AI49" s="1752"/>
      <c r="AJ49" s="1752"/>
      <c r="AK49" s="1752"/>
      <c r="AL49" s="1752"/>
      <c r="AM49" s="1752"/>
    </row>
    <row r="50" spans="1:40">
      <c r="A50" s="1709"/>
      <c r="B50" s="1709"/>
      <c r="C50" s="1707" t="s">
        <v>212</v>
      </c>
      <c r="D50" s="1675"/>
      <c r="E50" s="1675"/>
      <c r="F50" s="1675"/>
      <c r="G50" s="1675"/>
      <c r="H50" s="1675"/>
      <c r="I50" s="1675"/>
      <c r="J50" s="1675"/>
      <c r="K50" s="1675"/>
      <c r="L50" s="1675"/>
      <c r="M50" s="1675"/>
      <c r="N50" s="1675"/>
      <c r="O50" s="1675"/>
      <c r="P50" s="1675"/>
      <c r="Q50" s="1675"/>
      <c r="R50" s="1675"/>
      <c r="S50" s="1675"/>
      <c r="T50" s="1708"/>
      <c r="U50" s="1752"/>
      <c r="V50" s="1752"/>
      <c r="W50" s="1752"/>
      <c r="X50" s="1752"/>
      <c r="Y50" s="1752"/>
      <c r="Z50" s="1752"/>
      <c r="AA50" s="1752"/>
      <c r="AB50" s="1752"/>
      <c r="AC50" s="1752"/>
      <c r="AD50" s="1752"/>
      <c r="AE50" s="1752"/>
      <c r="AF50" s="1752"/>
      <c r="AG50" s="1752"/>
      <c r="AH50" s="1752"/>
      <c r="AI50" s="1752"/>
      <c r="AJ50" s="1752"/>
      <c r="AK50" s="1752"/>
      <c r="AL50" s="1752"/>
      <c r="AM50" s="1752"/>
    </row>
    <row r="51" spans="1:40">
      <c r="A51" s="1709" t="s">
        <v>213</v>
      </c>
      <c r="B51" s="1709"/>
      <c r="C51" s="1747" t="s">
        <v>214</v>
      </c>
      <c r="D51" s="1692"/>
      <c r="E51" s="1692"/>
      <c r="F51" s="1692"/>
      <c r="G51" s="1692"/>
      <c r="H51" s="1692"/>
      <c r="I51" s="1692"/>
      <c r="J51" s="1692"/>
      <c r="K51" s="1692"/>
      <c r="L51" s="1692"/>
      <c r="M51" s="1692"/>
      <c r="N51" s="1692"/>
      <c r="O51" s="1692"/>
      <c r="P51" s="1692"/>
      <c r="Q51" s="1692"/>
      <c r="R51" s="1692"/>
      <c r="S51" s="1692"/>
      <c r="T51" s="1693"/>
      <c r="U51" s="1669">
        <f>IFERROR(ROUNDDOWN(U49/U45,0),0)</f>
        <v>0</v>
      </c>
      <c r="V51" s="1670"/>
      <c r="W51" s="1670"/>
      <c r="X51" s="1670"/>
      <c r="Y51" s="1670"/>
      <c r="Z51" s="1670"/>
      <c r="AA51" s="1670"/>
      <c r="AB51" s="1670"/>
      <c r="AC51" s="1670"/>
      <c r="AD51" s="1670"/>
      <c r="AE51" s="1670"/>
      <c r="AF51" s="1670"/>
      <c r="AG51" s="1670"/>
      <c r="AH51" s="1670"/>
      <c r="AI51" s="1670"/>
      <c r="AJ51" s="1670"/>
      <c r="AK51" s="1670"/>
      <c r="AL51" s="1670"/>
      <c r="AM51" s="1671"/>
    </row>
    <row r="52" spans="1:40">
      <c r="A52" s="1709"/>
      <c r="B52" s="1709"/>
      <c r="C52" s="1707" t="s">
        <v>215</v>
      </c>
      <c r="D52" s="1675"/>
      <c r="E52" s="1675"/>
      <c r="F52" s="1675"/>
      <c r="G52" s="1675"/>
      <c r="H52" s="1675"/>
      <c r="I52" s="1675"/>
      <c r="J52" s="1675"/>
      <c r="K52" s="1675"/>
      <c r="L52" s="1675"/>
      <c r="M52" s="1675"/>
      <c r="N52" s="1675"/>
      <c r="O52" s="1675"/>
      <c r="P52" s="1675"/>
      <c r="Q52" s="1675"/>
      <c r="R52" s="1675"/>
      <c r="S52" s="1675"/>
      <c r="T52" s="1708"/>
      <c r="U52" s="1700"/>
      <c r="V52" s="1701"/>
      <c r="W52" s="1673"/>
      <c r="X52" s="1673"/>
      <c r="Y52" s="1673"/>
      <c r="Z52" s="1673"/>
      <c r="AA52" s="1673"/>
      <c r="AB52" s="1673"/>
      <c r="AC52" s="1673"/>
      <c r="AD52" s="1673"/>
      <c r="AE52" s="1673"/>
      <c r="AF52" s="1673"/>
      <c r="AG52" s="1673"/>
      <c r="AH52" s="1673"/>
      <c r="AI52" s="1673"/>
      <c r="AJ52" s="1673"/>
      <c r="AK52" s="1673"/>
      <c r="AL52" s="1673"/>
      <c r="AM52" s="1674"/>
    </row>
    <row r="53" spans="1:40">
      <c r="A53" s="1709" t="s">
        <v>216</v>
      </c>
      <c r="B53" s="1709"/>
      <c r="C53" s="1685" t="s">
        <v>184</v>
      </c>
      <c r="D53" s="1668"/>
      <c r="E53" s="1668"/>
      <c r="F53" s="1668"/>
      <c r="G53" s="1668"/>
      <c r="H53" s="1668"/>
      <c r="I53" s="1668"/>
      <c r="J53" s="1668"/>
      <c r="K53" s="1668"/>
      <c r="L53" s="1668"/>
      <c r="M53" s="1668"/>
      <c r="N53" s="1668"/>
      <c r="O53" s="1668"/>
      <c r="P53" s="1668"/>
      <c r="Q53" s="1668"/>
      <c r="R53" s="1668"/>
      <c r="S53" s="1668"/>
      <c r="T53" s="1668"/>
      <c r="U53" s="1664" t="s">
        <v>218</v>
      </c>
      <c r="V53" s="1686"/>
      <c r="W53" s="1712" t="e">
        <f>U57-U58</f>
        <v>#DIV/0!</v>
      </c>
      <c r="X53" s="1712"/>
      <c r="Y53" s="1712"/>
      <c r="Z53" s="1712"/>
      <c r="AA53" s="1712"/>
      <c r="AB53" s="1712"/>
      <c r="AC53" s="1712"/>
      <c r="AD53" s="1712"/>
      <c r="AE53" s="1712"/>
      <c r="AF53" s="1712"/>
      <c r="AG53" s="1712"/>
      <c r="AH53" s="1712"/>
      <c r="AI53" s="1712"/>
      <c r="AJ53" s="1712"/>
      <c r="AK53" s="1712"/>
      <c r="AL53" s="1712"/>
      <c r="AM53" s="1713"/>
      <c r="AN53" s="5"/>
    </row>
    <row r="54" spans="1:40" ht="13.5" customHeight="1">
      <c r="A54" s="1709"/>
      <c r="B54" s="1709"/>
      <c r="C54" s="1679" t="s">
        <v>426</v>
      </c>
      <c r="D54" s="1680"/>
      <c r="E54" s="1680"/>
      <c r="F54" s="1680"/>
      <c r="G54" s="1680"/>
      <c r="H54" s="1680"/>
      <c r="I54" s="1680"/>
      <c r="J54" s="1680"/>
      <c r="K54" s="1680"/>
      <c r="L54" s="1680"/>
      <c r="M54" s="1680"/>
      <c r="N54" s="1680"/>
      <c r="O54" s="1680"/>
      <c r="P54" s="1680"/>
      <c r="Q54" s="1680"/>
      <c r="R54" s="1680"/>
      <c r="S54" s="1680"/>
      <c r="T54" s="1681"/>
      <c r="U54" s="1687"/>
      <c r="V54" s="1691"/>
      <c r="W54" s="1714"/>
      <c r="X54" s="1714"/>
      <c r="Y54" s="1714"/>
      <c r="Z54" s="1714"/>
      <c r="AA54" s="1714"/>
      <c r="AB54" s="1714"/>
      <c r="AC54" s="1714"/>
      <c r="AD54" s="1714"/>
      <c r="AE54" s="1714"/>
      <c r="AF54" s="1714"/>
      <c r="AG54" s="1714"/>
      <c r="AH54" s="1714"/>
      <c r="AI54" s="1714"/>
      <c r="AJ54" s="1714"/>
      <c r="AK54" s="1714"/>
      <c r="AL54" s="1714"/>
      <c r="AM54" s="1715"/>
      <c r="AN54" s="5"/>
    </row>
    <row r="55" spans="1:40">
      <c r="A55" s="1709"/>
      <c r="B55" s="1709"/>
      <c r="C55" s="1679"/>
      <c r="D55" s="1680"/>
      <c r="E55" s="1680"/>
      <c r="F55" s="1680"/>
      <c r="G55" s="1680"/>
      <c r="H55" s="1680"/>
      <c r="I55" s="1680"/>
      <c r="J55" s="1680"/>
      <c r="K55" s="1680"/>
      <c r="L55" s="1680"/>
      <c r="M55" s="1680"/>
      <c r="N55" s="1680"/>
      <c r="O55" s="1680"/>
      <c r="P55" s="1680"/>
      <c r="Q55" s="1680"/>
      <c r="R55" s="1680"/>
      <c r="S55" s="1680"/>
      <c r="T55" s="1681"/>
      <c r="U55" s="1687"/>
      <c r="V55" s="1691"/>
      <c r="W55" s="1714"/>
      <c r="X55" s="1714"/>
      <c r="Y55" s="1714"/>
      <c r="Z55" s="1714"/>
      <c r="AA55" s="1714"/>
      <c r="AB55" s="1714"/>
      <c r="AC55" s="1714"/>
      <c r="AD55" s="1714"/>
      <c r="AE55" s="1714"/>
      <c r="AF55" s="1714"/>
      <c r="AG55" s="1714"/>
      <c r="AH55" s="1714"/>
      <c r="AI55" s="1714"/>
      <c r="AJ55" s="1714"/>
      <c r="AK55" s="1714"/>
      <c r="AL55" s="1714"/>
      <c r="AM55" s="1715"/>
      <c r="AN55" s="5"/>
    </row>
    <row r="56" spans="1:40">
      <c r="A56" s="1709"/>
      <c r="B56" s="1709"/>
      <c r="C56" s="1718"/>
      <c r="D56" s="1719"/>
      <c r="E56" s="1719"/>
      <c r="F56" s="1719"/>
      <c r="G56" s="1719"/>
      <c r="H56" s="1719"/>
      <c r="I56" s="1719"/>
      <c r="J56" s="1719"/>
      <c r="K56" s="1719"/>
      <c r="L56" s="1719"/>
      <c r="M56" s="1719"/>
      <c r="N56" s="1719"/>
      <c r="O56" s="1719"/>
      <c r="P56" s="1719"/>
      <c r="Q56" s="1719"/>
      <c r="R56" s="1719"/>
      <c r="S56" s="1719"/>
      <c r="T56" s="1720"/>
      <c r="U56" s="1711"/>
      <c r="V56" s="1654"/>
      <c r="W56" s="1716"/>
      <c r="X56" s="1716"/>
      <c r="Y56" s="1716"/>
      <c r="Z56" s="1716"/>
      <c r="AA56" s="1716"/>
      <c r="AB56" s="1716"/>
      <c r="AC56" s="1716"/>
      <c r="AD56" s="1716"/>
      <c r="AE56" s="1716"/>
      <c r="AF56" s="1716"/>
      <c r="AG56" s="1716"/>
      <c r="AH56" s="1716"/>
      <c r="AI56" s="1716"/>
      <c r="AJ56" s="1716"/>
      <c r="AK56" s="1716"/>
      <c r="AL56" s="1716"/>
      <c r="AM56" s="1717"/>
      <c r="AN56" s="5"/>
    </row>
    <row r="57" spans="1:40" ht="13.5" customHeight="1">
      <c r="A57" s="1709"/>
      <c r="B57" s="1709"/>
      <c r="C57" s="7"/>
      <c r="D57" s="8" t="s">
        <v>187</v>
      </c>
      <c r="E57" s="1721" t="s">
        <v>188</v>
      </c>
      <c r="F57" s="1721"/>
      <c r="G57" s="1721"/>
      <c r="H57" s="1721"/>
      <c r="I57" s="1721"/>
      <c r="J57" s="1721"/>
      <c r="K57" s="1721"/>
      <c r="L57" s="1721"/>
      <c r="M57" s="1721"/>
      <c r="N57" s="1721"/>
      <c r="O57" s="1721"/>
      <c r="P57" s="1721"/>
      <c r="Q57" s="1721"/>
      <c r="R57" s="1721"/>
      <c r="S57" s="1721"/>
      <c r="T57" s="1722"/>
      <c r="U57" s="1697">
        <f>'⑦明細書（参考様式）'!CG64-'⑦明細書（参考様式）'!CI64</f>
        <v>0</v>
      </c>
      <c r="V57" s="1698"/>
      <c r="W57" s="1698"/>
      <c r="X57" s="1698"/>
      <c r="Y57" s="1698"/>
      <c r="Z57" s="1698"/>
      <c r="AA57" s="1698"/>
      <c r="AB57" s="1698"/>
      <c r="AC57" s="1698"/>
      <c r="AD57" s="1698"/>
      <c r="AE57" s="1698"/>
      <c r="AF57" s="1698"/>
      <c r="AG57" s="1698"/>
      <c r="AH57" s="1698"/>
      <c r="AI57" s="1698"/>
      <c r="AJ57" s="1698"/>
      <c r="AK57" s="1698"/>
      <c r="AL57" s="1698"/>
      <c r="AM57" s="1699"/>
    </row>
    <row r="58" spans="1:40" ht="20.100000000000001" customHeight="1">
      <c r="A58" s="1709"/>
      <c r="B58" s="1709"/>
      <c r="C58" s="9"/>
      <c r="D58" s="10" t="s">
        <v>190</v>
      </c>
      <c r="E58" s="1680" t="s">
        <v>219</v>
      </c>
      <c r="F58" s="1680"/>
      <c r="G58" s="1680"/>
      <c r="H58" s="1680"/>
      <c r="I58" s="1680"/>
      <c r="J58" s="1680"/>
      <c r="K58" s="1680"/>
      <c r="L58" s="1680"/>
      <c r="M58" s="1680"/>
      <c r="N58" s="1680"/>
      <c r="O58" s="1680"/>
      <c r="P58" s="1680"/>
      <c r="Q58" s="1680"/>
      <c r="R58" s="1680"/>
      <c r="S58" s="1680"/>
      <c r="T58" s="1681"/>
      <c r="U58" s="1697" t="e">
        <f>'⑦明細書（参考様式）'!CK64+'⑦明細書（参考様式）'!X83</f>
        <v>#DIV/0!</v>
      </c>
      <c r="V58" s="1698"/>
      <c r="W58" s="1698"/>
      <c r="X58" s="1698"/>
      <c r="Y58" s="1698"/>
      <c r="Z58" s="1698"/>
      <c r="AA58" s="1698"/>
      <c r="AB58" s="1698"/>
      <c r="AC58" s="1698"/>
      <c r="AD58" s="1698"/>
      <c r="AE58" s="1698"/>
      <c r="AF58" s="1698"/>
      <c r="AG58" s="1698"/>
      <c r="AH58" s="1698"/>
      <c r="AI58" s="1698"/>
      <c r="AJ58" s="1698"/>
      <c r="AK58" s="1698"/>
      <c r="AL58" s="1698"/>
      <c r="AM58" s="1699"/>
    </row>
    <row r="59" spans="1:40" ht="20.100000000000001" customHeight="1">
      <c r="A59" s="1709"/>
      <c r="B59" s="1709"/>
      <c r="C59" s="9"/>
      <c r="D59" s="10"/>
      <c r="E59" s="1680"/>
      <c r="F59" s="1680"/>
      <c r="G59" s="1680"/>
      <c r="H59" s="1680"/>
      <c r="I59" s="1680"/>
      <c r="J59" s="1680"/>
      <c r="K59" s="1680"/>
      <c r="L59" s="1680"/>
      <c r="M59" s="1680"/>
      <c r="N59" s="1680"/>
      <c r="O59" s="1680"/>
      <c r="P59" s="1680"/>
      <c r="Q59" s="1680"/>
      <c r="R59" s="1680"/>
      <c r="S59" s="1680"/>
      <c r="T59" s="1681"/>
      <c r="U59" s="1700"/>
      <c r="V59" s="1701"/>
      <c r="W59" s="1701"/>
      <c r="X59" s="1701"/>
      <c r="Y59" s="1701"/>
      <c r="Z59" s="1701"/>
      <c r="AA59" s="1701"/>
      <c r="AB59" s="1701"/>
      <c r="AC59" s="1701"/>
      <c r="AD59" s="1701"/>
      <c r="AE59" s="1701"/>
      <c r="AF59" s="1701"/>
      <c r="AG59" s="1701"/>
      <c r="AH59" s="1701"/>
      <c r="AI59" s="1701"/>
      <c r="AJ59" s="1701"/>
      <c r="AK59" s="1701"/>
      <c r="AL59" s="1701"/>
      <c r="AM59" s="1702"/>
    </row>
    <row r="60" spans="1:40" ht="20.100000000000001" customHeight="1">
      <c r="A60" s="1709"/>
      <c r="B60" s="1709"/>
      <c r="C60" s="9"/>
      <c r="D60" s="10"/>
      <c r="E60" s="1680"/>
      <c r="F60" s="1680"/>
      <c r="G60" s="1680"/>
      <c r="H60" s="1680"/>
      <c r="I60" s="1680"/>
      <c r="J60" s="1680"/>
      <c r="K60" s="1680"/>
      <c r="L60" s="1680"/>
      <c r="M60" s="1680"/>
      <c r="N60" s="1680"/>
      <c r="O60" s="1680"/>
      <c r="P60" s="1680"/>
      <c r="Q60" s="1680"/>
      <c r="R60" s="1680"/>
      <c r="S60" s="1680"/>
      <c r="T60" s="1681"/>
      <c r="U60" s="1700"/>
      <c r="V60" s="1701"/>
      <c r="W60" s="1701"/>
      <c r="X60" s="1701"/>
      <c r="Y60" s="1701"/>
      <c r="Z60" s="1701"/>
      <c r="AA60" s="1701"/>
      <c r="AB60" s="1701"/>
      <c r="AC60" s="1701"/>
      <c r="AD60" s="1701"/>
      <c r="AE60" s="1701"/>
      <c r="AF60" s="1701"/>
      <c r="AG60" s="1701"/>
      <c r="AH60" s="1701"/>
      <c r="AI60" s="1701"/>
      <c r="AJ60" s="1701"/>
      <c r="AK60" s="1701"/>
      <c r="AL60" s="1701"/>
      <c r="AM60" s="1702"/>
    </row>
    <row r="61" spans="1:40" ht="20.100000000000001" customHeight="1">
      <c r="A61" s="1709"/>
      <c r="B61" s="1709"/>
      <c r="C61" s="11"/>
      <c r="D61" s="12"/>
      <c r="E61" s="1683"/>
      <c r="F61" s="1683"/>
      <c r="G61" s="1683"/>
      <c r="H61" s="1683"/>
      <c r="I61" s="1683"/>
      <c r="J61" s="1683"/>
      <c r="K61" s="1683"/>
      <c r="L61" s="1683"/>
      <c r="M61" s="1683"/>
      <c r="N61" s="1683"/>
      <c r="O61" s="1683"/>
      <c r="P61" s="1683"/>
      <c r="Q61" s="1683"/>
      <c r="R61" s="1683"/>
      <c r="S61" s="1683"/>
      <c r="T61" s="1684"/>
      <c r="U61" s="1672"/>
      <c r="V61" s="1673"/>
      <c r="W61" s="1673"/>
      <c r="X61" s="1673"/>
      <c r="Y61" s="1673"/>
      <c r="Z61" s="1673"/>
      <c r="AA61" s="1673"/>
      <c r="AB61" s="1673"/>
      <c r="AC61" s="1673"/>
      <c r="AD61" s="1673"/>
      <c r="AE61" s="1673"/>
      <c r="AF61" s="1673"/>
      <c r="AG61" s="1673"/>
      <c r="AH61" s="1673"/>
      <c r="AI61" s="1673"/>
      <c r="AJ61" s="1673"/>
      <c r="AK61" s="1673"/>
      <c r="AL61" s="1673"/>
      <c r="AM61" s="1674"/>
    </row>
    <row r="62" spans="1:40">
      <c r="A62" s="1664" t="s">
        <v>220</v>
      </c>
      <c r="B62" s="1665"/>
      <c r="C62" s="1753" t="s">
        <v>221</v>
      </c>
      <c r="D62" s="1753"/>
      <c r="E62" s="1753"/>
      <c r="F62" s="1753"/>
      <c r="G62" s="1753"/>
      <c r="H62" s="1753"/>
      <c r="I62" s="1753"/>
      <c r="J62" s="13"/>
      <c r="K62" s="13"/>
      <c r="L62" s="13"/>
      <c r="M62" s="13"/>
      <c r="N62" s="13"/>
      <c r="O62" s="13"/>
      <c r="P62" s="13"/>
      <c r="Q62" s="13"/>
      <c r="R62" s="13"/>
      <c r="S62" s="13"/>
      <c r="T62" s="14"/>
      <c r="U62" s="1664" t="str">
        <f>IF(⑤⑧処遇Ⅰ入力シート!B83="○","☑","□")</f>
        <v>□</v>
      </c>
      <c r="V62" s="1686"/>
      <c r="W62" s="1668" t="s">
        <v>20</v>
      </c>
      <c r="X62" s="1668"/>
      <c r="Y62" s="1668"/>
      <c r="Z62" s="1668"/>
      <c r="AA62" s="1668"/>
      <c r="AB62" s="1668"/>
      <c r="AC62" s="1668"/>
      <c r="AD62" s="1668"/>
      <c r="AE62" s="1668"/>
      <c r="AF62" s="1668"/>
      <c r="AG62" s="1668"/>
      <c r="AH62" s="1668"/>
      <c r="AI62" s="1668"/>
      <c r="AJ62" s="1668"/>
      <c r="AK62" s="1668"/>
      <c r="AL62" s="1668"/>
      <c r="AM62" s="1706"/>
    </row>
    <row r="63" spans="1:40">
      <c r="A63" s="1687"/>
      <c r="B63" s="1688"/>
      <c r="C63" s="9" t="s">
        <v>55</v>
      </c>
      <c r="D63" s="15"/>
      <c r="E63" s="15"/>
      <c r="F63" s="15"/>
      <c r="G63" s="15"/>
      <c r="H63" s="15"/>
      <c r="I63" s="15"/>
      <c r="J63" s="15"/>
      <c r="K63" s="15"/>
      <c r="L63" s="15"/>
      <c r="M63" s="15"/>
      <c r="N63" s="15"/>
      <c r="O63" s="15"/>
      <c r="P63" s="15"/>
      <c r="Q63" s="15"/>
      <c r="R63" s="15"/>
      <c r="S63" s="15"/>
      <c r="T63" s="16"/>
      <c r="U63" s="1687" t="str">
        <f>IF(⑤⑧処遇Ⅰ入力シート!B85="○","☑","□")</f>
        <v>□</v>
      </c>
      <c r="V63" s="1691"/>
      <c r="W63" s="1692" t="s">
        <v>21</v>
      </c>
      <c r="X63" s="1692"/>
      <c r="Y63" s="1692"/>
      <c r="Z63" s="1691" t="s">
        <v>199</v>
      </c>
      <c r="AA63" s="1691"/>
      <c r="AB63" s="1691"/>
      <c r="AC63" s="1754" t="str">
        <f>IF(⑤⑧処遇Ⅰ入力シート!E85="","",⑤⑧処遇Ⅰ入力シート!E85)</f>
        <v/>
      </c>
      <c r="AD63" s="1754"/>
      <c r="AE63" s="1754"/>
      <c r="AF63" s="1754"/>
      <c r="AG63" s="1754"/>
      <c r="AH63" s="1754"/>
      <c r="AI63" s="1754"/>
      <c r="AJ63" s="1754"/>
      <c r="AK63" s="1754"/>
      <c r="AL63" s="1754"/>
      <c r="AM63" s="1755"/>
    </row>
    <row r="64" spans="1:40">
      <c r="A64" s="1687"/>
      <c r="B64" s="1688"/>
      <c r="C64" s="1658" t="s">
        <v>222</v>
      </c>
      <c r="D64" s="1659"/>
      <c r="E64" s="1659"/>
      <c r="F64" s="1659"/>
      <c r="G64" s="1659"/>
      <c r="H64" s="1659"/>
      <c r="I64" s="1659"/>
      <c r="J64" s="1659"/>
      <c r="K64" s="1659"/>
      <c r="L64" s="1659"/>
      <c r="M64" s="1659"/>
      <c r="N64" s="1659"/>
      <c r="O64" s="1659"/>
      <c r="P64" s="1659"/>
      <c r="Q64" s="1659"/>
      <c r="R64" s="1659"/>
      <c r="S64" s="1659"/>
      <c r="T64" s="1660"/>
      <c r="U64" s="1687" t="str">
        <f>IF(⑤⑧処遇Ⅰ入力シート!B87="○","☑","□")</f>
        <v>□</v>
      </c>
      <c r="V64" s="1691"/>
      <c r="W64" s="1692" t="s">
        <v>223</v>
      </c>
      <c r="X64" s="1692"/>
      <c r="Y64" s="1692"/>
      <c r="Z64" s="1692"/>
      <c r="AA64" s="1692"/>
      <c r="AB64" s="1692"/>
      <c r="AC64" s="1692"/>
      <c r="AD64" s="1692"/>
      <c r="AE64" s="1692"/>
      <c r="AF64" s="1692"/>
      <c r="AG64" s="1692"/>
      <c r="AH64" s="1692"/>
      <c r="AI64" s="1692"/>
      <c r="AJ64" s="1692"/>
      <c r="AK64" s="1692"/>
      <c r="AL64" s="1692"/>
      <c r="AM64" s="1693"/>
    </row>
    <row r="65" spans="1:39">
      <c r="A65" s="1687"/>
      <c r="B65" s="1688"/>
      <c r="C65" s="1661"/>
      <c r="D65" s="1662"/>
      <c r="E65" s="1662"/>
      <c r="F65" s="1662"/>
      <c r="G65" s="1662"/>
      <c r="H65" s="1662"/>
      <c r="I65" s="1662"/>
      <c r="J65" s="1662"/>
      <c r="K65" s="1662"/>
      <c r="L65" s="1662"/>
      <c r="M65" s="1662"/>
      <c r="N65" s="1662"/>
      <c r="O65" s="1662"/>
      <c r="P65" s="1662"/>
      <c r="Q65" s="1662"/>
      <c r="R65" s="1662"/>
      <c r="S65" s="1662"/>
      <c r="T65" s="1663"/>
      <c r="U65" s="1666" t="str">
        <f>IF(⑤⑧処遇Ⅰ入力シート!B89="○","☑","□")</f>
        <v>□</v>
      </c>
      <c r="V65" s="1694"/>
      <c r="W65" s="1675" t="s">
        <v>201</v>
      </c>
      <c r="X65" s="1675"/>
      <c r="Y65" s="1675"/>
      <c r="Z65" s="1694" t="s">
        <v>199</v>
      </c>
      <c r="AA65" s="1694"/>
      <c r="AB65" s="1694"/>
      <c r="AC65" s="1754" t="str">
        <f>IF(⑤⑧処遇Ⅰ入力シート!E89="","",⑤⑧処遇Ⅰ入力シート!E89)</f>
        <v/>
      </c>
      <c r="AD65" s="1754"/>
      <c r="AE65" s="1754"/>
      <c r="AF65" s="1754"/>
      <c r="AG65" s="1754"/>
      <c r="AH65" s="1754"/>
      <c r="AI65" s="1754"/>
      <c r="AJ65" s="1754"/>
      <c r="AK65" s="1754"/>
      <c r="AL65" s="1754"/>
      <c r="AM65" s="1755"/>
    </row>
    <row r="66" spans="1:39">
      <c r="A66" s="1687"/>
      <c r="B66" s="1688"/>
      <c r="C66" s="1676" t="s">
        <v>224</v>
      </c>
      <c r="D66" s="1677"/>
      <c r="E66" s="1677"/>
      <c r="F66" s="1677"/>
      <c r="G66" s="1677"/>
      <c r="H66" s="1677"/>
      <c r="I66" s="1677"/>
      <c r="J66" s="1677"/>
      <c r="K66" s="1677"/>
      <c r="L66" s="1677"/>
      <c r="M66" s="1677"/>
      <c r="N66" s="1677"/>
      <c r="O66" s="1677"/>
      <c r="P66" s="1677"/>
      <c r="Q66" s="1677"/>
      <c r="R66" s="1677"/>
      <c r="S66" s="1677"/>
      <c r="T66" s="1678"/>
      <c r="U66" s="1685" t="s">
        <v>225</v>
      </c>
      <c r="V66" s="1668"/>
      <c r="W66" s="1668"/>
      <c r="X66" s="1686" t="s">
        <v>57</v>
      </c>
      <c r="Y66" s="1686"/>
      <c r="Z66" s="1686" t="str">
        <f>IF(⑤⑧処遇Ⅰ入力シート!H83="","",⑤⑧処遇Ⅰ入力シート!H83)</f>
        <v/>
      </c>
      <c r="AA66" s="1686"/>
      <c r="AB66" s="13" t="s">
        <v>17</v>
      </c>
      <c r="AC66" s="1686" t="str">
        <f>IF(⑤⑧処遇Ⅰ入力シート!J83="","",⑤⑧処遇Ⅰ入力シート!J83)</f>
        <v/>
      </c>
      <c r="AD66" s="1686"/>
      <c r="AE66" s="13" t="s">
        <v>59</v>
      </c>
      <c r="AF66" s="17"/>
      <c r="AG66" s="17"/>
      <c r="AH66" s="13"/>
      <c r="AI66" s="13"/>
      <c r="AJ66" s="13"/>
      <c r="AK66" s="13"/>
      <c r="AL66" s="13"/>
      <c r="AM66" s="14"/>
    </row>
    <row r="67" spans="1:39">
      <c r="A67" s="1687"/>
      <c r="B67" s="1688"/>
      <c r="C67" s="1679"/>
      <c r="D67" s="1680"/>
      <c r="E67" s="1680"/>
      <c r="F67" s="1680"/>
      <c r="G67" s="1680"/>
      <c r="H67" s="1680"/>
      <c r="I67" s="1680"/>
      <c r="J67" s="1680"/>
      <c r="K67" s="1680"/>
      <c r="L67" s="1680"/>
      <c r="M67" s="1680"/>
      <c r="N67" s="1680"/>
      <c r="O67" s="1680"/>
      <c r="P67" s="1680"/>
      <c r="Q67" s="1680"/>
      <c r="R67" s="1680"/>
      <c r="S67" s="1680"/>
      <c r="T67" s="1681"/>
      <c r="U67" s="9"/>
      <c r="V67" s="15"/>
      <c r="X67" s="1691" t="s">
        <v>182</v>
      </c>
      <c r="Y67" s="1691"/>
      <c r="Z67" s="1691" t="s">
        <v>57</v>
      </c>
      <c r="AA67" s="1691"/>
      <c r="AB67" s="1691" t="str">
        <f>IF(⑤⑧処遇Ⅰ入力シート!I87="","",⑤⑧処遇Ⅰ入力シート!I87)</f>
        <v/>
      </c>
      <c r="AC67" s="1691"/>
      <c r="AD67" s="15" t="s">
        <v>17</v>
      </c>
      <c r="AE67" s="1691" t="str">
        <f>IF(⑤⑧処遇Ⅰ入力シート!K87="","",⑤⑧処遇Ⅰ入力シート!K87)</f>
        <v/>
      </c>
      <c r="AF67" s="1691"/>
      <c r="AG67" s="15" t="s">
        <v>59</v>
      </c>
      <c r="AH67" s="15"/>
      <c r="AI67" s="15"/>
      <c r="AJ67" s="15"/>
      <c r="AK67" s="15"/>
      <c r="AL67" s="15"/>
      <c r="AM67" s="16"/>
    </row>
    <row r="68" spans="1:39">
      <c r="A68" s="1687"/>
      <c r="B68" s="1688"/>
      <c r="C68" s="1679"/>
      <c r="D68" s="1680"/>
      <c r="E68" s="1680"/>
      <c r="F68" s="1680"/>
      <c r="G68" s="1680"/>
      <c r="H68" s="1680"/>
      <c r="I68" s="1680"/>
      <c r="J68" s="1680"/>
      <c r="K68" s="1680"/>
      <c r="L68" s="1680"/>
      <c r="M68" s="1680"/>
      <c r="N68" s="1680"/>
      <c r="O68" s="1680"/>
      <c r="P68" s="1680"/>
      <c r="Q68" s="1680"/>
      <c r="R68" s="1680"/>
      <c r="S68" s="1680"/>
      <c r="T68" s="1681"/>
      <c r="U68" s="1655" t="s">
        <v>226</v>
      </c>
      <c r="V68" s="1656"/>
      <c r="W68" s="1656"/>
      <c r="X68" s="1656" t="s">
        <v>227</v>
      </c>
      <c r="Y68" s="1656"/>
      <c r="Z68" s="1656"/>
      <c r="AA68" s="1656"/>
      <c r="AB68" s="1656"/>
      <c r="AC68" s="1656"/>
      <c r="AD68" s="1656"/>
      <c r="AE68" s="1656"/>
      <c r="AF68" s="1656"/>
      <c r="AG68" s="1656"/>
      <c r="AH68" s="1656"/>
      <c r="AI68" s="1656"/>
      <c r="AJ68" s="1656"/>
      <c r="AK68" s="1656"/>
      <c r="AL68" s="1656"/>
      <c r="AM68" s="1657"/>
    </row>
    <row r="69" spans="1:39" ht="25.5" customHeight="1">
      <c r="A69" s="1687"/>
      <c r="B69" s="1688"/>
      <c r="C69" s="1679"/>
      <c r="D69" s="1680"/>
      <c r="E69" s="1680"/>
      <c r="F69" s="1680"/>
      <c r="G69" s="1680"/>
      <c r="H69" s="1680"/>
      <c r="I69" s="1680"/>
      <c r="J69" s="1680"/>
      <c r="K69" s="1680"/>
      <c r="L69" s="1680"/>
      <c r="M69" s="1680"/>
      <c r="N69" s="1680"/>
      <c r="O69" s="1680"/>
      <c r="P69" s="1680"/>
      <c r="Q69" s="1680"/>
      <c r="R69" s="1680"/>
      <c r="S69" s="1680"/>
      <c r="T69" s="1681"/>
      <c r="U69" s="1658" t="str">
        <f>IF(⑤⑧処遇Ⅰ入力シート!M83="","",⑤⑧処遇Ⅰ入力シート!M83)</f>
        <v/>
      </c>
      <c r="V69" s="1659"/>
      <c r="W69" s="1659"/>
      <c r="X69" s="1659"/>
      <c r="Y69" s="1659"/>
      <c r="Z69" s="1659"/>
      <c r="AA69" s="1659"/>
      <c r="AB69" s="1659"/>
      <c r="AC69" s="1659"/>
      <c r="AD69" s="1659"/>
      <c r="AE69" s="1659"/>
      <c r="AF69" s="1659"/>
      <c r="AG69" s="1659"/>
      <c r="AH69" s="1659"/>
      <c r="AI69" s="1659"/>
      <c r="AJ69" s="1659"/>
      <c r="AK69" s="1659"/>
      <c r="AL69" s="1659"/>
      <c r="AM69" s="1660"/>
    </row>
    <row r="70" spans="1:39" ht="25.5" customHeight="1">
      <c r="A70" s="1687"/>
      <c r="B70" s="1688"/>
      <c r="C70" s="1679"/>
      <c r="D70" s="1680"/>
      <c r="E70" s="1680"/>
      <c r="F70" s="1680"/>
      <c r="G70" s="1680"/>
      <c r="H70" s="1680"/>
      <c r="I70" s="1680"/>
      <c r="J70" s="1680"/>
      <c r="K70" s="1680"/>
      <c r="L70" s="1680"/>
      <c r="M70" s="1680"/>
      <c r="N70" s="1680"/>
      <c r="O70" s="1680"/>
      <c r="P70" s="1680"/>
      <c r="Q70" s="1680"/>
      <c r="R70" s="1680"/>
      <c r="S70" s="1680"/>
      <c r="T70" s="1681"/>
      <c r="U70" s="1658"/>
      <c r="V70" s="1659"/>
      <c r="W70" s="1659"/>
      <c r="X70" s="1659"/>
      <c r="Y70" s="1659"/>
      <c r="Z70" s="1659"/>
      <c r="AA70" s="1659"/>
      <c r="AB70" s="1659"/>
      <c r="AC70" s="1659"/>
      <c r="AD70" s="1659"/>
      <c r="AE70" s="1659"/>
      <c r="AF70" s="1659"/>
      <c r="AG70" s="1659"/>
      <c r="AH70" s="1659"/>
      <c r="AI70" s="1659"/>
      <c r="AJ70" s="1659"/>
      <c r="AK70" s="1659"/>
      <c r="AL70" s="1659"/>
      <c r="AM70" s="1660"/>
    </row>
    <row r="71" spans="1:39" ht="25.5" customHeight="1">
      <c r="A71" s="1687"/>
      <c r="B71" s="1688"/>
      <c r="C71" s="1679"/>
      <c r="D71" s="1680"/>
      <c r="E71" s="1680"/>
      <c r="F71" s="1680"/>
      <c r="G71" s="1680"/>
      <c r="H71" s="1680"/>
      <c r="I71" s="1680"/>
      <c r="J71" s="1680"/>
      <c r="K71" s="1680"/>
      <c r="L71" s="1680"/>
      <c r="M71" s="1680"/>
      <c r="N71" s="1680"/>
      <c r="O71" s="1680"/>
      <c r="P71" s="1680"/>
      <c r="Q71" s="1680"/>
      <c r="R71" s="1680"/>
      <c r="S71" s="1680"/>
      <c r="T71" s="1681"/>
      <c r="U71" s="1658"/>
      <c r="V71" s="1659"/>
      <c r="W71" s="1659"/>
      <c r="X71" s="1659"/>
      <c r="Y71" s="1659"/>
      <c r="Z71" s="1659"/>
      <c r="AA71" s="1659"/>
      <c r="AB71" s="1659"/>
      <c r="AC71" s="1659"/>
      <c r="AD71" s="1659"/>
      <c r="AE71" s="1659"/>
      <c r="AF71" s="1659"/>
      <c r="AG71" s="1659"/>
      <c r="AH71" s="1659"/>
      <c r="AI71" s="1659"/>
      <c r="AJ71" s="1659"/>
      <c r="AK71" s="1659"/>
      <c r="AL71" s="1659"/>
      <c r="AM71" s="1660"/>
    </row>
    <row r="72" spans="1:39" ht="25.5" customHeight="1">
      <c r="A72" s="1666"/>
      <c r="B72" s="1667"/>
      <c r="C72" s="1682"/>
      <c r="D72" s="1683"/>
      <c r="E72" s="1683"/>
      <c r="F72" s="1683"/>
      <c r="G72" s="1683"/>
      <c r="H72" s="1683"/>
      <c r="I72" s="1683"/>
      <c r="J72" s="1683"/>
      <c r="K72" s="1683"/>
      <c r="L72" s="1683"/>
      <c r="M72" s="1683"/>
      <c r="N72" s="1683"/>
      <c r="O72" s="1683"/>
      <c r="P72" s="1683"/>
      <c r="Q72" s="1683"/>
      <c r="R72" s="1683"/>
      <c r="S72" s="1683"/>
      <c r="T72" s="1684"/>
      <c r="U72" s="1661"/>
      <c r="V72" s="1662"/>
      <c r="W72" s="1662"/>
      <c r="X72" s="1662"/>
      <c r="Y72" s="1662"/>
      <c r="Z72" s="1662"/>
      <c r="AA72" s="1662"/>
      <c r="AB72" s="1662"/>
      <c r="AC72" s="1662"/>
      <c r="AD72" s="1662"/>
      <c r="AE72" s="1662"/>
      <c r="AF72" s="1662"/>
      <c r="AG72" s="1662"/>
      <c r="AH72" s="1662"/>
      <c r="AI72" s="1662"/>
      <c r="AJ72" s="1662"/>
      <c r="AK72" s="1662"/>
      <c r="AL72" s="1662"/>
      <c r="AM72" s="1663"/>
    </row>
    <row r="73" spans="1:39">
      <c r="A73" s="1664" t="s">
        <v>228</v>
      </c>
      <c r="B73" s="1665"/>
      <c r="C73" s="1668" t="s">
        <v>229</v>
      </c>
      <c r="D73" s="1668"/>
      <c r="E73" s="1668"/>
      <c r="F73" s="1668"/>
      <c r="G73" s="1668"/>
      <c r="H73" s="1668"/>
      <c r="I73" s="1668"/>
      <c r="J73" s="1668"/>
      <c r="K73" s="1668"/>
      <c r="L73" s="1668"/>
      <c r="M73" s="1668"/>
      <c r="N73" s="1668"/>
      <c r="O73" s="1668"/>
      <c r="P73" s="1668"/>
      <c r="Q73" s="1668"/>
      <c r="R73" s="1668"/>
      <c r="S73" s="1668"/>
      <c r="T73" s="1668"/>
      <c r="U73" s="1669" t="str">
        <f>IFERROR(ROUNDDOWN(W53/U45,0),"")</f>
        <v/>
      </c>
      <c r="V73" s="1670"/>
      <c r="W73" s="1670"/>
      <c r="X73" s="1670"/>
      <c r="Y73" s="1670"/>
      <c r="Z73" s="1670"/>
      <c r="AA73" s="1670"/>
      <c r="AB73" s="1670"/>
      <c r="AC73" s="1670"/>
      <c r="AD73" s="1670"/>
      <c r="AE73" s="1670"/>
      <c r="AF73" s="1670"/>
      <c r="AG73" s="1670"/>
      <c r="AH73" s="1670"/>
      <c r="AI73" s="1670"/>
      <c r="AJ73" s="1670"/>
      <c r="AK73" s="1670"/>
      <c r="AL73" s="1670"/>
      <c r="AM73" s="1671"/>
    </row>
    <row r="74" spans="1:39">
      <c r="A74" s="1666"/>
      <c r="B74" s="1667"/>
      <c r="C74" s="1675" t="s">
        <v>230</v>
      </c>
      <c r="D74" s="1675"/>
      <c r="E74" s="1675"/>
      <c r="F74" s="1675"/>
      <c r="G74" s="1675"/>
      <c r="H74" s="1675"/>
      <c r="I74" s="1675"/>
      <c r="J74" s="1675"/>
      <c r="K74" s="1675"/>
      <c r="L74" s="1675"/>
      <c r="M74" s="1675"/>
      <c r="N74" s="1675"/>
      <c r="O74" s="1675"/>
      <c r="P74" s="1675"/>
      <c r="Q74" s="1675"/>
      <c r="R74" s="1675"/>
      <c r="S74" s="1675"/>
      <c r="T74" s="1675"/>
      <c r="U74" s="1672"/>
      <c r="V74" s="1673"/>
      <c r="W74" s="1673"/>
      <c r="X74" s="1673"/>
      <c r="Y74" s="1673"/>
      <c r="Z74" s="1673"/>
      <c r="AA74" s="1673"/>
      <c r="AB74" s="1673"/>
      <c r="AC74" s="1673"/>
      <c r="AD74" s="1673"/>
      <c r="AE74" s="1673"/>
      <c r="AF74" s="1673"/>
      <c r="AG74" s="1673"/>
      <c r="AH74" s="1673"/>
      <c r="AI74" s="1673"/>
      <c r="AJ74" s="1673"/>
      <c r="AK74" s="1673"/>
      <c r="AL74" s="1673"/>
      <c r="AM74" s="1674"/>
    </row>
    <row r="76" spans="1:39">
      <c r="A76" s="1" t="s">
        <v>231</v>
      </c>
    </row>
    <row r="77" spans="1:39">
      <c r="A77" s="1664" t="s">
        <v>176</v>
      </c>
      <c r="B77" s="1665"/>
      <c r="C77" s="1685" t="s">
        <v>205</v>
      </c>
      <c r="D77" s="1668"/>
      <c r="E77" s="1668"/>
      <c r="F77" s="1668"/>
      <c r="G77" s="1668"/>
      <c r="H77" s="1668"/>
      <c r="I77" s="1668"/>
      <c r="J77" s="1668"/>
      <c r="K77" s="1668"/>
      <c r="L77" s="1668"/>
      <c r="M77" s="1668"/>
      <c r="N77" s="1668"/>
      <c r="O77" s="1668"/>
      <c r="P77" s="1668"/>
      <c r="Q77" s="1668"/>
      <c r="R77" s="1668"/>
      <c r="S77" s="1668"/>
      <c r="T77" s="1706"/>
      <c r="U77" s="1738">
        <f>'⑦明細書（参考様式）'!CL64</f>
        <v>0</v>
      </c>
      <c r="V77" s="1738"/>
      <c r="W77" s="1738"/>
      <c r="X77" s="1738"/>
      <c r="Y77" s="1738"/>
      <c r="Z77" s="1738"/>
      <c r="AA77" s="1738"/>
      <c r="AB77" s="1738"/>
      <c r="AC77" s="1738"/>
      <c r="AD77" s="1738"/>
      <c r="AE77" s="1738"/>
      <c r="AF77" s="1738"/>
      <c r="AG77" s="1738"/>
      <c r="AH77" s="1738"/>
      <c r="AI77" s="1738"/>
      <c r="AJ77" s="1738"/>
      <c r="AK77" s="1738"/>
      <c r="AL77" s="1738"/>
      <c r="AM77" s="1738"/>
    </row>
    <row r="78" spans="1:39">
      <c r="A78" s="1666"/>
      <c r="B78" s="1667"/>
      <c r="C78" s="1707" t="s">
        <v>206</v>
      </c>
      <c r="D78" s="1675"/>
      <c r="E78" s="1675"/>
      <c r="F78" s="1675"/>
      <c r="G78" s="1675"/>
      <c r="H78" s="1675"/>
      <c r="I78" s="1675"/>
      <c r="J78" s="1675"/>
      <c r="K78" s="1675"/>
      <c r="L78" s="1675"/>
      <c r="M78" s="1675"/>
      <c r="N78" s="1675"/>
      <c r="O78" s="1675"/>
      <c r="P78" s="1675"/>
      <c r="Q78" s="1675"/>
      <c r="R78" s="1675"/>
      <c r="S78" s="1675"/>
      <c r="T78" s="1708"/>
      <c r="U78" s="1738"/>
      <c r="V78" s="1738"/>
      <c r="W78" s="1738"/>
      <c r="X78" s="1738"/>
      <c r="Y78" s="1738"/>
      <c r="Z78" s="1738"/>
      <c r="AA78" s="1738"/>
      <c r="AB78" s="1738"/>
      <c r="AC78" s="1738"/>
      <c r="AD78" s="1738"/>
      <c r="AE78" s="1738"/>
      <c r="AF78" s="1738"/>
      <c r="AG78" s="1738"/>
      <c r="AH78" s="1738"/>
      <c r="AI78" s="1738"/>
      <c r="AJ78" s="1738"/>
      <c r="AK78" s="1738"/>
      <c r="AL78" s="1738"/>
      <c r="AM78" s="1738"/>
    </row>
    <row r="79" spans="1:39">
      <c r="A79" s="1664" t="s">
        <v>179</v>
      </c>
      <c r="B79" s="1665"/>
      <c r="C79" s="1685" t="s">
        <v>207</v>
      </c>
      <c r="D79" s="1668"/>
      <c r="E79" s="1668"/>
      <c r="F79" s="1668"/>
      <c r="G79" s="1668"/>
      <c r="H79" s="1668"/>
      <c r="I79" s="1668"/>
      <c r="J79" s="1668"/>
      <c r="K79" s="1668"/>
      <c r="L79" s="1668"/>
      <c r="M79" s="1668"/>
      <c r="N79" s="1668"/>
      <c r="O79" s="1668"/>
      <c r="P79" s="1668"/>
      <c r="Q79" s="1668"/>
      <c r="R79" s="1668"/>
      <c r="S79" s="1668"/>
      <c r="T79" s="1706"/>
      <c r="U79" s="1738">
        <f>'⑦明細書（参考様式）'!CM64</f>
        <v>0</v>
      </c>
      <c r="V79" s="1738"/>
      <c r="W79" s="1738"/>
      <c r="X79" s="1738"/>
      <c r="Y79" s="1738"/>
      <c r="Z79" s="1738"/>
      <c r="AA79" s="1738"/>
      <c r="AB79" s="1738"/>
      <c r="AC79" s="1738"/>
      <c r="AD79" s="1738"/>
      <c r="AE79" s="1738"/>
      <c r="AF79" s="1738"/>
      <c r="AG79" s="1738"/>
      <c r="AH79" s="1738"/>
      <c r="AI79" s="1738"/>
      <c r="AJ79" s="1738"/>
      <c r="AK79" s="1738"/>
      <c r="AL79" s="1738"/>
      <c r="AM79" s="1738"/>
    </row>
    <row r="80" spans="1:39">
      <c r="A80" s="1666"/>
      <c r="B80" s="1667"/>
      <c r="C80" s="1747" t="s">
        <v>206</v>
      </c>
      <c r="D80" s="1692"/>
      <c r="E80" s="1692"/>
      <c r="F80" s="1692"/>
      <c r="G80" s="1692"/>
      <c r="H80" s="1692"/>
      <c r="I80" s="1692"/>
      <c r="J80" s="1692"/>
      <c r="K80" s="1692"/>
      <c r="L80" s="1692"/>
      <c r="M80" s="1692"/>
      <c r="N80" s="1692"/>
      <c r="O80" s="1692"/>
      <c r="P80" s="1692"/>
      <c r="Q80" s="1692"/>
      <c r="R80" s="1692"/>
      <c r="S80" s="1692"/>
      <c r="T80" s="1693"/>
      <c r="U80" s="1738"/>
      <c r="V80" s="1738"/>
      <c r="W80" s="1738"/>
      <c r="X80" s="1738"/>
      <c r="Y80" s="1738"/>
      <c r="Z80" s="1738"/>
      <c r="AA80" s="1738"/>
      <c r="AB80" s="1738"/>
      <c r="AC80" s="1738"/>
      <c r="AD80" s="1738"/>
      <c r="AE80" s="1738"/>
      <c r="AF80" s="1738"/>
      <c r="AG80" s="1738"/>
      <c r="AH80" s="1738"/>
      <c r="AI80" s="1738"/>
      <c r="AJ80" s="1738"/>
      <c r="AK80" s="1738"/>
      <c r="AL80" s="1738"/>
      <c r="AM80" s="1738"/>
    </row>
    <row r="81" spans="1:40">
      <c r="A81" s="1664" t="s">
        <v>183</v>
      </c>
      <c r="B81" s="1665"/>
      <c r="C81" s="1685" t="s">
        <v>208</v>
      </c>
      <c r="D81" s="1668"/>
      <c r="E81" s="1668"/>
      <c r="F81" s="1668"/>
      <c r="G81" s="1668"/>
      <c r="H81" s="1668"/>
      <c r="I81" s="1668"/>
      <c r="J81" s="1668"/>
      <c r="K81" s="1668"/>
      <c r="L81" s="1668"/>
      <c r="M81" s="1668"/>
      <c r="N81" s="1668"/>
      <c r="O81" s="1668"/>
      <c r="P81" s="1668"/>
      <c r="Q81" s="1668"/>
      <c r="R81" s="1668"/>
      <c r="S81" s="1668"/>
      <c r="T81" s="1706"/>
      <c r="U81" s="1738">
        <f>'⑦明細書（参考様式）'!CN64</f>
        <v>0</v>
      </c>
      <c r="V81" s="1738"/>
      <c r="W81" s="1738"/>
      <c r="X81" s="1738"/>
      <c r="Y81" s="1738"/>
      <c r="Z81" s="1738"/>
      <c r="AA81" s="1738"/>
      <c r="AB81" s="1738"/>
      <c r="AC81" s="1738"/>
      <c r="AD81" s="1738"/>
      <c r="AE81" s="1738"/>
      <c r="AF81" s="1738"/>
      <c r="AG81" s="1738"/>
      <c r="AH81" s="1738"/>
      <c r="AI81" s="1738"/>
      <c r="AJ81" s="1738"/>
      <c r="AK81" s="1738"/>
      <c r="AL81" s="1738"/>
      <c r="AM81" s="1738"/>
    </row>
    <row r="82" spans="1:40">
      <c r="A82" s="1666"/>
      <c r="B82" s="1667"/>
      <c r="C82" s="1707" t="s">
        <v>206</v>
      </c>
      <c r="D82" s="1675"/>
      <c r="E82" s="1675"/>
      <c r="F82" s="1675"/>
      <c r="G82" s="1675"/>
      <c r="H82" s="1675"/>
      <c r="I82" s="1675"/>
      <c r="J82" s="1675"/>
      <c r="K82" s="1675"/>
      <c r="L82" s="1675"/>
      <c r="M82" s="1675"/>
      <c r="N82" s="1675"/>
      <c r="O82" s="1675"/>
      <c r="P82" s="1675"/>
      <c r="Q82" s="1675"/>
      <c r="R82" s="1675"/>
      <c r="S82" s="1675"/>
      <c r="T82" s="1708"/>
      <c r="U82" s="1738"/>
      <c r="V82" s="1738"/>
      <c r="W82" s="1738"/>
      <c r="X82" s="1738"/>
      <c r="Y82" s="1738"/>
      <c r="Z82" s="1738"/>
      <c r="AA82" s="1738"/>
      <c r="AB82" s="1738"/>
      <c r="AC82" s="1738"/>
      <c r="AD82" s="1738"/>
      <c r="AE82" s="1738"/>
      <c r="AF82" s="1738"/>
      <c r="AG82" s="1738"/>
      <c r="AH82" s="1738"/>
      <c r="AI82" s="1738"/>
      <c r="AJ82" s="1738"/>
      <c r="AK82" s="1738"/>
      <c r="AL82" s="1738"/>
      <c r="AM82" s="1738"/>
    </row>
    <row r="83" spans="1:40">
      <c r="A83" s="1664" t="s">
        <v>194</v>
      </c>
      <c r="B83" s="1665"/>
      <c r="C83" s="1747" t="s">
        <v>232</v>
      </c>
      <c r="D83" s="1692"/>
      <c r="E83" s="1692"/>
      <c r="F83" s="1692"/>
      <c r="G83" s="1692"/>
      <c r="H83" s="1692"/>
      <c r="I83" s="1692"/>
      <c r="J83" s="1692"/>
      <c r="K83" s="1692"/>
      <c r="L83" s="1692"/>
      <c r="M83" s="1692"/>
      <c r="N83" s="1692"/>
      <c r="O83" s="1692"/>
      <c r="P83" s="1692"/>
      <c r="Q83" s="1692"/>
      <c r="R83" s="1692"/>
      <c r="S83" s="1692"/>
      <c r="T83" s="1693"/>
      <c r="U83" s="1738">
        <f>'⑦明細書（参考様式）'!CO64</f>
        <v>0</v>
      </c>
      <c r="V83" s="1738"/>
      <c r="W83" s="1738"/>
      <c r="X83" s="1738"/>
      <c r="Y83" s="1738"/>
      <c r="Z83" s="1738"/>
      <c r="AA83" s="1738"/>
      <c r="AB83" s="1738"/>
      <c r="AC83" s="1738"/>
      <c r="AD83" s="1738"/>
      <c r="AE83" s="1738"/>
      <c r="AF83" s="1738"/>
      <c r="AG83" s="1738"/>
      <c r="AH83" s="1738"/>
      <c r="AI83" s="1738"/>
      <c r="AJ83" s="1738"/>
      <c r="AK83" s="1738"/>
      <c r="AL83" s="1738"/>
      <c r="AM83" s="1738"/>
    </row>
    <row r="84" spans="1:40">
      <c r="A84" s="1666"/>
      <c r="B84" s="1667"/>
      <c r="C84" s="1747" t="s">
        <v>206</v>
      </c>
      <c r="D84" s="1692"/>
      <c r="E84" s="1692"/>
      <c r="F84" s="1692"/>
      <c r="G84" s="1692"/>
      <c r="H84" s="1692"/>
      <c r="I84" s="1692"/>
      <c r="J84" s="1692"/>
      <c r="K84" s="1692"/>
      <c r="L84" s="1692"/>
      <c r="M84" s="1692"/>
      <c r="N84" s="1692"/>
      <c r="O84" s="1692"/>
      <c r="P84" s="1692"/>
      <c r="Q84" s="1692"/>
      <c r="R84" s="1692"/>
      <c r="S84" s="1692"/>
      <c r="T84" s="1693"/>
      <c r="U84" s="1738"/>
      <c r="V84" s="1738"/>
      <c r="W84" s="1738"/>
      <c r="X84" s="1738"/>
      <c r="Y84" s="1738"/>
      <c r="Z84" s="1738"/>
      <c r="AA84" s="1738"/>
      <c r="AB84" s="1738"/>
      <c r="AC84" s="1738"/>
      <c r="AD84" s="1738"/>
      <c r="AE84" s="1738"/>
      <c r="AF84" s="1738"/>
      <c r="AG84" s="1738"/>
      <c r="AH84" s="1738"/>
      <c r="AI84" s="1738"/>
      <c r="AJ84" s="1738"/>
      <c r="AK84" s="1738"/>
      <c r="AL84" s="1738"/>
      <c r="AM84" s="1738"/>
    </row>
    <row r="85" spans="1:40">
      <c r="A85" s="1664" t="s">
        <v>210</v>
      </c>
      <c r="B85" s="1665"/>
      <c r="C85" s="1685" t="s">
        <v>211</v>
      </c>
      <c r="D85" s="1668"/>
      <c r="E85" s="1668"/>
      <c r="F85" s="1668"/>
      <c r="G85" s="1668"/>
      <c r="H85" s="1668"/>
      <c r="I85" s="1668"/>
      <c r="J85" s="1668"/>
      <c r="K85" s="1668"/>
      <c r="L85" s="1668"/>
      <c r="M85" s="1668"/>
      <c r="N85" s="1668"/>
      <c r="O85" s="1668"/>
      <c r="P85" s="1668"/>
      <c r="Q85" s="1668"/>
      <c r="R85" s="1668"/>
      <c r="S85" s="1668"/>
      <c r="T85" s="1706"/>
      <c r="U85" s="1752">
        <f>'⑦明細書（参考様式）'!CP64</f>
        <v>0</v>
      </c>
      <c r="V85" s="1752"/>
      <c r="W85" s="1752"/>
      <c r="X85" s="1752"/>
      <c r="Y85" s="1752"/>
      <c r="Z85" s="1752"/>
      <c r="AA85" s="1752"/>
      <c r="AB85" s="1752"/>
      <c r="AC85" s="1752"/>
      <c r="AD85" s="1752"/>
      <c r="AE85" s="1752"/>
      <c r="AF85" s="1752"/>
      <c r="AG85" s="1752"/>
      <c r="AH85" s="1752"/>
      <c r="AI85" s="1752"/>
      <c r="AJ85" s="1752"/>
      <c r="AK85" s="1752"/>
      <c r="AL85" s="1752"/>
      <c r="AM85" s="1752"/>
    </row>
    <row r="86" spans="1:40">
      <c r="A86" s="1666"/>
      <c r="B86" s="1667"/>
      <c r="C86" s="1747" t="s">
        <v>212</v>
      </c>
      <c r="D86" s="1692"/>
      <c r="E86" s="1692"/>
      <c r="F86" s="1692"/>
      <c r="G86" s="1692"/>
      <c r="H86" s="1692"/>
      <c r="I86" s="1692"/>
      <c r="J86" s="1692"/>
      <c r="K86" s="1692"/>
      <c r="L86" s="1692"/>
      <c r="M86" s="1692"/>
      <c r="N86" s="1692"/>
      <c r="O86" s="1692"/>
      <c r="P86" s="1692"/>
      <c r="Q86" s="1692"/>
      <c r="R86" s="1692"/>
      <c r="S86" s="1692"/>
      <c r="T86" s="1693"/>
      <c r="U86" s="1752"/>
      <c r="V86" s="1752"/>
      <c r="W86" s="1752"/>
      <c r="X86" s="1752"/>
      <c r="Y86" s="1752"/>
      <c r="Z86" s="1752"/>
      <c r="AA86" s="1752"/>
      <c r="AB86" s="1752"/>
      <c r="AC86" s="1752"/>
      <c r="AD86" s="1752"/>
      <c r="AE86" s="1752"/>
      <c r="AF86" s="1752"/>
      <c r="AG86" s="1752"/>
      <c r="AH86" s="1752"/>
      <c r="AI86" s="1752"/>
      <c r="AJ86" s="1752"/>
      <c r="AK86" s="1752"/>
      <c r="AL86" s="1752"/>
      <c r="AM86" s="1752"/>
    </row>
    <row r="87" spans="1:40">
      <c r="A87" s="1664" t="s">
        <v>213</v>
      </c>
      <c r="B87" s="1665"/>
      <c r="C87" s="1685" t="s">
        <v>233</v>
      </c>
      <c r="D87" s="1668"/>
      <c r="E87" s="1668"/>
      <c r="F87" s="1668"/>
      <c r="G87" s="1668"/>
      <c r="H87" s="1668"/>
      <c r="I87" s="1668"/>
      <c r="J87" s="1668"/>
      <c r="K87" s="1668"/>
      <c r="L87" s="1668"/>
      <c r="M87" s="1668"/>
      <c r="N87" s="1668"/>
      <c r="O87" s="1668"/>
      <c r="P87" s="1668"/>
      <c r="Q87" s="1668"/>
      <c r="R87" s="1668"/>
      <c r="S87" s="1668"/>
      <c r="T87" s="1706"/>
      <c r="U87" s="1669">
        <f>IFERROR(ROUNDDOWN(U85/U81,0),0)</f>
        <v>0</v>
      </c>
      <c r="V87" s="1670"/>
      <c r="W87" s="1670"/>
      <c r="X87" s="1670"/>
      <c r="Y87" s="1670"/>
      <c r="Z87" s="1670"/>
      <c r="AA87" s="1670"/>
      <c r="AB87" s="1670"/>
      <c r="AC87" s="1670"/>
      <c r="AD87" s="1670"/>
      <c r="AE87" s="1670"/>
      <c r="AF87" s="1670"/>
      <c r="AG87" s="1670"/>
      <c r="AH87" s="1670"/>
      <c r="AI87" s="1670"/>
      <c r="AJ87" s="1670"/>
      <c r="AK87" s="1670"/>
      <c r="AL87" s="1670"/>
      <c r="AM87" s="1671"/>
    </row>
    <row r="88" spans="1:40">
      <c r="A88" s="1666"/>
      <c r="B88" s="1667"/>
      <c r="C88" s="1707" t="s">
        <v>215</v>
      </c>
      <c r="D88" s="1675"/>
      <c r="E88" s="1675"/>
      <c r="F88" s="1675"/>
      <c r="G88" s="1675"/>
      <c r="H88" s="1675"/>
      <c r="I88" s="1675"/>
      <c r="J88" s="1675"/>
      <c r="K88" s="1675"/>
      <c r="L88" s="1675"/>
      <c r="M88" s="1675"/>
      <c r="N88" s="1675"/>
      <c r="O88" s="1675"/>
      <c r="P88" s="1675"/>
      <c r="Q88" s="1675"/>
      <c r="R88" s="1675"/>
      <c r="S88" s="1675"/>
      <c r="T88" s="1708"/>
      <c r="U88" s="1672"/>
      <c r="V88" s="1701"/>
      <c r="W88" s="1673"/>
      <c r="X88" s="1673"/>
      <c r="Y88" s="1673"/>
      <c r="Z88" s="1673"/>
      <c r="AA88" s="1673"/>
      <c r="AB88" s="1673"/>
      <c r="AC88" s="1673"/>
      <c r="AD88" s="1673"/>
      <c r="AE88" s="1673"/>
      <c r="AF88" s="1673"/>
      <c r="AG88" s="1673"/>
      <c r="AH88" s="1673"/>
      <c r="AI88" s="1673"/>
      <c r="AJ88" s="1673"/>
      <c r="AK88" s="1673"/>
      <c r="AL88" s="1673"/>
      <c r="AM88" s="1674"/>
    </row>
    <row r="89" spans="1:40">
      <c r="A89" s="1709" t="s">
        <v>216</v>
      </c>
      <c r="B89" s="1709"/>
      <c r="C89" s="1685" t="s">
        <v>184</v>
      </c>
      <c r="D89" s="1668"/>
      <c r="E89" s="1668"/>
      <c r="F89" s="1668"/>
      <c r="G89" s="1668"/>
      <c r="H89" s="1668"/>
      <c r="I89" s="1668"/>
      <c r="J89" s="1668"/>
      <c r="K89" s="1668"/>
      <c r="L89" s="1668"/>
      <c r="M89" s="1668"/>
      <c r="N89" s="1668"/>
      <c r="O89" s="1668"/>
      <c r="P89" s="1668"/>
      <c r="Q89" s="1668"/>
      <c r="R89" s="1668"/>
      <c r="S89" s="1668"/>
      <c r="T89" s="1706"/>
      <c r="U89" s="1664" t="s">
        <v>234</v>
      </c>
      <c r="V89" s="1686"/>
      <c r="W89" s="1712">
        <f>U93-U94</f>
        <v>0</v>
      </c>
      <c r="X89" s="1712"/>
      <c r="Y89" s="1712"/>
      <c r="Z89" s="1712"/>
      <c r="AA89" s="1712"/>
      <c r="AB89" s="1712"/>
      <c r="AC89" s="1712"/>
      <c r="AD89" s="1712"/>
      <c r="AE89" s="1712"/>
      <c r="AF89" s="1712"/>
      <c r="AG89" s="1712"/>
      <c r="AH89" s="1712"/>
      <c r="AI89" s="1712"/>
      <c r="AJ89" s="1712"/>
      <c r="AK89" s="1712"/>
      <c r="AL89" s="1712"/>
      <c r="AM89" s="1713"/>
      <c r="AN89" s="5"/>
    </row>
    <row r="90" spans="1:40" ht="13.5" customHeight="1">
      <c r="A90" s="1709"/>
      <c r="B90" s="1709"/>
      <c r="C90" s="1679" t="s">
        <v>427</v>
      </c>
      <c r="D90" s="1680"/>
      <c r="E90" s="1680"/>
      <c r="F90" s="1680"/>
      <c r="G90" s="1680"/>
      <c r="H90" s="1680"/>
      <c r="I90" s="1680"/>
      <c r="J90" s="1680"/>
      <c r="K90" s="1680"/>
      <c r="L90" s="1680"/>
      <c r="M90" s="1680"/>
      <c r="N90" s="1680"/>
      <c r="O90" s="1680"/>
      <c r="P90" s="1680"/>
      <c r="Q90" s="1680"/>
      <c r="R90" s="1680"/>
      <c r="S90" s="1680"/>
      <c r="T90" s="1681"/>
      <c r="U90" s="1687"/>
      <c r="V90" s="1710"/>
      <c r="W90" s="1714"/>
      <c r="X90" s="1714"/>
      <c r="Y90" s="1714"/>
      <c r="Z90" s="1714"/>
      <c r="AA90" s="1714"/>
      <c r="AB90" s="1714"/>
      <c r="AC90" s="1714"/>
      <c r="AD90" s="1714"/>
      <c r="AE90" s="1714"/>
      <c r="AF90" s="1714"/>
      <c r="AG90" s="1714"/>
      <c r="AH90" s="1714"/>
      <c r="AI90" s="1714"/>
      <c r="AJ90" s="1714"/>
      <c r="AK90" s="1714"/>
      <c r="AL90" s="1714"/>
      <c r="AM90" s="1715"/>
      <c r="AN90" s="5"/>
    </row>
    <row r="91" spans="1:40">
      <c r="A91" s="1709"/>
      <c r="B91" s="1709"/>
      <c r="C91" s="1679"/>
      <c r="D91" s="1680"/>
      <c r="E91" s="1680"/>
      <c r="F91" s="1680"/>
      <c r="G91" s="1680"/>
      <c r="H91" s="1680"/>
      <c r="I91" s="1680"/>
      <c r="J91" s="1680"/>
      <c r="K91" s="1680"/>
      <c r="L91" s="1680"/>
      <c r="M91" s="1680"/>
      <c r="N91" s="1680"/>
      <c r="O91" s="1680"/>
      <c r="P91" s="1680"/>
      <c r="Q91" s="1680"/>
      <c r="R91" s="1680"/>
      <c r="S91" s="1680"/>
      <c r="T91" s="1681"/>
      <c r="U91" s="1687"/>
      <c r="V91" s="1710"/>
      <c r="W91" s="1714"/>
      <c r="X91" s="1714"/>
      <c r="Y91" s="1714"/>
      <c r="Z91" s="1714"/>
      <c r="AA91" s="1714"/>
      <c r="AB91" s="1714"/>
      <c r="AC91" s="1714"/>
      <c r="AD91" s="1714"/>
      <c r="AE91" s="1714"/>
      <c r="AF91" s="1714"/>
      <c r="AG91" s="1714"/>
      <c r="AH91" s="1714"/>
      <c r="AI91" s="1714"/>
      <c r="AJ91" s="1714"/>
      <c r="AK91" s="1714"/>
      <c r="AL91" s="1714"/>
      <c r="AM91" s="1715"/>
      <c r="AN91" s="5"/>
    </row>
    <row r="92" spans="1:40">
      <c r="A92" s="1709"/>
      <c r="B92" s="1709"/>
      <c r="C92" s="1718"/>
      <c r="D92" s="1719"/>
      <c r="E92" s="1719"/>
      <c r="F92" s="1719"/>
      <c r="G92" s="1719"/>
      <c r="H92" s="1719"/>
      <c r="I92" s="1719"/>
      <c r="J92" s="1719"/>
      <c r="K92" s="1719"/>
      <c r="L92" s="1719"/>
      <c r="M92" s="1719"/>
      <c r="N92" s="1719"/>
      <c r="O92" s="1719"/>
      <c r="P92" s="1719"/>
      <c r="Q92" s="1719"/>
      <c r="R92" s="1719"/>
      <c r="S92" s="1719"/>
      <c r="T92" s="1720"/>
      <c r="U92" s="1711"/>
      <c r="V92" s="1654"/>
      <c r="W92" s="1716"/>
      <c r="X92" s="1716"/>
      <c r="Y92" s="1716"/>
      <c r="Z92" s="1716"/>
      <c r="AA92" s="1716"/>
      <c r="AB92" s="1716"/>
      <c r="AC92" s="1716"/>
      <c r="AD92" s="1716"/>
      <c r="AE92" s="1716"/>
      <c r="AF92" s="1716"/>
      <c r="AG92" s="1716"/>
      <c r="AH92" s="1716"/>
      <c r="AI92" s="1716"/>
      <c r="AJ92" s="1716"/>
      <c r="AK92" s="1716"/>
      <c r="AL92" s="1716"/>
      <c r="AM92" s="1717"/>
      <c r="AN92" s="5"/>
    </row>
    <row r="93" spans="1:40" ht="13.5" customHeight="1">
      <c r="A93" s="1709"/>
      <c r="B93" s="1709"/>
      <c r="C93" s="7"/>
      <c r="D93" s="8" t="s">
        <v>187</v>
      </c>
      <c r="E93" s="1721" t="s">
        <v>188</v>
      </c>
      <c r="F93" s="1721"/>
      <c r="G93" s="1721"/>
      <c r="H93" s="1721"/>
      <c r="I93" s="1721"/>
      <c r="J93" s="1721"/>
      <c r="K93" s="1721"/>
      <c r="L93" s="1721"/>
      <c r="M93" s="1721"/>
      <c r="N93" s="1721"/>
      <c r="O93" s="1721"/>
      <c r="P93" s="1721"/>
      <c r="Q93" s="1721"/>
      <c r="R93" s="1721"/>
      <c r="S93" s="1721"/>
      <c r="T93" s="1722"/>
      <c r="U93" s="1697">
        <f>'⑦明細書（参考様式）'!CQ64-'⑦明細書（参考様式）'!CS64</f>
        <v>0</v>
      </c>
      <c r="V93" s="1698"/>
      <c r="W93" s="1698"/>
      <c r="X93" s="1698"/>
      <c r="Y93" s="1698"/>
      <c r="Z93" s="1698"/>
      <c r="AA93" s="1698"/>
      <c r="AB93" s="1698"/>
      <c r="AC93" s="1698"/>
      <c r="AD93" s="1698"/>
      <c r="AE93" s="1698"/>
      <c r="AF93" s="1698"/>
      <c r="AG93" s="1698"/>
      <c r="AH93" s="1698"/>
      <c r="AI93" s="1698"/>
      <c r="AJ93" s="1698"/>
      <c r="AK93" s="1698"/>
      <c r="AL93" s="1698"/>
      <c r="AM93" s="1699"/>
    </row>
    <row r="94" spans="1:40" ht="20.100000000000001" customHeight="1">
      <c r="A94" s="1709"/>
      <c r="B94" s="1709"/>
      <c r="C94" s="9"/>
      <c r="D94" s="10" t="s">
        <v>190</v>
      </c>
      <c r="E94" s="1680" t="s">
        <v>219</v>
      </c>
      <c r="F94" s="1680"/>
      <c r="G94" s="1680"/>
      <c r="H94" s="1680"/>
      <c r="I94" s="1680"/>
      <c r="J94" s="1680"/>
      <c r="K94" s="1680"/>
      <c r="L94" s="1680"/>
      <c r="M94" s="1680"/>
      <c r="N94" s="1680"/>
      <c r="O94" s="1680"/>
      <c r="P94" s="1680"/>
      <c r="Q94" s="1680"/>
      <c r="R94" s="1680"/>
      <c r="S94" s="1680"/>
      <c r="T94" s="1681"/>
      <c r="U94" s="1697">
        <f>'⑦明細書（参考様式）'!CU64</f>
        <v>0</v>
      </c>
      <c r="V94" s="1698"/>
      <c r="W94" s="1698"/>
      <c r="X94" s="1698"/>
      <c r="Y94" s="1698"/>
      <c r="Z94" s="1698"/>
      <c r="AA94" s="1698"/>
      <c r="AB94" s="1698"/>
      <c r="AC94" s="1698"/>
      <c r="AD94" s="1698"/>
      <c r="AE94" s="1698"/>
      <c r="AF94" s="1698"/>
      <c r="AG94" s="1698"/>
      <c r="AH94" s="1698"/>
      <c r="AI94" s="1698"/>
      <c r="AJ94" s="1698"/>
      <c r="AK94" s="1698"/>
      <c r="AL94" s="1698"/>
      <c r="AM94" s="1699"/>
    </row>
    <row r="95" spans="1:40" ht="20.100000000000001" customHeight="1">
      <c r="A95" s="1709"/>
      <c r="B95" s="1709"/>
      <c r="C95" s="9"/>
      <c r="D95" s="10"/>
      <c r="E95" s="1680"/>
      <c r="F95" s="1680"/>
      <c r="G95" s="1680"/>
      <c r="H95" s="1680"/>
      <c r="I95" s="1680"/>
      <c r="J95" s="1680"/>
      <c r="K95" s="1680"/>
      <c r="L95" s="1680"/>
      <c r="M95" s="1680"/>
      <c r="N95" s="1680"/>
      <c r="O95" s="1680"/>
      <c r="P95" s="1680"/>
      <c r="Q95" s="1680"/>
      <c r="R95" s="1680"/>
      <c r="S95" s="1680"/>
      <c r="T95" s="1681"/>
      <c r="U95" s="1700"/>
      <c r="V95" s="1701"/>
      <c r="W95" s="1701"/>
      <c r="X95" s="1701"/>
      <c r="Y95" s="1701"/>
      <c r="Z95" s="1701"/>
      <c r="AA95" s="1701"/>
      <c r="AB95" s="1701"/>
      <c r="AC95" s="1701"/>
      <c r="AD95" s="1701"/>
      <c r="AE95" s="1701"/>
      <c r="AF95" s="1701"/>
      <c r="AG95" s="1701"/>
      <c r="AH95" s="1701"/>
      <c r="AI95" s="1701"/>
      <c r="AJ95" s="1701"/>
      <c r="AK95" s="1701"/>
      <c r="AL95" s="1701"/>
      <c r="AM95" s="1702"/>
    </row>
    <row r="96" spans="1:40" ht="20.100000000000001" customHeight="1">
      <c r="A96" s="1709"/>
      <c r="B96" s="1709"/>
      <c r="C96" s="9"/>
      <c r="D96" s="10"/>
      <c r="E96" s="1680"/>
      <c r="F96" s="1680"/>
      <c r="G96" s="1680"/>
      <c r="H96" s="1680"/>
      <c r="I96" s="1680"/>
      <c r="J96" s="1680"/>
      <c r="K96" s="1680"/>
      <c r="L96" s="1680"/>
      <c r="M96" s="1680"/>
      <c r="N96" s="1680"/>
      <c r="O96" s="1680"/>
      <c r="P96" s="1680"/>
      <c r="Q96" s="1680"/>
      <c r="R96" s="1680"/>
      <c r="S96" s="1680"/>
      <c r="T96" s="1681"/>
      <c r="U96" s="1700"/>
      <c r="V96" s="1701"/>
      <c r="W96" s="1701"/>
      <c r="X96" s="1701"/>
      <c r="Y96" s="1701"/>
      <c r="Z96" s="1701"/>
      <c r="AA96" s="1701"/>
      <c r="AB96" s="1701"/>
      <c r="AC96" s="1701"/>
      <c r="AD96" s="1701"/>
      <c r="AE96" s="1701"/>
      <c r="AF96" s="1701"/>
      <c r="AG96" s="1701"/>
      <c r="AH96" s="1701"/>
      <c r="AI96" s="1701"/>
      <c r="AJ96" s="1701"/>
      <c r="AK96" s="1701"/>
      <c r="AL96" s="1701"/>
      <c r="AM96" s="1702"/>
    </row>
    <row r="97" spans="1:39" ht="20.100000000000001" customHeight="1">
      <c r="A97" s="1709"/>
      <c r="B97" s="1709"/>
      <c r="C97" s="11"/>
      <c r="D97" s="12"/>
      <c r="E97" s="1683"/>
      <c r="F97" s="1683"/>
      <c r="G97" s="1683"/>
      <c r="H97" s="1683"/>
      <c r="I97" s="1683"/>
      <c r="J97" s="1683"/>
      <c r="K97" s="1683"/>
      <c r="L97" s="1683"/>
      <c r="M97" s="1683"/>
      <c r="N97" s="1683"/>
      <c r="O97" s="1683"/>
      <c r="P97" s="1683"/>
      <c r="Q97" s="1683"/>
      <c r="R97" s="1683"/>
      <c r="S97" s="1683"/>
      <c r="T97" s="1684"/>
      <c r="U97" s="1672"/>
      <c r="V97" s="1673"/>
      <c r="W97" s="1673"/>
      <c r="X97" s="1673"/>
      <c r="Y97" s="1673"/>
      <c r="Z97" s="1673"/>
      <c r="AA97" s="1673"/>
      <c r="AB97" s="1673"/>
      <c r="AC97" s="1673"/>
      <c r="AD97" s="1673"/>
      <c r="AE97" s="1673"/>
      <c r="AF97" s="1673"/>
      <c r="AG97" s="1673"/>
      <c r="AH97" s="1673"/>
      <c r="AI97" s="1673"/>
      <c r="AJ97" s="1673"/>
      <c r="AK97" s="1673"/>
      <c r="AL97" s="1673"/>
      <c r="AM97" s="1674"/>
    </row>
    <row r="98" spans="1:39">
      <c r="A98" s="1664" t="s">
        <v>220</v>
      </c>
      <c r="B98" s="1665"/>
      <c r="C98" s="1703" t="s">
        <v>221</v>
      </c>
      <c r="D98" s="1704"/>
      <c r="E98" s="1704"/>
      <c r="F98" s="1704"/>
      <c r="G98" s="1704"/>
      <c r="H98" s="1704"/>
      <c r="I98" s="1705"/>
      <c r="J98" s="13"/>
      <c r="K98" s="13"/>
      <c r="L98" s="13"/>
      <c r="M98" s="13"/>
      <c r="N98" s="13"/>
      <c r="O98" s="13"/>
      <c r="P98" s="13"/>
      <c r="Q98" s="13"/>
      <c r="R98" s="13"/>
      <c r="S98" s="13"/>
      <c r="T98" s="14"/>
      <c r="U98" s="1664" t="str">
        <f>IF(⑤⑧処遇Ⅰ入力シート!B104="○","☑","□")</f>
        <v>□</v>
      </c>
      <c r="V98" s="1686"/>
      <c r="W98" s="1668" t="s">
        <v>20</v>
      </c>
      <c r="X98" s="1668"/>
      <c r="Y98" s="1668"/>
      <c r="Z98" s="1668"/>
      <c r="AA98" s="1668"/>
      <c r="AB98" s="1668"/>
      <c r="AC98" s="1668"/>
      <c r="AD98" s="1668"/>
      <c r="AE98" s="1668"/>
      <c r="AF98" s="1668"/>
      <c r="AG98" s="1668"/>
      <c r="AH98" s="1668"/>
      <c r="AI98" s="1668"/>
      <c r="AJ98" s="1668"/>
      <c r="AK98" s="1668"/>
      <c r="AL98" s="1668"/>
      <c r="AM98" s="1706"/>
    </row>
    <row r="99" spans="1:39">
      <c r="A99" s="1687"/>
      <c r="B99" s="1688"/>
      <c r="C99" s="9" t="s">
        <v>55</v>
      </c>
      <c r="D99" s="15"/>
      <c r="E99" s="15"/>
      <c r="F99" s="15"/>
      <c r="G99" s="15"/>
      <c r="H99" s="15"/>
      <c r="I99" s="15"/>
      <c r="J99" s="15"/>
      <c r="K99" s="15"/>
      <c r="L99" s="15"/>
      <c r="M99" s="15"/>
      <c r="N99" s="15"/>
      <c r="O99" s="15"/>
      <c r="P99" s="15"/>
      <c r="Q99" s="15"/>
      <c r="R99" s="15"/>
      <c r="S99" s="15"/>
      <c r="T99" s="16"/>
      <c r="U99" s="1687" t="str">
        <f>IF(⑤⑧処遇Ⅰ入力シート!B106="○","☑","□")</f>
        <v>□</v>
      </c>
      <c r="V99" s="1691"/>
      <c r="W99" s="1692" t="s">
        <v>21</v>
      </c>
      <c r="X99" s="1692"/>
      <c r="Y99" s="1692"/>
      <c r="Z99" s="1691" t="s">
        <v>199</v>
      </c>
      <c r="AA99" s="1691"/>
      <c r="AB99" s="1691"/>
      <c r="AC99" s="1748" t="str">
        <f>IF(⑤⑧処遇Ⅰ入力シート!E106="","",⑤⑧処遇Ⅰ入力シート!E106)</f>
        <v/>
      </c>
      <c r="AD99" s="1748"/>
      <c r="AE99" s="1748"/>
      <c r="AF99" s="1748"/>
      <c r="AG99" s="1748"/>
      <c r="AH99" s="1748"/>
      <c r="AI99" s="1748"/>
      <c r="AJ99" s="1748"/>
      <c r="AK99" s="1748"/>
      <c r="AL99" s="1748"/>
      <c r="AM99" s="1749"/>
    </row>
    <row r="100" spans="1:39">
      <c r="A100" s="1687"/>
      <c r="B100" s="1688"/>
      <c r="C100" s="1658" t="s">
        <v>222</v>
      </c>
      <c r="D100" s="1659"/>
      <c r="E100" s="1659"/>
      <c r="F100" s="1659"/>
      <c r="G100" s="1659"/>
      <c r="H100" s="1659"/>
      <c r="I100" s="1659"/>
      <c r="J100" s="1659"/>
      <c r="K100" s="1659"/>
      <c r="L100" s="1659"/>
      <c r="M100" s="1659"/>
      <c r="N100" s="1659"/>
      <c r="O100" s="1659"/>
      <c r="P100" s="1659"/>
      <c r="Q100" s="1659"/>
      <c r="R100" s="1659"/>
      <c r="S100" s="1659"/>
      <c r="T100" s="1660"/>
      <c r="U100" s="1687" t="str">
        <f>IF(⑤⑧処遇Ⅰ入力シート!B108="○","☑","□")</f>
        <v>□</v>
      </c>
      <c r="V100" s="1691"/>
      <c r="W100" s="1692" t="s">
        <v>200</v>
      </c>
      <c r="X100" s="1692"/>
      <c r="Y100" s="1692"/>
      <c r="Z100" s="1692"/>
      <c r="AA100" s="1692"/>
      <c r="AB100" s="1692"/>
      <c r="AC100" s="1692"/>
      <c r="AD100" s="1692"/>
      <c r="AE100" s="1692"/>
      <c r="AF100" s="1692"/>
      <c r="AG100" s="1692"/>
      <c r="AH100" s="1692"/>
      <c r="AI100" s="1692"/>
      <c r="AJ100" s="1692"/>
      <c r="AK100" s="1692"/>
      <c r="AL100" s="1692"/>
      <c r="AM100" s="1693"/>
    </row>
    <row r="101" spans="1:39">
      <c r="A101" s="1687"/>
      <c r="B101" s="1688"/>
      <c r="C101" s="1661"/>
      <c r="D101" s="1662"/>
      <c r="E101" s="1662"/>
      <c r="F101" s="1662"/>
      <c r="G101" s="1662"/>
      <c r="H101" s="1662"/>
      <c r="I101" s="1662"/>
      <c r="J101" s="1662"/>
      <c r="K101" s="1662"/>
      <c r="L101" s="1662"/>
      <c r="M101" s="1662"/>
      <c r="N101" s="1662"/>
      <c r="O101" s="1662"/>
      <c r="P101" s="1662"/>
      <c r="Q101" s="1662"/>
      <c r="R101" s="1662"/>
      <c r="S101" s="1662"/>
      <c r="T101" s="1663"/>
      <c r="U101" s="1666" t="str">
        <f>IF(⑤⑧処遇Ⅰ入力シート!B110="○","☑","□")</f>
        <v>□</v>
      </c>
      <c r="V101" s="1694"/>
      <c r="W101" s="1675" t="s">
        <v>201</v>
      </c>
      <c r="X101" s="1675"/>
      <c r="Y101" s="1675"/>
      <c r="Z101" s="1694" t="s">
        <v>199</v>
      </c>
      <c r="AA101" s="1694"/>
      <c r="AB101" s="1694"/>
      <c r="AC101" s="1750" t="str">
        <f>IF(⑤⑧処遇Ⅰ入力シート!E110="","",⑤⑧処遇Ⅰ入力シート!E110)</f>
        <v/>
      </c>
      <c r="AD101" s="1750"/>
      <c r="AE101" s="1750"/>
      <c r="AF101" s="1750"/>
      <c r="AG101" s="1750"/>
      <c r="AH101" s="1750"/>
      <c r="AI101" s="1750"/>
      <c r="AJ101" s="1750"/>
      <c r="AK101" s="1750"/>
      <c r="AL101" s="1750"/>
      <c r="AM101" s="1751"/>
    </row>
    <row r="102" spans="1:39">
      <c r="A102" s="1687"/>
      <c r="B102" s="1688"/>
      <c r="C102" s="1676" t="s">
        <v>224</v>
      </c>
      <c r="D102" s="1677"/>
      <c r="E102" s="1677"/>
      <c r="F102" s="1677"/>
      <c r="G102" s="1677"/>
      <c r="H102" s="1677"/>
      <c r="I102" s="1677"/>
      <c r="J102" s="1677"/>
      <c r="K102" s="1677"/>
      <c r="L102" s="1677"/>
      <c r="M102" s="1677"/>
      <c r="N102" s="1677"/>
      <c r="O102" s="1677"/>
      <c r="P102" s="1677"/>
      <c r="Q102" s="1677"/>
      <c r="R102" s="1677"/>
      <c r="S102" s="1677"/>
      <c r="T102" s="1678"/>
      <c r="U102" s="1685" t="s">
        <v>225</v>
      </c>
      <c r="V102" s="1668"/>
      <c r="W102" s="1668"/>
      <c r="X102" s="1686" t="s">
        <v>57</v>
      </c>
      <c r="Y102" s="1686"/>
      <c r="Z102" s="1686" t="str">
        <f>IF(⑤⑧処遇Ⅰ入力シート!H104="","",⑤⑧処遇Ⅰ入力シート!H104)</f>
        <v/>
      </c>
      <c r="AA102" s="1686"/>
      <c r="AB102" s="13" t="s">
        <v>17</v>
      </c>
      <c r="AC102" s="1686" t="str">
        <f>IF(⑤⑧処遇Ⅰ入力シート!J104="","",⑤⑧処遇Ⅰ入力シート!J104)</f>
        <v/>
      </c>
      <c r="AD102" s="1686"/>
      <c r="AE102" s="13" t="s">
        <v>59</v>
      </c>
      <c r="AF102" s="17"/>
      <c r="AG102" s="17"/>
      <c r="AH102" s="13"/>
      <c r="AI102" s="13"/>
      <c r="AJ102" s="13"/>
      <c r="AK102" s="13"/>
      <c r="AL102" s="13"/>
      <c r="AM102" s="14"/>
    </row>
    <row r="103" spans="1:39">
      <c r="A103" s="1687"/>
      <c r="B103" s="1688"/>
      <c r="C103" s="1679"/>
      <c r="D103" s="1680"/>
      <c r="E103" s="1680"/>
      <c r="F103" s="1680"/>
      <c r="G103" s="1680"/>
      <c r="H103" s="1680"/>
      <c r="I103" s="1680"/>
      <c r="J103" s="1680"/>
      <c r="K103" s="1680"/>
      <c r="L103" s="1680"/>
      <c r="M103" s="1680"/>
      <c r="N103" s="1680"/>
      <c r="O103" s="1680"/>
      <c r="P103" s="1680"/>
      <c r="Q103" s="1680"/>
      <c r="R103" s="1680"/>
      <c r="S103" s="1680"/>
      <c r="T103" s="1681"/>
      <c r="U103" s="9"/>
      <c r="V103" s="15"/>
      <c r="X103" s="1691" t="s">
        <v>182</v>
      </c>
      <c r="Y103" s="1691"/>
      <c r="Z103" s="1691" t="s">
        <v>57</v>
      </c>
      <c r="AA103" s="1691"/>
      <c r="AB103" s="1691" t="str">
        <f>IF(⑤⑧処遇Ⅰ入力シート!I108="","",⑤⑧処遇Ⅰ入力シート!I108)</f>
        <v/>
      </c>
      <c r="AC103" s="1691"/>
      <c r="AD103" s="15" t="s">
        <v>17</v>
      </c>
      <c r="AE103" s="1691" t="str">
        <f>IF(⑤⑧処遇Ⅰ入力シート!K108="","",⑤⑧処遇Ⅰ入力シート!K108)</f>
        <v/>
      </c>
      <c r="AF103" s="1691"/>
      <c r="AG103" s="15" t="s">
        <v>59</v>
      </c>
      <c r="AH103" s="15"/>
      <c r="AI103" s="15"/>
      <c r="AJ103" s="15"/>
      <c r="AK103" s="15"/>
      <c r="AL103" s="15"/>
      <c r="AM103" s="16"/>
    </row>
    <row r="104" spans="1:39">
      <c r="A104" s="1687"/>
      <c r="B104" s="1688"/>
      <c r="C104" s="1679"/>
      <c r="D104" s="1680"/>
      <c r="E104" s="1680"/>
      <c r="F104" s="1680"/>
      <c r="G104" s="1680"/>
      <c r="H104" s="1680"/>
      <c r="I104" s="1680"/>
      <c r="J104" s="1680"/>
      <c r="K104" s="1680"/>
      <c r="L104" s="1680"/>
      <c r="M104" s="1680"/>
      <c r="N104" s="1680"/>
      <c r="O104" s="1680"/>
      <c r="P104" s="1680"/>
      <c r="Q104" s="1680"/>
      <c r="R104" s="1680"/>
      <c r="S104" s="1680"/>
      <c r="T104" s="1681"/>
      <c r="U104" s="1655" t="s">
        <v>226</v>
      </c>
      <c r="V104" s="1656"/>
      <c r="W104" s="1656"/>
      <c r="X104" s="1656" t="s">
        <v>227</v>
      </c>
      <c r="Y104" s="1656"/>
      <c r="Z104" s="1656"/>
      <c r="AA104" s="1656"/>
      <c r="AB104" s="1656"/>
      <c r="AC104" s="1656"/>
      <c r="AD104" s="1656"/>
      <c r="AE104" s="1656"/>
      <c r="AF104" s="1656"/>
      <c r="AG104" s="1656"/>
      <c r="AH104" s="1656"/>
      <c r="AI104" s="1656"/>
      <c r="AJ104" s="1656"/>
      <c r="AK104" s="1656"/>
      <c r="AL104" s="1656"/>
      <c r="AM104" s="1657"/>
    </row>
    <row r="105" spans="1:39" ht="25.5" customHeight="1">
      <c r="A105" s="1687"/>
      <c r="B105" s="1688"/>
      <c r="C105" s="1679"/>
      <c r="D105" s="1680"/>
      <c r="E105" s="1680"/>
      <c r="F105" s="1680"/>
      <c r="G105" s="1680"/>
      <c r="H105" s="1680"/>
      <c r="I105" s="1680"/>
      <c r="J105" s="1680"/>
      <c r="K105" s="1680"/>
      <c r="L105" s="1680"/>
      <c r="M105" s="1680"/>
      <c r="N105" s="1680"/>
      <c r="O105" s="1680"/>
      <c r="P105" s="1680"/>
      <c r="Q105" s="1680"/>
      <c r="R105" s="1680"/>
      <c r="S105" s="1680"/>
      <c r="T105" s="1681"/>
      <c r="U105" s="1658" t="str">
        <f>IF(⑤⑧処遇Ⅰ入力シート!M104="","",⑤⑧処遇Ⅰ入力シート!M104)</f>
        <v/>
      </c>
      <c r="V105" s="1659"/>
      <c r="W105" s="1659"/>
      <c r="X105" s="1659"/>
      <c r="Y105" s="1659"/>
      <c r="Z105" s="1659"/>
      <c r="AA105" s="1659"/>
      <c r="AB105" s="1659"/>
      <c r="AC105" s="1659"/>
      <c r="AD105" s="1659"/>
      <c r="AE105" s="1659"/>
      <c r="AF105" s="1659"/>
      <c r="AG105" s="1659"/>
      <c r="AH105" s="1659"/>
      <c r="AI105" s="1659"/>
      <c r="AJ105" s="1659"/>
      <c r="AK105" s="1659"/>
      <c r="AL105" s="1659"/>
      <c r="AM105" s="1660"/>
    </row>
    <row r="106" spans="1:39" ht="25.5" customHeight="1">
      <c r="A106" s="1687"/>
      <c r="B106" s="1688"/>
      <c r="C106" s="1679"/>
      <c r="D106" s="1680"/>
      <c r="E106" s="1680"/>
      <c r="F106" s="1680"/>
      <c r="G106" s="1680"/>
      <c r="H106" s="1680"/>
      <c r="I106" s="1680"/>
      <c r="J106" s="1680"/>
      <c r="K106" s="1680"/>
      <c r="L106" s="1680"/>
      <c r="M106" s="1680"/>
      <c r="N106" s="1680"/>
      <c r="O106" s="1680"/>
      <c r="P106" s="1680"/>
      <c r="Q106" s="1680"/>
      <c r="R106" s="1680"/>
      <c r="S106" s="1680"/>
      <c r="T106" s="1681"/>
      <c r="U106" s="1658"/>
      <c r="V106" s="1659"/>
      <c r="W106" s="1659"/>
      <c r="X106" s="1659"/>
      <c r="Y106" s="1659"/>
      <c r="Z106" s="1659"/>
      <c r="AA106" s="1659"/>
      <c r="AB106" s="1659"/>
      <c r="AC106" s="1659"/>
      <c r="AD106" s="1659"/>
      <c r="AE106" s="1659"/>
      <c r="AF106" s="1659"/>
      <c r="AG106" s="1659"/>
      <c r="AH106" s="1659"/>
      <c r="AI106" s="1659"/>
      <c r="AJ106" s="1659"/>
      <c r="AK106" s="1659"/>
      <c r="AL106" s="1659"/>
      <c r="AM106" s="1660"/>
    </row>
    <row r="107" spans="1:39" ht="25.5" customHeight="1">
      <c r="A107" s="1687"/>
      <c r="B107" s="1688"/>
      <c r="C107" s="1679"/>
      <c r="D107" s="1680"/>
      <c r="E107" s="1680"/>
      <c r="F107" s="1680"/>
      <c r="G107" s="1680"/>
      <c r="H107" s="1680"/>
      <c r="I107" s="1680"/>
      <c r="J107" s="1680"/>
      <c r="K107" s="1680"/>
      <c r="L107" s="1680"/>
      <c r="M107" s="1680"/>
      <c r="N107" s="1680"/>
      <c r="O107" s="1680"/>
      <c r="P107" s="1680"/>
      <c r="Q107" s="1680"/>
      <c r="R107" s="1680"/>
      <c r="S107" s="1680"/>
      <c r="T107" s="1681"/>
      <c r="U107" s="1658"/>
      <c r="V107" s="1659"/>
      <c r="W107" s="1659"/>
      <c r="X107" s="1659"/>
      <c r="Y107" s="1659"/>
      <c r="Z107" s="1659"/>
      <c r="AA107" s="1659"/>
      <c r="AB107" s="1659"/>
      <c r="AC107" s="1659"/>
      <c r="AD107" s="1659"/>
      <c r="AE107" s="1659"/>
      <c r="AF107" s="1659"/>
      <c r="AG107" s="1659"/>
      <c r="AH107" s="1659"/>
      <c r="AI107" s="1659"/>
      <c r="AJ107" s="1659"/>
      <c r="AK107" s="1659"/>
      <c r="AL107" s="1659"/>
      <c r="AM107" s="1660"/>
    </row>
    <row r="108" spans="1:39" ht="25.5" customHeight="1">
      <c r="A108" s="1666"/>
      <c r="B108" s="1667"/>
      <c r="C108" s="1682"/>
      <c r="D108" s="1683"/>
      <c r="E108" s="1683"/>
      <c r="F108" s="1683"/>
      <c r="G108" s="1683"/>
      <c r="H108" s="1683"/>
      <c r="I108" s="1683"/>
      <c r="J108" s="1683"/>
      <c r="K108" s="1683"/>
      <c r="L108" s="1683"/>
      <c r="M108" s="1683"/>
      <c r="N108" s="1683"/>
      <c r="O108" s="1683"/>
      <c r="P108" s="1683"/>
      <c r="Q108" s="1683"/>
      <c r="R108" s="1683"/>
      <c r="S108" s="1683"/>
      <c r="T108" s="1684"/>
      <c r="U108" s="1661"/>
      <c r="V108" s="1662"/>
      <c r="W108" s="1662"/>
      <c r="X108" s="1662"/>
      <c r="Y108" s="1662"/>
      <c r="Z108" s="1662"/>
      <c r="AA108" s="1662"/>
      <c r="AB108" s="1662"/>
      <c r="AC108" s="1662"/>
      <c r="AD108" s="1662"/>
      <c r="AE108" s="1662"/>
      <c r="AF108" s="1662"/>
      <c r="AG108" s="1662"/>
      <c r="AH108" s="1662"/>
      <c r="AI108" s="1662"/>
      <c r="AJ108" s="1662"/>
      <c r="AK108" s="1662"/>
      <c r="AL108" s="1662"/>
      <c r="AM108" s="1663"/>
    </row>
    <row r="109" spans="1:39">
      <c r="A109" s="1664" t="s">
        <v>228</v>
      </c>
      <c r="B109" s="1665"/>
      <c r="C109" s="1668" t="s">
        <v>229</v>
      </c>
      <c r="D109" s="1668"/>
      <c r="E109" s="1668"/>
      <c r="F109" s="1668"/>
      <c r="G109" s="1668"/>
      <c r="H109" s="1668"/>
      <c r="I109" s="1668"/>
      <c r="J109" s="1668"/>
      <c r="K109" s="1668"/>
      <c r="L109" s="1668"/>
      <c r="M109" s="1668"/>
      <c r="N109" s="1668"/>
      <c r="O109" s="1668"/>
      <c r="P109" s="1668"/>
      <c r="Q109" s="1668"/>
      <c r="R109" s="1668"/>
      <c r="S109" s="1668"/>
      <c r="T109" s="1668"/>
      <c r="U109" s="1669" t="str">
        <f>IFERROR(ROUND(W89/U81,0),"")</f>
        <v/>
      </c>
      <c r="V109" s="1670"/>
      <c r="W109" s="1670"/>
      <c r="X109" s="1670"/>
      <c r="Y109" s="1670"/>
      <c r="Z109" s="1670"/>
      <c r="AA109" s="1670"/>
      <c r="AB109" s="1670"/>
      <c r="AC109" s="1670"/>
      <c r="AD109" s="1670"/>
      <c r="AE109" s="1670"/>
      <c r="AF109" s="1670"/>
      <c r="AG109" s="1670"/>
      <c r="AH109" s="1670"/>
      <c r="AI109" s="1670"/>
      <c r="AJ109" s="1670"/>
      <c r="AK109" s="1670"/>
      <c r="AL109" s="1670"/>
      <c r="AM109" s="1671"/>
    </row>
    <row r="110" spans="1:39">
      <c r="A110" s="1666"/>
      <c r="B110" s="1667"/>
      <c r="C110" s="1675" t="s">
        <v>230</v>
      </c>
      <c r="D110" s="1675"/>
      <c r="E110" s="1675"/>
      <c r="F110" s="1675"/>
      <c r="G110" s="1675"/>
      <c r="H110" s="1675"/>
      <c r="I110" s="1675"/>
      <c r="J110" s="1675"/>
      <c r="K110" s="1675"/>
      <c r="L110" s="1675"/>
      <c r="M110" s="1675"/>
      <c r="N110" s="1675"/>
      <c r="O110" s="1675"/>
      <c r="P110" s="1675"/>
      <c r="Q110" s="1675"/>
      <c r="R110" s="1675"/>
      <c r="S110" s="1675"/>
      <c r="T110" s="1675"/>
      <c r="U110" s="1672"/>
      <c r="V110" s="1673"/>
      <c r="W110" s="1673"/>
      <c r="X110" s="1673"/>
      <c r="Y110" s="1673"/>
      <c r="Z110" s="1673"/>
      <c r="AA110" s="1673"/>
      <c r="AB110" s="1673"/>
      <c r="AC110" s="1673"/>
      <c r="AD110" s="1673"/>
      <c r="AE110" s="1673"/>
      <c r="AF110" s="1673"/>
      <c r="AG110" s="1673"/>
      <c r="AH110" s="1673"/>
      <c r="AI110" s="1673"/>
      <c r="AJ110" s="1673"/>
      <c r="AK110" s="1673"/>
      <c r="AL110" s="1673"/>
      <c r="AM110" s="1674"/>
    </row>
    <row r="112" spans="1:39">
      <c r="A112" s="1" t="s">
        <v>235</v>
      </c>
    </row>
    <row r="113" spans="1:39">
      <c r="A113" s="1" t="s">
        <v>236</v>
      </c>
    </row>
    <row r="114" spans="1:39">
      <c r="A114" s="1664" t="s">
        <v>176</v>
      </c>
      <c r="B114" s="1665"/>
      <c r="C114" s="1685" t="s">
        <v>205</v>
      </c>
      <c r="D114" s="1668"/>
      <c r="E114" s="1668"/>
      <c r="F114" s="1668"/>
      <c r="G114" s="1668"/>
      <c r="H114" s="1668"/>
      <c r="I114" s="1668"/>
      <c r="J114" s="1668"/>
      <c r="K114" s="1668"/>
      <c r="L114" s="1668"/>
      <c r="M114" s="1668"/>
      <c r="N114" s="1668"/>
      <c r="O114" s="1668"/>
      <c r="P114" s="1668"/>
      <c r="Q114" s="1668"/>
      <c r="R114" s="1668"/>
      <c r="S114" s="1668"/>
      <c r="T114" s="1706"/>
      <c r="U114" s="1738">
        <f>SUM(U116:AM122)</f>
        <v>0</v>
      </c>
      <c r="V114" s="1738"/>
      <c r="W114" s="1738"/>
      <c r="X114" s="1738"/>
      <c r="Y114" s="1738"/>
      <c r="Z114" s="1738"/>
      <c r="AA114" s="1738"/>
      <c r="AB114" s="1738"/>
      <c r="AC114" s="1738"/>
      <c r="AD114" s="1738"/>
      <c r="AE114" s="1738"/>
      <c r="AF114" s="1738"/>
      <c r="AG114" s="1738"/>
      <c r="AH114" s="1738"/>
      <c r="AI114" s="1738"/>
      <c r="AJ114" s="1738"/>
      <c r="AK114" s="1738"/>
      <c r="AL114" s="1738"/>
      <c r="AM114" s="1738"/>
    </row>
    <row r="115" spans="1:39">
      <c r="A115" s="1687"/>
      <c r="B115" s="1688"/>
      <c r="C115" s="1740" t="s">
        <v>206</v>
      </c>
      <c r="D115" s="1741"/>
      <c r="E115" s="1741"/>
      <c r="F115" s="1741"/>
      <c r="G115" s="1741"/>
      <c r="H115" s="1741"/>
      <c r="I115" s="1741"/>
      <c r="J115" s="1741"/>
      <c r="K115" s="1741"/>
      <c r="L115" s="1741"/>
      <c r="M115" s="1741"/>
      <c r="N115" s="1741"/>
      <c r="O115" s="1741"/>
      <c r="P115" s="1741"/>
      <c r="Q115" s="1741"/>
      <c r="R115" s="1741"/>
      <c r="S115" s="1741"/>
      <c r="T115" s="1742"/>
      <c r="U115" s="1739"/>
      <c r="V115" s="1739"/>
      <c r="W115" s="1739"/>
      <c r="X115" s="1739"/>
      <c r="Y115" s="1739"/>
      <c r="Z115" s="1739"/>
      <c r="AA115" s="1739"/>
      <c r="AB115" s="1739"/>
      <c r="AC115" s="1739"/>
      <c r="AD115" s="1739"/>
      <c r="AE115" s="1739"/>
      <c r="AF115" s="1739"/>
      <c r="AG115" s="1739"/>
      <c r="AH115" s="1739"/>
      <c r="AI115" s="1739"/>
      <c r="AJ115" s="1739"/>
      <c r="AK115" s="1739"/>
      <c r="AL115" s="1739"/>
      <c r="AM115" s="1739"/>
    </row>
    <row r="116" spans="1:39">
      <c r="A116" s="1687"/>
      <c r="B116" s="1688"/>
      <c r="C116" s="9"/>
      <c r="D116" s="15"/>
      <c r="E116" s="15"/>
      <c r="F116" s="15"/>
      <c r="G116" s="15"/>
      <c r="H116" s="15"/>
      <c r="I116" s="15"/>
      <c r="J116" s="15"/>
      <c r="K116" s="15"/>
      <c r="L116" s="15"/>
      <c r="M116" s="15"/>
      <c r="N116" s="1729" t="s">
        <v>41</v>
      </c>
      <c r="O116" s="1730"/>
      <c r="P116" s="1730"/>
      <c r="Q116" s="1730"/>
      <c r="R116" s="1730"/>
      <c r="S116" s="1730"/>
      <c r="T116" s="1731"/>
      <c r="U116" s="1732">
        <f>IF('⑦明細書（参考様式）'!CV64="","",'⑦明細書（参考様式）'!CV64)</f>
        <v>0</v>
      </c>
      <c r="V116" s="1733"/>
      <c r="W116" s="1733"/>
      <c r="X116" s="1733"/>
      <c r="Y116" s="1733"/>
      <c r="Z116" s="1733"/>
      <c r="AA116" s="1733"/>
      <c r="AB116" s="1733"/>
      <c r="AC116" s="1733"/>
      <c r="AD116" s="1733"/>
      <c r="AE116" s="1733"/>
      <c r="AF116" s="1733"/>
      <c r="AG116" s="1733"/>
      <c r="AH116" s="1733"/>
      <c r="AI116" s="1733"/>
      <c r="AJ116" s="1733"/>
      <c r="AK116" s="1733"/>
      <c r="AL116" s="1733"/>
      <c r="AM116" s="1734"/>
    </row>
    <row r="117" spans="1:39">
      <c r="A117" s="1687"/>
      <c r="B117" s="1688"/>
      <c r="C117" s="9"/>
      <c r="D117" s="15"/>
      <c r="E117" s="15"/>
      <c r="F117" s="15"/>
      <c r="G117" s="15"/>
      <c r="H117" s="15"/>
      <c r="I117" s="15"/>
      <c r="J117" s="15"/>
      <c r="K117" s="15"/>
      <c r="L117" s="15"/>
      <c r="M117" s="15"/>
      <c r="N117" s="1729" t="s">
        <v>146</v>
      </c>
      <c r="O117" s="1730"/>
      <c r="P117" s="1730"/>
      <c r="Q117" s="1730"/>
      <c r="R117" s="1730"/>
      <c r="S117" s="1730"/>
      <c r="T117" s="1731"/>
      <c r="U117" s="1732">
        <f>IF('⑦明細書（参考様式）'!CX64="","",'⑦明細書（参考様式）'!CX64)</f>
        <v>0</v>
      </c>
      <c r="V117" s="1733"/>
      <c r="W117" s="1733"/>
      <c r="X117" s="1733"/>
      <c r="Y117" s="1733"/>
      <c r="Z117" s="1733"/>
      <c r="AA117" s="1733"/>
      <c r="AB117" s="1733"/>
      <c r="AC117" s="1733"/>
      <c r="AD117" s="1733"/>
      <c r="AE117" s="1733"/>
      <c r="AF117" s="1733"/>
      <c r="AG117" s="1733"/>
      <c r="AH117" s="1733"/>
      <c r="AI117" s="1733"/>
      <c r="AJ117" s="1733"/>
      <c r="AK117" s="1733"/>
      <c r="AL117" s="1733"/>
      <c r="AM117" s="1734"/>
    </row>
    <row r="118" spans="1:39">
      <c r="A118" s="1687"/>
      <c r="B118" s="1688"/>
      <c r="C118" s="9"/>
      <c r="D118" s="15"/>
      <c r="E118" s="15"/>
      <c r="F118" s="15"/>
      <c r="G118" s="15"/>
      <c r="H118" s="15"/>
      <c r="I118" s="15"/>
      <c r="J118" s="15"/>
      <c r="K118" s="15"/>
      <c r="L118" s="15"/>
      <c r="M118" s="15"/>
      <c r="N118" s="1729" t="s">
        <v>237</v>
      </c>
      <c r="O118" s="1730"/>
      <c r="P118" s="1730"/>
      <c r="Q118" s="1730"/>
      <c r="R118" s="1730"/>
      <c r="S118" s="1730"/>
      <c r="T118" s="1731"/>
      <c r="U118" s="1732">
        <f>IF('⑦明細書（参考様式）'!CZ64="","",'⑦明細書（参考様式）'!CZ64)</f>
        <v>0</v>
      </c>
      <c r="V118" s="1733"/>
      <c r="W118" s="1733"/>
      <c r="X118" s="1733"/>
      <c r="Y118" s="1733"/>
      <c r="Z118" s="1733"/>
      <c r="AA118" s="1733"/>
      <c r="AB118" s="1733"/>
      <c r="AC118" s="1733"/>
      <c r="AD118" s="1733"/>
      <c r="AE118" s="1733"/>
      <c r="AF118" s="1733"/>
      <c r="AG118" s="1733"/>
      <c r="AH118" s="1733"/>
      <c r="AI118" s="1733"/>
      <c r="AJ118" s="1733"/>
      <c r="AK118" s="1733"/>
      <c r="AL118" s="1733"/>
      <c r="AM118" s="1734"/>
    </row>
    <row r="119" spans="1:39">
      <c r="A119" s="1687"/>
      <c r="B119" s="1688"/>
      <c r="C119" s="9"/>
      <c r="D119" s="15"/>
      <c r="E119" s="15"/>
      <c r="F119" s="15"/>
      <c r="G119" s="15"/>
      <c r="H119" s="15"/>
      <c r="I119" s="15"/>
      <c r="J119" s="15"/>
      <c r="K119" s="15"/>
      <c r="L119" s="15"/>
      <c r="M119" s="15"/>
      <c r="N119" s="1729" t="s">
        <v>238</v>
      </c>
      <c r="O119" s="1730"/>
      <c r="P119" s="1730"/>
      <c r="Q119" s="1730"/>
      <c r="R119" s="1730"/>
      <c r="S119" s="1730"/>
      <c r="T119" s="1731"/>
      <c r="U119" s="1732">
        <f>IF('⑦明細書（参考様式）'!DB64="","",'⑦明細書（参考様式）'!DB64)</f>
        <v>0</v>
      </c>
      <c r="V119" s="1733"/>
      <c r="W119" s="1733"/>
      <c r="X119" s="1733"/>
      <c r="Y119" s="1733"/>
      <c r="Z119" s="1733"/>
      <c r="AA119" s="1733"/>
      <c r="AB119" s="1733"/>
      <c r="AC119" s="1733"/>
      <c r="AD119" s="1733"/>
      <c r="AE119" s="1733"/>
      <c r="AF119" s="1733"/>
      <c r="AG119" s="1733"/>
      <c r="AH119" s="1733"/>
      <c r="AI119" s="1733"/>
      <c r="AJ119" s="1733"/>
      <c r="AK119" s="1733"/>
      <c r="AL119" s="1733"/>
      <c r="AM119" s="1734"/>
    </row>
    <row r="120" spans="1:39">
      <c r="A120" s="1687"/>
      <c r="B120" s="1688"/>
      <c r="C120" s="9"/>
      <c r="D120" s="15"/>
      <c r="E120" s="15"/>
      <c r="F120" s="15"/>
      <c r="G120" s="15"/>
      <c r="H120" s="15"/>
      <c r="I120" s="15"/>
      <c r="J120" s="15"/>
      <c r="K120" s="15"/>
      <c r="L120" s="15"/>
      <c r="M120" s="15"/>
      <c r="N120" s="1729" t="s">
        <v>239</v>
      </c>
      <c r="O120" s="1730"/>
      <c r="P120" s="1730"/>
      <c r="Q120" s="1730"/>
      <c r="R120" s="1730"/>
      <c r="S120" s="1730"/>
      <c r="T120" s="1731"/>
      <c r="U120" s="1732">
        <f>IF('⑦明細書（参考様式）'!DD64="","",'⑦明細書（参考様式）'!DD64)</f>
        <v>0</v>
      </c>
      <c r="V120" s="1733"/>
      <c r="W120" s="1733"/>
      <c r="X120" s="1733"/>
      <c r="Y120" s="1733"/>
      <c r="Z120" s="1733"/>
      <c r="AA120" s="1733"/>
      <c r="AB120" s="1733"/>
      <c r="AC120" s="1733"/>
      <c r="AD120" s="1733"/>
      <c r="AE120" s="1733"/>
      <c r="AF120" s="1733"/>
      <c r="AG120" s="1733"/>
      <c r="AH120" s="1733"/>
      <c r="AI120" s="1733"/>
      <c r="AJ120" s="1733"/>
      <c r="AK120" s="1733"/>
      <c r="AL120" s="1733"/>
      <c r="AM120" s="1734"/>
    </row>
    <row r="121" spans="1:39">
      <c r="A121" s="1687"/>
      <c r="B121" s="1688"/>
      <c r="C121" s="9"/>
      <c r="D121" s="15"/>
      <c r="E121" s="15"/>
      <c r="F121" s="15"/>
      <c r="G121" s="15"/>
      <c r="H121" s="15"/>
      <c r="I121" s="15"/>
      <c r="J121" s="15"/>
      <c r="K121" s="15"/>
      <c r="L121" s="15"/>
      <c r="M121" s="15"/>
      <c r="N121" s="1729" t="s">
        <v>240</v>
      </c>
      <c r="O121" s="1730"/>
      <c r="P121" s="1730"/>
      <c r="Q121" s="1730"/>
      <c r="R121" s="1730"/>
      <c r="S121" s="1730"/>
      <c r="T121" s="1731"/>
      <c r="U121" s="1732">
        <f>IF('⑦明細書（参考様式）'!DF64="","",'⑦明細書（参考様式）'!DF64)</f>
        <v>0</v>
      </c>
      <c r="V121" s="1733"/>
      <c r="W121" s="1733"/>
      <c r="X121" s="1733"/>
      <c r="Y121" s="1733"/>
      <c r="Z121" s="1733"/>
      <c r="AA121" s="1733"/>
      <c r="AB121" s="1733"/>
      <c r="AC121" s="1733"/>
      <c r="AD121" s="1733"/>
      <c r="AE121" s="1733"/>
      <c r="AF121" s="1733"/>
      <c r="AG121" s="1733"/>
      <c r="AH121" s="1733"/>
      <c r="AI121" s="1733"/>
      <c r="AJ121" s="1733"/>
      <c r="AK121" s="1733"/>
      <c r="AL121" s="1733"/>
      <c r="AM121" s="1734"/>
    </row>
    <row r="122" spans="1:39">
      <c r="A122" s="1666"/>
      <c r="B122" s="1667"/>
      <c r="C122" s="11"/>
      <c r="D122" s="18"/>
      <c r="E122" s="18"/>
      <c r="F122" s="18"/>
      <c r="G122" s="18"/>
      <c r="H122" s="18"/>
      <c r="I122" s="18"/>
      <c r="J122" s="18"/>
      <c r="K122" s="18"/>
      <c r="L122" s="18"/>
      <c r="M122" s="18"/>
      <c r="N122" s="1735" t="s">
        <v>201</v>
      </c>
      <c r="O122" s="1736"/>
      <c r="P122" s="1736"/>
      <c r="Q122" s="1736"/>
      <c r="R122" s="1736"/>
      <c r="S122" s="1736"/>
      <c r="T122" s="1737"/>
      <c r="U122" s="1726">
        <f>IF('⑦明細書（参考様式）'!DH64="","",'⑦明細書（参考様式）'!DH64)</f>
        <v>0</v>
      </c>
      <c r="V122" s="1727"/>
      <c r="W122" s="1727"/>
      <c r="X122" s="1727"/>
      <c r="Y122" s="1727"/>
      <c r="Z122" s="1727"/>
      <c r="AA122" s="1727"/>
      <c r="AB122" s="1727"/>
      <c r="AC122" s="1727"/>
      <c r="AD122" s="1727"/>
      <c r="AE122" s="1727"/>
      <c r="AF122" s="1727"/>
      <c r="AG122" s="1727"/>
      <c r="AH122" s="1727"/>
      <c r="AI122" s="1727"/>
      <c r="AJ122" s="1727"/>
      <c r="AK122" s="1727"/>
      <c r="AL122" s="1727"/>
      <c r="AM122" s="1728"/>
    </row>
    <row r="123" spans="1:39">
      <c r="A123" s="1664" t="s">
        <v>179</v>
      </c>
      <c r="B123" s="1665"/>
      <c r="C123" s="1685" t="s">
        <v>207</v>
      </c>
      <c r="D123" s="1668"/>
      <c r="E123" s="1668"/>
      <c r="F123" s="1668"/>
      <c r="G123" s="1668"/>
      <c r="H123" s="1668"/>
      <c r="I123" s="1668"/>
      <c r="J123" s="1668"/>
      <c r="K123" s="1668"/>
      <c r="L123" s="1668"/>
      <c r="M123" s="1668"/>
      <c r="N123" s="1668"/>
      <c r="O123" s="1668"/>
      <c r="P123" s="1668"/>
      <c r="Q123" s="1668"/>
      <c r="R123" s="1668"/>
      <c r="S123" s="1668"/>
      <c r="T123" s="1706"/>
      <c r="U123" s="1738">
        <f>SUM(U125:AM131)</f>
        <v>0</v>
      </c>
      <c r="V123" s="1738"/>
      <c r="W123" s="1738"/>
      <c r="X123" s="1738"/>
      <c r="Y123" s="1738"/>
      <c r="Z123" s="1738"/>
      <c r="AA123" s="1738"/>
      <c r="AB123" s="1738"/>
      <c r="AC123" s="1738"/>
      <c r="AD123" s="1738"/>
      <c r="AE123" s="1738"/>
      <c r="AF123" s="1738"/>
      <c r="AG123" s="1738"/>
      <c r="AH123" s="1738"/>
      <c r="AI123" s="1738"/>
      <c r="AJ123" s="1738"/>
      <c r="AK123" s="1738"/>
      <c r="AL123" s="1738"/>
      <c r="AM123" s="1738"/>
    </row>
    <row r="124" spans="1:39">
      <c r="A124" s="1687"/>
      <c r="B124" s="1688"/>
      <c r="C124" s="1740" t="s">
        <v>206</v>
      </c>
      <c r="D124" s="1741"/>
      <c r="E124" s="1741"/>
      <c r="F124" s="1741"/>
      <c r="G124" s="1741"/>
      <c r="H124" s="1741"/>
      <c r="I124" s="1741"/>
      <c r="J124" s="1741"/>
      <c r="K124" s="1741"/>
      <c r="L124" s="1741"/>
      <c r="M124" s="1741"/>
      <c r="N124" s="1741"/>
      <c r="O124" s="1741"/>
      <c r="P124" s="1741"/>
      <c r="Q124" s="1741"/>
      <c r="R124" s="1741"/>
      <c r="S124" s="1741"/>
      <c r="T124" s="1742"/>
      <c r="U124" s="1739"/>
      <c r="V124" s="1739"/>
      <c r="W124" s="1739"/>
      <c r="X124" s="1739"/>
      <c r="Y124" s="1739"/>
      <c r="Z124" s="1739"/>
      <c r="AA124" s="1739"/>
      <c r="AB124" s="1739"/>
      <c r="AC124" s="1739"/>
      <c r="AD124" s="1739"/>
      <c r="AE124" s="1739"/>
      <c r="AF124" s="1739"/>
      <c r="AG124" s="1739"/>
      <c r="AH124" s="1739"/>
      <c r="AI124" s="1739"/>
      <c r="AJ124" s="1739"/>
      <c r="AK124" s="1739"/>
      <c r="AL124" s="1739"/>
      <c r="AM124" s="1739"/>
    </row>
    <row r="125" spans="1:39">
      <c r="A125" s="1687"/>
      <c r="B125" s="1688"/>
      <c r="C125" s="9"/>
      <c r="D125" s="15"/>
      <c r="E125" s="15"/>
      <c r="F125" s="15"/>
      <c r="G125" s="15"/>
      <c r="H125" s="15"/>
      <c r="I125" s="15"/>
      <c r="J125" s="15"/>
      <c r="K125" s="15"/>
      <c r="L125" s="15"/>
      <c r="M125" s="15"/>
      <c r="N125" s="1729" t="s">
        <v>41</v>
      </c>
      <c r="O125" s="1730"/>
      <c r="P125" s="1730"/>
      <c r="Q125" s="1730"/>
      <c r="R125" s="1730"/>
      <c r="S125" s="1730"/>
      <c r="T125" s="1731"/>
      <c r="U125" s="1732">
        <f>IF('⑦明細書（参考様式）'!CW64="","",'⑦明細書（参考様式）'!CW64)</f>
        <v>0</v>
      </c>
      <c r="V125" s="1733"/>
      <c r="W125" s="1733"/>
      <c r="X125" s="1733"/>
      <c r="Y125" s="1733"/>
      <c r="Z125" s="1733"/>
      <c r="AA125" s="1733"/>
      <c r="AB125" s="1733"/>
      <c r="AC125" s="1733"/>
      <c r="AD125" s="1733"/>
      <c r="AE125" s="1733"/>
      <c r="AF125" s="1733"/>
      <c r="AG125" s="1733"/>
      <c r="AH125" s="1733"/>
      <c r="AI125" s="1733"/>
      <c r="AJ125" s="1733"/>
      <c r="AK125" s="1733"/>
      <c r="AL125" s="1733"/>
      <c r="AM125" s="1734"/>
    </row>
    <row r="126" spans="1:39">
      <c r="A126" s="1687"/>
      <c r="B126" s="1688"/>
      <c r="C126" s="9"/>
      <c r="D126" s="15"/>
      <c r="E126" s="15"/>
      <c r="F126" s="15"/>
      <c r="G126" s="15"/>
      <c r="H126" s="15"/>
      <c r="I126" s="15"/>
      <c r="J126" s="15"/>
      <c r="K126" s="15"/>
      <c r="L126" s="15"/>
      <c r="M126" s="15"/>
      <c r="N126" s="1729" t="s">
        <v>146</v>
      </c>
      <c r="O126" s="1730"/>
      <c r="P126" s="1730"/>
      <c r="Q126" s="1730"/>
      <c r="R126" s="1730"/>
      <c r="S126" s="1730"/>
      <c r="T126" s="1731"/>
      <c r="U126" s="1732">
        <f>IF('⑦明細書（参考様式）'!CY64="","",'⑦明細書（参考様式）'!CY64)</f>
        <v>0</v>
      </c>
      <c r="V126" s="1733"/>
      <c r="W126" s="1733"/>
      <c r="X126" s="1733"/>
      <c r="Y126" s="1733"/>
      <c r="Z126" s="1733"/>
      <c r="AA126" s="1733"/>
      <c r="AB126" s="1733"/>
      <c r="AC126" s="1733"/>
      <c r="AD126" s="1733"/>
      <c r="AE126" s="1733"/>
      <c r="AF126" s="1733"/>
      <c r="AG126" s="1733"/>
      <c r="AH126" s="1733"/>
      <c r="AI126" s="1733"/>
      <c r="AJ126" s="1733"/>
      <c r="AK126" s="1733"/>
      <c r="AL126" s="1733"/>
      <c r="AM126" s="1734"/>
    </row>
    <row r="127" spans="1:39">
      <c r="A127" s="1687"/>
      <c r="B127" s="1688"/>
      <c r="C127" s="9"/>
      <c r="D127" s="15"/>
      <c r="E127" s="15"/>
      <c r="F127" s="15"/>
      <c r="G127" s="15"/>
      <c r="H127" s="15"/>
      <c r="I127" s="15"/>
      <c r="J127" s="15"/>
      <c r="K127" s="15"/>
      <c r="L127" s="15"/>
      <c r="M127" s="15"/>
      <c r="N127" s="1729" t="s">
        <v>237</v>
      </c>
      <c r="O127" s="1730"/>
      <c r="P127" s="1730"/>
      <c r="Q127" s="1730"/>
      <c r="R127" s="1730"/>
      <c r="S127" s="1730"/>
      <c r="T127" s="1731"/>
      <c r="U127" s="1732">
        <f>IF('⑦明細書（参考様式）'!DA64="","",'⑦明細書（参考様式）'!DA64)</f>
        <v>0</v>
      </c>
      <c r="V127" s="1733"/>
      <c r="W127" s="1733"/>
      <c r="X127" s="1733"/>
      <c r="Y127" s="1733"/>
      <c r="Z127" s="1733"/>
      <c r="AA127" s="1733"/>
      <c r="AB127" s="1733"/>
      <c r="AC127" s="1733"/>
      <c r="AD127" s="1733"/>
      <c r="AE127" s="1733"/>
      <c r="AF127" s="1733"/>
      <c r="AG127" s="1733"/>
      <c r="AH127" s="1733"/>
      <c r="AI127" s="1733"/>
      <c r="AJ127" s="1733"/>
      <c r="AK127" s="1733"/>
      <c r="AL127" s="1733"/>
      <c r="AM127" s="1734"/>
    </row>
    <row r="128" spans="1:39">
      <c r="A128" s="1687"/>
      <c r="B128" s="1688"/>
      <c r="C128" s="9"/>
      <c r="D128" s="15"/>
      <c r="E128" s="15"/>
      <c r="F128" s="15"/>
      <c r="G128" s="15"/>
      <c r="H128" s="15"/>
      <c r="I128" s="15"/>
      <c r="J128" s="15"/>
      <c r="K128" s="15"/>
      <c r="L128" s="15"/>
      <c r="M128" s="15"/>
      <c r="N128" s="1729" t="s">
        <v>238</v>
      </c>
      <c r="O128" s="1730"/>
      <c r="P128" s="1730"/>
      <c r="Q128" s="1730"/>
      <c r="R128" s="1730"/>
      <c r="S128" s="1730"/>
      <c r="T128" s="1731"/>
      <c r="U128" s="1732">
        <f>IF('⑦明細書（参考様式）'!DC64="","",'⑦明細書（参考様式）'!DC64)</f>
        <v>0</v>
      </c>
      <c r="V128" s="1733"/>
      <c r="W128" s="1733"/>
      <c r="X128" s="1733"/>
      <c r="Y128" s="1733"/>
      <c r="Z128" s="1733"/>
      <c r="AA128" s="1733"/>
      <c r="AB128" s="1733"/>
      <c r="AC128" s="1733"/>
      <c r="AD128" s="1733"/>
      <c r="AE128" s="1733"/>
      <c r="AF128" s="1733"/>
      <c r="AG128" s="1733"/>
      <c r="AH128" s="1733"/>
      <c r="AI128" s="1733"/>
      <c r="AJ128" s="1733"/>
      <c r="AK128" s="1733"/>
      <c r="AL128" s="1733"/>
      <c r="AM128" s="1734"/>
    </row>
    <row r="129" spans="1:40">
      <c r="A129" s="1687"/>
      <c r="B129" s="1688"/>
      <c r="C129" s="9"/>
      <c r="D129" s="15"/>
      <c r="E129" s="15"/>
      <c r="F129" s="15"/>
      <c r="G129" s="15"/>
      <c r="H129" s="15"/>
      <c r="I129" s="15"/>
      <c r="J129" s="15"/>
      <c r="K129" s="15"/>
      <c r="L129" s="15"/>
      <c r="M129" s="15"/>
      <c r="N129" s="1729" t="s">
        <v>239</v>
      </c>
      <c r="O129" s="1730"/>
      <c r="P129" s="1730"/>
      <c r="Q129" s="1730"/>
      <c r="R129" s="1730"/>
      <c r="S129" s="1730"/>
      <c r="T129" s="1731"/>
      <c r="U129" s="1732">
        <f>IF('⑦明細書（参考様式）'!DE64="","",'⑦明細書（参考様式）'!DE64)</f>
        <v>0</v>
      </c>
      <c r="V129" s="1733"/>
      <c r="W129" s="1733"/>
      <c r="X129" s="1733"/>
      <c r="Y129" s="1733"/>
      <c r="Z129" s="1733"/>
      <c r="AA129" s="1733"/>
      <c r="AB129" s="1733"/>
      <c r="AC129" s="1733"/>
      <c r="AD129" s="1733"/>
      <c r="AE129" s="1733"/>
      <c r="AF129" s="1733"/>
      <c r="AG129" s="1733"/>
      <c r="AH129" s="1733"/>
      <c r="AI129" s="1733"/>
      <c r="AJ129" s="1733"/>
      <c r="AK129" s="1733"/>
      <c r="AL129" s="1733"/>
      <c r="AM129" s="1734"/>
    </row>
    <row r="130" spans="1:40">
      <c r="A130" s="1687"/>
      <c r="B130" s="1688"/>
      <c r="C130" s="9"/>
      <c r="D130" s="15"/>
      <c r="E130" s="15"/>
      <c r="F130" s="15"/>
      <c r="G130" s="15"/>
      <c r="H130" s="15"/>
      <c r="I130" s="15"/>
      <c r="J130" s="15"/>
      <c r="K130" s="15"/>
      <c r="L130" s="15"/>
      <c r="M130" s="15"/>
      <c r="N130" s="1729" t="s">
        <v>240</v>
      </c>
      <c r="O130" s="1730"/>
      <c r="P130" s="1730"/>
      <c r="Q130" s="1730"/>
      <c r="R130" s="1730"/>
      <c r="S130" s="1730"/>
      <c r="T130" s="1731"/>
      <c r="U130" s="1732">
        <f>IF('⑦明細書（参考様式）'!DG64="","",'⑦明細書（参考様式）'!DG64)</f>
        <v>0</v>
      </c>
      <c r="V130" s="1733"/>
      <c r="W130" s="1733"/>
      <c r="X130" s="1733"/>
      <c r="Y130" s="1733"/>
      <c r="Z130" s="1733"/>
      <c r="AA130" s="1733"/>
      <c r="AB130" s="1733"/>
      <c r="AC130" s="1733"/>
      <c r="AD130" s="1733"/>
      <c r="AE130" s="1733"/>
      <c r="AF130" s="1733"/>
      <c r="AG130" s="1733"/>
      <c r="AH130" s="1733"/>
      <c r="AI130" s="1733"/>
      <c r="AJ130" s="1733"/>
      <c r="AK130" s="1733"/>
      <c r="AL130" s="1733"/>
      <c r="AM130" s="1734"/>
    </row>
    <row r="131" spans="1:40">
      <c r="A131" s="1666"/>
      <c r="B131" s="1667"/>
      <c r="C131" s="11"/>
      <c r="D131" s="18"/>
      <c r="E131" s="18"/>
      <c r="F131" s="18"/>
      <c r="G131" s="18"/>
      <c r="H131" s="18"/>
      <c r="I131" s="18"/>
      <c r="J131" s="18"/>
      <c r="K131" s="18"/>
      <c r="L131" s="18"/>
      <c r="M131" s="18"/>
      <c r="N131" s="1735" t="s">
        <v>201</v>
      </c>
      <c r="O131" s="1736"/>
      <c r="P131" s="1736"/>
      <c r="Q131" s="1736"/>
      <c r="R131" s="1736"/>
      <c r="S131" s="1736"/>
      <c r="T131" s="1737"/>
      <c r="U131" s="1732">
        <f>IF('⑦明細書（参考様式）'!DI64="","",'⑦明細書（参考様式）'!DI64)</f>
        <v>0</v>
      </c>
      <c r="V131" s="1733"/>
      <c r="W131" s="1733"/>
      <c r="X131" s="1733"/>
      <c r="Y131" s="1733"/>
      <c r="Z131" s="1733"/>
      <c r="AA131" s="1733"/>
      <c r="AB131" s="1733"/>
      <c r="AC131" s="1733"/>
      <c r="AD131" s="1733"/>
      <c r="AE131" s="1733"/>
      <c r="AF131" s="1733"/>
      <c r="AG131" s="1733"/>
      <c r="AH131" s="1733"/>
      <c r="AI131" s="1733"/>
      <c r="AJ131" s="1733"/>
      <c r="AK131" s="1733"/>
      <c r="AL131" s="1733"/>
      <c r="AM131" s="1734"/>
    </row>
    <row r="132" spans="1:40">
      <c r="A132" s="1664" t="s">
        <v>183</v>
      </c>
      <c r="B132" s="1665"/>
      <c r="C132" s="1685" t="s">
        <v>208</v>
      </c>
      <c r="D132" s="1668"/>
      <c r="E132" s="1668"/>
      <c r="F132" s="1668"/>
      <c r="G132" s="1668"/>
      <c r="H132" s="1668"/>
      <c r="I132" s="1668"/>
      <c r="J132" s="1668"/>
      <c r="K132" s="1668"/>
      <c r="L132" s="1668"/>
      <c r="M132" s="1668"/>
      <c r="N132" s="1668"/>
      <c r="O132" s="1668"/>
      <c r="P132" s="1668"/>
      <c r="Q132" s="1668"/>
      <c r="R132" s="1668"/>
      <c r="S132" s="1668"/>
      <c r="T132" s="1706"/>
      <c r="U132" s="1723">
        <f>'⑦明細書（参考様式）'!DJ64</f>
        <v>0</v>
      </c>
      <c r="V132" s="1724"/>
      <c r="W132" s="1724"/>
      <c r="X132" s="1724"/>
      <c r="Y132" s="1724"/>
      <c r="Z132" s="1724"/>
      <c r="AA132" s="1724"/>
      <c r="AB132" s="1724"/>
      <c r="AC132" s="1724"/>
      <c r="AD132" s="1724"/>
      <c r="AE132" s="1724"/>
      <c r="AF132" s="1724"/>
      <c r="AG132" s="1724"/>
      <c r="AH132" s="1724"/>
      <c r="AI132" s="1724"/>
      <c r="AJ132" s="1724"/>
      <c r="AK132" s="1724"/>
      <c r="AL132" s="1724"/>
      <c r="AM132" s="1725"/>
    </row>
    <row r="133" spans="1:40">
      <c r="A133" s="1666"/>
      <c r="B133" s="1667"/>
      <c r="C133" s="1707" t="s">
        <v>206</v>
      </c>
      <c r="D133" s="1675"/>
      <c r="E133" s="1675"/>
      <c r="F133" s="1675"/>
      <c r="G133" s="1675"/>
      <c r="H133" s="1675"/>
      <c r="I133" s="1675"/>
      <c r="J133" s="1675"/>
      <c r="K133" s="1675"/>
      <c r="L133" s="1675"/>
      <c r="M133" s="1675"/>
      <c r="N133" s="1675"/>
      <c r="O133" s="1675"/>
      <c r="P133" s="1675"/>
      <c r="Q133" s="1675"/>
      <c r="R133" s="1675"/>
      <c r="S133" s="1675"/>
      <c r="T133" s="1708"/>
      <c r="U133" s="1726"/>
      <c r="V133" s="1727"/>
      <c r="W133" s="1727"/>
      <c r="X133" s="1727"/>
      <c r="Y133" s="1727"/>
      <c r="Z133" s="1727"/>
      <c r="AA133" s="1727"/>
      <c r="AB133" s="1727"/>
      <c r="AC133" s="1727"/>
      <c r="AD133" s="1727"/>
      <c r="AE133" s="1727"/>
      <c r="AF133" s="1727"/>
      <c r="AG133" s="1727"/>
      <c r="AH133" s="1727"/>
      <c r="AI133" s="1727"/>
      <c r="AJ133" s="1727"/>
      <c r="AK133" s="1727"/>
      <c r="AL133" s="1727"/>
      <c r="AM133" s="1728"/>
    </row>
    <row r="134" spans="1:40">
      <c r="A134" s="1664" t="s">
        <v>194</v>
      </c>
      <c r="B134" s="1665"/>
      <c r="C134" s="1747" t="s">
        <v>232</v>
      </c>
      <c r="D134" s="1692"/>
      <c r="E134" s="1692"/>
      <c r="F134" s="1692"/>
      <c r="G134" s="1692"/>
      <c r="H134" s="1692"/>
      <c r="I134" s="1692"/>
      <c r="J134" s="1692"/>
      <c r="K134" s="1692"/>
      <c r="L134" s="1692"/>
      <c r="M134" s="1692"/>
      <c r="N134" s="1692"/>
      <c r="O134" s="1692"/>
      <c r="P134" s="1692"/>
      <c r="Q134" s="1692"/>
      <c r="R134" s="1692"/>
      <c r="S134" s="1692"/>
      <c r="T134" s="1693"/>
      <c r="U134" s="1723">
        <f>'⑦明細書（参考様式）'!DK64</f>
        <v>0</v>
      </c>
      <c r="V134" s="1724"/>
      <c r="W134" s="1724"/>
      <c r="X134" s="1724"/>
      <c r="Y134" s="1724"/>
      <c r="Z134" s="1724"/>
      <c r="AA134" s="1724"/>
      <c r="AB134" s="1724"/>
      <c r="AC134" s="1724"/>
      <c r="AD134" s="1724"/>
      <c r="AE134" s="1724"/>
      <c r="AF134" s="1724"/>
      <c r="AG134" s="1724"/>
      <c r="AH134" s="1724"/>
      <c r="AI134" s="1724"/>
      <c r="AJ134" s="1724"/>
      <c r="AK134" s="1724"/>
      <c r="AL134" s="1724"/>
      <c r="AM134" s="1725"/>
    </row>
    <row r="135" spans="1:40">
      <c r="A135" s="1666"/>
      <c r="B135" s="1667"/>
      <c r="C135" s="1707" t="s">
        <v>206</v>
      </c>
      <c r="D135" s="1675"/>
      <c r="E135" s="1675"/>
      <c r="F135" s="1675"/>
      <c r="G135" s="1675"/>
      <c r="H135" s="1675"/>
      <c r="I135" s="1675"/>
      <c r="J135" s="1675"/>
      <c r="K135" s="1675"/>
      <c r="L135" s="1675"/>
      <c r="M135" s="1675"/>
      <c r="N135" s="1675"/>
      <c r="O135" s="1675"/>
      <c r="P135" s="1675"/>
      <c r="Q135" s="1675"/>
      <c r="R135" s="1675"/>
      <c r="S135" s="1675"/>
      <c r="T135" s="1708"/>
      <c r="U135" s="1726"/>
      <c r="V135" s="1727"/>
      <c r="W135" s="1727"/>
      <c r="X135" s="1727"/>
      <c r="Y135" s="1727"/>
      <c r="Z135" s="1727"/>
      <c r="AA135" s="1727"/>
      <c r="AB135" s="1727"/>
      <c r="AC135" s="1727"/>
      <c r="AD135" s="1727"/>
      <c r="AE135" s="1727"/>
      <c r="AF135" s="1727"/>
      <c r="AG135" s="1727"/>
      <c r="AH135" s="1727"/>
      <c r="AI135" s="1727"/>
      <c r="AJ135" s="1727"/>
      <c r="AK135" s="1727"/>
      <c r="AL135" s="1727"/>
      <c r="AM135" s="1728"/>
    </row>
    <row r="136" spans="1:40">
      <c r="A136" s="1664" t="s">
        <v>210</v>
      </c>
      <c r="B136" s="1665"/>
      <c r="C136" s="1685" t="s">
        <v>211</v>
      </c>
      <c r="D136" s="1668"/>
      <c r="E136" s="1668"/>
      <c r="F136" s="1668"/>
      <c r="G136" s="1668"/>
      <c r="H136" s="1668"/>
      <c r="I136" s="1668"/>
      <c r="J136" s="1668"/>
      <c r="K136" s="1668"/>
      <c r="L136" s="1668"/>
      <c r="M136" s="1668"/>
      <c r="N136" s="1668"/>
      <c r="O136" s="1668"/>
      <c r="P136" s="1668"/>
      <c r="Q136" s="1668"/>
      <c r="R136" s="1668"/>
      <c r="S136" s="1668"/>
      <c r="T136" s="1706"/>
      <c r="U136" s="1669">
        <f>'⑦明細書（参考様式）'!DL64</f>
        <v>0</v>
      </c>
      <c r="V136" s="1670"/>
      <c r="W136" s="1670"/>
      <c r="X136" s="1670"/>
      <c r="Y136" s="1670"/>
      <c r="Z136" s="1670"/>
      <c r="AA136" s="1670"/>
      <c r="AB136" s="1670"/>
      <c r="AC136" s="1670"/>
      <c r="AD136" s="1670"/>
      <c r="AE136" s="1670"/>
      <c r="AF136" s="1670"/>
      <c r="AG136" s="1670"/>
      <c r="AH136" s="1670"/>
      <c r="AI136" s="1670"/>
      <c r="AJ136" s="1670"/>
      <c r="AK136" s="1670"/>
      <c r="AL136" s="1670"/>
      <c r="AM136" s="1671"/>
    </row>
    <row r="137" spans="1:40">
      <c r="A137" s="1666"/>
      <c r="B137" s="1667"/>
      <c r="C137" s="1707" t="s">
        <v>212</v>
      </c>
      <c r="D137" s="1675"/>
      <c r="E137" s="1675"/>
      <c r="F137" s="1675"/>
      <c r="G137" s="1675"/>
      <c r="H137" s="1675"/>
      <c r="I137" s="1675"/>
      <c r="J137" s="1675"/>
      <c r="K137" s="1675"/>
      <c r="L137" s="1675"/>
      <c r="M137" s="1675"/>
      <c r="N137" s="1675"/>
      <c r="O137" s="1675"/>
      <c r="P137" s="1675"/>
      <c r="Q137" s="1675"/>
      <c r="R137" s="1675"/>
      <c r="S137" s="1675"/>
      <c r="T137" s="1708"/>
      <c r="U137" s="1672"/>
      <c r="V137" s="1673"/>
      <c r="W137" s="1673"/>
      <c r="X137" s="1673"/>
      <c r="Y137" s="1673"/>
      <c r="Z137" s="1673"/>
      <c r="AA137" s="1673"/>
      <c r="AB137" s="1673"/>
      <c r="AC137" s="1673"/>
      <c r="AD137" s="1673"/>
      <c r="AE137" s="1673"/>
      <c r="AF137" s="1673"/>
      <c r="AG137" s="1673"/>
      <c r="AH137" s="1673"/>
      <c r="AI137" s="1673"/>
      <c r="AJ137" s="1673"/>
      <c r="AK137" s="1673"/>
      <c r="AL137" s="1673"/>
      <c r="AM137" s="1674"/>
    </row>
    <row r="138" spans="1:40">
      <c r="A138" s="1664" t="s">
        <v>213</v>
      </c>
      <c r="B138" s="1665"/>
      <c r="C138" s="1685" t="s">
        <v>233</v>
      </c>
      <c r="D138" s="1668"/>
      <c r="E138" s="1668"/>
      <c r="F138" s="1668"/>
      <c r="G138" s="1668"/>
      <c r="H138" s="1668"/>
      <c r="I138" s="1668"/>
      <c r="J138" s="1668"/>
      <c r="K138" s="1668"/>
      <c r="L138" s="1668"/>
      <c r="M138" s="1668"/>
      <c r="N138" s="1668"/>
      <c r="O138" s="1668"/>
      <c r="P138" s="1668"/>
      <c r="Q138" s="1668"/>
      <c r="R138" s="1668"/>
      <c r="S138" s="1668"/>
      <c r="T138" s="1706"/>
      <c r="U138" s="1669">
        <f>IFERROR(ROUND(U136/U132,0),0)</f>
        <v>0</v>
      </c>
      <c r="V138" s="1670"/>
      <c r="W138" s="1670"/>
      <c r="X138" s="1670"/>
      <c r="Y138" s="1670"/>
      <c r="Z138" s="1670"/>
      <c r="AA138" s="1670"/>
      <c r="AB138" s="1670"/>
      <c r="AC138" s="1670"/>
      <c r="AD138" s="1670"/>
      <c r="AE138" s="1670"/>
      <c r="AF138" s="1670"/>
      <c r="AG138" s="1670"/>
      <c r="AH138" s="1670"/>
      <c r="AI138" s="1670"/>
      <c r="AJ138" s="1670"/>
      <c r="AK138" s="1670"/>
      <c r="AL138" s="1670"/>
      <c r="AM138" s="1671"/>
    </row>
    <row r="139" spans="1:40">
      <c r="A139" s="1666"/>
      <c r="B139" s="1667"/>
      <c r="C139" s="1707" t="s">
        <v>215</v>
      </c>
      <c r="D139" s="1675"/>
      <c r="E139" s="1675"/>
      <c r="F139" s="1675"/>
      <c r="G139" s="1675"/>
      <c r="H139" s="1675"/>
      <c r="I139" s="1675"/>
      <c r="J139" s="1675"/>
      <c r="K139" s="1675"/>
      <c r="L139" s="1675"/>
      <c r="M139" s="1675"/>
      <c r="N139" s="1675"/>
      <c r="O139" s="1675"/>
      <c r="P139" s="1675"/>
      <c r="Q139" s="1675"/>
      <c r="R139" s="1675"/>
      <c r="S139" s="1675"/>
      <c r="T139" s="1708"/>
      <c r="U139" s="1672"/>
      <c r="V139" s="1701"/>
      <c r="W139" s="1673"/>
      <c r="X139" s="1673"/>
      <c r="Y139" s="1673"/>
      <c r="Z139" s="1673"/>
      <c r="AA139" s="1673"/>
      <c r="AB139" s="1673"/>
      <c r="AC139" s="1673"/>
      <c r="AD139" s="1673"/>
      <c r="AE139" s="1673"/>
      <c r="AF139" s="1673"/>
      <c r="AG139" s="1673"/>
      <c r="AH139" s="1673"/>
      <c r="AI139" s="1673"/>
      <c r="AJ139" s="1673"/>
      <c r="AK139" s="1673"/>
      <c r="AL139" s="1673"/>
      <c r="AM139" s="1674"/>
    </row>
    <row r="140" spans="1:40">
      <c r="A140" s="1709" t="s">
        <v>216</v>
      </c>
      <c r="B140" s="1709"/>
      <c r="C140" s="1685" t="s">
        <v>184</v>
      </c>
      <c r="D140" s="1668"/>
      <c r="E140" s="1668"/>
      <c r="F140" s="1668"/>
      <c r="G140" s="1668"/>
      <c r="H140" s="1668"/>
      <c r="I140" s="1668"/>
      <c r="J140" s="1668"/>
      <c r="K140" s="1668"/>
      <c r="L140" s="1668"/>
      <c r="M140" s="1668"/>
      <c r="N140" s="1668"/>
      <c r="O140" s="1668"/>
      <c r="P140" s="1668"/>
      <c r="Q140" s="1668"/>
      <c r="R140" s="1668"/>
      <c r="S140" s="1668"/>
      <c r="T140" s="1706"/>
      <c r="U140" s="1664" t="s">
        <v>241</v>
      </c>
      <c r="V140" s="1686"/>
      <c r="W140" s="1712">
        <f>U144-U145</f>
        <v>0</v>
      </c>
      <c r="X140" s="1712"/>
      <c r="Y140" s="1712"/>
      <c r="Z140" s="1712"/>
      <c r="AA140" s="1712"/>
      <c r="AB140" s="1712"/>
      <c r="AC140" s="1712"/>
      <c r="AD140" s="1712"/>
      <c r="AE140" s="1712"/>
      <c r="AF140" s="1712"/>
      <c r="AG140" s="1712"/>
      <c r="AH140" s="1712"/>
      <c r="AI140" s="1712"/>
      <c r="AJ140" s="1712"/>
      <c r="AK140" s="1712"/>
      <c r="AL140" s="1712"/>
      <c r="AM140" s="1713"/>
      <c r="AN140" s="5"/>
    </row>
    <row r="141" spans="1:40" ht="13.5" customHeight="1">
      <c r="A141" s="1709"/>
      <c r="B141" s="1709"/>
      <c r="C141" s="1679" t="s">
        <v>426</v>
      </c>
      <c r="D141" s="1680"/>
      <c r="E141" s="1680"/>
      <c r="F141" s="1680"/>
      <c r="G141" s="1680"/>
      <c r="H141" s="1680"/>
      <c r="I141" s="1680"/>
      <c r="J141" s="1680"/>
      <c r="K141" s="1680"/>
      <c r="L141" s="1680"/>
      <c r="M141" s="1680"/>
      <c r="N141" s="1680"/>
      <c r="O141" s="1680"/>
      <c r="P141" s="1680"/>
      <c r="Q141" s="1680"/>
      <c r="R141" s="1680"/>
      <c r="S141" s="1680"/>
      <c r="T141" s="1681"/>
      <c r="U141" s="1687"/>
      <c r="V141" s="1710"/>
      <c r="W141" s="1714"/>
      <c r="X141" s="1714"/>
      <c r="Y141" s="1714"/>
      <c r="Z141" s="1714"/>
      <c r="AA141" s="1714"/>
      <c r="AB141" s="1714"/>
      <c r="AC141" s="1714"/>
      <c r="AD141" s="1714"/>
      <c r="AE141" s="1714"/>
      <c r="AF141" s="1714"/>
      <c r="AG141" s="1714"/>
      <c r="AH141" s="1714"/>
      <c r="AI141" s="1714"/>
      <c r="AJ141" s="1714"/>
      <c r="AK141" s="1714"/>
      <c r="AL141" s="1714"/>
      <c r="AM141" s="1715"/>
      <c r="AN141" s="5"/>
    </row>
    <row r="142" spans="1:40">
      <c r="A142" s="1709"/>
      <c r="B142" s="1709"/>
      <c r="C142" s="1679"/>
      <c r="D142" s="1680"/>
      <c r="E142" s="1680"/>
      <c r="F142" s="1680"/>
      <c r="G142" s="1680"/>
      <c r="H142" s="1680"/>
      <c r="I142" s="1680"/>
      <c r="J142" s="1680"/>
      <c r="K142" s="1680"/>
      <c r="L142" s="1680"/>
      <c r="M142" s="1680"/>
      <c r="N142" s="1680"/>
      <c r="O142" s="1680"/>
      <c r="P142" s="1680"/>
      <c r="Q142" s="1680"/>
      <c r="R142" s="1680"/>
      <c r="S142" s="1680"/>
      <c r="T142" s="1681"/>
      <c r="U142" s="1687"/>
      <c r="V142" s="1710"/>
      <c r="W142" s="1714"/>
      <c r="X142" s="1714"/>
      <c r="Y142" s="1714"/>
      <c r="Z142" s="1714"/>
      <c r="AA142" s="1714"/>
      <c r="AB142" s="1714"/>
      <c r="AC142" s="1714"/>
      <c r="AD142" s="1714"/>
      <c r="AE142" s="1714"/>
      <c r="AF142" s="1714"/>
      <c r="AG142" s="1714"/>
      <c r="AH142" s="1714"/>
      <c r="AI142" s="1714"/>
      <c r="AJ142" s="1714"/>
      <c r="AK142" s="1714"/>
      <c r="AL142" s="1714"/>
      <c r="AM142" s="1715"/>
      <c r="AN142" s="5"/>
    </row>
    <row r="143" spans="1:40">
      <c r="A143" s="1709"/>
      <c r="B143" s="1709"/>
      <c r="C143" s="1718"/>
      <c r="D143" s="1719"/>
      <c r="E143" s="1719"/>
      <c r="F143" s="1719"/>
      <c r="G143" s="1719"/>
      <c r="H143" s="1719"/>
      <c r="I143" s="1719"/>
      <c r="J143" s="1719"/>
      <c r="K143" s="1719"/>
      <c r="L143" s="1719"/>
      <c r="M143" s="1719"/>
      <c r="N143" s="1719"/>
      <c r="O143" s="1719"/>
      <c r="P143" s="1719"/>
      <c r="Q143" s="1719"/>
      <c r="R143" s="1719"/>
      <c r="S143" s="1719"/>
      <c r="T143" s="1720"/>
      <c r="U143" s="1711"/>
      <c r="V143" s="1654"/>
      <c r="W143" s="1716"/>
      <c r="X143" s="1716"/>
      <c r="Y143" s="1716"/>
      <c r="Z143" s="1716"/>
      <c r="AA143" s="1716"/>
      <c r="AB143" s="1716"/>
      <c r="AC143" s="1716"/>
      <c r="AD143" s="1716"/>
      <c r="AE143" s="1716"/>
      <c r="AF143" s="1716"/>
      <c r="AG143" s="1716"/>
      <c r="AH143" s="1716"/>
      <c r="AI143" s="1716"/>
      <c r="AJ143" s="1716"/>
      <c r="AK143" s="1716"/>
      <c r="AL143" s="1716"/>
      <c r="AM143" s="1717"/>
      <c r="AN143" s="5"/>
    </row>
    <row r="144" spans="1:40" ht="13.5" customHeight="1">
      <c r="A144" s="1709"/>
      <c r="B144" s="1709"/>
      <c r="C144" s="7"/>
      <c r="D144" s="8" t="s">
        <v>187</v>
      </c>
      <c r="E144" s="1721" t="s">
        <v>188</v>
      </c>
      <c r="F144" s="1721"/>
      <c r="G144" s="1721"/>
      <c r="H144" s="1721"/>
      <c r="I144" s="1721"/>
      <c r="J144" s="1721"/>
      <c r="K144" s="1721"/>
      <c r="L144" s="1721"/>
      <c r="M144" s="1721"/>
      <c r="N144" s="1721"/>
      <c r="O144" s="1721"/>
      <c r="P144" s="1721"/>
      <c r="Q144" s="1721"/>
      <c r="R144" s="1721"/>
      <c r="S144" s="1721"/>
      <c r="T144" s="1722"/>
      <c r="U144" s="1697">
        <f>'⑦明細書（参考様式）'!DM64-'⑦明細書（参考様式）'!DO64</f>
        <v>0</v>
      </c>
      <c r="V144" s="1698"/>
      <c r="W144" s="1698"/>
      <c r="X144" s="1698"/>
      <c r="Y144" s="1698"/>
      <c r="Z144" s="1698"/>
      <c r="AA144" s="1698"/>
      <c r="AB144" s="1698"/>
      <c r="AC144" s="1698"/>
      <c r="AD144" s="1698"/>
      <c r="AE144" s="1698"/>
      <c r="AF144" s="1698"/>
      <c r="AG144" s="1698"/>
      <c r="AH144" s="1698"/>
      <c r="AI144" s="1698"/>
      <c r="AJ144" s="1698"/>
      <c r="AK144" s="1698"/>
      <c r="AL144" s="1698"/>
      <c r="AM144" s="1699"/>
    </row>
    <row r="145" spans="1:39" ht="20.100000000000001" customHeight="1">
      <c r="A145" s="1709"/>
      <c r="B145" s="1709"/>
      <c r="C145" s="9"/>
      <c r="D145" s="10" t="s">
        <v>190</v>
      </c>
      <c r="E145" s="1680" t="s">
        <v>219</v>
      </c>
      <c r="F145" s="1680"/>
      <c r="G145" s="1680"/>
      <c r="H145" s="1680"/>
      <c r="I145" s="1680"/>
      <c r="J145" s="1680"/>
      <c r="K145" s="1680"/>
      <c r="L145" s="1680"/>
      <c r="M145" s="1680"/>
      <c r="N145" s="1680"/>
      <c r="O145" s="1680"/>
      <c r="P145" s="1680"/>
      <c r="Q145" s="1680"/>
      <c r="R145" s="1680"/>
      <c r="S145" s="1680"/>
      <c r="T145" s="1681"/>
      <c r="U145" s="1697">
        <f>'⑦明細書（参考様式）'!DQ64</f>
        <v>0</v>
      </c>
      <c r="V145" s="1698"/>
      <c r="W145" s="1698"/>
      <c r="X145" s="1698"/>
      <c r="Y145" s="1698"/>
      <c r="Z145" s="1698"/>
      <c r="AA145" s="1698"/>
      <c r="AB145" s="1698"/>
      <c r="AC145" s="1698"/>
      <c r="AD145" s="1698"/>
      <c r="AE145" s="1698"/>
      <c r="AF145" s="1698"/>
      <c r="AG145" s="1698"/>
      <c r="AH145" s="1698"/>
      <c r="AI145" s="1698"/>
      <c r="AJ145" s="1698"/>
      <c r="AK145" s="1698"/>
      <c r="AL145" s="1698"/>
      <c r="AM145" s="1699"/>
    </row>
    <row r="146" spans="1:39" ht="20.100000000000001" customHeight="1">
      <c r="A146" s="1709"/>
      <c r="B146" s="1709"/>
      <c r="C146" s="9"/>
      <c r="D146" s="10"/>
      <c r="E146" s="1680"/>
      <c r="F146" s="1680"/>
      <c r="G146" s="1680"/>
      <c r="H146" s="1680"/>
      <c r="I146" s="1680"/>
      <c r="J146" s="1680"/>
      <c r="K146" s="1680"/>
      <c r="L146" s="1680"/>
      <c r="M146" s="1680"/>
      <c r="N146" s="1680"/>
      <c r="O146" s="1680"/>
      <c r="P146" s="1680"/>
      <c r="Q146" s="1680"/>
      <c r="R146" s="1680"/>
      <c r="S146" s="1680"/>
      <c r="T146" s="1681"/>
      <c r="U146" s="1700"/>
      <c r="V146" s="1701"/>
      <c r="W146" s="1701"/>
      <c r="X146" s="1701"/>
      <c r="Y146" s="1701"/>
      <c r="Z146" s="1701"/>
      <c r="AA146" s="1701"/>
      <c r="AB146" s="1701"/>
      <c r="AC146" s="1701"/>
      <c r="AD146" s="1701"/>
      <c r="AE146" s="1701"/>
      <c r="AF146" s="1701"/>
      <c r="AG146" s="1701"/>
      <c r="AH146" s="1701"/>
      <c r="AI146" s="1701"/>
      <c r="AJ146" s="1701"/>
      <c r="AK146" s="1701"/>
      <c r="AL146" s="1701"/>
      <c r="AM146" s="1702"/>
    </row>
    <row r="147" spans="1:39" ht="20.100000000000001" customHeight="1">
      <c r="A147" s="1709"/>
      <c r="B147" s="1709"/>
      <c r="C147" s="9"/>
      <c r="D147" s="10"/>
      <c r="E147" s="1680"/>
      <c r="F147" s="1680"/>
      <c r="G147" s="1680"/>
      <c r="H147" s="1680"/>
      <c r="I147" s="1680"/>
      <c r="J147" s="1680"/>
      <c r="K147" s="1680"/>
      <c r="L147" s="1680"/>
      <c r="M147" s="1680"/>
      <c r="N147" s="1680"/>
      <c r="O147" s="1680"/>
      <c r="P147" s="1680"/>
      <c r="Q147" s="1680"/>
      <c r="R147" s="1680"/>
      <c r="S147" s="1680"/>
      <c r="T147" s="1681"/>
      <c r="U147" s="1700"/>
      <c r="V147" s="1701"/>
      <c r="W147" s="1701"/>
      <c r="X147" s="1701"/>
      <c r="Y147" s="1701"/>
      <c r="Z147" s="1701"/>
      <c r="AA147" s="1701"/>
      <c r="AB147" s="1701"/>
      <c r="AC147" s="1701"/>
      <c r="AD147" s="1701"/>
      <c r="AE147" s="1701"/>
      <c r="AF147" s="1701"/>
      <c r="AG147" s="1701"/>
      <c r="AH147" s="1701"/>
      <c r="AI147" s="1701"/>
      <c r="AJ147" s="1701"/>
      <c r="AK147" s="1701"/>
      <c r="AL147" s="1701"/>
      <c r="AM147" s="1702"/>
    </row>
    <row r="148" spans="1:39" ht="20.100000000000001" customHeight="1">
      <c r="A148" s="1709"/>
      <c r="B148" s="1709"/>
      <c r="C148" s="11"/>
      <c r="D148" s="12"/>
      <c r="E148" s="1683"/>
      <c r="F148" s="1683"/>
      <c r="G148" s="1683"/>
      <c r="H148" s="1683"/>
      <c r="I148" s="1683"/>
      <c r="J148" s="1683"/>
      <c r="K148" s="1683"/>
      <c r="L148" s="1683"/>
      <c r="M148" s="1683"/>
      <c r="N148" s="1683"/>
      <c r="O148" s="1683"/>
      <c r="P148" s="1683"/>
      <c r="Q148" s="1683"/>
      <c r="R148" s="1683"/>
      <c r="S148" s="1683"/>
      <c r="T148" s="1684"/>
      <c r="U148" s="1672"/>
      <c r="V148" s="1673"/>
      <c r="W148" s="1673"/>
      <c r="X148" s="1673"/>
      <c r="Y148" s="1673"/>
      <c r="Z148" s="1673"/>
      <c r="AA148" s="1673"/>
      <c r="AB148" s="1673"/>
      <c r="AC148" s="1673"/>
      <c r="AD148" s="1673"/>
      <c r="AE148" s="1673"/>
      <c r="AF148" s="1673"/>
      <c r="AG148" s="1673"/>
      <c r="AH148" s="1673"/>
      <c r="AI148" s="1673"/>
      <c r="AJ148" s="1673"/>
      <c r="AK148" s="1673"/>
      <c r="AL148" s="1673"/>
      <c r="AM148" s="1674"/>
    </row>
    <row r="149" spans="1:39">
      <c r="A149" s="1664" t="s">
        <v>220</v>
      </c>
      <c r="B149" s="1665"/>
      <c r="C149" s="1703" t="s">
        <v>221</v>
      </c>
      <c r="D149" s="1704"/>
      <c r="E149" s="1704"/>
      <c r="F149" s="1704"/>
      <c r="G149" s="1704"/>
      <c r="H149" s="1704"/>
      <c r="I149" s="1705"/>
      <c r="J149" s="13"/>
      <c r="K149" s="13"/>
      <c r="L149" s="13"/>
      <c r="M149" s="13"/>
      <c r="N149" s="13"/>
      <c r="O149" s="13"/>
      <c r="P149" s="13"/>
      <c r="Q149" s="13"/>
      <c r="R149" s="13"/>
      <c r="S149" s="13"/>
      <c r="T149" s="14"/>
      <c r="U149" s="1664" t="str">
        <f>IF(⑤⑧処遇Ⅰ入力シート!B125="○","☑","□")</f>
        <v>□</v>
      </c>
      <c r="V149" s="1686"/>
      <c r="W149" s="1668" t="s">
        <v>20</v>
      </c>
      <c r="X149" s="1668"/>
      <c r="Y149" s="1668"/>
      <c r="Z149" s="1668"/>
      <c r="AA149" s="1668"/>
      <c r="AB149" s="1668"/>
      <c r="AC149" s="1668"/>
      <c r="AD149" s="1668"/>
      <c r="AE149" s="1668"/>
      <c r="AF149" s="1668"/>
      <c r="AG149" s="1668"/>
      <c r="AH149" s="1668"/>
      <c r="AI149" s="1668"/>
      <c r="AJ149" s="1668"/>
      <c r="AK149" s="1668"/>
      <c r="AL149" s="1668"/>
      <c r="AM149" s="1706"/>
    </row>
    <row r="150" spans="1:39">
      <c r="A150" s="1687"/>
      <c r="B150" s="1688"/>
      <c r="C150" s="9" t="s">
        <v>55</v>
      </c>
      <c r="D150" s="15"/>
      <c r="E150" s="15"/>
      <c r="F150" s="15"/>
      <c r="G150" s="15"/>
      <c r="H150" s="15"/>
      <c r="I150" s="15"/>
      <c r="J150" s="15"/>
      <c r="K150" s="15"/>
      <c r="L150" s="15"/>
      <c r="M150" s="15"/>
      <c r="N150" s="15"/>
      <c r="O150" s="15"/>
      <c r="P150" s="15"/>
      <c r="Q150" s="15"/>
      <c r="R150" s="15"/>
      <c r="S150" s="15"/>
      <c r="T150" s="16"/>
      <c r="U150" s="1687" t="str">
        <f>IF(⑤⑧処遇Ⅰ入力シート!B127="○","☑","□")</f>
        <v>□</v>
      </c>
      <c r="V150" s="1691"/>
      <c r="W150" s="1692" t="s">
        <v>21</v>
      </c>
      <c r="X150" s="1692"/>
      <c r="Y150" s="1692"/>
      <c r="Z150" s="1691" t="s">
        <v>199</v>
      </c>
      <c r="AA150" s="1691"/>
      <c r="AB150" s="1691"/>
      <c r="AC150" s="1743" t="str">
        <f>IF(⑤⑧処遇Ⅰ入力シート!E127="","",⑤⑧処遇Ⅰ入力シート!E127)</f>
        <v/>
      </c>
      <c r="AD150" s="1743"/>
      <c r="AE150" s="1743"/>
      <c r="AF150" s="1743"/>
      <c r="AG150" s="1743"/>
      <c r="AH150" s="1743"/>
      <c r="AI150" s="1743"/>
      <c r="AJ150" s="1743"/>
      <c r="AK150" s="1743"/>
      <c r="AL150" s="1743"/>
      <c r="AM150" s="1744"/>
    </row>
    <row r="151" spans="1:39">
      <c r="A151" s="1687"/>
      <c r="B151" s="1688"/>
      <c r="C151" s="1658" t="s">
        <v>222</v>
      </c>
      <c r="D151" s="1659"/>
      <c r="E151" s="1659"/>
      <c r="F151" s="1659"/>
      <c r="G151" s="1659"/>
      <c r="H151" s="1659"/>
      <c r="I151" s="1659"/>
      <c r="J151" s="1659"/>
      <c r="K151" s="1659"/>
      <c r="L151" s="1659"/>
      <c r="M151" s="1659"/>
      <c r="N151" s="1659"/>
      <c r="O151" s="1659"/>
      <c r="P151" s="1659"/>
      <c r="Q151" s="1659"/>
      <c r="R151" s="1659"/>
      <c r="S151" s="1659"/>
      <c r="T151" s="1660"/>
      <c r="U151" s="1687" t="str">
        <f>IF(⑤⑧処遇Ⅰ入力シート!B129="○","☑","□")</f>
        <v>□</v>
      </c>
      <c r="V151" s="1691"/>
      <c r="W151" s="1692" t="s">
        <v>200</v>
      </c>
      <c r="X151" s="1692"/>
      <c r="Y151" s="1692"/>
      <c r="Z151" s="1692"/>
      <c r="AA151" s="1692"/>
      <c r="AB151" s="1692"/>
      <c r="AC151" s="1692"/>
      <c r="AD151" s="1692"/>
      <c r="AE151" s="1692"/>
      <c r="AF151" s="1692"/>
      <c r="AG151" s="1692"/>
      <c r="AH151" s="1692"/>
      <c r="AI151" s="1692"/>
      <c r="AJ151" s="1692"/>
      <c r="AK151" s="1692"/>
      <c r="AL151" s="1692"/>
      <c r="AM151" s="1693"/>
    </row>
    <row r="152" spans="1:39">
      <c r="A152" s="1687"/>
      <c r="B152" s="1688"/>
      <c r="C152" s="1661"/>
      <c r="D152" s="1662"/>
      <c r="E152" s="1662"/>
      <c r="F152" s="1662"/>
      <c r="G152" s="1662"/>
      <c r="H152" s="1662"/>
      <c r="I152" s="1662"/>
      <c r="J152" s="1662"/>
      <c r="K152" s="1662"/>
      <c r="L152" s="1662"/>
      <c r="M152" s="1662"/>
      <c r="N152" s="1662"/>
      <c r="O152" s="1662"/>
      <c r="P152" s="1662"/>
      <c r="Q152" s="1662"/>
      <c r="R152" s="1662"/>
      <c r="S152" s="1662"/>
      <c r="T152" s="1663"/>
      <c r="U152" s="1666" t="str">
        <f>IF(⑤⑧処遇Ⅰ入力シート!B131="○","☑","□")</f>
        <v>□</v>
      </c>
      <c r="V152" s="1694"/>
      <c r="W152" s="1675" t="s">
        <v>201</v>
      </c>
      <c r="X152" s="1675"/>
      <c r="Y152" s="1675"/>
      <c r="Z152" s="1694" t="s">
        <v>199</v>
      </c>
      <c r="AA152" s="1694"/>
      <c r="AB152" s="1694"/>
      <c r="AC152" s="1745" t="str">
        <f>IF(⑤⑧処遇Ⅰ入力シート!E131="","",⑤⑧処遇Ⅰ入力シート!E131)</f>
        <v/>
      </c>
      <c r="AD152" s="1745"/>
      <c r="AE152" s="1745"/>
      <c r="AF152" s="1745"/>
      <c r="AG152" s="1745"/>
      <c r="AH152" s="1745"/>
      <c r="AI152" s="1745"/>
      <c r="AJ152" s="1745"/>
      <c r="AK152" s="1745"/>
      <c r="AL152" s="1745"/>
      <c r="AM152" s="1746"/>
    </row>
    <row r="153" spans="1:39">
      <c r="A153" s="1687"/>
      <c r="B153" s="1688"/>
      <c r="C153" s="1676" t="s">
        <v>224</v>
      </c>
      <c r="D153" s="1677"/>
      <c r="E153" s="1677"/>
      <c r="F153" s="1677"/>
      <c r="G153" s="1677"/>
      <c r="H153" s="1677"/>
      <c r="I153" s="1677"/>
      <c r="J153" s="1677"/>
      <c r="K153" s="1677"/>
      <c r="L153" s="1677"/>
      <c r="M153" s="1677"/>
      <c r="N153" s="1677"/>
      <c r="O153" s="1677"/>
      <c r="P153" s="1677"/>
      <c r="Q153" s="1677"/>
      <c r="R153" s="1677"/>
      <c r="S153" s="1677"/>
      <c r="T153" s="1678"/>
      <c r="U153" s="1685" t="s">
        <v>225</v>
      </c>
      <c r="V153" s="1668"/>
      <c r="W153" s="1668"/>
      <c r="X153" s="1686" t="s">
        <v>57</v>
      </c>
      <c r="Y153" s="1686"/>
      <c r="Z153" s="1686" t="str">
        <f>IF(⑤⑧処遇Ⅰ入力シート!H125="","",⑤⑧処遇Ⅰ入力シート!H125)</f>
        <v/>
      </c>
      <c r="AA153" s="1686"/>
      <c r="AB153" s="13" t="s">
        <v>17</v>
      </c>
      <c r="AC153" s="1686" t="str">
        <f>IF(⑤⑧処遇Ⅰ入力シート!J125="","",⑤⑧処遇Ⅰ入力シート!J125)</f>
        <v/>
      </c>
      <c r="AD153" s="1686"/>
      <c r="AE153" s="13" t="s">
        <v>59</v>
      </c>
      <c r="AF153" s="17"/>
      <c r="AG153" s="17"/>
      <c r="AH153" s="13"/>
      <c r="AI153" s="13"/>
      <c r="AJ153" s="13"/>
      <c r="AK153" s="13"/>
      <c r="AL153" s="13"/>
      <c r="AM153" s="14"/>
    </row>
    <row r="154" spans="1:39">
      <c r="A154" s="1687"/>
      <c r="B154" s="1688"/>
      <c r="C154" s="1679"/>
      <c r="D154" s="1680"/>
      <c r="E154" s="1680"/>
      <c r="F154" s="1680"/>
      <c r="G154" s="1680"/>
      <c r="H154" s="1680"/>
      <c r="I154" s="1680"/>
      <c r="J154" s="1680"/>
      <c r="K154" s="1680"/>
      <c r="L154" s="1680"/>
      <c r="M154" s="1680"/>
      <c r="N154" s="1680"/>
      <c r="O154" s="1680"/>
      <c r="P154" s="1680"/>
      <c r="Q154" s="1680"/>
      <c r="R154" s="1680"/>
      <c r="S154" s="1680"/>
      <c r="T154" s="1681"/>
      <c r="U154" s="9"/>
      <c r="V154" s="15"/>
      <c r="X154" s="1654" t="s">
        <v>182</v>
      </c>
      <c r="Y154" s="1654"/>
      <c r="Z154" s="1654" t="s">
        <v>57</v>
      </c>
      <c r="AA154" s="1654"/>
      <c r="AB154" s="1654" t="str">
        <f>IF(⑤⑧処遇Ⅰ入力シート!I129="","",⑤⑧処遇Ⅰ入力シート!I129)</f>
        <v/>
      </c>
      <c r="AC154" s="1654"/>
      <c r="AD154" s="15" t="s">
        <v>17</v>
      </c>
      <c r="AE154" s="1654" t="str">
        <f>IF(⑤⑧処遇Ⅰ入力シート!K129="","",⑤⑧処遇Ⅰ入力シート!K129)</f>
        <v/>
      </c>
      <c r="AF154" s="1654"/>
      <c r="AG154" s="15" t="s">
        <v>59</v>
      </c>
      <c r="AH154" s="15"/>
      <c r="AI154" s="15"/>
      <c r="AJ154" s="15"/>
      <c r="AK154" s="15"/>
      <c r="AL154" s="15"/>
      <c r="AM154" s="16"/>
    </row>
    <row r="155" spans="1:39">
      <c r="A155" s="1687"/>
      <c r="B155" s="1688"/>
      <c r="C155" s="1679"/>
      <c r="D155" s="1680"/>
      <c r="E155" s="1680"/>
      <c r="F155" s="1680"/>
      <c r="G155" s="1680"/>
      <c r="H155" s="1680"/>
      <c r="I155" s="1680"/>
      <c r="J155" s="1680"/>
      <c r="K155" s="1680"/>
      <c r="L155" s="1680"/>
      <c r="M155" s="1680"/>
      <c r="N155" s="1680"/>
      <c r="O155" s="1680"/>
      <c r="P155" s="1680"/>
      <c r="Q155" s="1680"/>
      <c r="R155" s="1680"/>
      <c r="S155" s="1680"/>
      <c r="T155" s="1681"/>
      <c r="U155" s="1655" t="s">
        <v>226</v>
      </c>
      <c r="V155" s="1656"/>
      <c r="W155" s="1656"/>
      <c r="X155" s="1656" t="s">
        <v>227</v>
      </c>
      <c r="Y155" s="1656"/>
      <c r="Z155" s="1656"/>
      <c r="AA155" s="1656"/>
      <c r="AB155" s="1656"/>
      <c r="AC155" s="1656"/>
      <c r="AD155" s="1656"/>
      <c r="AE155" s="1656"/>
      <c r="AF155" s="1656"/>
      <c r="AG155" s="1656"/>
      <c r="AH155" s="1656"/>
      <c r="AI155" s="1656"/>
      <c r="AJ155" s="1656"/>
      <c r="AK155" s="1656"/>
      <c r="AL155" s="1656"/>
      <c r="AM155" s="1657"/>
    </row>
    <row r="156" spans="1:39" ht="25.5" customHeight="1">
      <c r="A156" s="1687"/>
      <c r="B156" s="1688"/>
      <c r="C156" s="1679"/>
      <c r="D156" s="1680"/>
      <c r="E156" s="1680"/>
      <c r="F156" s="1680"/>
      <c r="G156" s="1680"/>
      <c r="H156" s="1680"/>
      <c r="I156" s="1680"/>
      <c r="J156" s="1680"/>
      <c r="K156" s="1680"/>
      <c r="L156" s="1680"/>
      <c r="M156" s="1680"/>
      <c r="N156" s="1680"/>
      <c r="O156" s="1680"/>
      <c r="P156" s="1680"/>
      <c r="Q156" s="1680"/>
      <c r="R156" s="1680"/>
      <c r="S156" s="1680"/>
      <c r="T156" s="1681"/>
      <c r="U156" s="1658" t="str">
        <f>IF(⑤⑧処遇Ⅰ入力シート!M125="","",⑤⑧処遇Ⅰ入力シート!M125)</f>
        <v/>
      </c>
      <c r="V156" s="1659"/>
      <c r="W156" s="1659"/>
      <c r="X156" s="1659"/>
      <c r="Y156" s="1659"/>
      <c r="Z156" s="1659"/>
      <c r="AA156" s="1659"/>
      <c r="AB156" s="1659"/>
      <c r="AC156" s="1659"/>
      <c r="AD156" s="1659"/>
      <c r="AE156" s="1659"/>
      <c r="AF156" s="1659"/>
      <c r="AG156" s="1659"/>
      <c r="AH156" s="1659"/>
      <c r="AI156" s="1659"/>
      <c r="AJ156" s="1659"/>
      <c r="AK156" s="1659"/>
      <c r="AL156" s="1659"/>
      <c r="AM156" s="1660"/>
    </row>
    <row r="157" spans="1:39" ht="25.5" customHeight="1">
      <c r="A157" s="1687"/>
      <c r="B157" s="1688"/>
      <c r="C157" s="1679"/>
      <c r="D157" s="1680"/>
      <c r="E157" s="1680"/>
      <c r="F157" s="1680"/>
      <c r="G157" s="1680"/>
      <c r="H157" s="1680"/>
      <c r="I157" s="1680"/>
      <c r="J157" s="1680"/>
      <c r="K157" s="1680"/>
      <c r="L157" s="1680"/>
      <c r="M157" s="1680"/>
      <c r="N157" s="1680"/>
      <c r="O157" s="1680"/>
      <c r="P157" s="1680"/>
      <c r="Q157" s="1680"/>
      <c r="R157" s="1680"/>
      <c r="S157" s="1680"/>
      <c r="T157" s="1681"/>
      <c r="U157" s="1658"/>
      <c r="V157" s="1659"/>
      <c r="W157" s="1659"/>
      <c r="X157" s="1659"/>
      <c r="Y157" s="1659"/>
      <c r="Z157" s="1659"/>
      <c r="AA157" s="1659"/>
      <c r="AB157" s="1659"/>
      <c r="AC157" s="1659"/>
      <c r="AD157" s="1659"/>
      <c r="AE157" s="1659"/>
      <c r="AF157" s="1659"/>
      <c r="AG157" s="1659"/>
      <c r="AH157" s="1659"/>
      <c r="AI157" s="1659"/>
      <c r="AJ157" s="1659"/>
      <c r="AK157" s="1659"/>
      <c r="AL157" s="1659"/>
      <c r="AM157" s="1660"/>
    </row>
    <row r="158" spans="1:39" ht="25.5" customHeight="1">
      <c r="A158" s="1687"/>
      <c r="B158" s="1688"/>
      <c r="C158" s="1679"/>
      <c r="D158" s="1680"/>
      <c r="E158" s="1680"/>
      <c r="F158" s="1680"/>
      <c r="G158" s="1680"/>
      <c r="H158" s="1680"/>
      <c r="I158" s="1680"/>
      <c r="J158" s="1680"/>
      <c r="K158" s="1680"/>
      <c r="L158" s="1680"/>
      <c r="M158" s="1680"/>
      <c r="N158" s="1680"/>
      <c r="O158" s="1680"/>
      <c r="P158" s="1680"/>
      <c r="Q158" s="1680"/>
      <c r="R158" s="1680"/>
      <c r="S158" s="1680"/>
      <c r="T158" s="1681"/>
      <c r="U158" s="1658"/>
      <c r="V158" s="1659"/>
      <c r="W158" s="1659"/>
      <c r="X158" s="1659"/>
      <c r="Y158" s="1659"/>
      <c r="Z158" s="1659"/>
      <c r="AA158" s="1659"/>
      <c r="AB158" s="1659"/>
      <c r="AC158" s="1659"/>
      <c r="AD158" s="1659"/>
      <c r="AE158" s="1659"/>
      <c r="AF158" s="1659"/>
      <c r="AG158" s="1659"/>
      <c r="AH158" s="1659"/>
      <c r="AI158" s="1659"/>
      <c r="AJ158" s="1659"/>
      <c r="AK158" s="1659"/>
      <c r="AL158" s="1659"/>
      <c r="AM158" s="1660"/>
    </row>
    <row r="159" spans="1:39" ht="25.5" customHeight="1">
      <c r="A159" s="1666"/>
      <c r="B159" s="1667"/>
      <c r="C159" s="1682"/>
      <c r="D159" s="1683"/>
      <c r="E159" s="1683"/>
      <c r="F159" s="1683"/>
      <c r="G159" s="1683"/>
      <c r="H159" s="1683"/>
      <c r="I159" s="1683"/>
      <c r="J159" s="1683"/>
      <c r="K159" s="1683"/>
      <c r="L159" s="1683"/>
      <c r="M159" s="1683"/>
      <c r="N159" s="1683"/>
      <c r="O159" s="1683"/>
      <c r="P159" s="1683"/>
      <c r="Q159" s="1683"/>
      <c r="R159" s="1683"/>
      <c r="S159" s="1683"/>
      <c r="T159" s="1684"/>
      <c r="U159" s="1661"/>
      <c r="V159" s="1662"/>
      <c r="W159" s="1662"/>
      <c r="X159" s="1662"/>
      <c r="Y159" s="1662"/>
      <c r="Z159" s="1662"/>
      <c r="AA159" s="1662"/>
      <c r="AB159" s="1662"/>
      <c r="AC159" s="1662"/>
      <c r="AD159" s="1662"/>
      <c r="AE159" s="1662"/>
      <c r="AF159" s="1662"/>
      <c r="AG159" s="1662"/>
      <c r="AH159" s="1662"/>
      <c r="AI159" s="1662"/>
      <c r="AJ159" s="1662"/>
      <c r="AK159" s="1662"/>
      <c r="AL159" s="1662"/>
      <c r="AM159" s="1663"/>
    </row>
    <row r="160" spans="1:39">
      <c r="A160" s="1664" t="s">
        <v>228</v>
      </c>
      <c r="B160" s="1665"/>
      <c r="C160" s="1668" t="s">
        <v>229</v>
      </c>
      <c r="D160" s="1668"/>
      <c r="E160" s="1668"/>
      <c r="F160" s="1668"/>
      <c r="G160" s="1668"/>
      <c r="H160" s="1668"/>
      <c r="I160" s="1668"/>
      <c r="J160" s="1668"/>
      <c r="K160" s="1668"/>
      <c r="L160" s="1668"/>
      <c r="M160" s="1668"/>
      <c r="N160" s="1668"/>
      <c r="O160" s="1668"/>
      <c r="P160" s="1668"/>
      <c r="Q160" s="1668"/>
      <c r="R160" s="1668"/>
      <c r="S160" s="1668"/>
      <c r="T160" s="1668"/>
      <c r="U160" s="1669" t="str">
        <f>IFERROR(ROUNDDOWN(W140/U132,0),"")</f>
        <v/>
      </c>
      <c r="V160" s="1670"/>
      <c r="W160" s="1670"/>
      <c r="X160" s="1670"/>
      <c r="Y160" s="1670"/>
      <c r="Z160" s="1670"/>
      <c r="AA160" s="1670"/>
      <c r="AB160" s="1670"/>
      <c r="AC160" s="1670"/>
      <c r="AD160" s="1670"/>
      <c r="AE160" s="1670"/>
      <c r="AF160" s="1670"/>
      <c r="AG160" s="1670"/>
      <c r="AH160" s="1670"/>
      <c r="AI160" s="1670"/>
      <c r="AJ160" s="1670"/>
      <c r="AK160" s="1670"/>
      <c r="AL160" s="1670"/>
      <c r="AM160" s="1671"/>
    </row>
    <row r="161" spans="1:39">
      <c r="A161" s="1666"/>
      <c r="B161" s="1667"/>
      <c r="C161" s="1675" t="s">
        <v>230</v>
      </c>
      <c r="D161" s="1675"/>
      <c r="E161" s="1675"/>
      <c r="F161" s="1675"/>
      <c r="G161" s="1675"/>
      <c r="H161" s="1675"/>
      <c r="I161" s="1675"/>
      <c r="J161" s="1675"/>
      <c r="K161" s="1675"/>
      <c r="L161" s="1675"/>
      <c r="M161" s="1675"/>
      <c r="N161" s="1675"/>
      <c r="O161" s="1675"/>
      <c r="P161" s="1675"/>
      <c r="Q161" s="1675"/>
      <c r="R161" s="1675"/>
      <c r="S161" s="1675"/>
      <c r="T161" s="1675"/>
      <c r="U161" s="1672"/>
      <c r="V161" s="1673"/>
      <c r="W161" s="1673"/>
      <c r="X161" s="1673"/>
      <c r="Y161" s="1673"/>
      <c r="Z161" s="1673"/>
      <c r="AA161" s="1673"/>
      <c r="AB161" s="1673"/>
      <c r="AC161" s="1673"/>
      <c r="AD161" s="1673"/>
      <c r="AE161" s="1673"/>
      <c r="AF161" s="1673"/>
      <c r="AG161" s="1673"/>
      <c r="AH161" s="1673"/>
      <c r="AI161" s="1673"/>
      <c r="AJ161" s="1673"/>
      <c r="AK161" s="1673"/>
      <c r="AL161" s="1673"/>
      <c r="AM161" s="1674"/>
    </row>
    <row r="163" spans="1:39">
      <c r="A163" s="1" t="s">
        <v>242</v>
      </c>
    </row>
    <row r="164" spans="1:39">
      <c r="A164" s="1664" t="s">
        <v>176</v>
      </c>
      <c r="B164" s="1665"/>
      <c r="C164" s="1685" t="s">
        <v>205</v>
      </c>
      <c r="D164" s="1668"/>
      <c r="E164" s="1668"/>
      <c r="F164" s="1668"/>
      <c r="G164" s="1668"/>
      <c r="H164" s="1668"/>
      <c r="I164" s="1668"/>
      <c r="J164" s="1668"/>
      <c r="K164" s="1668"/>
      <c r="L164" s="1668"/>
      <c r="M164" s="1668"/>
      <c r="N164" s="1668"/>
      <c r="O164" s="1668"/>
      <c r="P164" s="1668"/>
      <c r="Q164" s="1668"/>
      <c r="R164" s="1668"/>
      <c r="S164" s="1668"/>
      <c r="T164" s="1706"/>
      <c r="U164" s="1738">
        <f>SUM(U166:AM172)</f>
        <v>0</v>
      </c>
      <c r="V164" s="1738"/>
      <c r="W164" s="1738"/>
      <c r="X164" s="1738"/>
      <c r="Y164" s="1738"/>
      <c r="Z164" s="1738"/>
      <c r="AA164" s="1738"/>
      <c r="AB164" s="1738"/>
      <c r="AC164" s="1738"/>
      <c r="AD164" s="1738"/>
      <c r="AE164" s="1738"/>
      <c r="AF164" s="1738"/>
      <c r="AG164" s="1738"/>
      <c r="AH164" s="1738"/>
      <c r="AI164" s="1738"/>
      <c r="AJ164" s="1738"/>
      <c r="AK164" s="1738"/>
      <c r="AL164" s="1738"/>
      <c r="AM164" s="1738"/>
    </row>
    <row r="165" spans="1:39">
      <c r="A165" s="1687"/>
      <c r="B165" s="1688"/>
      <c r="C165" s="1740" t="s">
        <v>206</v>
      </c>
      <c r="D165" s="1741"/>
      <c r="E165" s="1741"/>
      <c r="F165" s="1741"/>
      <c r="G165" s="1741"/>
      <c r="H165" s="1741"/>
      <c r="I165" s="1741"/>
      <c r="J165" s="1741"/>
      <c r="K165" s="1741"/>
      <c r="L165" s="1741"/>
      <c r="M165" s="1741"/>
      <c r="N165" s="1741"/>
      <c r="O165" s="1741"/>
      <c r="P165" s="1741"/>
      <c r="Q165" s="1741"/>
      <c r="R165" s="1741"/>
      <c r="S165" s="1741"/>
      <c r="T165" s="1742"/>
      <c r="U165" s="1739"/>
      <c r="V165" s="1739"/>
      <c r="W165" s="1739"/>
      <c r="X165" s="1739"/>
      <c r="Y165" s="1739"/>
      <c r="Z165" s="1739"/>
      <c r="AA165" s="1739"/>
      <c r="AB165" s="1739"/>
      <c r="AC165" s="1739"/>
      <c r="AD165" s="1739"/>
      <c r="AE165" s="1739"/>
      <c r="AF165" s="1739"/>
      <c r="AG165" s="1739"/>
      <c r="AH165" s="1739"/>
      <c r="AI165" s="1739"/>
      <c r="AJ165" s="1739"/>
      <c r="AK165" s="1739"/>
      <c r="AL165" s="1739"/>
      <c r="AM165" s="1739"/>
    </row>
    <row r="166" spans="1:39">
      <c r="A166" s="1687"/>
      <c r="B166" s="1688"/>
      <c r="C166" s="9"/>
      <c r="D166" s="15"/>
      <c r="E166" s="15"/>
      <c r="F166" s="15"/>
      <c r="G166" s="15"/>
      <c r="H166" s="15"/>
      <c r="I166" s="15"/>
      <c r="J166" s="15"/>
      <c r="K166" s="15"/>
      <c r="L166" s="15"/>
      <c r="M166" s="15"/>
      <c r="N166" s="1729" t="s">
        <v>41</v>
      </c>
      <c r="O166" s="1730"/>
      <c r="P166" s="1730"/>
      <c r="Q166" s="1730"/>
      <c r="R166" s="1730"/>
      <c r="S166" s="1730"/>
      <c r="T166" s="1731"/>
      <c r="U166" s="1732">
        <f>IF('⑦明細書（参考様式）'!DR64="","",'⑦明細書（参考様式）'!DR64)</f>
        <v>0</v>
      </c>
      <c r="V166" s="1733"/>
      <c r="W166" s="1733"/>
      <c r="X166" s="1733"/>
      <c r="Y166" s="1733"/>
      <c r="Z166" s="1733"/>
      <c r="AA166" s="1733"/>
      <c r="AB166" s="1733"/>
      <c r="AC166" s="1733"/>
      <c r="AD166" s="1733"/>
      <c r="AE166" s="1733"/>
      <c r="AF166" s="1733"/>
      <c r="AG166" s="1733"/>
      <c r="AH166" s="1733"/>
      <c r="AI166" s="1733"/>
      <c r="AJ166" s="1733"/>
      <c r="AK166" s="1733"/>
      <c r="AL166" s="1733"/>
      <c r="AM166" s="1734"/>
    </row>
    <row r="167" spans="1:39">
      <c r="A167" s="1687"/>
      <c r="B167" s="1688"/>
      <c r="C167" s="9"/>
      <c r="D167" s="15"/>
      <c r="E167" s="15"/>
      <c r="F167" s="15"/>
      <c r="G167" s="15"/>
      <c r="H167" s="15"/>
      <c r="I167" s="15"/>
      <c r="J167" s="15"/>
      <c r="K167" s="15"/>
      <c r="L167" s="15"/>
      <c r="M167" s="15"/>
      <c r="N167" s="1729" t="s">
        <v>146</v>
      </c>
      <c r="O167" s="1730"/>
      <c r="P167" s="1730"/>
      <c r="Q167" s="1730"/>
      <c r="R167" s="1730"/>
      <c r="S167" s="1730"/>
      <c r="T167" s="1731"/>
      <c r="U167" s="1732">
        <f>IF('⑦明細書（参考様式）'!DT64="","",'⑦明細書（参考様式）'!DT64)</f>
        <v>0</v>
      </c>
      <c r="V167" s="1733"/>
      <c r="W167" s="1733"/>
      <c r="X167" s="1733"/>
      <c r="Y167" s="1733"/>
      <c r="Z167" s="1733"/>
      <c r="AA167" s="1733"/>
      <c r="AB167" s="1733"/>
      <c r="AC167" s="1733"/>
      <c r="AD167" s="1733"/>
      <c r="AE167" s="1733"/>
      <c r="AF167" s="1733"/>
      <c r="AG167" s="1733"/>
      <c r="AH167" s="1733"/>
      <c r="AI167" s="1733"/>
      <c r="AJ167" s="1733"/>
      <c r="AK167" s="1733"/>
      <c r="AL167" s="1733"/>
      <c r="AM167" s="1734"/>
    </row>
    <row r="168" spans="1:39">
      <c r="A168" s="1687"/>
      <c r="B168" s="1688"/>
      <c r="C168" s="9"/>
      <c r="D168" s="15"/>
      <c r="E168" s="15"/>
      <c r="F168" s="15"/>
      <c r="G168" s="15"/>
      <c r="H168" s="15"/>
      <c r="I168" s="15"/>
      <c r="J168" s="15"/>
      <c r="K168" s="15"/>
      <c r="L168" s="15"/>
      <c r="M168" s="15"/>
      <c r="N168" s="1729" t="s">
        <v>237</v>
      </c>
      <c r="O168" s="1730"/>
      <c r="P168" s="1730"/>
      <c r="Q168" s="1730"/>
      <c r="R168" s="1730"/>
      <c r="S168" s="1730"/>
      <c r="T168" s="1731"/>
      <c r="U168" s="1732">
        <f>IF('⑦明細書（参考様式）'!DV64="","",'⑦明細書（参考様式）'!DV64)</f>
        <v>0</v>
      </c>
      <c r="V168" s="1733"/>
      <c r="W168" s="1733"/>
      <c r="X168" s="1733"/>
      <c r="Y168" s="1733"/>
      <c r="Z168" s="1733"/>
      <c r="AA168" s="1733"/>
      <c r="AB168" s="1733"/>
      <c r="AC168" s="1733"/>
      <c r="AD168" s="1733"/>
      <c r="AE168" s="1733"/>
      <c r="AF168" s="1733"/>
      <c r="AG168" s="1733"/>
      <c r="AH168" s="1733"/>
      <c r="AI168" s="1733"/>
      <c r="AJ168" s="1733"/>
      <c r="AK168" s="1733"/>
      <c r="AL168" s="1733"/>
      <c r="AM168" s="1734"/>
    </row>
    <row r="169" spans="1:39">
      <c r="A169" s="1687"/>
      <c r="B169" s="1688"/>
      <c r="C169" s="9"/>
      <c r="D169" s="15"/>
      <c r="E169" s="15"/>
      <c r="F169" s="15"/>
      <c r="G169" s="15"/>
      <c r="H169" s="15"/>
      <c r="I169" s="15"/>
      <c r="J169" s="15"/>
      <c r="K169" s="15"/>
      <c r="L169" s="15"/>
      <c r="M169" s="15"/>
      <c r="N169" s="1729" t="s">
        <v>238</v>
      </c>
      <c r="O169" s="1730"/>
      <c r="P169" s="1730"/>
      <c r="Q169" s="1730"/>
      <c r="R169" s="1730"/>
      <c r="S169" s="1730"/>
      <c r="T169" s="1731"/>
      <c r="U169" s="1732">
        <f>IF('⑦明細書（参考様式）'!DX64="","",'⑦明細書（参考様式）'!DX64)</f>
        <v>0</v>
      </c>
      <c r="V169" s="1733"/>
      <c r="W169" s="1733"/>
      <c r="X169" s="1733"/>
      <c r="Y169" s="1733"/>
      <c r="Z169" s="1733"/>
      <c r="AA169" s="1733"/>
      <c r="AB169" s="1733"/>
      <c r="AC169" s="1733"/>
      <c r="AD169" s="1733"/>
      <c r="AE169" s="1733"/>
      <c r="AF169" s="1733"/>
      <c r="AG169" s="1733"/>
      <c r="AH169" s="1733"/>
      <c r="AI169" s="1733"/>
      <c r="AJ169" s="1733"/>
      <c r="AK169" s="1733"/>
      <c r="AL169" s="1733"/>
      <c r="AM169" s="1734"/>
    </row>
    <row r="170" spans="1:39">
      <c r="A170" s="1687"/>
      <c r="B170" s="1688"/>
      <c r="C170" s="9"/>
      <c r="D170" s="15"/>
      <c r="E170" s="15"/>
      <c r="F170" s="15"/>
      <c r="G170" s="15"/>
      <c r="H170" s="15"/>
      <c r="I170" s="15"/>
      <c r="J170" s="15"/>
      <c r="K170" s="15"/>
      <c r="L170" s="15"/>
      <c r="M170" s="15"/>
      <c r="N170" s="1729" t="s">
        <v>239</v>
      </c>
      <c r="O170" s="1730"/>
      <c r="P170" s="1730"/>
      <c r="Q170" s="1730"/>
      <c r="R170" s="1730"/>
      <c r="S170" s="1730"/>
      <c r="T170" s="1731"/>
      <c r="U170" s="1732">
        <f>IF('⑦明細書（参考様式）'!DZ64="","",'⑦明細書（参考様式）'!DZ64)</f>
        <v>0</v>
      </c>
      <c r="V170" s="1733"/>
      <c r="W170" s="1733"/>
      <c r="X170" s="1733"/>
      <c r="Y170" s="1733"/>
      <c r="Z170" s="1733"/>
      <c r="AA170" s="1733"/>
      <c r="AB170" s="1733"/>
      <c r="AC170" s="1733"/>
      <c r="AD170" s="1733"/>
      <c r="AE170" s="1733"/>
      <c r="AF170" s="1733"/>
      <c r="AG170" s="1733"/>
      <c r="AH170" s="1733"/>
      <c r="AI170" s="1733"/>
      <c r="AJ170" s="1733"/>
      <c r="AK170" s="1733"/>
      <c r="AL170" s="1733"/>
      <c r="AM170" s="1734"/>
    </row>
    <row r="171" spans="1:39">
      <c r="A171" s="1687"/>
      <c r="B171" s="1688"/>
      <c r="C171" s="9"/>
      <c r="D171" s="15"/>
      <c r="E171" s="15"/>
      <c r="F171" s="15"/>
      <c r="G171" s="15"/>
      <c r="H171" s="15"/>
      <c r="I171" s="15"/>
      <c r="J171" s="15"/>
      <c r="K171" s="15"/>
      <c r="L171" s="15"/>
      <c r="M171" s="15"/>
      <c r="N171" s="1729" t="s">
        <v>240</v>
      </c>
      <c r="O171" s="1730"/>
      <c r="P171" s="1730"/>
      <c r="Q171" s="1730"/>
      <c r="R171" s="1730"/>
      <c r="S171" s="1730"/>
      <c r="T171" s="1731"/>
      <c r="U171" s="1732">
        <f>IF('⑦明細書（参考様式）'!EB64="","",'⑦明細書（参考様式）'!EB64)</f>
        <v>0</v>
      </c>
      <c r="V171" s="1733"/>
      <c r="W171" s="1733"/>
      <c r="X171" s="1733"/>
      <c r="Y171" s="1733"/>
      <c r="Z171" s="1733"/>
      <c r="AA171" s="1733"/>
      <c r="AB171" s="1733"/>
      <c r="AC171" s="1733"/>
      <c r="AD171" s="1733"/>
      <c r="AE171" s="1733"/>
      <c r="AF171" s="1733"/>
      <c r="AG171" s="1733"/>
      <c r="AH171" s="1733"/>
      <c r="AI171" s="1733"/>
      <c r="AJ171" s="1733"/>
      <c r="AK171" s="1733"/>
      <c r="AL171" s="1733"/>
      <c r="AM171" s="1734"/>
    </row>
    <row r="172" spans="1:39">
      <c r="A172" s="1666"/>
      <c r="B172" s="1667"/>
      <c r="C172" s="11"/>
      <c r="D172" s="18"/>
      <c r="E172" s="18"/>
      <c r="F172" s="18"/>
      <c r="G172" s="18"/>
      <c r="H172" s="18"/>
      <c r="I172" s="18"/>
      <c r="J172" s="18"/>
      <c r="K172" s="18"/>
      <c r="L172" s="18"/>
      <c r="M172" s="18"/>
      <c r="N172" s="1735" t="s">
        <v>201</v>
      </c>
      <c r="O172" s="1736"/>
      <c r="P172" s="1736"/>
      <c r="Q172" s="1736"/>
      <c r="R172" s="1736"/>
      <c r="S172" s="1736"/>
      <c r="T172" s="1737"/>
      <c r="U172" s="1726">
        <f>IF('⑦明細書（参考様式）'!ED64="","",'⑦明細書（参考様式）'!ED64)</f>
        <v>0</v>
      </c>
      <c r="V172" s="1727"/>
      <c r="W172" s="1727"/>
      <c r="X172" s="1727"/>
      <c r="Y172" s="1727"/>
      <c r="Z172" s="1727"/>
      <c r="AA172" s="1727"/>
      <c r="AB172" s="1727"/>
      <c r="AC172" s="1727"/>
      <c r="AD172" s="1727"/>
      <c r="AE172" s="1727"/>
      <c r="AF172" s="1727"/>
      <c r="AG172" s="1727"/>
      <c r="AH172" s="1727"/>
      <c r="AI172" s="1727"/>
      <c r="AJ172" s="1727"/>
      <c r="AK172" s="1727"/>
      <c r="AL172" s="1727"/>
      <c r="AM172" s="1728"/>
    </row>
    <row r="173" spans="1:39">
      <c r="A173" s="1664" t="s">
        <v>179</v>
      </c>
      <c r="B173" s="1665"/>
      <c r="C173" s="1685" t="s">
        <v>207</v>
      </c>
      <c r="D173" s="1668"/>
      <c r="E173" s="1668"/>
      <c r="F173" s="1668"/>
      <c r="G173" s="1668"/>
      <c r="H173" s="1668"/>
      <c r="I173" s="1668"/>
      <c r="J173" s="1668"/>
      <c r="K173" s="1668"/>
      <c r="L173" s="1668"/>
      <c r="M173" s="1668"/>
      <c r="N173" s="1668"/>
      <c r="O173" s="1668"/>
      <c r="P173" s="1668"/>
      <c r="Q173" s="1668"/>
      <c r="R173" s="1668"/>
      <c r="S173" s="1668"/>
      <c r="T173" s="1706"/>
      <c r="U173" s="1738">
        <f>SUM(U175:AM181)</f>
        <v>0</v>
      </c>
      <c r="V173" s="1738"/>
      <c r="W173" s="1738"/>
      <c r="X173" s="1738"/>
      <c r="Y173" s="1738"/>
      <c r="Z173" s="1738"/>
      <c r="AA173" s="1738"/>
      <c r="AB173" s="1738"/>
      <c r="AC173" s="1738"/>
      <c r="AD173" s="1738"/>
      <c r="AE173" s="1738"/>
      <c r="AF173" s="1738"/>
      <c r="AG173" s="1738"/>
      <c r="AH173" s="1738"/>
      <c r="AI173" s="1738"/>
      <c r="AJ173" s="1738"/>
      <c r="AK173" s="1738"/>
      <c r="AL173" s="1738"/>
      <c r="AM173" s="1738"/>
    </row>
    <row r="174" spans="1:39">
      <c r="A174" s="1687"/>
      <c r="B174" s="1688"/>
      <c r="C174" s="1740" t="s">
        <v>206</v>
      </c>
      <c r="D174" s="1741"/>
      <c r="E174" s="1741"/>
      <c r="F174" s="1741"/>
      <c r="G174" s="1741"/>
      <c r="H174" s="1741"/>
      <c r="I174" s="1741"/>
      <c r="J174" s="1741"/>
      <c r="K174" s="1741"/>
      <c r="L174" s="1741"/>
      <c r="M174" s="1741"/>
      <c r="N174" s="1741"/>
      <c r="O174" s="1741"/>
      <c r="P174" s="1741"/>
      <c r="Q174" s="1741"/>
      <c r="R174" s="1741"/>
      <c r="S174" s="1741"/>
      <c r="T174" s="1742"/>
      <c r="U174" s="1739"/>
      <c r="V174" s="1739"/>
      <c r="W174" s="1739"/>
      <c r="X174" s="1739"/>
      <c r="Y174" s="1739"/>
      <c r="Z174" s="1739"/>
      <c r="AA174" s="1739"/>
      <c r="AB174" s="1739"/>
      <c r="AC174" s="1739"/>
      <c r="AD174" s="1739"/>
      <c r="AE174" s="1739"/>
      <c r="AF174" s="1739"/>
      <c r="AG174" s="1739"/>
      <c r="AH174" s="1739"/>
      <c r="AI174" s="1739"/>
      <c r="AJ174" s="1739"/>
      <c r="AK174" s="1739"/>
      <c r="AL174" s="1739"/>
      <c r="AM174" s="1739"/>
    </row>
    <row r="175" spans="1:39">
      <c r="A175" s="1687"/>
      <c r="B175" s="1688"/>
      <c r="C175" s="9"/>
      <c r="D175" s="15"/>
      <c r="E175" s="15"/>
      <c r="F175" s="15"/>
      <c r="G175" s="15"/>
      <c r="H175" s="15"/>
      <c r="I175" s="15"/>
      <c r="J175" s="15"/>
      <c r="K175" s="15"/>
      <c r="L175" s="15"/>
      <c r="M175" s="15"/>
      <c r="N175" s="1729" t="s">
        <v>41</v>
      </c>
      <c r="O175" s="1730"/>
      <c r="P175" s="1730"/>
      <c r="Q175" s="1730"/>
      <c r="R175" s="1730"/>
      <c r="S175" s="1730"/>
      <c r="T175" s="1731"/>
      <c r="U175" s="1732">
        <f>IF('⑦明細書（参考様式）'!DS64="","",'⑦明細書（参考様式）'!DS64)</f>
        <v>0</v>
      </c>
      <c r="V175" s="1733"/>
      <c r="W175" s="1733"/>
      <c r="X175" s="1733"/>
      <c r="Y175" s="1733"/>
      <c r="Z175" s="1733"/>
      <c r="AA175" s="1733"/>
      <c r="AB175" s="1733"/>
      <c r="AC175" s="1733"/>
      <c r="AD175" s="1733"/>
      <c r="AE175" s="1733"/>
      <c r="AF175" s="1733"/>
      <c r="AG175" s="1733"/>
      <c r="AH175" s="1733"/>
      <c r="AI175" s="1733"/>
      <c r="AJ175" s="1733"/>
      <c r="AK175" s="1733"/>
      <c r="AL175" s="1733"/>
      <c r="AM175" s="1734"/>
    </row>
    <row r="176" spans="1:39">
      <c r="A176" s="1687"/>
      <c r="B176" s="1688"/>
      <c r="C176" s="9"/>
      <c r="D176" s="15"/>
      <c r="E176" s="15"/>
      <c r="F176" s="15"/>
      <c r="G176" s="15"/>
      <c r="H176" s="15"/>
      <c r="I176" s="15"/>
      <c r="J176" s="15"/>
      <c r="K176" s="15"/>
      <c r="L176" s="15"/>
      <c r="M176" s="15"/>
      <c r="N176" s="1729" t="s">
        <v>146</v>
      </c>
      <c r="O176" s="1730"/>
      <c r="P176" s="1730"/>
      <c r="Q176" s="1730"/>
      <c r="R176" s="1730"/>
      <c r="S176" s="1730"/>
      <c r="T176" s="1731"/>
      <c r="U176" s="1732">
        <f>IF('⑦明細書（参考様式）'!DU64="","",'⑦明細書（参考様式）'!DU64)</f>
        <v>0</v>
      </c>
      <c r="V176" s="1733"/>
      <c r="W176" s="1733"/>
      <c r="X176" s="1733"/>
      <c r="Y176" s="1733"/>
      <c r="Z176" s="1733"/>
      <c r="AA176" s="1733"/>
      <c r="AB176" s="1733"/>
      <c r="AC176" s="1733"/>
      <c r="AD176" s="1733"/>
      <c r="AE176" s="1733"/>
      <c r="AF176" s="1733"/>
      <c r="AG176" s="1733"/>
      <c r="AH176" s="1733"/>
      <c r="AI176" s="1733"/>
      <c r="AJ176" s="1733"/>
      <c r="AK176" s="1733"/>
      <c r="AL176" s="1733"/>
      <c r="AM176" s="1734"/>
    </row>
    <row r="177" spans="1:40">
      <c r="A177" s="1687"/>
      <c r="B177" s="1688"/>
      <c r="C177" s="9"/>
      <c r="D177" s="15"/>
      <c r="E177" s="15"/>
      <c r="F177" s="15"/>
      <c r="G177" s="15"/>
      <c r="H177" s="15"/>
      <c r="I177" s="15"/>
      <c r="J177" s="15"/>
      <c r="K177" s="15"/>
      <c r="L177" s="15"/>
      <c r="M177" s="15"/>
      <c r="N177" s="1729" t="s">
        <v>237</v>
      </c>
      <c r="O177" s="1730"/>
      <c r="P177" s="1730"/>
      <c r="Q177" s="1730"/>
      <c r="R177" s="1730"/>
      <c r="S177" s="1730"/>
      <c r="T177" s="1731"/>
      <c r="U177" s="1732">
        <f>IF('⑦明細書（参考様式）'!DW64="","",'⑦明細書（参考様式）'!DW64)</f>
        <v>0</v>
      </c>
      <c r="V177" s="1733"/>
      <c r="W177" s="1733"/>
      <c r="X177" s="1733"/>
      <c r="Y177" s="1733"/>
      <c r="Z177" s="1733"/>
      <c r="AA177" s="1733"/>
      <c r="AB177" s="1733"/>
      <c r="AC177" s="1733"/>
      <c r="AD177" s="1733"/>
      <c r="AE177" s="1733"/>
      <c r="AF177" s="1733"/>
      <c r="AG177" s="1733"/>
      <c r="AH177" s="1733"/>
      <c r="AI177" s="1733"/>
      <c r="AJ177" s="1733"/>
      <c r="AK177" s="1733"/>
      <c r="AL177" s="1733"/>
      <c r="AM177" s="1734"/>
    </row>
    <row r="178" spans="1:40">
      <c r="A178" s="1687"/>
      <c r="B178" s="1688"/>
      <c r="C178" s="9"/>
      <c r="D178" s="15"/>
      <c r="E178" s="15"/>
      <c r="F178" s="15"/>
      <c r="G178" s="15"/>
      <c r="H178" s="15"/>
      <c r="I178" s="15"/>
      <c r="J178" s="15"/>
      <c r="K178" s="15"/>
      <c r="L178" s="15"/>
      <c r="M178" s="15"/>
      <c r="N178" s="1729" t="s">
        <v>238</v>
      </c>
      <c r="O178" s="1730"/>
      <c r="P178" s="1730"/>
      <c r="Q178" s="1730"/>
      <c r="R178" s="1730"/>
      <c r="S178" s="1730"/>
      <c r="T178" s="1731"/>
      <c r="U178" s="1732">
        <f>IF('⑦明細書（参考様式）'!DY64="","",'⑦明細書（参考様式）'!DY64)</f>
        <v>0</v>
      </c>
      <c r="V178" s="1733"/>
      <c r="W178" s="1733"/>
      <c r="X178" s="1733"/>
      <c r="Y178" s="1733"/>
      <c r="Z178" s="1733"/>
      <c r="AA178" s="1733"/>
      <c r="AB178" s="1733"/>
      <c r="AC178" s="1733"/>
      <c r="AD178" s="1733"/>
      <c r="AE178" s="1733"/>
      <c r="AF178" s="1733"/>
      <c r="AG178" s="1733"/>
      <c r="AH178" s="1733"/>
      <c r="AI178" s="1733"/>
      <c r="AJ178" s="1733"/>
      <c r="AK178" s="1733"/>
      <c r="AL178" s="1733"/>
      <c r="AM178" s="1734"/>
    </row>
    <row r="179" spans="1:40">
      <c r="A179" s="1687"/>
      <c r="B179" s="1688"/>
      <c r="C179" s="9"/>
      <c r="D179" s="15"/>
      <c r="E179" s="15"/>
      <c r="F179" s="15"/>
      <c r="G179" s="15"/>
      <c r="H179" s="15"/>
      <c r="I179" s="15"/>
      <c r="J179" s="15"/>
      <c r="K179" s="15"/>
      <c r="L179" s="15"/>
      <c r="M179" s="15"/>
      <c r="N179" s="1729" t="s">
        <v>239</v>
      </c>
      <c r="O179" s="1730"/>
      <c r="P179" s="1730"/>
      <c r="Q179" s="1730"/>
      <c r="R179" s="1730"/>
      <c r="S179" s="1730"/>
      <c r="T179" s="1731"/>
      <c r="U179" s="1732">
        <f>IF('⑦明細書（参考様式）'!EA64="","",'⑦明細書（参考様式）'!EA64)</f>
        <v>0</v>
      </c>
      <c r="V179" s="1733"/>
      <c r="W179" s="1733"/>
      <c r="X179" s="1733"/>
      <c r="Y179" s="1733"/>
      <c r="Z179" s="1733"/>
      <c r="AA179" s="1733"/>
      <c r="AB179" s="1733"/>
      <c r="AC179" s="1733"/>
      <c r="AD179" s="1733"/>
      <c r="AE179" s="1733"/>
      <c r="AF179" s="1733"/>
      <c r="AG179" s="1733"/>
      <c r="AH179" s="1733"/>
      <c r="AI179" s="1733"/>
      <c r="AJ179" s="1733"/>
      <c r="AK179" s="1733"/>
      <c r="AL179" s="1733"/>
      <c r="AM179" s="1734"/>
    </row>
    <row r="180" spans="1:40">
      <c r="A180" s="1687"/>
      <c r="B180" s="1688"/>
      <c r="C180" s="9"/>
      <c r="D180" s="15"/>
      <c r="E180" s="15"/>
      <c r="F180" s="15"/>
      <c r="G180" s="15"/>
      <c r="H180" s="15"/>
      <c r="I180" s="15"/>
      <c r="J180" s="15"/>
      <c r="K180" s="15"/>
      <c r="L180" s="15"/>
      <c r="M180" s="15"/>
      <c r="N180" s="1729" t="s">
        <v>240</v>
      </c>
      <c r="O180" s="1730"/>
      <c r="P180" s="1730"/>
      <c r="Q180" s="1730"/>
      <c r="R180" s="1730"/>
      <c r="S180" s="1730"/>
      <c r="T180" s="1731"/>
      <c r="U180" s="1732">
        <f>IF('⑦明細書（参考様式）'!EC64="","",'⑦明細書（参考様式）'!EC64)</f>
        <v>0</v>
      </c>
      <c r="V180" s="1733"/>
      <c r="W180" s="1733"/>
      <c r="X180" s="1733"/>
      <c r="Y180" s="1733"/>
      <c r="Z180" s="1733"/>
      <c r="AA180" s="1733"/>
      <c r="AB180" s="1733"/>
      <c r="AC180" s="1733"/>
      <c r="AD180" s="1733"/>
      <c r="AE180" s="1733"/>
      <c r="AF180" s="1733"/>
      <c r="AG180" s="1733"/>
      <c r="AH180" s="1733"/>
      <c r="AI180" s="1733"/>
      <c r="AJ180" s="1733"/>
      <c r="AK180" s="1733"/>
      <c r="AL180" s="1733"/>
      <c r="AM180" s="1734"/>
    </row>
    <row r="181" spans="1:40">
      <c r="A181" s="1666"/>
      <c r="B181" s="1667"/>
      <c r="C181" s="11"/>
      <c r="D181" s="18"/>
      <c r="E181" s="18"/>
      <c r="F181" s="18"/>
      <c r="G181" s="18"/>
      <c r="H181" s="18"/>
      <c r="I181" s="18"/>
      <c r="J181" s="18"/>
      <c r="K181" s="18"/>
      <c r="L181" s="18"/>
      <c r="M181" s="18"/>
      <c r="N181" s="1735" t="s">
        <v>201</v>
      </c>
      <c r="O181" s="1736"/>
      <c r="P181" s="1736"/>
      <c r="Q181" s="1736"/>
      <c r="R181" s="1736"/>
      <c r="S181" s="1736"/>
      <c r="T181" s="1737"/>
      <c r="U181" s="1732">
        <f>IF('⑦明細書（参考様式）'!EE64="","",'⑦明細書（参考様式）'!EE64)</f>
        <v>0</v>
      </c>
      <c r="V181" s="1733"/>
      <c r="W181" s="1733"/>
      <c r="X181" s="1733"/>
      <c r="Y181" s="1733"/>
      <c r="Z181" s="1733"/>
      <c r="AA181" s="1733"/>
      <c r="AB181" s="1733"/>
      <c r="AC181" s="1733"/>
      <c r="AD181" s="1733"/>
      <c r="AE181" s="1733"/>
      <c r="AF181" s="1733"/>
      <c r="AG181" s="1733"/>
      <c r="AH181" s="1733"/>
      <c r="AI181" s="1733"/>
      <c r="AJ181" s="1733"/>
      <c r="AK181" s="1733"/>
      <c r="AL181" s="1733"/>
      <c r="AM181" s="1734"/>
    </row>
    <row r="182" spans="1:40">
      <c r="A182" s="1664" t="s">
        <v>183</v>
      </c>
      <c r="B182" s="1665"/>
      <c r="C182" s="1685" t="s">
        <v>208</v>
      </c>
      <c r="D182" s="1668"/>
      <c r="E182" s="1668"/>
      <c r="F182" s="1668"/>
      <c r="G182" s="1668"/>
      <c r="H182" s="1668"/>
      <c r="I182" s="1668"/>
      <c r="J182" s="1668"/>
      <c r="K182" s="1668"/>
      <c r="L182" s="1668"/>
      <c r="M182" s="1668"/>
      <c r="N182" s="1668"/>
      <c r="O182" s="1668"/>
      <c r="P182" s="1668"/>
      <c r="Q182" s="1668"/>
      <c r="R182" s="1668"/>
      <c r="S182" s="1668"/>
      <c r="T182" s="1706"/>
      <c r="U182" s="1723">
        <f>'⑦明細書（参考様式）'!EF64</f>
        <v>0</v>
      </c>
      <c r="V182" s="1724"/>
      <c r="W182" s="1724"/>
      <c r="X182" s="1724"/>
      <c r="Y182" s="1724"/>
      <c r="Z182" s="1724"/>
      <c r="AA182" s="1724"/>
      <c r="AB182" s="1724"/>
      <c r="AC182" s="1724"/>
      <c r="AD182" s="1724"/>
      <c r="AE182" s="1724"/>
      <c r="AF182" s="1724"/>
      <c r="AG182" s="1724"/>
      <c r="AH182" s="1724"/>
      <c r="AI182" s="1724"/>
      <c r="AJ182" s="1724"/>
      <c r="AK182" s="1724"/>
      <c r="AL182" s="1724"/>
      <c r="AM182" s="1725"/>
    </row>
    <row r="183" spans="1:40">
      <c r="A183" s="1666"/>
      <c r="B183" s="1667"/>
      <c r="C183" s="1707" t="s">
        <v>206</v>
      </c>
      <c r="D183" s="1675"/>
      <c r="E183" s="1675"/>
      <c r="F183" s="1675"/>
      <c r="G183" s="1675"/>
      <c r="H183" s="1675"/>
      <c r="I183" s="1675"/>
      <c r="J183" s="1675"/>
      <c r="K183" s="1675"/>
      <c r="L183" s="1675"/>
      <c r="M183" s="1675"/>
      <c r="N183" s="1675"/>
      <c r="O183" s="1675"/>
      <c r="P183" s="1675"/>
      <c r="Q183" s="1675"/>
      <c r="R183" s="1675"/>
      <c r="S183" s="1675"/>
      <c r="T183" s="1708"/>
      <c r="U183" s="1726"/>
      <c r="V183" s="1727"/>
      <c r="W183" s="1727"/>
      <c r="X183" s="1727"/>
      <c r="Y183" s="1727"/>
      <c r="Z183" s="1727"/>
      <c r="AA183" s="1727"/>
      <c r="AB183" s="1727"/>
      <c r="AC183" s="1727"/>
      <c r="AD183" s="1727"/>
      <c r="AE183" s="1727"/>
      <c r="AF183" s="1727"/>
      <c r="AG183" s="1727"/>
      <c r="AH183" s="1727"/>
      <c r="AI183" s="1727"/>
      <c r="AJ183" s="1727"/>
      <c r="AK183" s="1727"/>
      <c r="AL183" s="1727"/>
      <c r="AM183" s="1728"/>
    </row>
    <row r="184" spans="1:40">
      <c r="A184" s="1664" t="s">
        <v>194</v>
      </c>
      <c r="B184" s="1665"/>
      <c r="C184" s="1685" t="s">
        <v>232</v>
      </c>
      <c r="D184" s="1668"/>
      <c r="E184" s="1668"/>
      <c r="F184" s="1668"/>
      <c r="G184" s="1668"/>
      <c r="H184" s="1668"/>
      <c r="I184" s="1668"/>
      <c r="J184" s="1668"/>
      <c r="K184" s="1668"/>
      <c r="L184" s="1668"/>
      <c r="M184" s="1668"/>
      <c r="N184" s="1668"/>
      <c r="O184" s="1668"/>
      <c r="P184" s="1668"/>
      <c r="Q184" s="1668"/>
      <c r="R184" s="1668"/>
      <c r="S184" s="1668"/>
      <c r="T184" s="1706"/>
      <c r="U184" s="1723">
        <f>'⑦明細書（参考様式）'!EG64</f>
        <v>0</v>
      </c>
      <c r="V184" s="1724"/>
      <c r="W184" s="1724"/>
      <c r="X184" s="1724"/>
      <c r="Y184" s="1724"/>
      <c r="Z184" s="1724"/>
      <c r="AA184" s="1724"/>
      <c r="AB184" s="1724"/>
      <c r="AC184" s="1724"/>
      <c r="AD184" s="1724"/>
      <c r="AE184" s="1724"/>
      <c r="AF184" s="1724"/>
      <c r="AG184" s="1724"/>
      <c r="AH184" s="1724"/>
      <c r="AI184" s="1724"/>
      <c r="AJ184" s="1724"/>
      <c r="AK184" s="1724"/>
      <c r="AL184" s="1724"/>
      <c r="AM184" s="1725"/>
    </row>
    <row r="185" spans="1:40">
      <c r="A185" s="1666"/>
      <c r="B185" s="1667"/>
      <c r="C185" s="1707" t="s">
        <v>206</v>
      </c>
      <c r="D185" s="1675"/>
      <c r="E185" s="1675"/>
      <c r="F185" s="1675"/>
      <c r="G185" s="1675"/>
      <c r="H185" s="1675"/>
      <c r="I185" s="1675"/>
      <c r="J185" s="1675"/>
      <c r="K185" s="1675"/>
      <c r="L185" s="1675"/>
      <c r="M185" s="1675"/>
      <c r="N185" s="1675"/>
      <c r="O185" s="1675"/>
      <c r="P185" s="1675"/>
      <c r="Q185" s="1675"/>
      <c r="R185" s="1675"/>
      <c r="S185" s="1675"/>
      <c r="T185" s="1708"/>
      <c r="U185" s="1726"/>
      <c r="V185" s="1727"/>
      <c r="W185" s="1727"/>
      <c r="X185" s="1727"/>
      <c r="Y185" s="1727"/>
      <c r="Z185" s="1727"/>
      <c r="AA185" s="1727"/>
      <c r="AB185" s="1727"/>
      <c r="AC185" s="1727"/>
      <c r="AD185" s="1727"/>
      <c r="AE185" s="1727"/>
      <c r="AF185" s="1727"/>
      <c r="AG185" s="1727"/>
      <c r="AH185" s="1727"/>
      <c r="AI185" s="1727"/>
      <c r="AJ185" s="1727"/>
      <c r="AK185" s="1727"/>
      <c r="AL185" s="1727"/>
      <c r="AM185" s="1728"/>
    </row>
    <row r="186" spans="1:40">
      <c r="A186" s="1664" t="s">
        <v>210</v>
      </c>
      <c r="B186" s="1665"/>
      <c r="C186" s="1685" t="s">
        <v>211</v>
      </c>
      <c r="D186" s="1668"/>
      <c r="E186" s="1668"/>
      <c r="F186" s="1668"/>
      <c r="G186" s="1668"/>
      <c r="H186" s="1668"/>
      <c r="I186" s="1668"/>
      <c r="J186" s="1668"/>
      <c r="K186" s="1668"/>
      <c r="L186" s="1668"/>
      <c r="M186" s="1668"/>
      <c r="N186" s="1668"/>
      <c r="O186" s="1668"/>
      <c r="P186" s="1668"/>
      <c r="Q186" s="1668"/>
      <c r="R186" s="1668"/>
      <c r="S186" s="1668"/>
      <c r="T186" s="1706"/>
      <c r="U186" s="1669">
        <f>'⑦明細書（参考様式）'!EH64</f>
        <v>0</v>
      </c>
      <c r="V186" s="1670"/>
      <c r="W186" s="1670"/>
      <c r="X186" s="1670"/>
      <c r="Y186" s="1670"/>
      <c r="Z186" s="1670"/>
      <c r="AA186" s="1670"/>
      <c r="AB186" s="1670"/>
      <c r="AC186" s="1670"/>
      <c r="AD186" s="1670"/>
      <c r="AE186" s="1670"/>
      <c r="AF186" s="1670"/>
      <c r="AG186" s="1670"/>
      <c r="AH186" s="1670"/>
      <c r="AI186" s="1670"/>
      <c r="AJ186" s="1670"/>
      <c r="AK186" s="1670"/>
      <c r="AL186" s="1670"/>
      <c r="AM186" s="1671"/>
    </row>
    <row r="187" spans="1:40">
      <c r="A187" s="1666"/>
      <c r="B187" s="1667"/>
      <c r="C187" s="1707" t="s">
        <v>212</v>
      </c>
      <c r="D187" s="1675"/>
      <c r="E187" s="1675"/>
      <c r="F187" s="1675"/>
      <c r="G187" s="1675"/>
      <c r="H187" s="1675"/>
      <c r="I187" s="1675"/>
      <c r="J187" s="1675"/>
      <c r="K187" s="1675"/>
      <c r="L187" s="1675"/>
      <c r="M187" s="1675"/>
      <c r="N187" s="1675"/>
      <c r="O187" s="1675"/>
      <c r="P187" s="1675"/>
      <c r="Q187" s="1675"/>
      <c r="R187" s="1675"/>
      <c r="S187" s="1675"/>
      <c r="T187" s="1708"/>
      <c r="U187" s="1672"/>
      <c r="V187" s="1673"/>
      <c r="W187" s="1673"/>
      <c r="X187" s="1673"/>
      <c r="Y187" s="1673"/>
      <c r="Z187" s="1673"/>
      <c r="AA187" s="1673"/>
      <c r="AB187" s="1673"/>
      <c r="AC187" s="1673"/>
      <c r="AD187" s="1673"/>
      <c r="AE187" s="1673"/>
      <c r="AF187" s="1673"/>
      <c r="AG187" s="1673"/>
      <c r="AH187" s="1673"/>
      <c r="AI187" s="1673"/>
      <c r="AJ187" s="1673"/>
      <c r="AK187" s="1673"/>
      <c r="AL187" s="1673"/>
      <c r="AM187" s="1674"/>
    </row>
    <row r="188" spans="1:40">
      <c r="A188" s="1664" t="s">
        <v>213</v>
      </c>
      <c r="B188" s="1665"/>
      <c r="C188" s="1685" t="s">
        <v>233</v>
      </c>
      <c r="D188" s="1668"/>
      <c r="E188" s="1668"/>
      <c r="F188" s="1668"/>
      <c r="G188" s="1668"/>
      <c r="H188" s="1668"/>
      <c r="I188" s="1668"/>
      <c r="J188" s="1668"/>
      <c r="K188" s="1668"/>
      <c r="L188" s="1668"/>
      <c r="M188" s="1668"/>
      <c r="N188" s="1668"/>
      <c r="O188" s="1668"/>
      <c r="P188" s="1668"/>
      <c r="Q188" s="1668"/>
      <c r="R188" s="1668"/>
      <c r="S188" s="1668"/>
      <c r="T188" s="1706"/>
      <c r="U188" s="1669">
        <f>IFERROR(ROUND(U186/U182,0),0)</f>
        <v>0</v>
      </c>
      <c r="V188" s="1670"/>
      <c r="W188" s="1670"/>
      <c r="X188" s="1670"/>
      <c r="Y188" s="1670"/>
      <c r="Z188" s="1670"/>
      <c r="AA188" s="1670"/>
      <c r="AB188" s="1670"/>
      <c r="AC188" s="1670"/>
      <c r="AD188" s="1670"/>
      <c r="AE188" s="1670"/>
      <c r="AF188" s="1670"/>
      <c r="AG188" s="1670"/>
      <c r="AH188" s="1670"/>
      <c r="AI188" s="1670"/>
      <c r="AJ188" s="1670"/>
      <c r="AK188" s="1670"/>
      <c r="AL188" s="1670"/>
      <c r="AM188" s="1671"/>
    </row>
    <row r="189" spans="1:40">
      <c r="A189" s="1666"/>
      <c r="B189" s="1667"/>
      <c r="C189" s="1707" t="s">
        <v>215</v>
      </c>
      <c r="D189" s="1675"/>
      <c r="E189" s="1675"/>
      <c r="F189" s="1675"/>
      <c r="G189" s="1675"/>
      <c r="H189" s="1675"/>
      <c r="I189" s="1675"/>
      <c r="J189" s="1675"/>
      <c r="K189" s="1675"/>
      <c r="L189" s="1675"/>
      <c r="M189" s="1675"/>
      <c r="N189" s="1675"/>
      <c r="O189" s="1675"/>
      <c r="P189" s="1675"/>
      <c r="Q189" s="1675"/>
      <c r="R189" s="1675"/>
      <c r="S189" s="1675"/>
      <c r="T189" s="1708"/>
      <c r="U189" s="1672"/>
      <c r="V189" s="1701"/>
      <c r="W189" s="1673"/>
      <c r="X189" s="1673"/>
      <c r="Y189" s="1673"/>
      <c r="Z189" s="1673"/>
      <c r="AA189" s="1673"/>
      <c r="AB189" s="1673"/>
      <c r="AC189" s="1673"/>
      <c r="AD189" s="1673"/>
      <c r="AE189" s="1673"/>
      <c r="AF189" s="1673"/>
      <c r="AG189" s="1673"/>
      <c r="AH189" s="1673"/>
      <c r="AI189" s="1673"/>
      <c r="AJ189" s="1673"/>
      <c r="AK189" s="1673"/>
      <c r="AL189" s="1673"/>
      <c r="AM189" s="1674"/>
    </row>
    <row r="190" spans="1:40">
      <c r="A190" s="1709" t="s">
        <v>216</v>
      </c>
      <c r="B190" s="1709"/>
      <c r="C190" s="1685" t="s">
        <v>184</v>
      </c>
      <c r="D190" s="1668"/>
      <c r="E190" s="1668"/>
      <c r="F190" s="1668"/>
      <c r="G190" s="1668"/>
      <c r="H190" s="1668"/>
      <c r="I190" s="1668"/>
      <c r="J190" s="1668"/>
      <c r="K190" s="1668"/>
      <c r="L190" s="1668"/>
      <c r="M190" s="1668"/>
      <c r="N190" s="1668"/>
      <c r="O190" s="1668"/>
      <c r="P190" s="1668"/>
      <c r="Q190" s="1668"/>
      <c r="R190" s="1668"/>
      <c r="S190" s="1668"/>
      <c r="T190" s="1706"/>
      <c r="U190" s="1664" t="s">
        <v>243</v>
      </c>
      <c r="V190" s="1686"/>
      <c r="W190" s="1712">
        <f>U194-U195</f>
        <v>0</v>
      </c>
      <c r="X190" s="1712"/>
      <c r="Y190" s="1712"/>
      <c r="Z190" s="1712"/>
      <c r="AA190" s="1712"/>
      <c r="AB190" s="1712"/>
      <c r="AC190" s="1712"/>
      <c r="AD190" s="1712"/>
      <c r="AE190" s="1712"/>
      <c r="AF190" s="1712"/>
      <c r="AG190" s="1712"/>
      <c r="AH190" s="1712"/>
      <c r="AI190" s="1712"/>
      <c r="AJ190" s="1712"/>
      <c r="AK190" s="1712"/>
      <c r="AL190" s="1712"/>
      <c r="AM190" s="1713"/>
      <c r="AN190" s="5"/>
    </row>
    <row r="191" spans="1:40" ht="13.5" customHeight="1">
      <c r="A191" s="1709"/>
      <c r="B191" s="1709"/>
      <c r="C191" s="1679" t="s">
        <v>426</v>
      </c>
      <c r="D191" s="1680"/>
      <c r="E191" s="1680"/>
      <c r="F191" s="1680"/>
      <c r="G191" s="1680"/>
      <c r="H191" s="1680"/>
      <c r="I191" s="1680"/>
      <c r="J191" s="1680"/>
      <c r="K191" s="1680"/>
      <c r="L191" s="1680"/>
      <c r="M191" s="1680"/>
      <c r="N191" s="1680"/>
      <c r="O191" s="1680"/>
      <c r="P191" s="1680"/>
      <c r="Q191" s="1680"/>
      <c r="R191" s="1680"/>
      <c r="S191" s="1680"/>
      <c r="T191" s="1681"/>
      <c r="U191" s="1687"/>
      <c r="V191" s="1710"/>
      <c r="W191" s="1714"/>
      <c r="X191" s="1714"/>
      <c r="Y191" s="1714"/>
      <c r="Z191" s="1714"/>
      <c r="AA191" s="1714"/>
      <c r="AB191" s="1714"/>
      <c r="AC191" s="1714"/>
      <c r="AD191" s="1714"/>
      <c r="AE191" s="1714"/>
      <c r="AF191" s="1714"/>
      <c r="AG191" s="1714"/>
      <c r="AH191" s="1714"/>
      <c r="AI191" s="1714"/>
      <c r="AJ191" s="1714"/>
      <c r="AK191" s="1714"/>
      <c r="AL191" s="1714"/>
      <c r="AM191" s="1715"/>
      <c r="AN191" s="5"/>
    </row>
    <row r="192" spans="1:40">
      <c r="A192" s="1709"/>
      <c r="B192" s="1709"/>
      <c r="C192" s="1679"/>
      <c r="D192" s="1680"/>
      <c r="E192" s="1680"/>
      <c r="F192" s="1680"/>
      <c r="G192" s="1680"/>
      <c r="H192" s="1680"/>
      <c r="I192" s="1680"/>
      <c r="J192" s="1680"/>
      <c r="K192" s="1680"/>
      <c r="L192" s="1680"/>
      <c r="M192" s="1680"/>
      <c r="N192" s="1680"/>
      <c r="O192" s="1680"/>
      <c r="P192" s="1680"/>
      <c r="Q192" s="1680"/>
      <c r="R192" s="1680"/>
      <c r="S192" s="1680"/>
      <c r="T192" s="1681"/>
      <c r="U192" s="1687"/>
      <c r="V192" s="1710"/>
      <c r="W192" s="1714"/>
      <c r="X192" s="1714"/>
      <c r="Y192" s="1714"/>
      <c r="Z192" s="1714"/>
      <c r="AA192" s="1714"/>
      <c r="AB192" s="1714"/>
      <c r="AC192" s="1714"/>
      <c r="AD192" s="1714"/>
      <c r="AE192" s="1714"/>
      <c r="AF192" s="1714"/>
      <c r="AG192" s="1714"/>
      <c r="AH192" s="1714"/>
      <c r="AI192" s="1714"/>
      <c r="AJ192" s="1714"/>
      <c r="AK192" s="1714"/>
      <c r="AL192" s="1714"/>
      <c r="AM192" s="1715"/>
      <c r="AN192" s="5"/>
    </row>
    <row r="193" spans="1:40">
      <c r="A193" s="1709"/>
      <c r="B193" s="1709"/>
      <c r="C193" s="1718"/>
      <c r="D193" s="1719"/>
      <c r="E193" s="1719"/>
      <c r="F193" s="1719"/>
      <c r="G193" s="1719"/>
      <c r="H193" s="1719"/>
      <c r="I193" s="1719"/>
      <c r="J193" s="1719"/>
      <c r="K193" s="1719"/>
      <c r="L193" s="1719"/>
      <c r="M193" s="1719"/>
      <c r="N193" s="1719"/>
      <c r="O193" s="1719"/>
      <c r="P193" s="1719"/>
      <c r="Q193" s="1719"/>
      <c r="R193" s="1719"/>
      <c r="S193" s="1719"/>
      <c r="T193" s="1720"/>
      <c r="U193" s="1711"/>
      <c r="V193" s="1654"/>
      <c r="W193" s="1716"/>
      <c r="X193" s="1716"/>
      <c r="Y193" s="1716"/>
      <c r="Z193" s="1716"/>
      <c r="AA193" s="1716"/>
      <c r="AB193" s="1716"/>
      <c r="AC193" s="1716"/>
      <c r="AD193" s="1716"/>
      <c r="AE193" s="1716"/>
      <c r="AF193" s="1716"/>
      <c r="AG193" s="1716"/>
      <c r="AH193" s="1716"/>
      <c r="AI193" s="1716"/>
      <c r="AJ193" s="1716"/>
      <c r="AK193" s="1716"/>
      <c r="AL193" s="1716"/>
      <c r="AM193" s="1717"/>
      <c r="AN193" s="5"/>
    </row>
    <row r="194" spans="1:40" ht="13.5" customHeight="1">
      <c r="A194" s="1709"/>
      <c r="B194" s="1709"/>
      <c r="C194" s="7"/>
      <c r="D194" s="8" t="s">
        <v>187</v>
      </c>
      <c r="E194" s="1721" t="s">
        <v>188</v>
      </c>
      <c r="F194" s="1721"/>
      <c r="G194" s="1721"/>
      <c r="H194" s="1721"/>
      <c r="I194" s="1721"/>
      <c r="J194" s="1721"/>
      <c r="K194" s="1721"/>
      <c r="L194" s="1721"/>
      <c r="M194" s="1721"/>
      <c r="N194" s="1721"/>
      <c r="O194" s="1721"/>
      <c r="P194" s="1721"/>
      <c r="Q194" s="1721"/>
      <c r="R194" s="1721"/>
      <c r="S194" s="1721"/>
      <c r="T194" s="1722"/>
      <c r="U194" s="1697">
        <f>'⑦明細書（参考様式）'!EI64-'⑦明細書（参考様式）'!EK64</f>
        <v>0</v>
      </c>
      <c r="V194" s="1698"/>
      <c r="W194" s="1698"/>
      <c r="X194" s="1698"/>
      <c r="Y194" s="1698"/>
      <c r="Z194" s="1698"/>
      <c r="AA194" s="1698"/>
      <c r="AB194" s="1698"/>
      <c r="AC194" s="1698"/>
      <c r="AD194" s="1698"/>
      <c r="AE194" s="1698"/>
      <c r="AF194" s="1698"/>
      <c r="AG194" s="1698"/>
      <c r="AH194" s="1698"/>
      <c r="AI194" s="1698"/>
      <c r="AJ194" s="1698"/>
      <c r="AK194" s="1698"/>
      <c r="AL194" s="1698"/>
      <c r="AM194" s="1699"/>
    </row>
    <row r="195" spans="1:40" ht="20.100000000000001" customHeight="1">
      <c r="A195" s="1709"/>
      <c r="B195" s="1709"/>
      <c r="C195" s="9"/>
      <c r="D195" s="10" t="s">
        <v>190</v>
      </c>
      <c r="E195" s="1680" t="s">
        <v>219</v>
      </c>
      <c r="F195" s="1680"/>
      <c r="G195" s="1680"/>
      <c r="H195" s="1680"/>
      <c r="I195" s="1680"/>
      <c r="J195" s="1680"/>
      <c r="K195" s="1680"/>
      <c r="L195" s="1680"/>
      <c r="M195" s="1680"/>
      <c r="N195" s="1680"/>
      <c r="O195" s="1680"/>
      <c r="P195" s="1680"/>
      <c r="Q195" s="1680"/>
      <c r="R195" s="1680"/>
      <c r="S195" s="1680"/>
      <c r="T195" s="1681"/>
      <c r="U195" s="1697">
        <f>'⑦明細書（参考様式）'!EM64</f>
        <v>0</v>
      </c>
      <c r="V195" s="1698"/>
      <c r="W195" s="1698"/>
      <c r="X195" s="1698"/>
      <c r="Y195" s="1698"/>
      <c r="Z195" s="1698"/>
      <c r="AA195" s="1698"/>
      <c r="AB195" s="1698"/>
      <c r="AC195" s="1698"/>
      <c r="AD195" s="1698"/>
      <c r="AE195" s="1698"/>
      <c r="AF195" s="1698"/>
      <c r="AG195" s="1698"/>
      <c r="AH195" s="1698"/>
      <c r="AI195" s="1698"/>
      <c r="AJ195" s="1698"/>
      <c r="AK195" s="1698"/>
      <c r="AL195" s="1698"/>
      <c r="AM195" s="1699"/>
    </row>
    <row r="196" spans="1:40" ht="20.100000000000001" customHeight="1">
      <c r="A196" s="1709"/>
      <c r="B196" s="1709"/>
      <c r="C196" s="9"/>
      <c r="D196" s="10"/>
      <c r="E196" s="1680"/>
      <c r="F196" s="1680"/>
      <c r="G196" s="1680"/>
      <c r="H196" s="1680"/>
      <c r="I196" s="1680"/>
      <c r="J196" s="1680"/>
      <c r="K196" s="1680"/>
      <c r="L196" s="1680"/>
      <c r="M196" s="1680"/>
      <c r="N196" s="1680"/>
      <c r="O196" s="1680"/>
      <c r="P196" s="1680"/>
      <c r="Q196" s="1680"/>
      <c r="R196" s="1680"/>
      <c r="S196" s="1680"/>
      <c r="T196" s="1681"/>
      <c r="U196" s="1700"/>
      <c r="V196" s="1701"/>
      <c r="W196" s="1701"/>
      <c r="X196" s="1701"/>
      <c r="Y196" s="1701"/>
      <c r="Z196" s="1701"/>
      <c r="AA196" s="1701"/>
      <c r="AB196" s="1701"/>
      <c r="AC196" s="1701"/>
      <c r="AD196" s="1701"/>
      <c r="AE196" s="1701"/>
      <c r="AF196" s="1701"/>
      <c r="AG196" s="1701"/>
      <c r="AH196" s="1701"/>
      <c r="AI196" s="1701"/>
      <c r="AJ196" s="1701"/>
      <c r="AK196" s="1701"/>
      <c r="AL196" s="1701"/>
      <c r="AM196" s="1702"/>
    </row>
    <row r="197" spans="1:40" ht="20.100000000000001" customHeight="1">
      <c r="A197" s="1709"/>
      <c r="B197" s="1709"/>
      <c r="C197" s="9"/>
      <c r="D197" s="10"/>
      <c r="E197" s="1680"/>
      <c r="F197" s="1680"/>
      <c r="G197" s="1680"/>
      <c r="H197" s="1680"/>
      <c r="I197" s="1680"/>
      <c r="J197" s="1680"/>
      <c r="K197" s="1680"/>
      <c r="L197" s="1680"/>
      <c r="M197" s="1680"/>
      <c r="N197" s="1680"/>
      <c r="O197" s="1680"/>
      <c r="P197" s="1680"/>
      <c r="Q197" s="1680"/>
      <c r="R197" s="1680"/>
      <c r="S197" s="1680"/>
      <c r="T197" s="1681"/>
      <c r="U197" s="1700"/>
      <c r="V197" s="1701"/>
      <c r="W197" s="1701"/>
      <c r="X197" s="1701"/>
      <c r="Y197" s="1701"/>
      <c r="Z197" s="1701"/>
      <c r="AA197" s="1701"/>
      <c r="AB197" s="1701"/>
      <c r="AC197" s="1701"/>
      <c r="AD197" s="1701"/>
      <c r="AE197" s="1701"/>
      <c r="AF197" s="1701"/>
      <c r="AG197" s="1701"/>
      <c r="AH197" s="1701"/>
      <c r="AI197" s="1701"/>
      <c r="AJ197" s="1701"/>
      <c r="AK197" s="1701"/>
      <c r="AL197" s="1701"/>
      <c r="AM197" s="1702"/>
    </row>
    <row r="198" spans="1:40" ht="20.100000000000001" customHeight="1">
      <c r="A198" s="1709"/>
      <c r="B198" s="1709"/>
      <c r="C198" s="11"/>
      <c r="D198" s="12"/>
      <c r="E198" s="1683"/>
      <c r="F198" s="1683"/>
      <c r="G198" s="1683"/>
      <c r="H198" s="1683"/>
      <c r="I198" s="1683"/>
      <c r="J198" s="1683"/>
      <c r="K198" s="1683"/>
      <c r="L198" s="1683"/>
      <c r="M198" s="1683"/>
      <c r="N198" s="1683"/>
      <c r="O198" s="1683"/>
      <c r="P198" s="1683"/>
      <c r="Q198" s="1683"/>
      <c r="R198" s="1683"/>
      <c r="S198" s="1683"/>
      <c r="T198" s="1684"/>
      <c r="U198" s="1672"/>
      <c r="V198" s="1673"/>
      <c r="W198" s="1673"/>
      <c r="X198" s="1673"/>
      <c r="Y198" s="1673"/>
      <c r="Z198" s="1673"/>
      <c r="AA198" s="1673"/>
      <c r="AB198" s="1673"/>
      <c r="AC198" s="1673"/>
      <c r="AD198" s="1673"/>
      <c r="AE198" s="1673"/>
      <c r="AF198" s="1673"/>
      <c r="AG198" s="1673"/>
      <c r="AH198" s="1673"/>
      <c r="AI198" s="1673"/>
      <c r="AJ198" s="1673"/>
      <c r="AK198" s="1673"/>
      <c r="AL198" s="1673"/>
      <c r="AM198" s="1674"/>
    </row>
    <row r="199" spans="1:40">
      <c r="A199" s="1664" t="s">
        <v>220</v>
      </c>
      <c r="B199" s="1665"/>
      <c r="C199" s="1703" t="s">
        <v>221</v>
      </c>
      <c r="D199" s="1704"/>
      <c r="E199" s="1704"/>
      <c r="F199" s="1704"/>
      <c r="G199" s="1704"/>
      <c r="H199" s="1704"/>
      <c r="I199" s="1705"/>
      <c r="J199" s="13"/>
      <c r="K199" s="13"/>
      <c r="L199" s="13"/>
      <c r="M199" s="13"/>
      <c r="N199" s="13"/>
      <c r="O199" s="13"/>
      <c r="P199" s="13"/>
      <c r="Q199" s="13"/>
      <c r="R199" s="13"/>
      <c r="S199" s="13"/>
      <c r="T199" s="14"/>
      <c r="U199" s="1664" t="str">
        <f>IF(⑤⑧処遇Ⅰ入力シート!B146="○","☑","□")</f>
        <v>□</v>
      </c>
      <c r="V199" s="1686"/>
      <c r="W199" s="1668" t="s">
        <v>20</v>
      </c>
      <c r="X199" s="1668"/>
      <c r="Y199" s="1668"/>
      <c r="Z199" s="1668"/>
      <c r="AA199" s="1668"/>
      <c r="AB199" s="1668"/>
      <c r="AC199" s="1668"/>
      <c r="AD199" s="1668"/>
      <c r="AE199" s="1668"/>
      <c r="AF199" s="1668"/>
      <c r="AG199" s="1668"/>
      <c r="AH199" s="1668"/>
      <c r="AI199" s="1668"/>
      <c r="AJ199" s="1668"/>
      <c r="AK199" s="1668"/>
      <c r="AL199" s="1668"/>
      <c r="AM199" s="1706"/>
    </row>
    <row r="200" spans="1:40" ht="13.5" customHeight="1">
      <c r="A200" s="1687"/>
      <c r="B200" s="1688"/>
      <c r="C200" s="9" t="s">
        <v>55</v>
      </c>
      <c r="D200" s="15"/>
      <c r="E200" s="15"/>
      <c r="F200" s="15"/>
      <c r="G200" s="15"/>
      <c r="H200" s="15"/>
      <c r="I200" s="15"/>
      <c r="J200" s="15"/>
      <c r="K200" s="15"/>
      <c r="L200" s="15"/>
      <c r="M200" s="15"/>
      <c r="N200" s="15"/>
      <c r="O200" s="15"/>
      <c r="P200" s="15"/>
      <c r="Q200" s="15"/>
      <c r="R200" s="15"/>
      <c r="S200" s="15"/>
      <c r="T200" s="16"/>
      <c r="U200" s="1687" t="str">
        <f>IF(⑤⑧処遇Ⅰ入力シート!B148="○","☑","□")</f>
        <v>□</v>
      </c>
      <c r="V200" s="1691"/>
      <c r="W200" s="1692" t="s">
        <v>21</v>
      </c>
      <c r="X200" s="1692"/>
      <c r="Y200" s="1692"/>
      <c r="Z200" s="1691" t="s">
        <v>199</v>
      </c>
      <c r="AA200" s="1691"/>
      <c r="AB200" s="1691"/>
      <c r="AC200" s="1689" t="str">
        <f>IF(⑤⑧処遇Ⅰ入力シート!E148="","",⑤⑧処遇Ⅰ入力シート!E148)</f>
        <v/>
      </c>
      <c r="AD200" s="1689"/>
      <c r="AE200" s="1689"/>
      <c r="AF200" s="1689"/>
      <c r="AG200" s="1689"/>
      <c r="AH200" s="1689"/>
      <c r="AI200" s="1689"/>
      <c r="AJ200" s="1689"/>
      <c r="AK200" s="1689"/>
      <c r="AL200" s="1689"/>
      <c r="AM200" s="1690"/>
    </row>
    <row r="201" spans="1:40">
      <c r="A201" s="1687"/>
      <c r="B201" s="1688"/>
      <c r="C201" s="1658" t="s">
        <v>222</v>
      </c>
      <c r="D201" s="1659"/>
      <c r="E201" s="1659"/>
      <c r="F201" s="1659"/>
      <c r="G201" s="1659"/>
      <c r="H201" s="1659"/>
      <c r="I201" s="1659"/>
      <c r="J201" s="1659"/>
      <c r="K201" s="1659"/>
      <c r="L201" s="1659"/>
      <c r="M201" s="1659"/>
      <c r="N201" s="1659"/>
      <c r="O201" s="1659"/>
      <c r="P201" s="1659"/>
      <c r="Q201" s="1659"/>
      <c r="R201" s="1659"/>
      <c r="S201" s="1659"/>
      <c r="T201" s="1660"/>
      <c r="U201" s="1687" t="str">
        <f>IF(⑤⑧処遇Ⅰ入力シート!B150="○","☑","□")</f>
        <v>□</v>
      </c>
      <c r="V201" s="1691"/>
      <c r="W201" s="1692" t="s">
        <v>200</v>
      </c>
      <c r="X201" s="1692"/>
      <c r="Y201" s="1692"/>
      <c r="Z201" s="1692"/>
      <c r="AA201" s="1692"/>
      <c r="AB201" s="1692"/>
      <c r="AC201" s="1692"/>
      <c r="AD201" s="1692"/>
      <c r="AE201" s="1692"/>
      <c r="AF201" s="1692"/>
      <c r="AG201" s="1692"/>
      <c r="AH201" s="1692"/>
      <c r="AI201" s="1692"/>
      <c r="AJ201" s="1692"/>
      <c r="AK201" s="1692"/>
      <c r="AL201" s="1692"/>
      <c r="AM201" s="1693"/>
    </row>
    <row r="202" spans="1:40">
      <c r="A202" s="1687"/>
      <c r="B202" s="1688"/>
      <c r="C202" s="1661"/>
      <c r="D202" s="1662"/>
      <c r="E202" s="1662"/>
      <c r="F202" s="1662"/>
      <c r="G202" s="1662"/>
      <c r="H202" s="1662"/>
      <c r="I202" s="1662"/>
      <c r="J202" s="1662"/>
      <c r="K202" s="1662"/>
      <c r="L202" s="1662"/>
      <c r="M202" s="1662"/>
      <c r="N202" s="1662"/>
      <c r="O202" s="1662"/>
      <c r="P202" s="1662"/>
      <c r="Q202" s="1662"/>
      <c r="R202" s="1662"/>
      <c r="S202" s="1662"/>
      <c r="T202" s="1663"/>
      <c r="U202" s="1666" t="str">
        <f>IF(⑤⑧処遇Ⅰ入力シート!B152="○","☑","□")</f>
        <v>□</v>
      </c>
      <c r="V202" s="1694"/>
      <c r="W202" s="1675" t="s">
        <v>201</v>
      </c>
      <c r="X202" s="1675"/>
      <c r="Y202" s="1675"/>
      <c r="Z202" s="1694" t="s">
        <v>199</v>
      </c>
      <c r="AA202" s="1694"/>
      <c r="AB202" s="1694"/>
      <c r="AC202" s="1695" t="str">
        <f>IF(⑤⑧処遇Ⅰ入力シート!E152="","",⑤⑧処遇Ⅰ入力シート!E152)</f>
        <v/>
      </c>
      <c r="AD202" s="1695"/>
      <c r="AE202" s="1695"/>
      <c r="AF202" s="1695"/>
      <c r="AG202" s="1695"/>
      <c r="AH202" s="1695"/>
      <c r="AI202" s="1695"/>
      <c r="AJ202" s="1695"/>
      <c r="AK202" s="1695"/>
      <c r="AL202" s="1695"/>
      <c r="AM202" s="1696"/>
    </row>
    <row r="203" spans="1:40">
      <c r="A203" s="1687"/>
      <c r="B203" s="1688"/>
      <c r="C203" s="1676" t="s">
        <v>224</v>
      </c>
      <c r="D203" s="1677"/>
      <c r="E203" s="1677"/>
      <c r="F203" s="1677"/>
      <c r="G203" s="1677"/>
      <c r="H203" s="1677"/>
      <c r="I203" s="1677"/>
      <c r="J203" s="1677"/>
      <c r="K203" s="1677"/>
      <c r="L203" s="1677"/>
      <c r="M203" s="1677"/>
      <c r="N203" s="1677"/>
      <c r="O203" s="1677"/>
      <c r="P203" s="1677"/>
      <c r="Q203" s="1677"/>
      <c r="R203" s="1677"/>
      <c r="S203" s="1677"/>
      <c r="T203" s="1678"/>
      <c r="U203" s="1685" t="s">
        <v>225</v>
      </c>
      <c r="V203" s="1668"/>
      <c r="W203" s="1668"/>
      <c r="X203" s="1686" t="s">
        <v>57</v>
      </c>
      <c r="Y203" s="1686"/>
      <c r="Z203" s="1686" t="str">
        <f>IF(⑤⑧処遇Ⅰ入力シート!H146="","",⑤⑧処遇Ⅰ入力シート!H146)</f>
        <v/>
      </c>
      <c r="AA203" s="1686"/>
      <c r="AB203" s="13" t="s">
        <v>17</v>
      </c>
      <c r="AC203" s="1686" t="str">
        <f>IF(⑤⑧処遇Ⅰ入力シート!J146="","",⑤⑧処遇Ⅰ入力シート!J146)</f>
        <v/>
      </c>
      <c r="AD203" s="1686"/>
      <c r="AE203" s="13" t="s">
        <v>59</v>
      </c>
      <c r="AF203" s="17"/>
      <c r="AG203" s="17"/>
      <c r="AH203" s="13"/>
      <c r="AI203" s="13"/>
      <c r="AJ203" s="13"/>
      <c r="AK203" s="13"/>
      <c r="AL203" s="13"/>
      <c r="AM203" s="14"/>
    </row>
    <row r="204" spans="1:40">
      <c r="A204" s="1687"/>
      <c r="B204" s="1688"/>
      <c r="C204" s="1679"/>
      <c r="D204" s="1680"/>
      <c r="E204" s="1680"/>
      <c r="F204" s="1680"/>
      <c r="G204" s="1680"/>
      <c r="H204" s="1680"/>
      <c r="I204" s="1680"/>
      <c r="J204" s="1680"/>
      <c r="K204" s="1680"/>
      <c r="L204" s="1680"/>
      <c r="M204" s="1680"/>
      <c r="N204" s="1680"/>
      <c r="O204" s="1680"/>
      <c r="P204" s="1680"/>
      <c r="Q204" s="1680"/>
      <c r="R204" s="1680"/>
      <c r="S204" s="1680"/>
      <c r="T204" s="1681"/>
      <c r="U204" s="9"/>
      <c r="V204" s="15"/>
      <c r="X204" s="1654" t="s">
        <v>182</v>
      </c>
      <c r="Y204" s="1654"/>
      <c r="Z204" s="1654" t="s">
        <v>57</v>
      </c>
      <c r="AA204" s="1654"/>
      <c r="AB204" s="1654" t="str">
        <f>IF(⑤⑧処遇Ⅰ入力シート!I150="","",⑤⑧処遇Ⅰ入力シート!I150)</f>
        <v/>
      </c>
      <c r="AC204" s="1654"/>
      <c r="AD204" s="15" t="s">
        <v>17</v>
      </c>
      <c r="AE204" s="1654" t="str">
        <f>IF(⑤⑧処遇Ⅰ入力シート!K150="","",⑤⑧処遇Ⅰ入力シート!K150)</f>
        <v/>
      </c>
      <c r="AF204" s="1654"/>
      <c r="AG204" s="15" t="s">
        <v>59</v>
      </c>
      <c r="AH204" s="15"/>
      <c r="AI204" s="15"/>
      <c r="AJ204" s="15"/>
      <c r="AK204" s="15"/>
      <c r="AL204" s="15"/>
      <c r="AM204" s="16"/>
    </row>
    <row r="205" spans="1:40">
      <c r="A205" s="1687"/>
      <c r="B205" s="1688"/>
      <c r="C205" s="1679"/>
      <c r="D205" s="1680"/>
      <c r="E205" s="1680"/>
      <c r="F205" s="1680"/>
      <c r="G205" s="1680"/>
      <c r="H205" s="1680"/>
      <c r="I205" s="1680"/>
      <c r="J205" s="1680"/>
      <c r="K205" s="1680"/>
      <c r="L205" s="1680"/>
      <c r="M205" s="1680"/>
      <c r="N205" s="1680"/>
      <c r="O205" s="1680"/>
      <c r="P205" s="1680"/>
      <c r="Q205" s="1680"/>
      <c r="R205" s="1680"/>
      <c r="S205" s="1680"/>
      <c r="T205" s="1681"/>
      <c r="U205" s="1655" t="s">
        <v>226</v>
      </c>
      <c r="V205" s="1656"/>
      <c r="W205" s="1656"/>
      <c r="X205" s="1656" t="s">
        <v>227</v>
      </c>
      <c r="Y205" s="1656"/>
      <c r="Z205" s="1656"/>
      <c r="AA205" s="1656"/>
      <c r="AB205" s="1656"/>
      <c r="AC205" s="1656"/>
      <c r="AD205" s="1656"/>
      <c r="AE205" s="1656"/>
      <c r="AF205" s="1656"/>
      <c r="AG205" s="1656"/>
      <c r="AH205" s="1656"/>
      <c r="AI205" s="1656"/>
      <c r="AJ205" s="1656"/>
      <c r="AK205" s="1656"/>
      <c r="AL205" s="1656"/>
      <c r="AM205" s="1657"/>
    </row>
    <row r="206" spans="1:40" ht="25.5" customHeight="1">
      <c r="A206" s="1687"/>
      <c r="B206" s="1688"/>
      <c r="C206" s="1679"/>
      <c r="D206" s="1680"/>
      <c r="E206" s="1680"/>
      <c r="F206" s="1680"/>
      <c r="G206" s="1680"/>
      <c r="H206" s="1680"/>
      <c r="I206" s="1680"/>
      <c r="J206" s="1680"/>
      <c r="K206" s="1680"/>
      <c r="L206" s="1680"/>
      <c r="M206" s="1680"/>
      <c r="N206" s="1680"/>
      <c r="O206" s="1680"/>
      <c r="P206" s="1680"/>
      <c r="Q206" s="1680"/>
      <c r="R206" s="1680"/>
      <c r="S206" s="1680"/>
      <c r="T206" s="1681"/>
      <c r="U206" s="1658" t="str">
        <f>IF(⑤⑧処遇Ⅰ入力シート!M146="","",⑤⑧処遇Ⅰ入力シート!M146)</f>
        <v/>
      </c>
      <c r="V206" s="1659"/>
      <c r="W206" s="1659"/>
      <c r="X206" s="1659"/>
      <c r="Y206" s="1659"/>
      <c r="Z206" s="1659"/>
      <c r="AA206" s="1659"/>
      <c r="AB206" s="1659"/>
      <c r="AC206" s="1659"/>
      <c r="AD206" s="1659"/>
      <c r="AE206" s="1659"/>
      <c r="AF206" s="1659"/>
      <c r="AG206" s="1659"/>
      <c r="AH206" s="1659"/>
      <c r="AI206" s="1659"/>
      <c r="AJ206" s="1659"/>
      <c r="AK206" s="1659"/>
      <c r="AL206" s="1659"/>
      <c r="AM206" s="1660"/>
    </row>
    <row r="207" spans="1:40" ht="25.5" customHeight="1">
      <c r="A207" s="1687"/>
      <c r="B207" s="1688"/>
      <c r="C207" s="1679"/>
      <c r="D207" s="1680"/>
      <c r="E207" s="1680"/>
      <c r="F207" s="1680"/>
      <c r="G207" s="1680"/>
      <c r="H207" s="1680"/>
      <c r="I207" s="1680"/>
      <c r="J207" s="1680"/>
      <c r="K207" s="1680"/>
      <c r="L207" s="1680"/>
      <c r="M207" s="1680"/>
      <c r="N207" s="1680"/>
      <c r="O207" s="1680"/>
      <c r="P207" s="1680"/>
      <c r="Q207" s="1680"/>
      <c r="R207" s="1680"/>
      <c r="S207" s="1680"/>
      <c r="T207" s="1681"/>
      <c r="U207" s="1658"/>
      <c r="V207" s="1659"/>
      <c r="W207" s="1659"/>
      <c r="X207" s="1659"/>
      <c r="Y207" s="1659"/>
      <c r="Z207" s="1659"/>
      <c r="AA207" s="1659"/>
      <c r="AB207" s="1659"/>
      <c r="AC207" s="1659"/>
      <c r="AD207" s="1659"/>
      <c r="AE207" s="1659"/>
      <c r="AF207" s="1659"/>
      <c r="AG207" s="1659"/>
      <c r="AH207" s="1659"/>
      <c r="AI207" s="1659"/>
      <c r="AJ207" s="1659"/>
      <c r="AK207" s="1659"/>
      <c r="AL207" s="1659"/>
      <c r="AM207" s="1660"/>
    </row>
    <row r="208" spans="1:40" ht="25.5" customHeight="1">
      <c r="A208" s="1687"/>
      <c r="B208" s="1688"/>
      <c r="C208" s="1679"/>
      <c r="D208" s="1680"/>
      <c r="E208" s="1680"/>
      <c r="F208" s="1680"/>
      <c r="G208" s="1680"/>
      <c r="H208" s="1680"/>
      <c r="I208" s="1680"/>
      <c r="J208" s="1680"/>
      <c r="K208" s="1680"/>
      <c r="L208" s="1680"/>
      <c r="M208" s="1680"/>
      <c r="N208" s="1680"/>
      <c r="O208" s="1680"/>
      <c r="P208" s="1680"/>
      <c r="Q208" s="1680"/>
      <c r="R208" s="1680"/>
      <c r="S208" s="1680"/>
      <c r="T208" s="1681"/>
      <c r="U208" s="1658"/>
      <c r="V208" s="1659"/>
      <c r="W208" s="1659"/>
      <c r="X208" s="1659"/>
      <c r="Y208" s="1659"/>
      <c r="Z208" s="1659"/>
      <c r="AA208" s="1659"/>
      <c r="AB208" s="1659"/>
      <c r="AC208" s="1659"/>
      <c r="AD208" s="1659"/>
      <c r="AE208" s="1659"/>
      <c r="AF208" s="1659"/>
      <c r="AG208" s="1659"/>
      <c r="AH208" s="1659"/>
      <c r="AI208" s="1659"/>
      <c r="AJ208" s="1659"/>
      <c r="AK208" s="1659"/>
      <c r="AL208" s="1659"/>
      <c r="AM208" s="1660"/>
    </row>
    <row r="209" spans="1:39" ht="25.5" customHeight="1">
      <c r="A209" s="1666"/>
      <c r="B209" s="1667"/>
      <c r="C209" s="1682"/>
      <c r="D209" s="1683"/>
      <c r="E209" s="1683"/>
      <c r="F209" s="1683"/>
      <c r="G209" s="1683"/>
      <c r="H209" s="1683"/>
      <c r="I209" s="1683"/>
      <c r="J209" s="1683"/>
      <c r="K209" s="1683"/>
      <c r="L209" s="1683"/>
      <c r="M209" s="1683"/>
      <c r="N209" s="1683"/>
      <c r="O209" s="1683"/>
      <c r="P209" s="1683"/>
      <c r="Q209" s="1683"/>
      <c r="R209" s="1683"/>
      <c r="S209" s="1683"/>
      <c r="T209" s="1684"/>
      <c r="U209" s="1661"/>
      <c r="V209" s="1662"/>
      <c r="W209" s="1662"/>
      <c r="X209" s="1662"/>
      <c r="Y209" s="1662"/>
      <c r="Z209" s="1662"/>
      <c r="AA209" s="1662"/>
      <c r="AB209" s="1662"/>
      <c r="AC209" s="1662"/>
      <c r="AD209" s="1662"/>
      <c r="AE209" s="1662"/>
      <c r="AF209" s="1662"/>
      <c r="AG209" s="1662"/>
      <c r="AH209" s="1662"/>
      <c r="AI209" s="1662"/>
      <c r="AJ209" s="1662"/>
      <c r="AK209" s="1662"/>
      <c r="AL209" s="1662"/>
      <c r="AM209" s="1663"/>
    </row>
    <row r="210" spans="1:39">
      <c r="A210" s="1664" t="s">
        <v>228</v>
      </c>
      <c r="B210" s="1665"/>
      <c r="C210" s="1668" t="s">
        <v>229</v>
      </c>
      <c r="D210" s="1668"/>
      <c r="E210" s="1668"/>
      <c r="F210" s="1668"/>
      <c r="G210" s="1668"/>
      <c r="H210" s="1668"/>
      <c r="I210" s="1668"/>
      <c r="J210" s="1668"/>
      <c r="K210" s="1668"/>
      <c r="L210" s="1668"/>
      <c r="M210" s="1668"/>
      <c r="N210" s="1668"/>
      <c r="O210" s="1668"/>
      <c r="P210" s="1668"/>
      <c r="Q210" s="1668"/>
      <c r="R210" s="1668"/>
      <c r="S210" s="1668"/>
      <c r="T210" s="1668"/>
      <c r="U210" s="1669" t="str">
        <f>IFERROR(ROUNDDOWN(W190/U182,0),"")</f>
        <v/>
      </c>
      <c r="V210" s="1670"/>
      <c r="W210" s="1670"/>
      <c r="X210" s="1670"/>
      <c r="Y210" s="1670"/>
      <c r="Z210" s="1670"/>
      <c r="AA210" s="1670"/>
      <c r="AB210" s="1670"/>
      <c r="AC210" s="1670"/>
      <c r="AD210" s="1670"/>
      <c r="AE210" s="1670"/>
      <c r="AF210" s="1670"/>
      <c r="AG210" s="1670"/>
      <c r="AH210" s="1670"/>
      <c r="AI210" s="1670"/>
      <c r="AJ210" s="1670"/>
      <c r="AK210" s="1670"/>
      <c r="AL210" s="1670"/>
      <c r="AM210" s="1671"/>
    </row>
    <row r="211" spans="1:39">
      <c r="A211" s="1666"/>
      <c r="B211" s="1667"/>
      <c r="C211" s="1675" t="s">
        <v>230</v>
      </c>
      <c r="D211" s="1675"/>
      <c r="E211" s="1675"/>
      <c r="F211" s="1675"/>
      <c r="G211" s="1675"/>
      <c r="H211" s="1675"/>
      <c r="I211" s="1675"/>
      <c r="J211" s="1675"/>
      <c r="K211" s="1675"/>
      <c r="L211" s="1675"/>
      <c r="M211" s="1675"/>
      <c r="N211" s="1675"/>
      <c r="O211" s="1675"/>
      <c r="P211" s="1675"/>
      <c r="Q211" s="1675"/>
      <c r="R211" s="1675"/>
      <c r="S211" s="1675"/>
      <c r="T211" s="1675"/>
      <c r="U211" s="1672"/>
      <c r="V211" s="1673"/>
      <c r="W211" s="1673"/>
      <c r="X211" s="1673"/>
      <c r="Y211" s="1673"/>
      <c r="Z211" s="1673"/>
      <c r="AA211" s="1673"/>
      <c r="AB211" s="1673"/>
      <c r="AC211" s="1673"/>
      <c r="AD211" s="1673"/>
      <c r="AE211" s="1673"/>
      <c r="AF211" s="1673"/>
      <c r="AG211" s="1673"/>
      <c r="AH211" s="1673"/>
      <c r="AI211" s="1673"/>
      <c r="AJ211" s="1673"/>
      <c r="AK211" s="1673"/>
      <c r="AL211" s="1673"/>
      <c r="AM211" s="1674"/>
    </row>
  </sheetData>
  <sheetProtection algorithmName="SHA-512" hashValue="78CffYjMtWybRgLXvKn1sEPOH1sH5TNdE7xzX0YVUhTi4ic2nB1aBVnjZwLgvAgsIVGPaK3h0NH142SJHFR76w==" saltValue="3Xud4kekbewK4OgBG54qpg==" spinCount="100000" sheet="1" formatCells="0"/>
  <mergeCells count="378">
    <mergeCell ref="S7:X7"/>
    <mergeCell ref="Y7:AM7"/>
    <mergeCell ref="S8:X8"/>
    <mergeCell ref="Y8:AM8"/>
    <mergeCell ref="S9:X9"/>
    <mergeCell ref="Y9:AM9"/>
    <mergeCell ref="AL1:AM1"/>
    <mergeCell ref="A2:AM3"/>
    <mergeCell ref="AC4:AM4"/>
    <mergeCell ref="S6:X6"/>
    <mergeCell ref="Y6:AC6"/>
    <mergeCell ref="AD6:AK6"/>
    <mergeCell ref="AL6:AM6"/>
    <mergeCell ref="S10:X10"/>
    <mergeCell ref="Y10:AK10"/>
    <mergeCell ref="AL10:AM10"/>
    <mergeCell ref="A15:B17"/>
    <mergeCell ref="C15:P15"/>
    <mergeCell ref="Q15:T15"/>
    <mergeCell ref="U15:AM15"/>
    <mergeCell ref="D16:T16"/>
    <mergeCell ref="U16:AM16"/>
    <mergeCell ref="D17:T17"/>
    <mergeCell ref="AN20:AT22"/>
    <mergeCell ref="C22:P22"/>
    <mergeCell ref="Q22:T22"/>
    <mergeCell ref="E23:T23"/>
    <mergeCell ref="U23:AM23"/>
    <mergeCell ref="E24:T26"/>
    <mergeCell ref="U17:AM17"/>
    <mergeCell ref="A18:B18"/>
    <mergeCell ref="C18:T18"/>
    <mergeCell ref="U18:V18"/>
    <mergeCell ref="W18:X18"/>
    <mergeCell ref="Z18:AA18"/>
    <mergeCell ref="AE18:AF18"/>
    <mergeCell ref="AG18:AH18"/>
    <mergeCell ref="AJ18:AK18"/>
    <mergeCell ref="U24:AM26"/>
    <mergeCell ref="C27:T27"/>
    <mergeCell ref="U27:V27"/>
    <mergeCell ref="W27:AM27"/>
    <mergeCell ref="A28:B36"/>
    <mergeCell ref="C28:T29"/>
    <mergeCell ref="U28:AM30"/>
    <mergeCell ref="C30:T30"/>
    <mergeCell ref="C31:T31"/>
    <mergeCell ref="U31:V31"/>
    <mergeCell ref="A19:B27"/>
    <mergeCell ref="C19:T19"/>
    <mergeCell ref="U19:AM22"/>
    <mergeCell ref="C20:T21"/>
    <mergeCell ref="Z34:AB34"/>
    <mergeCell ref="AC34:AM34"/>
    <mergeCell ref="C35:T36"/>
    <mergeCell ref="U35:AM36"/>
    <mergeCell ref="W31:AM31"/>
    <mergeCell ref="C32:T34"/>
    <mergeCell ref="U32:V32"/>
    <mergeCell ref="W32:Y32"/>
    <mergeCell ref="Z32:AB32"/>
    <mergeCell ref="AC32:AM32"/>
    <mergeCell ref="U33:V33"/>
    <mergeCell ref="W33:AM33"/>
    <mergeCell ref="U34:V34"/>
    <mergeCell ref="W34:Y34"/>
    <mergeCell ref="A43:B44"/>
    <mergeCell ref="C43:T43"/>
    <mergeCell ref="U43:AM44"/>
    <mergeCell ref="C44:T44"/>
    <mergeCell ref="A45:B46"/>
    <mergeCell ref="C45:T45"/>
    <mergeCell ref="U45:AM46"/>
    <mergeCell ref="C46:T46"/>
    <mergeCell ref="A41:B42"/>
    <mergeCell ref="C41:T41"/>
    <mergeCell ref="U41:AM42"/>
    <mergeCell ref="C42:T42"/>
    <mergeCell ref="A47:B48"/>
    <mergeCell ref="C47:T47"/>
    <mergeCell ref="U47:AM48"/>
    <mergeCell ref="C48:T48"/>
    <mergeCell ref="A49:B50"/>
    <mergeCell ref="C49:T49"/>
    <mergeCell ref="U49:AM50"/>
    <mergeCell ref="C50:T50"/>
    <mergeCell ref="U63:V63"/>
    <mergeCell ref="W63:Y63"/>
    <mergeCell ref="Z63:AB63"/>
    <mergeCell ref="A51:B52"/>
    <mergeCell ref="C51:T51"/>
    <mergeCell ref="U51:AM52"/>
    <mergeCell ref="C52:T52"/>
    <mergeCell ref="A53:B61"/>
    <mergeCell ref="C53:T53"/>
    <mergeCell ref="U53:V56"/>
    <mergeCell ref="W53:AM56"/>
    <mergeCell ref="C54:T56"/>
    <mergeCell ref="E57:T57"/>
    <mergeCell ref="AC63:AM63"/>
    <mergeCell ref="AC65:AM65"/>
    <mergeCell ref="U57:AM57"/>
    <mergeCell ref="E58:T61"/>
    <mergeCell ref="U58:AM61"/>
    <mergeCell ref="A77:B78"/>
    <mergeCell ref="C77:T77"/>
    <mergeCell ref="U77:AM78"/>
    <mergeCell ref="C78:T78"/>
    <mergeCell ref="C64:T65"/>
    <mergeCell ref="U64:V64"/>
    <mergeCell ref="W64:AM64"/>
    <mergeCell ref="U65:V65"/>
    <mergeCell ref="W65:Y65"/>
    <mergeCell ref="Z65:AB65"/>
    <mergeCell ref="A79:B80"/>
    <mergeCell ref="C79:T79"/>
    <mergeCell ref="U79:AM80"/>
    <mergeCell ref="C80:T80"/>
    <mergeCell ref="AE67:AF67"/>
    <mergeCell ref="U68:W68"/>
    <mergeCell ref="X68:AM68"/>
    <mergeCell ref="U69:AM72"/>
    <mergeCell ref="A73:B74"/>
    <mergeCell ref="C73:T73"/>
    <mergeCell ref="U73:AM74"/>
    <mergeCell ref="C74:T74"/>
    <mergeCell ref="C66:T72"/>
    <mergeCell ref="U66:W66"/>
    <mergeCell ref="X66:Y66"/>
    <mergeCell ref="Z66:AA66"/>
    <mergeCell ref="AC66:AD66"/>
    <mergeCell ref="X67:Y67"/>
    <mergeCell ref="Z67:AA67"/>
    <mergeCell ref="AB67:AC67"/>
    <mergeCell ref="A62:B72"/>
    <mergeCell ref="C62:I62"/>
    <mergeCell ref="U62:V62"/>
    <mergeCell ref="W62:AM62"/>
    <mergeCell ref="A85:B86"/>
    <mergeCell ref="C85:T85"/>
    <mergeCell ref="U85:AM86"/>
    <mergeCell ref="C86:T86"/>
    <mergeCell ref="A87:B88"/>
    <mergeCell ref="C87:T87"/>
    <mergeCell ref="U87:AM88"/>
    <mergeCell ref="C88:T88"/>
    <mergeCell ref="A81:B82"/>
    <mergeCell ref="C81:T81"/>
    <mergeCell ref="U81:AM82"/>
    <mergeCell ref="C82:T82"/>
    <mergeCell ref="A83:B84"/>
    <mergeCell ref="C83:T83"/>
    <mergeCell ref="U83:AM84"/>
    <mergeCell ref="C84:T84"/>
    <mergeCell ref="A89:B97"/>
    <mergeCell ref="C89:T89"/>
    <mergeCell ref="U89:V92"/>
    <mergeCell ref="W89:AM92"/>
    <mergeCell ref="C90:T92"/>
    <mergeCell ref="E93:T93"/>
    <mergeCell ref="U93:AM93"/>
    <mergeCell ref="E94:T97"/>
    <mergeCell ref="U94:AM97"/>
    <mergeCell ref="X103:Y103"/>
    <mergeCell ref="Z103:AA103"/>
    <mergeCell ref="AB103:AC103"/>
    <mergeCell ref="AE103:AF103"/>
    <mergeCell ref="U104:W104"/>
    <mergeCell ref="X104:AM104"/>
    <mergeCell ref="W100:AM100"/>
    <mergeCell ref="U101:V101"/>
    <mergeCell ref="W101:Y101"/>
    <mergeCell ref="Z101:AB101"/>
    <mergeCell ref="AC101:AM101"/>
    <mergeCell ref="U102:W102"/>
    <mergeCell ref="X102:Y102"/>
    <mergeCell ref="Z102:AA102"/>
    <mergeCell ref="AC102:AD102"/>
    <mergeCell ref="U100:V100"/>
    <mergeCell ref="U105:AM108"/>
    <mergeCell ref="A109:B110"/>
    <mergeCell ref="C109:T109"/>
    <mergeCell ref="U109:AM110"/>
    <mergeCell ref="C110:T110"/>
    <mergeCell ref="A114:B122"/>
    <mergeCell ref="C114:T114"/>
    <mergeCell ref="U114:AM115"/>
    <mergeCell ref="C115:T115"/>
    <mergeCell ref="N116:T116"/>
    <mergeCell ref="C102:T108"/>
    <mergeCell ref="A98:B108"/>
    <mergeCell ref="C98:I98"/>
    <mergeCell ref="U98:V98"/>
    <mergeCell ref="W98:AM98"/>
    <mergeCell ref="U99:V99"/>
    <mergeCell ref="W99:Y99"/>
    <mergeCell ref="Z99:AB99"/>
    <mergeCell ref="AC99:AM99"/>
    <mergeCell ref="C100:T101"/>
    <mergeCell ref="N120:T120"/>
    <mergeCell ref="U120:AM120"/>
    <mergeCell ref="N121:T121"/>
    <mergeCell ref="U121:AM121"/>
    <mergeCell ref="N122:T122"/>
    <mergeCell ref="U122:AM122"/>
    <mergeCell ref="U116:AM116"/>
    <mergeCell ref="N117:T117"/>
    <mergeCell ref="U117:AM117"/>
    <mergeCell ref="N118:T118"/>
    <mergeCell ref="U118:AM118"/>
    <mergeCell ref="N119:T119"/>
    <mergeCell ref="U119:AM119"/>
    <mergeCell ref="N128:T128"/>
    <mergeCell ref="U128:AM128"/>
    <mergeCell ref="N129:T129"/>
    <mergeCell ref="U129:AM129"/>
    <mergeCell ref="N130:T130"/>
    <mergeCell ref="U130:AM130"/>
    <mergeCell ref="A123:B131"/>
    <mergeCell ref="C123:T123"/>
    <mergeCell ref="U123:AM124"/>
    <mergeCell ref="C124:T124"/>
    <mergeCell ref="N125:T125"/>
    <mergeCell ref="U125:AM125"/>
    <mergeCell ref="N126:T126"/>
    <mergeCell ref="U126:AM126"/>
    <mergeCell ref="N127:T127"/>
    <mergeCell ref="U127:AM127"/>
    <mergeCell ref="A134:B135"/>
    <mergeCell ref="C134:T134"/>
    <mergeCell ref="U134:AM135"/>
    <mergeCell ref="C135:T135"/>
    <mergeCell ref="A136:B137"/>
    <mergeCell ref="C136:T136"/>
    <mergeCell ref="U136:AM137"/>
    <mergeCell ref="C137:T137"/>
    <mergeCell ref="N131:T131"/>
    <mergeCell ref="U131:AM131"/>
    <mergeCell ref="A132:B133"/>
    <mergeCell ref="C132:T132"/>
    <mergeCell ref="U132:AM133"/>
    <mergeCell ref="C133:T133"/>
    <mergeCell ref="A138:B139"/>
    <mergeCell ref="C138:T138"/>
    <mergeCell ref="U138:AM139"/>
    <mergeCell ref="C139:T139"/>
    <mergeCell ref="A140:B148"/>
    <mergeCell ref="C140:T140"/>
    <mergeCell ref="U140:V143"/>
    <mergeCell ref="W140:AM143"/>
    <mergeCell ref="C141:T143"/>
    <mergeCell ref="E144:T144"/>
    <mergeCell ref="AC152:AM152"/>
    <mergeCell ref="U144:AM144"/>
    <mergeCell ref="E145:T148"/>
    <mergeCell ref="U145:AM148"/>
    <mergeCell ref="C149:I149"/>
    <mergeCell ref="U149:V149"/>
    <mergeCell ref="W149:AM149"/>
    <mergeCell ref="U150:V150"/>
    <mergeCell ref="W150:Y150"/>
    <mergeCell ref="Z150:AB150"/>
    <mergeCell ref="AE154:AF154"/>
    <mergeCell ref="U155:W155"/>
    <mergeCell ref="X155:AM155"/>
    <mergeCell ref="U156:AM159"/>
    <mergeCell ref="A160:B161"/>
    <mergeCell ref="C160:T160"/>
    <mergeCell ref="U160:AM161"/>
    <mergeCell ref="C161:T161"/>
    <mergeCell ref="C153:T159"/>
    <mergeCell ref="U153:W153"/>
    <mergeCell ref="X153:Y153"/>
    <mergeCell ref="Z153:AA153"/>
    <mergeCell ref="AC153:AD153"/>
    <mergeCell ref="X154:Y154"/>
    <mergeCell ref="Z154:AA154"/>
    <mergeCell ref="AB154:AC154"/>
    <mergeCell ref="A149:B159"/>
    <mergeCell ref="AC150:AM150"/>
    <mergeCell ref="C151:T152"/>
    <mergeCell ref="U151:V151"/>
    <mergeCell ref="W151:AM151"/>
    <mergeCell ref="U152:V152"/>
    <mergeCell ref="W152:Y152"/>
    <mergeCell ref="Z152:AB152"/>
    <mergeCell ref="N169:T169"/>
    <mergeCell ref="U169:AM169"/>
    <mergeCell ref="N170:T170"/>
    <mergeCell ref="U170:AM170"/>
    <mergeCell ref="N171:T171"/>
    <mergeCell ref="U171:AM171"/>
    <mergeCell ref="A164:B172"/>
    <mergeCell ref="C164:T164"/>
    <mergeCell ref="U164:AM165"/>
    <mergeCell ref="C165:T165"/>
    <mergeCell ref="N166:T166"/>
    <mergeCell ref="U166:AM166"/>
    <mergeCell ref="N167:T167"/>
    <mergeCell ref="U167:AM167"/>
    <mergeCell ref="N168:T168"/>
    <mergeCell ref="U168:AM168"/>
    <mergeCell ref="N177:T177"/>
    <mergeCell ref="U177:AM177"/>
    <mergeCell ref="N178:T178"/>
    <mergeCell ref="U178:AM178"/>
    <mergeCell ref="N179:T179"/>
    <mergeCell ref="U179:AM179"/>
    <mergeCell ref="N172:T172"/>
    <mergeCell ref="U172:AM172"/>
    <mergeCell ref="A173:B181"/>
    <mergeCell ref="C173:T173"/>
    <mergeCell ref="U173:AM174"/>
    <mergeCell ref="C174:T174"/>
    <mergeCell ref="N175:T175"/>
    <mergeCell ref="U175:AM175"/>
    <mergeCell ref="N176:T176"/>
    <mergeCell ref="U176:AM176"/>
    <mergeCell ref="A184:B185"/>
    <mergeCell ref="C184:T184"/>
    <mergeCell ref="U184:AM185"/>
    <mergeCell ref="C185:T185"/>
    <mergeCell ref="A186:B187"/>
    <mergeCell ref="C186:T186"/>
    <mergeCell ref="U186:AM187"/>
    <mergeCell ref="C187:T187"/>
    <mergeCell ref="N180:T180"/>
    <mergeCell ref="U180:AM180"/>
    <mergeCell ref="N181:T181"/>
    <mergeCell ref="U181:AM181"/>
    <mergeCell ref="A182:B183"/>
    <mergeCell ref="C182:T182"/>
    <mergeCell ref="U182:AM183"/>
    <mergeCell ref="C183:T183"/>
    <mergeCell ref="A188:B189"/>
    <mergeCell ref="C188:T188"/>
    <mergeCell ref="U188:AM189"/>
    <mergeCell ref="C189:T189"/>
    <mergeCell ref="A190:B198"/>
    <mergeCell ref="C190:T190"/>
    <mergeCell ref="U190:V193"/>
    <mergeCell ref="W190:AM193"/>
    <mergeCell ref="C191:T193"/>
    <mergeCell ref="E194:T194"/>
    <mergeCell ref="AC202:AM202"/>
    <mergeCell ref="U194:AM194"/>
    <mergeCell ref="E195:T198"/>
    <mergeCell ref="U195:AM198"/>
    <mergeCell ref="C199:I199"/>
    <mergeCell ref="U199:V199"/>
    <mergeCell ref="W199:AM199"/>
    <mergeCell ref="U200:V200"/>
    <mergeCell ref="W200:Y200"/>
    <mergeCell ref="Z200:AB200"/>
    <mergeCell ref="AE204:AF204"/>
    <mergeCell ref="U205:W205"/>
    <mergeCell ref="X205:AM205"/>
    <mergeCell ref="U206:AM209"/>
    <mergeCell ref="A210:B211"/>
    <mergeCell ref="C210:T210"/>
    <mergeCell ref="U210:AM211"/>
    <mergeCell ref="C211:T211"/>
    <mergeCell ref="C203:T209"/>
    <mergeCell ref="U203:W203"/>
    <mergeCell ref="X203:Y203"/>
    <mergeCell ref="Z203:AA203"/>
    <mergeCell ref="AC203:AD203"/>
    <mergeCell ref="X204:Y204"/>
    <mergeCell ref="Z204:AA204"/>
    <mergeCell ref="AB204:AC204"/>
    <mergeCell ref="A199:B209"/>
    <mergeCell ref="AC200:AM200"/>
    <mergeCell ref="C201:T202"/>
    <mergeCell ref="U201:V201"/>
    <mergeCell ref="W201:AM201"/>
    <mergeCell ref="U202:V202"/>
    <mergeCell ref="W202:Y202"/>
    <mergeCell ref="Z202:AB202"/>
  </mergeCells>
  <phoneticPr fontId="2"/>
  <conditionalFormatting sqref="U18 Z18:AA18 AE18 AJ18:AK18 AG18 W18">
    <cfRule type="containsBlanks" dxfId="7" priority="8">
      <formula>LEN(TRIM(U18))=0</formula>
    </cfRule>
  </conditionalFormatting>
  <conditionalFormatting sqref="U18:V18">
    <cfRule type="containsBlanks" dxfId="6" priority="7">
      <formula>LEN(TRIM(U18))=0</formula>
    </cfRule>
  </conditionalFormatting>
  <conditionalFormatting sqref="AE18:AF18">
    <cfRule type="containsBlanks" dxfId="5" priority="6">
      <formula>LEN(TRIM(AE18))=0</formula>
    </cfRule>
  </conditionalFormatting>
  <conditionalFormatting sqref="AC99 AC101 Z32 Z34 U35:AM36 Z63 Z65 Z66:AA66 AB67:AC67 U69:AM72 AC32 AC34 AC63 AC66:AD66 AE67:AF67">
    <cfRule type="containsBlanks" dxfId="4" priority="5">
      <formula>LEN(TRIM(U32))=0</formula>
    </cfRule>
  </conditionalFormatting>
  <conditionalFormatting sqref="Z102:AA102 AC102:AD102 AB103:AC103 AE103:AF103 U105:AM108 Z153:AD153 AB154:AC154 AE154:AF154 U156:AM159">
    <cfRule type="containsBlanks" dxfId="3" priority="4">
      <formula>LEN(TRIM(U102))=0</formula>
    </cfRule>
  </conditionalFormatting>
  <conditionalFormatting sqref="Z203:AA203 AC203:AD203 AB204:AC204 AE204:AF204 U206:AM209">
    <cfRule type="containsBlanks" dxfId="2" priority="3">
      <formula>LEN(TRIM(U203))=0</formula>
    </cfRule>
  </conditionalFormatting>
  <conditionalFormatting sqref="W18:X18 Z18:AA18 AG18:AH18 AJ18:AK18">
    <cfRule type="containsBlanks" dxfId="1" priority="2">
      <formula>LEN(TRIM(W18))=0</formula>
    </cfRule>
  </conditionalFormatting>
  <conditionalFormatting sqref="AC65">
    <cfRule type="containsBlanks" dxfId="0" priority="1">
      <formula>LEN(TRIM(AC65))=0</formula>
    </cfRule>
  </conditionalFormatting>
  <pageMargins left="0.7" right="0.7" top="0.75" bottom="0.75" header="0.3" footer="0.3"/>
  <pageSetup paperSize="9" scale="91" fitToHeight="0" orientation="portrait" r:id="rId1"/>
  <rowBreaks count="4" manualBreakCount="4">
    <brk id="37" max="38" man="1"/>
    <brk id="75" max="38" man="1"/>
    <brk id="111" max="38" man="1"/>
    <brk id="162"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27</vt:i4>
      </vt:variant>
    </vt:vector>
  </HeadingPairs>
  <TitlesOfParts>
    <vt:vector size="45" baseType="lpstr">
      <vt:lpstr>①第７号様式（添付書類２）</vt:lpstr>
      <vt:lpstr>②第７号様式（添付書類）</vt:lpstr>
      <vt:lpstr>③処遇Ⅱ及び職員処遇入力シート </vt:lpstr>
      <vt:lpstr>④第４号様式の２</vt:lpstr>
      <vt:lpstr>⑤⑧処遇Ⅰ入力シート</vt:lpstr>
      <vt:lpstr>⑥積算表（教育）</vt:lpstr>
      <vt:lpstr>⑥積算表（保育）</vt:lpstr>
      <vt:lpstr>⑦明細書（参考様式）</vt:lpstr>
      <vt:lpstr>⑨第４号様式の１</vt:lpstr>
      <vt:lpstr>⑩第７号様式</vt:lpstr>
      <vt:lpstr>加算区分</vt:lpstr>
      <vt:lpstr>こども園 本単価表（教育）</vt:lpstr>
      <vt:lpstr>こども園 本単価表（教育） (2)</vt:lpstr>
      <vt:lpstr>こども園 本単価表②（教育）</vt:lpstr>
      <vt:lpstr>保育単価表（保育）</vt:lpstr>
      <vt:lpstr>保育単価表（保育） (2)</vt:lpstr>
      <vt:lpstr>保育単価表②（保育）</vt:lpstr>
      <vt:lpstr>処遇Ⅱ等対象者確認シート</vt:lpstr>
      <vt:lpstr>'①第７号様式（添付書類２）'!Print_Area</vt:lpstr>
      <vt:lpstr>'③処遇Ⅱ及び職員処遇入力シート '!Print_Area</vt:lpstr>
      <vt:lpstr>⑤⑧処遇Ⅰ入力シート!Print_Area</vt:lpstr>
      <vt:lpstr>'⑥積算表（教育）'!Print_Area</vt:lpstr>
      <vt:lpstr>'⑥積算表（保育）'!Print_Area</vt:lpstr>
      <vt:lpstr>'⑦明細書（参考様式）'!Print_Area</vt:lpstr>
      <vt:lpstr>⑨第４号様式の１!Print_Area</vt:lpstr>
      <vt:lpstr>⑩第７号様式!Print_Area</vt:lpstr>
      <vt:lpstr>'こども園 本単価表（教育）'!Print_Area</vt:lpstr>
      <vt:lpstr>'こども園 本単価表（教育） (2)'!Print_Area</vt:lpstr>
      <vt:lpstr>'こども園 本単価表②（教育）'!Print_Area</vt:lpstr>
      <vt:lpstr>'保育単価表（保育）'!Print_Area</vt:lpstr>
      <vt:lpstr>'保育単価表（保育） (2)'!Print_Area</vt:lpstr>
      <vt:lpstr>'保育単価表②（保育）'!Print_Area</vt:lpstr>
      <vt:lpstr>'こども園 本単価表（教育）'!Print_Titles</vt:lpstr>
      <vt:lpstr>'こども園 本単価表（教育） (2)'!Print_Titles</vt:lpstr>
      <vt:lpstr>'保育単価表（保育）'!Print_Titles</vt:lpstr>
      <vt:lpstr>'保育単価表（保育） (2)'!Print_Titles</vt:lpstr>
      <vt:lpstr>'こども園 本単価表（教育） (2)'!教育単価表</vt:lpstr>
      <vt:lpstr>教育単価表</vt:lpstr>
      <vt:lpstr>'⑥積算表（教育）'!教育単価表２</vt:lpstr>
      <vt:lpstr>教育定員</vt:lpstr>
      <vt:lpstr>平均勤続年数</vt:lpstr>
      <vt:lpstr>'保育単価表（保育） (2)'!保育単価表</vt:lpstr>
      <vt:lpstr>保育単価表</vt:lpstr>
      <vt:lpstr>保育単価表２</vt:lpstr>
      <vt:lpstr>保育定員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2020-09-18T04:28:31Z</cp:lastPrinted>
  <dcterms:created xsi:type="dcterms:W3CDTF">2020-08-03T07:56:04Z</dcterms:created>
  <dcterms:modified xsi:type="dcterms:W3CDTF">2020-10-13T08:37:07Z</dcterms:modified>
</cp:coreProperties>
</file>