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yD4DrPKg5lt9ub73/5buwXKFsbod8UztsRuyLIkoKqmVRht5PVWo2qQQx4yJ7sExk3tLGxNfoS3LSOZDTug37g==" workbookSaltValue="2iuUyieXsHBu1iVDwAWR1w==" workbookSpinCount="100000" lockStructure="1"/>
  <bookViews>
    <workbookView xWindow="0" yWindow="0" windowWidth="20490" windowHeight="7530" tabRatio="597"/>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保育単価表" sheetId="20" state="hidden" r:id="rId11"/>
    <sheet name="保育単価表 2" sheetId="21" state="hidden" r:id="rId12"/>
    <sheet name="保育単価表②" sheetId="22" state="hidden" r:id="rId13"/>
    <sheet name="処遇Ⅱ等対象者確認シート" sheetId="16" state="hidden" r:id="rId14"/>
  </sheets>
  <definedNames>
    <definedName name="_Fill" localSheetId="9" hidden="1">#REF!</definedName>
    <definedName name="_Fill" localSheetId="11" hidden="1">#REF!</definedName>
    <definedName name="_Fill" hidden="1">#REF!</definedName>
    <definedName name="_Key1" localSheetId="9" hidden="1">#REF!</definedName>
    <definedName name="_Key1" localSheetId="11" hidden="1">#REF!</definedName>
    <definedName name="_Key1" hidden="1">#REF!</definedName>
    <definedName name="_Order1">255</definedName>
    <definedName name="_Sort" localSheetId="9" hidden="1">#REF!</definedName>
    <definedName name="_Sort" localSheetId="11"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⑥積算表!$A$1:$AF$195</definedName>
    <definedName name="_xlnm.Print_Area" localSheetId="6">'⑦明細書（参考様式）'!$A$1:$BY$123</definedName>
    <definedName name="_xlnm.Print_Area" localSheetId="7">⑨第４号様式の１!$A$1:$AM$211</definedName>
    <definedName name="_xlnm.Print_Area" localSheetId="8">⑩第７号様式!$A$1:$AM$85</definedName>
    <definedName name="_xlnm.Print_Area" localSheetId="10">保育単価表!$A$1:$BC$74</definedName>
    <definedName name="_xlnm.Print_Area" localSheetId="11">'保育単価表 2'!$A$1:$BC$74</definedName>
    <definedName name="_xlnm.Print_Titles" localSheetId="10">保育単価表!$B:$E,保育単価表!$1:$6</definedName>
    <definedName name="_xlnm.Print_Titles" localSheetId="11">'保育単価表 2'!$B:$E,'保育単価表 2'!$1:$6</definedName>
    <definedName name="単価表" localSheetId="11">'保育単価表 2'!$A$6:$BI$74</definedName>
    <definedName name="単価表">保育単価表!$A$6:$BI$74</definedName>
    <definedName name="単価表２">'保育単価表 2'!$A$6:$BI$74</definedName>
    <definedName name="定員">⑥積算表!$AO$2:$AP$21</definedName>
    <definedName name="定員Ⅱ" localSheetId="11">⑥積算表!#REF!</definedName>
    <definedName name="定員Ⅱ">⑥積算表!#REF!</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Q18" i="18" l="1"/>
  <c r="AD51" i="18" l="1"/>
  <c r="AD52" i="18"/>
  <c r="AD53" i="18"/>
  <c r="AD54" i="18"/>
  <c r="AD55" i="18"/>
  <c r="AD56" i="18"/>
  <c r="AD57" i="18"/>
  <c r="AD58" i="18"/>
  <c r="AD59" i="18"/>
  <c r="AD50" i="18"/>
  <c r="AD36" i="18"/>
  <c r="AD37" i="18"/>
  <c r="AD38" i="18"/>
  <c r="AD39" i="18"/>
  <c r="AD40" i="18"/>
  <c r="AD41" i="18"/>
  <c r="AD42" i="18"/>
  <c r="AD43" i="18"/>
  <c r="AD44" i="18"/>
  <c r="AD35" i="18"/>
  <c r="U17" i="17" l="1"/>
  <c r="AK45" i="12" l="1"/>
  <c r="AK46" i="12"/>
  <c r="AK47" i="12"/>
  <c r="AK48" i="12"/>
  <c r="AK49" i="12"/>
  <c r="AK50" i="12"/>
  <c r="AK51" i="12"/>
  <c r="AK52" i="12"/>
  <c r="AK53" i="12"/>
  <c r="AK54" i="12"/>
  <c r="AK55" i="12"/>
  <c r="AK56" i="12"/>
  <c r="AK57" i="12"/>
  <c r="AK58" i="12"/>
  <c r="AK59" i="12"/>
  <c r="AK60" i="12"/>
  <c r="AK61" i="12"/>
  <c r="AK62" i="12"/>
  <c r="AK63" i="12"/>
  <c r="AK44" i="12"/>
  <c r="AK11" i="12"/>
  <c r="AK30" i="12"/>
  <c r="AK12" i="12"/>
  <c r="AK13" i="12"/>
  <c r="AK14" i="12"/>
  <c r="AK15" i="12"/>
  <c r="AK16" i="12"/>
  <c r="AK17" i="12"/>
  <c r="AK18" i="12"/>
  <c r="AK19" i="12"/>
  <c r="AK20" i="12"/>
  <c r="AK21" i="12"/>
  <c r="AK22" i="12"/>
  <c r="AK23" i="12"/>
  <c r="AK24" i="12"/>
  <c r="AK25" i="12"/>
  <c r="AK26" i="12"/>
  <c r="AK27" i="12"/>
  <c r="AK28" i="12"/>
  <c r="AK29" i="12"/>
  <c r="V7" i="18" l="1"/>
  <c r="V6" i="18"/>
  <c r="V4" i="18"/>
  <c r="V3" i="18"/>
  <c r="Y2" i="18"/>
  <c r="G26" i="18"/>
  <c r="L26" i="18" s="1"/>
  <c r="F14" i="19"/>
  <c r="F13" i="19"/>
  <c r="F12" i="19"/>
  <c r="F11" i="19"/>
  <c r="F10" i="19"/>
  <c r="F9" i="19"/>
  <c r="F8" i="19"/>
  <c r="F7" i="19"/>
  <c r="F6" i="19"/>
  <c r="F5" i="19"/>
  <c r="F4" i="19"/>
  <c r="F3" i="19"/>
  <c r="K189" i="18"/>
  <c r="U189" i="18" s="1"/>
  <c r="AC181" i="18"/>
  <c r="U181" i="18"/>
  <c r="Q181" i="18"/>
  <c r="V179" i="18"/>
  <c r="R179" i="18"/>
  <c r="K165" i="18"/>
  <c r="M165" i="18" s="1"/>
  <c r="K164" i="18"/>
  <c r="M164" i="18" s="1"/>
  <c r="K163" i="18"/>
  <c r="M163" i="18" s="1"/>
  <c r="U155" i="18"/>
  <c r="K155" i="18"/>
  <c r="AA155" i="18" s="1"/>
  <c r="K154" i="18"/>
  <c r="AA154" i="18" s="1"/>
  <c r="K153" i="18"/>
  <c r="K147" i="18"/>
  <c r="K150" i="18" s="1"/>
  <c r="K146" i="18"/>
  <c r="Y146" i="18" s="1"/>
  <c r="Q144" i="18"/>
  <c r="K144" i="18"/>
  <c r="AA144" i="18" s="1"/>
  <c r="W140" i="18"/>
  <c r="K140" i="18"/>
  <c r="Y139" i="18"/>
  <c r="O139" i="18"/>
  <c r="K139" i="18"/>
  <c r="AA139" i="18" s="1"/>
  <c r="K138" i="18"/>
  <c r="U137" i="18"/>
  <c r="K137" i="18"/>
  <c r="Q136" i="18"/>
  <c r="K136" i="18"/>
  <c r="Y136" i="18" s="1"/>
  <c r="K135" i="18"/>
  <c r="AC134" i="18"/>
  <c r="U134" i="18"/>
  <c r="Q134" i="18"/>
  <c r="M134" i="18"/>
  <c r="K134" i="18"/>
  <c r="AE134" i="18" s="1"/>
  <c r="K133" i="18"/>
  <c r="M124" i="18"/>
  <c r="M107" i="18"/>
  <c r="M106" i="18"/>
  <c r="M105" i="18"/>
  <c r="W97" i="18"/>
  <c r="K97" i="18"/>
  <c r="S97" i="18" s="1"/>
  <c r="K96" i="18"/>
  <c r="Y96" i="18" s="1"/>
  <c r="K92" i="18"/>
  <c r="K93" i="18" s="1"/>
  <c r="Y91" i="18"/>
  <c r="Q91" i="18"/>
  <c r="M91" i="18"/>
  <c r="K91" i="18"/>
  <c r="AA91" i="18" s="1"/>
  <c r="K90" i="18"/>
  <c r="S90" i="18" s="1"/>
  <c r="AE88" i="18"/>
  <c r="AC88" i="18"/>
  <c r="AA88" i="18"/>
  <c r="Y88" i="18"/>
  <c r="W88" i="18"/>
  <c r="U88" i="18"/>
  <c r="S88" i="18"/>
  <c r="Q88" i="18"/>
  <c r="O88" i="18"/>
  <c r="M88" i="18"/>
  <c r="K87" i="18"/>
  <c r="AE87" i="18" s="1"/>
  <c r="AE86" i="18"/>
  <c r="AC86" i="18"/>
  <c r="AA86" i="18"/>
  <c r="Y86" i="18"/>
  <c r="W86" i="18"/>
  <c r="U86" i="18"/>
  <c r="S86" i="18"/>
  <c r="Q86" i="18"/>
  <c r="O86" i="18"/>
  <c r="M86" i="18"/>
  <c r="AE82" i="18"/>
  <c r="AC82" i="18"/>
  <c r="AA82" i="18"/>
  <c r="Y82" i="18"/>
  <c r="W82" i="18"/>
  <c r="U82" i="18"/>
  <c r="S82" i="18"/>
  <c r="Q82" i="18"/>
  <c r="O82" i="18"/>
  <c r="M82" i="18"/>
  <c r="AE81" i="18"/>
  <c r="AC81" i="18"/>
  <c r="AA81" i="18"/>
  <c r="Y81" i="18"/>
  <c r="W81" i="18"/>
  <c r="U81" i="18"/>
  <c r="S81" i="18"/>
  <c r="S85" i="18" s="1"/>
  <c r="Q81" i="18"/>
  <c r="Q85" i="18" s="1"/>
  <c r="O81" i="18"/>
  <c r="M81" i="18"/>
  <c r="AA80" i="18"/>
  <c r="AA85" i="18" s="1"/>
  <c r="Y80" i="18"/>
  <c r="Y85" i="18" s="1"/>
  <c r="AE79" i="18"/>
  <c r="AC79" i="18"/>
  <c r="AA79" i="18"/>
  <c r="Y79" i="18"/>
  <c r="W79" i="18"/>
  <c r="U79" i="18"/>
  <c r="S79" i="18"/>
  <c r="Q79" i="18"/>
  <c r="O79" i="18"/>
  <c r="M79" i="18"/>
  <c r="AE78" i="18"/>
  <c r="AC78" i="18"/>
  <c r="AA78" i="18"/>
  <c r="Y78" i="18"/>
  <c r="W78" i="18"/>
  <c r="U78" i="18"/>
  <c r="S78" i="18"/>
  <c r="Q78" i="18"/>
  <c r="O78" i="18"/>
  <c r="M78" i="18"/>
  <c r="AE77" i="18"/>
  <c r="AC77" i="18"/>
  <c r="AA77" i="18"/>
  <c r="Y77" i="18"/>
  <c r="W77" i="18"/>
  <c r="U77" i="18"/>
  <c r="S77" i="18"/>
  <c r="Q77" i="18"/>
  <c r="O77" i="18"/>
  <c r="M77" i="18"/>
  <c r="AE76" i="18"/>
  <c r="AE84" i="18" s="1"/>
  <c r="AE111" i="18" s="1"/>
  <c r="AC76" i="18"/>
  <c r="AC84" i="18" s="1"/>
  <c r="AC111" i="18" s="1"/>
  <c r="AA76" i="18"/>
  <c r="Y76" i="18"/>
  <c r="W76" i="18"/>
  <c r="W84" i="18" s="1"/>
  <c r="W111" i="18" s="1"/>
  <c r="U76" i="18"/>
  <c r="U84" i="18" s="1"/>
  <c r="U111" i="18" s="1"/>
  <c r="S76" i="18"/>
  <c r="Q76" i="18"/>
  <c r="O76" i="18"/>
  <c r="M76" i="18"/>
  <c r="M84" i="18" s="1"/>
  <c r="M111" i="18" s="1"/>
  <c r="AE75" i="18"/>
  <c r="AC75" i="18"/>
  <c r="AA75" i="18"/>
  <c r="Y75" i="18"/>
  <c r="Y83" i="18" s="1"/>
  <c r="Y109" i="18" s="1"/>
  <c r="W75" i="18"/>
  <c r="U75" i="18"/>
  <c r="S75" i="18"/>
  <c r="S83" i="18" s="1"/>
  <c r="S109" i="18" s="1"/>
  <c r="Q75" i="18"/>
  <c r="Q83" i="18" s="1"/>
  <c r="Q109" i="18" s="1"/>
  <c r="O75" i="18"/>
  <c r="M75" i="18"/>
  <c r="S73" i="18"/>
  <c r="S131" i="18" s="1"/>
  <c r="W72" i="18"/>
  <c r="W130" i="18" s="1"/>
  <c r="O73" i="18"/>
  <c r="O131" i="18" s="1"/>
  <c r="M73" i="18"/>
  <c r="M131" i="18" s="1"/>
  <c r="Q73" i="18"/>
  <c r="Q131" i="18" s="1"/>
  <c r="W73" i="18"/>
  <c r="W131" i="18" s="1"/>
  <c r="U73" i="18"/>
  <c r="U131" i="18" s="1"/>
  <c r="AA73" i="18"/>
  <c r="AA131" i="18" s="1"/>
  <c r="Y73" i="18"/>
  <c r="Y131" i="18" s="1"/>
  <c r="AE73" i="18"/>
  <c r="AE131" i="18" s="1"/>
  <c r="AC73" i="18"/>
  <c r="AC131" i="18" s="1"/>
  <c r="O72" i="18"/>
  <c r="O130" i="18" s="1"/>
  <c r="O132" i="18" s="1"/>
  <c r="M72" i="18"/>
  <c r="S72" i="18"/>
  <c r="Q72" i="18"/>
  <c r="U72" i="18"/>
  <c r="AA72" i="18"/>
  <c r="AA130" i="18" s="1"/>
  <c r="AA132" i="18" s="1"/>
  <c r="Y72" i="18"/>
  <c r="Y74" i="18" s="1"/>
  <c r="AE72" i="18"/>
  <c r="AE130" i="18" s="1"/>
  <c r="AC72" i="18"/>
  <c r="Q23" i="18"/>
  <c r="L23" i="18"/>
  <c r="AA18" i="18"/>
  <c r="AU21" i="18" s="1"/>
  <c r="AA17" i="18"/>
  <c r="AU15" i="18" s="1"/>
  <c r="AA16" i="18"/>
  <c r="AU8" i="18" s="1"/>
  <c r="U1" i="18"/>
  <c r="W132" i="18" l="1"/>
  <c r="AE132" i="18"/>
  <c r="S130" i="18"/>
  <c r="S132" i="18" s="1"/>
  <c r="S74" i="18"/>
  <c r="W74" i="18"/>
  <c r="S110" i="18"/>
  <c r="W112" i="18"/>
  <c r="AE112" i="18"/>
  <c r="Q87" i="18"/>
  <c r="M96" i="18"/>
  <c r="AC97" i="18"/>
  <c r="W136" i="18"/>
  <c r="Q139" i="18"/>
  <c r="AC139" i="18"/>
  <c r="S146" i="18"/>
  <c r="AC155" i="18"/>
  <c r="AC189" i="18"/>
  <c r="U112" i="18"/>
  <c r="M166" i="18"/>
  <c r="U87" i="18"/>
  <c r="AA90" i="18"/>
  <c r="S96" i="18"/>
  <c r="S95" i="18" s="1"/>
  <c r="S104" i="18" s="1"/>
  <c r="M97" i="18"/>
  <c r="M95" i="18" s="1"/>
  <c r="M104" i="18" s="1"/>
  <c r="AA136" i="18"/>
  <c r="U139" i="18"/>
  <c r="AE139" i="18"/>
  <c r="Q110" i="18"/>
  <c r="AC96" i="18"/>
  <c r="M108" i="18"/>
  <c r="Y113" i="18" s="1"/>
  <c r="Y114" i="18" s="1"/>
  <c r="Y134" i="18"/>
  <c r="M136" i="18"/>
  <c r="M139" i="18"/>
  <c r="W139" i="18"/>
  <c r="AC144" i="18"/>
  <c r="M155" i="18"/>
  <c r="U91" i="18"/>
  <c r="K94" i="18"/>
  <c r="O91" i="18"/>
  <c r="AC91" i="18"/>
  <c r="U144" i="18"/>
  <c r="Y87" i="18"/>
  <c r="M144" i="18"/>
  <c r="W144" i="18"/>
  <c r="K145" i="18"/>
  <c r="AE144" i="18"/>
  <c r="M87" i="18"/>
  <c r="AC87" i="18"/>
  <c r="O144" i="18"/>
  <c r="Y144" i="18"/>
  <c r="AU5" i="18"/>
  <c r="AU6" i="18"/>
  <c r="AU13" i="18"/>
  <c r="AU20" i="18"/>
  <c r="M83" i="18"/>
  <c r="M109" i="18" s="1"/>
  <c r="M110" i="18" s="1"/>
  <c r="U83" i="18"/>
  <c r="U109" i="18" s="1"/>
  <c r="U110" i="18" s="1"/>
  <c r="AC83" i="18"/>
  <c r="AC109" i="18" s="1"/>
  <c r="AC110" i="18" s="1"/>
  <c r="Q84" i="18"/>
  <c r="Q111" i="18" s="1"/>
  <c r="Q112" i="18" s="1"/>
  <c r="Y84" i="18"/>
  <c r="Y111" i="18" s="1"/>
  <c r="Y112" i="18" s="1"/>
  <c r="M85" i="18"/>
  <c r="U85" i="18"/>
  <c r="AC85" i="18"/>
  <c r="AU14" i="18"/>
  <c r="AU9" i="18"/>
  <c r="AU12" i="18"/>
  <c r="AU16" i="18"/>
  <c r="AU7" i="18"/>
  <c r="O83" i="18"/>
  <c r="O109" i="18" s="1"/>
  <c r="W83" i="18"/>
  <c r="W109" i="18" s="1"/>
  <c r="W110" i="18" s="1"/>
  <c r="AE83" i="18"/>
  <c r="AE109" i="18" s="1"/>
  <c r="AE110" i="18" s="1"/>
  <c r="S84" i="18"/>
  <c r="S111" i="18" s="1"/>
  <c r="S112" i="18" s="1"/>
  <c r="AA84" i="18"/>
  <c r="AA111" i="18" s="1"/>
  <c r="AA112" i="18" s="1"/>
  <c r="AA83" i="18"/>
  <c r="AA109" i="18" s="1"/>
  <c r="AA110" i="18" s="1"/>
  <c r="O84" i="18"/>
  <c r="O111" i="18" s="1"/>
  <c r="O112" i="18" s="1"/>
  <c r="O85" i="18"/>
  <c r="W85" i="18"/>
  <c r="AE85" i="18"/>
  <c r="AU19" i="18"/>
  <c r="AU23" i="18"/>
  <c r="Q130" i="18"/>
  <c r="Q132" i="18" s="1"/>
  <c r="Q74" i="18"/>
  <c r="O110" i="18"/>
  <c r="AA89" i="18"/>
  <c r="AA102" i="18" s="1"/>
  <c r="AE93" i="18"/>
  <c r="W93" i="18"/>
  <c r="O93" i="18"/>
  <c r="AC93" i="18"/>
  <c r="U93" i="18"/>
  <c r="M93" i="18"/>
  <c r="AA93" i="18"/>
  <c r="S93" i="18"/>
  <c r="Q93" i="18"/>
  <c r="AC133" i="18"/>
  <c r="U133" i="18"/>
  <c r="M133" i="18"/>
  <c r="M141" i="18" s="1"/>
  <c r="M167" i="18" s="1"/>
  <c r="Y133" i="18"/>
  <c r="Y141" i="18" s="1"/>
  <c r="Y167" i="18" s="1"/>
  <c r="Q133" i="18"/>
  <c r="Q141" i="18" s="1"/>
  <c r="Q167" i="18" s="1"/>
  <c r="Q168" i="18" s="1"/>
  <c r="W133" i="18"/>
  <c r="S133" i="18"/>
  <c r="AE133" i="18"/>
  <c r="O133" i="18"/>
  <c r="Y135" i="18"/>
  <c r="Q135" i="18"/>
  <c r="AC135" i="18"/>
  <c r="U135" i="18"/>
  <c r="M135" i="18"/>
  <c r="W135" i="18"/>
  <c r="S135" i="18"/>
  <c r="AE135" i="18"/>
  <c r="O135" i="18"/>
  <c r="AA74" i="18"/>
  <c r="Y110" i="18"/>
  <c r="M112" i="18"/>
  <c r="AC112" i="18"/>
  <c r="Y93" i="18"/>
  <c r="Y130" i="18"/>
  <c r="Y132" i="18" s="1"/>
  <c r="AA133" i="18"/>
  <c r="AA141" i="18" s="1"/>
  <c r="AA167" i="18" s="1"/>
  <c r="AA168" i="18" s="1"/>
  <c r="AA135" i="18"/>
  <c r="AU24" i="18"/>
  <c r="AU22" i="18"/>
  <c r="AC74" i="18"/>
  <c r="AC130" i="18"/>
  <c r="AC132" i="18" s="1"/>
  <c r="U130" i="18"/>
  <c r="U132" i="18" s="1"/>
  <c r="U74" i="18"/>
  <c r="M74" i="18"/>
  <c r="M130" i="18"/>
  <c r="M132" i="18" s="1"/>
  <c r="O74" i="18"/>
  <c r="AE74" i="18"/>
  <c r="Y90" i="18"/>
  <c r="Y89" i="18" s="1"/>
  <c r="Y102" i="18" s="1"/>
  <c r="Q90" i="18"/>
  <c r="Q89" i="18" s="1"/>
  <c r="Q102" i="18" s="1"/>
  <c r="AE90" i="18"/>
  <c r="W90" i="18"/>
  <c r="O90" i="18"/>
  <c r="AC90" i="18"/>
  <c r="AC89" i="18" s="1"/>
  <c r="AC102" i="18" s="1"/>
  <c r="U90" i="18"/>
  <c r="U89" i="18" s="1"/>
  <c r="U102" i="18" s="1"/>
  <c r="M90" i="18"/>
  <c r="M89" i="18" s="1"/>
  <c r="M102" i="18" s="1"/>
  <c r="Y94" i="18"/>
  <c r="Q94" i="18"/>
  <c r="AE94" i="18"/>
  <c r="W94" i="18"/>
  <c r="O94" i="18"/>
  <c r="AC94" i="18"/>
  <c r="U94" i="18"/>
  <c r="M94" i="18"/>
  <c r="S87" i="18"/>
  <c r="AA87" i="18"/>
  <c r="W91" i="18"/>
  <c r="AE91" i="18"/>
  <c r="AE96" i="18"/>
  <c r="W96" i="18"/>
  <c r="W95" i="18" s="1"/>
  <c r="O96" i="18"/>
  <c r="U96" i="18"/>
  <c r="Y97" i="18"/>
  <c r="Y95" i="18" s="1"/>
  <c r="Q97" i="18"/>
  <c r="U97" i="18"/>
  <c r="AE97" i="18"/>
  <c r="U142" i="18"/>
  <c r="U169" i="18" s="1"/>
  <c r="U170" i="18" s="1"/>
  <c r="AA138" i="18"/>
  <c r="Y138" i="18"/>
  <c r="O87" i="18"/>
  <c r="W87" i="18"/>
  <c r="S91" i="18"/>
  <c r="S89" i="18" s="1"/>
  <c r="Q96" i="18"/>
  <c r="AA96" i="18"/>
  <c r="O97" i="18"/>
  <c r="AA97" i="18"/>
  <c r="AE137" i="18"/>
  <c r="AE142" i="18" s="1"/>
  <c r="AE169" i="18" s="1"/>
  <c r="AE170" i="18" s="1"/>
  <c r="W137" i="18"/>
  <c r="O137" i="18"/>
  <c r="AC137" i="18"/>
  <c r="AC142" i="18" s="1"/>
  <c r="AC169" i="18" s="1"/>
  <c r="AC170" i="18" s="1"/>
  <c r="S137" i="18"/>
  <c r="AA137" i="18"/>
  <c r="Q137" i="18"/>
  <c r="Q142" i="18" s="1"/>
  <c r="Q169" i="18" s="1"/>
  <c r="Q170" i="18" s="1"/>
  <c r="Y137" i="18"/>
  <c r="M137" i="18"/>
  <c r="M142" i="18" s="1"/>
  <c r="M169" i="18" s="1"/>
  <c r="M170" i="18" s="1"/>
  <c r="W143" i="18"/>
  <c r="W171" i="18" s="1"/>
  <c r="W172" i="18" s="1"/>
  <c r="AC140" i="18"/>
  <c r="AC143" i="18" s="1"/>
  <c r="AC171" i="18" s="1"/>
  <c r="AC172" i="18" s="1"/>
  <c r="U140" i="18"/>
  <c r="U143" i="18" s="1"/>
  <c r="U171" i="18" s="1"/>
  <c r="U172" i="18" s="1"/>
  <c r="M140" i="18"/>
  <c r="M143" i="18" s="1"/>
  <c r="AE140" i="18"/>
  <c r="AE143" i="18" s="1"/>
  <c r="AE171" i="18" s="1"/>
  <c r="AE172" i="18" s="1"/>
  <c r="S140" i="18"/>
  <c r="AA140" i="18"/>
  <c r="Q140" i="18"/>
  <c r="Q143" i="18" s="1"/>
  <c r="Q171" i="18" s="1"/>
  <c r="Q172" i="18" s="1"/>
  <c r="Y140" i="18"/>
  <c r="O140" i="18"/>
  <c r="O143" i="18" s="1"/>
  <c r="O171" i="18" s="1"/>
  <c r="O172" i="18" s="1"/>
  <c r="AA153" i="18"/>
  <c r="AA162" i="18" s="1"/>
  <c r="S134" i="18"/>
  <c r="AA134" i="18"/>
  <c r="O136" i="18"/>
  <c r="AE146" i="18"/>
  <c r="W146" i="18"/>
  <c r="O146" i="18"/>
  <c r="AC146" i="18"/>
  <c r="U146" i="18"/>
  <c r="M146" i="18"/>
  <c r="AA146" i="18"/>
  <c r="K151" i="18"/>
  <c r="K152" i="18"/>
  <c r="Y154" i="18"/>
  <c r="Q154" i="18"/>
  <c r="AE154" i="18"/>
  <c r="W154" i="18"/>
  <c r="O154" i="18"/>
  <c r="AC154" i="18"/>
  <c r="U154" i="18"/>
  <c r="U153" i="18" s="1"/>
  <c r="U162" i="18" s="1"/>
  <c r="M154" i="18"/>
  <c r="O134" i="18"/>
  <c r="W134" i="18"/>
  <c r="W142" i="18" s="1"/>
  <c r="W169" i="18" s="1"/>
  <c r="W170" i="18" s="1"/>
  <c r="AC136" i="18"/>
  <c r="U136" i="18"/>
  <c r="S136" i="18"/>
  <c r="AE136" i="18"/>
  <c r="Q146" i="18"/>
  <c r="K148" i="18"/>
  <c r="K149" i="18"/>
  <c r="S154" i="18"/>
  <c r="O155" i="18"/>
  <c r="W155" i="18"/>
  <c r="AE155" i="18"/>
  <c r="S139" i="18"/>
  <c r="S144" i="18"/>
  <c r="M145" i="18"/>
  <c r="Q155" i="18"/>
  <c r="Y155" i="18"/>
  <c r="Q189" i="18"/>
  <c r="S155" i="18"/>
  <c r="AC95" i="18" l="1"/>
  <c r="AC104" i="18" s="1"/>
  <c r="AC113" i="18"/>
  <c r="AC114" i="18" s="1"/>
  <c r="AE113" i="18"/>
  <c r="AE114" i="18" s="1"/>
  <c r="U113" i="18"/>
  <c r="S113" i="18"/>
  <c r="S114" i="18" s="1"/>
  <c r="O113" i="18"/>
  <c r="O114" i="18" s="1"/>
  <c r="O89" i="18"/>
  <c r="O102" i="18" s="1"/>
  <c r="Q113" i="18"/>
  <c r="Q114" i="18" s="1"/>
  <c r="AA113" i="18"/>
  <c r="AA114" i="18" s="1"/>
  <c r="M171" i="18"/>
  <c r="M172" i="18" s="1"/>
  <c r="M168" i="18"/>
  <c r="U114" i="18"/>
  <c r="AC153" i="18"/>
  <c r="AC162" i="18" s="1"/>
  <c r="M153" i="18"/>
  <c r="M162" i="18" s="1"/>
  <c r="Y142" i="18"/>
  <c r="Y169" i="18" s="1"/>
  <c r="Y170" i="18" s="1"/>
  <c r="W141" i="18"/>
  <c r="W167" i="18" s="1"/>
  <c r="W168" i="18" s="1"/>
  <c r="W113" i="18"/>
  <c r="W114" i="18" s="1"/>
  <c r="M113" i="18"/>
  <c r="M114" i="18" s="1"/>
  <c r="AA94" i="18"/>
  <c r="AA92" i="18" s="1"/>
  <c r="S94" i="18"/>
  <c r="S92" i="18" s="1"/>
  <c r="AC145" i="18"/>
  <c r="AE145" i="18"/>
  <c r="O145" i="18"/>
  <c r="Y145" i="18"/>
  <c r="W145" i="18"/>
  <c r="Q145" i="18"/>
  <c r="AA145" i="18"/>
  <c r="U145" i="18"/>
  <c r="S145" i="18"/>
  <c r="U99" i="18"/>
  <c r="S141" i="18"/>
  <c r="S167" i="18" s="1"/>
  <c r="S168" i="18" s="1"/>
  <c r="S143" i="18"/>
  <c r="S171" i="18" s="1"/>
  <c r="S172" i="18" s="1"/>
  <c r="U159" i="18"/>
  <c r="M99" i="18"/>
  <c r="U95" i="18"/>
  <c r="U104" i="18" s="1"/>
  <c r="Q92" i="18"/>
  <c r="U92" i="18"/>
  <c r="U100" i="18" s="1"/>
  <c r="AE92" i="18"/>
  <c r="AE103" i="18" s="1"/>
  <c r="S153" i="18"/>
  <c r="S162" i="18" s="1"/>
  <c r="Q153" i="18"/>
  <c r="Q162" i="18" s="1"/>
  <c r="AA159" i="18"/>
  <c r="U141" i="18"/>
  <c r="U167" i="18" s="1"/>
  <c r="U168" i="18" s="1"/>
  <c r="AC92" i="18"/>
  <c r="O142" i="18"/>
  <c r="O169" i="18" s="1"/>
  <c r="O170" i="18" s="1"/>
  <c r="AC99" i="18"/>
  <c r="Y143" i="18"/>
  <c r="Y171" i="18" s="1"/>
  <c r="Y172" i="18" s="1"/>
  <c r="AC101" i="18"/>
  <c r="S102" i="18"/>
  <c r="S99" i="18"/>
  <c r="Y104" i="18"/>
  <c r="Y101" i="18"/>
  <c r="U103" i="18"/>
  <c r="Y153" i="18"/>
  <c r="O95" i="18"/>
  <c r="W89" i="18"/>
  <c r="Y92" i="18"/>
  <c r="Y99" i="18"/>
  <c r="AC152" i="18"/>
  <c r="U152" i="18"/>
  <c r="M152" i="18"/>
  <c r="AA152" i="18"/>
  <c r="S152" i="18"/>
  <c r="Y152" i="18"/>
  <c r="Q152" i="18"/>
  <c r="AE152" i="18"/>
  <c r="W152" i="18"/>
  <c r="O152" i="18"/>
  <c r="AA142" i="18"/>
  <c r="AA169" i="18" s="1"/>
  <c r="AA170" i="18" s="1"/>
  <c r="AA95" i="18"/>
  <c r="AA143" i="18"/>
  <c r="AA171" i="18" s="1"/>
  <c r="AA172" i="18" s="1"/>
  <c r="W104" i="18"/>
  <c r="W101" i="18"/>
  <c r="AE89" i="18"/>
  <c r="U101" i="18"/>
  <c r="U182" i="18"/>
  <c r="U190" i="18"/>
  <c r="AA99" i="18"/>
  <c r="O141" i="18"/>
  <c r="O167" i="18" s="1"/>
  <c r="O168" i="18" s="1"/>
  <c r="AC141" i="18"/>
  <c r="AC167" i="18" s="1"/>
  <c r="AC168" i="18" s="1"/>
  <c r="O92" i="18"/>
  <c r="O103" i="18" s="1"/>
  <c r="Q99" i="18"/>
  <c r="Q182" i="18"/>
  <c r="Q190" i="18"/>
  <c r="O99" i="18"/>
  <c r="AE149" i="18"/>
  <c r="W149" i="18"/>
  <c r="AC149" i="18"/>
  <c r="U149" i="18"/>
  <c r="M149" i="18"/>
  <c r="AA149" i="18"/>
  <c r="S149" i="18"/>
  <c r="O149" i="18"/>
  <c r="Y149" i="18"/>
  <c r="Q149" i="18"/>
  <c r="O153" i="18"/>
  <c r="O162" i="18" s="1"/>
  <c r="AA148" i="18"/>
  <c r="S148" i="18"/>
  <c r="Y148" i="18"/>
  <c r="Q148" i="18"/>
  <c r="U148" i="18"/>
  <c r="U147" i="18" s="1"/>
  <c r="AE148" i="18"/>
  <c r="O148" i="18"/>
  <c r="AC148" i="18"/>
  <c r="M148" i="18"/>
  <c r="W148" i="18"/>
  <c r="W147" i="18" s="1"/>
  <c r="W153" i="18"/>
  <c r="W162" i="18" s="1"/>
  <c r="Q159" i="18"/>
  <c r="AE153" i="18"/>
  <c r="AE162" i="18" s="1"/>
  <c r="AA151" i="18"/>
  <c r="S151" i="18"/>
  <c r="Y151" i="18"/>
  <c r="Q151" i="18"/>
  <c r="Q150" i="18" s="1"/>
  <c r="AE151" i="18"/>
  <c r="W151" i="18"/>
  <c r="O151" i="18"/>
  <c r="AC151" i="18"/>
  <c r="U151" i="18"/>
  <c r="M151" i="18"/>
  <c r="S142" i="18"/>
  <c r="S169" i="18" s="1"/>
  <c r="S170" i="18" s="1"/>
  <c r="Q95" i="18"/>
  <c r="AE95" i="18"/>
  <c r="M101" i="18"/>
  <c r="AC190" i="18"/>
  <c r="AC182" i="18"/>
  <c r="S101" i="18"/>
  <c r="AE141" i="18"/>
  <c r="AE167" i="18" s="1"/>
  <c r="AE168" i="18" s="1"/>
  <c r="Y168" i="18"/>
  <c r="M92" i="18"/>
  <c r="W92" i="18"/>
  <c r="W103" i="18" s="1"/>
  <c r="M159" i="18" l="1"/>
  <c r="AC159" i="18"/>
  <c r="S103" i="18"/>
  <c r="S100" i="18"/>
  <c r="AA103" i="18"/>
  <c r="AA100" i="18"/>
  <c r="M147" i="18"/>
  <c r="M160" i="18" s="1"/>
  <c r="S159" i="18"/>
  <c r="M150" i="18"/>
  <c r="M161" i="18" s="1"/>
  <c r="U150" i="18"/>
  <c r="U161" i="18" s="1"/>
  <c r="O159" i="18"/>
  <c r="W159" i="18"/>
  <c r="O150" i="18"/>
  <c r="O161" i="18" s="1"/>
  <c r="Y150" i="18"/>
  <c r="Y161" i="18" s="1"/>
  <c r="AC147" i="18"/>
  <c r="AC160" i="18" s="1"/>
  <c r="AE100" i="18"/>
  <c r="O147" i="18"/>
  <c r="O160" i="18" s="1"/>
  <c r="Q103" i="18"/>
  <c r="Q100" i="18"/>
  <c r="AE147" i="18"/>
  <c r="AE160" i="18" s="1"/>
  <c r="S147" i="18"/>
  <c r="S160" i="18" s="1"/>
  <c r="AC103" i="18"/>
  <c r="AC100" i="18"/>
  <c r="AA104" i="18"/>
  <c r="AA101" i="18"/>
  <c r="AE104" i="18"/>
  <c r="AE101" i="18"/>
  <c r="W150" i="18"/>
  <c r="U160" i="18"/>
  <c r="U157" i="18"/>
  <c r="M193" i="18"/>
  <c r="M192" i="18"/>
  <c r="M194" i="18"/>
  <c r="W102" i="18"/>
  <c r="W99" i="18"/>
  <c r="M116" i="18" s="1"/>
  <c r="Y162" i="18"/>
  <c r="Y159" i="18"/>
  <c r="Q104" i="18"/>
  <c r="Q101" i="18"/>
  <c r="AE150" i="18"/>
  <c r="AA150" i="18"/>
  <c r="Q147" i="18"/>
  <c r="M185" i="18"/>
  <c r="M66" i="18" s="1"/>
  <c r="M186" i="18"/>
  <c r="M184" i="18"/>
  <c r="AE159" i="18"/>
  <c r="O104" i="18"/>
  <c r="O101" i="18"/>
  <c r="W160" i="18"/>
  <c r="W157" i="18"/>
  <c r="M103" i="18"/>
  <c r="M100" i="18"/>
  <c r="S150" i="18"/>
  <c r="M157" i="18"/>
  <c r="AA147" i="18"/>
  <c r="AC150" i="18"/>
  <c r="Q161" i="18"/>
  <c r="Q158" i="18"/>
  <c r="Y147" i="18"/>
  <c r="AE102" i="18"/>
  <c r="AE99" i="18"/>
  <c r="O100" i="18"/>
  <c r="Y103" i="18"/>
  <c r="Y100" i="18"/>
  <c r="W100" i="18"/>
  <c r="M118" i="18" l="1"/>
  <c r="M29" i="18" s="1"/>
  <c r="U83" i="1" s="1"/>
  <c r="M176" i="18"/>
  <c r="M117" i="18"/>
  <c r="M115" i="18" s="1"/>
  <c r="U158" i="18"/>
  <c r="Y158" i="18"/>
  <c r="AC157" i="18"/>
  <c r="M158" i="18"/>
  <c r="O157" i="18"/>
  <c r="O158" i="18"/>
  <c r="S157" i="18"/>
  <c r="AE157" i="18"/>
  <c r="M174" i="18" s="1"/>
  <c r="M183" i="18"/>
  <c r="AA160" i="18"/>
  <c r="AA157" i="18"/>
  <c r="Q160" i="18"/>
  <c r="Q157" i="18"/>
  <c r="AA161" i="18"/>
  <c r="AA158" i="18"/>
  <c r="Y160" i="18"/>
  <c r="Y157" i="18"/>
  <c r="AE161" i="18"/>
  <c r="AE158" i="18"/>
  <c r="AC161" i="18"/>
  <c r="AC158" i="18"/>
  <c r="S161" i="18"/>
  <c r="S158" i="18"/>
  <c r="M191" i="18"/>
  <c r="W161" i="18"/>
  <c r="W158" i="18"/>
  <c r="M65" i="18" l="1"/>
  <c r="M64" i="18" s="1"/>
  <c r="M175" i="18"/>
  <c r="M123" i="18" s="1"/>
  <c r="M122" i="18" s="1"/>
  <c r="M173" i="18" l="1"/>
  <c r="BD11" i="12"/>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L21" i="7" l="1"/>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U117" i="11" s="1"/>
  <c r="DF64" i="1"/>
  <c r="U121" i="11" s="1"/>
  <c r="EH64" i="1"/>
  <c r="EL64" i="1"/>
  <c r="CZ64" i="1"/>
  <c r="U118" i="11" s="1"/>
  <c r="DH64" i="1"/>
  <c r="U122" i="11" s="1"/>
  <c r="DJ64" i="1"/>
  <c r="U132" i="11" s="1"/>
  <c r="DN64" i="1"/>
  <c r="U114" i="11" l="1"/>
  <c r="U186" i="11"/>
  <c r="U136" i="11"/>
  <c r="U138"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U63" i="1" l="1"/>
  <c r="CK63" i="1"/>
  <c r="EM63" i="1"/>
  <c r="DQ63" i="1"/>
  <c r="CK59" i="1"/>
  <c r="CU59" i="1"/>
  <c r="EM59" i="1"/>
  <c r="DQ59" i="1"/>
  <c r="CU55" i="1"/>
  <c r="DQ55" i="1"/>
  <c r="CK55" i="1"/>
  <c r="EM55" i="1"/>
  <c r="CK51" i="1"/>
  <c r="DQ51" i="1"/>
  <c r="CU51" i="1"/>
  <c r="EM51" i="1"/>
  <c r="CU47" i="1"/>
  <c r="DQ47" i="1"/>
  <c r="CK47" i="1"/>
  <c r="EM47" i="1"/>
  <c r="CK43" i="1"/>
  <c r="DQ43" i="1"/>
  <c r="CU43" i="1"/>
  <c r="EM43" i="1"/>
  <c r="CU39" i="1"/>
  <c r="DQ39" i="1"/>
  <c r="CK39" i="1"/>
  <c r="EM39" i="1"/>
  <c r="CK35" i="1"/>
  <c r="DQ35" i="1"/>
  <c r="CU35" i="1"/>
  <c r="EM35" i="1"/>
  <c r="CU31" i="1"/>
  <c r="DQ31" i="1"/>
  <c r="CK31" i="1"/>
  <c r="EM31" i="1"/>
  <c r="CK27" i="1"/>
  <c r="DQ27" i="1"/>
  <c r="CU27" i="1"/>
  <c r="EM27" i="1"/>
  <c r="CU23" i="1"/>
  <c r="CK23" i="1"/>
  <c r="DQ23" i="1"/>
  <c r="EM23" i="1"/>
  <c r="CU19" i="1"/>
  <c r="DQ19" i="1"/>
  <c r="EM19" i="1"/>
  <c r="CK19" i="1"/>
  <c r="EM15" i="1"/>
  <c r="DQ15" i="1"/>
  <c r="CK15" i="1"/>
  <c r="DQ58" i="1"/>
  <c r="CU58" i="1"/>
  <c r="CK58" i="1"/>
  <c r="EM58" i="1"/>
  <c r="CU54" i="1"/>
  <c r="CK54" i="1"/>
  <c r="DQ54" i="1"/>
  <c r="EM54" i="1"/>
  <c r="CU50" i="1"/>
  <c r="DQ50" i="1"/>
  <c r="CK50" i="1"/>
  <c r="EM50" i="1"/>
  <c r="CU46" i="1"/>
  <c r="CK46" i="1"/>
  <c r="DQ46" i="1"/>
  <c r="EM46" i="1"/>
  <c r="CU42" i="1"/>
  <c r="DQ42" i="1"/>
  <c r="CK42" i="1"/>
  <c r="EM42" i="1"/>
  <c r="CU38" i="1"/>
  <c r="CK38" i="1"/>
  <c r="DQ38" i="1"/>
  <c r="EM38" i="1"/>
  <c r="CU34" i="1"/>
  <c r="DQ34" i="1"/>
  <c r="CK34" i="1"/>
  <c r="EM34" i="1"/>
  <c r="CU30" i="1"/>
  <c r="CK30" i="1"/>
  <c r="DQ30" i="1"/>
  <c r="EM30" i="1"/>
  <c r="CU26" i="1"/>
  <c r="DQ26" i="1"/>
  <c r="CK26" i="1"/>
  <c r="EM26" i="1"/>
  <c r="CU22" i="1"/>
  <c r="CK22" i="1"/>
  <c r="DQ22" i="1"/>
  <c r="EM22" i="1"/>
  <c r="CU18" i="1"/>
  <c r="CK18" i="1"/>
  <c r="EM18" i="1"/>
  <c r="DQ18" i="1"/>
  <c r="CU62" i="1"/>
  <c r="DQ62" i="1"/>
  <c r="CK62" i="1"/>
  <c r="EM62" i="1"/>
  <c r="EM61" i="1"/>
  <c r="CU61" i="1"/>
  <c r="DQ61" i="1"/>
  <c r="CK61" i="1"/>
  <c r="EM57" i="1"/>
  <c r="DQ57" i="1"/>
  <c r="CK57" i="1"/>
  <c r="CU57" i="1"/>
  <c r="EM53" i="1"/>
  <c r="CU53" i="1"/>
  <c r="CK53" i="1"/>
  <c r="DQ53" i="1"/>
  <c r="EM49" i="1"/>
  <c r="CK49" i="1"/>
  <c r="CU49" i="1"/>
  <c r="DQ49" i="1"/>
  <c r="EM45" i="1"/>
  <c r="CU45" i="1"/>
  <c r="CK45" i="1"/>
  <c r="DQ45" i="1"/>
  <c r="EM41" i="1"/>
  <c r="CK41" i="1"/>
  <c r="CU41" i="1"/>
  <c r="DQ41" i="1"/>
  <c r="EM37" i="1"/>
  <c r="CU37" i="1"/>
  <c r="CK37" i="1"/>
  <c r="DQ37" i="1"/>
  <c r="EM33" i="1"/>
  <c r="CK33" i="1"/>
  <c r="CU33" i="1"/>
  <c r="DQ33" i="1"/>
  <c r="EM29" i="1"/>
  <c r="CU29" i="1"/>
  <c r="CK29" i="1"/>
  <c r="DQ29" i="1"/>
  <c r="EM25" i="1"/>
  <c r="CK25" i="1"/>
  <c r="CU25" i="1"/>
  <c r="DQ25" i="1"/>
  <c r="CU21" i="1"/>
  <c r="CK21" i="1"/>
  <c r="EM21" i="1"/>
  <c r="DQ21" i="1"/>
  <c r="CU17" i="1"/>
  <c r="CK17" i="1"/>
  <c r="EM17" i="1"/>
  <c r="DQ17" i="1"/>
  <c r="CU14" i="1"/>
  <c r="DQ14" i="1"/>
  <c r="EM14" i="1"/>
  <c r="CU60" i="1"/>
  <c r="EM60" i="1"/>
  <c r="CK60" i="1"/>
  <c r="DQ60" i="1"/>
  <c r="CK56" i="1"/>
  <c r="DQ56" i="1"/>
  <c r="EM56" i="1"/>
  <c r="CU56" i="1"/>
  <c r="DQ52" i="1"/>
  <c r="CU52" i="1"/>
  <c r="EM52" i="1"/>
  <c r="CK52" i="1"/>
  <c r="CK48" i="1"/>
  <c r="DQ48" i="1"/>
  <c r="EM48" i="1"/>
  <c r="CU48" i="1"/>
  <c r="DQ44" i="1"/>
  <c r="CU44" i="1"/>
  <c r="EM44" i="1"/>
  <c r="CK44" i="1"/>
  <c r="CK40" i="1"/>
  <c r="DQ40" i="1"/>
  <c r="EM40" i="1"/>
  <c r="CU40" i="1"/>
  <c r="DQ36" i="1"/>
  <c r="CU36" i="1"/>
  <c r="EM36" i="1"/>
  <c r="CK36" i="1"/>
  <c r="CK32" i="1"/>
  <c r="DQ32" i="1"/>
  <c r="EM32" i="1"/>
  <c r="CU32" i="1"/>
  <c r="DQ28" i="1"/>
  <c r="CU28" i="1"/>
  <c r="EM28" i="1"/>
  <c r="CK28" i="1"/>
  <c r="CK24" i="1"/>
  <c r="DQ24" i="1"/>
  <c r="EM24" i="1"/>
  <c r="CU24" i="1"/>
  <c r="DQ20" i="1"/>
  <c r="EM20" i="1"/>
  <c r="CU20" i="1"/>
  <c r="CK20" i="1"/>
  <c r="DQ16" i="1"/>
  <c r="CU16" i="1"/>
  <c r="CK16" i="1"/>
  <c r="EM16" i="1"/>
  <c r="CI63" i="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M64" i="1" l="1"/>
  <c r="U195" i="11" s="1"/>
  <c r="DQ64" i="1"/>
  <c r="U145" i="11" s="1"/>
  <c r="EI64" i="1"/>
  <c r="U194" i="11" s="1"/>
  <c r="W190" i="11" s="1"/>
  <c r="U210" i="11" s="1"/>
  <c r="CS64" i="1"/>
  <c r="DO64" i="1"/>
  <c r="CI64" i="1"/>
  <c r="DM64" i="1"/>
  <c r="U144" i="11" s="1"/>
  <c r="W140" i="11" s="1"/>
  <c r="U160" i="11" s="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DX63" i="1" l="1"/>
  <c r="DW64" i="1"/>
  <c r="U177" i="11" s="1"/>
  <c r="AH5" i="1"/>
  <c r="AH6" i="1"/>
  <c r="AH7" i="1"/>
  <c r="AH4" i="1"/>
  <c r="AK3" i="1"/>
  <c r="DY63" i="1" l="1"/>
  <c r="DX64" i="1"/>
  <c r="U169" i="11" s="1"/>
  <c r="AK14" i="1"/>
  <c r="AD15" i="1"/>
  <c r="CP15" i="1" s="1"/>
  <c r="CQ15" i="1" s="1"/>
  <c r="CQ64" i="1" s="1"/>
  <c r="U93" i="1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BI7" i="12" l="1"/>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I6" i="13"/>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CT64" i="1" l="1"/>
  <c r="CU15" i="1"/>
  <c r="CU64" i="1" s="1"/>
  <c r="U94" i="11" s="1"/>
  <c r="E56" i="8"/>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l="1"/>
  <c r="CK14" i="1"/>
  <c r="CK64" i="1" s="1"/>
  <c r="U58" i="11" s="1"/>
  <c r="U24" i="11" s="1"/>
  <c r="W89" i="11"/>
  <c r="U109" i="11" s="1"/>
  <c r="W14" i="1"/>
  <c r="W64" i="1" s="1"/>
  <c r="W27" i="11" s="1"/>
  <c r="U23" i="11" s="1"/>
  <c r="AF64" i="1"/>
  <c r="AK64" i="1"/>
  <c r="U64" i="1"/>
  <c r="W53" i="11" l="1"/>
  <c r="U73" i="11" s="1"/>
  <c r="X14" i="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<sst xmlns="http://schemas.openxmlformats.org/spreadsheetml/2006/main" count="3752" uniqueCount="814">
  <si>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</si>
  <si>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</si>
  <si>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</si>
  <si>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</si>
  <si>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</si>
  <si>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</si>
  <si>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</si>
  <si>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</si>
  <si>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</si>
  <si>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</si>
  <si>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</si>
  <si>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</si>
  <si>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</si>
  <si>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</si>
  <si>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</si>
  <si>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</si>
  <si>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</si>
  <si>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</si>
  <si>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</si>
  <si>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</si>
  <si>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</si>
  <si>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</si>
  <si>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</si>
  <si>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</si>
  <si>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</si>
  <si>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</si>
  <si>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</si>
  <si>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</si>
  <si>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</si>
  <si>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</si>
  <si>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</si>
  <si>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</si>
  <si>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</si>
  <si>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</si>
  <si>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</si>
  <si>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</si>
  <si>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</si>
  <si>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</si>
  <si>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</si>
  <si>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</si>
  <si>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</si>
  <si>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</si>
  <si>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</si>
  <si>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</si>
  <si>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</si>
  <si>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</si>
  <si>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</si>
  <si>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</si>
  <si>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</si>
  <si>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</si>
  <si>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</si>
  <si>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</si>
  <si>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</si>
  <si>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</si>
  <si>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</si>
  <si>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</si>
  <si>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</si>
  <si>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</si>
  <si>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</si>
  <si>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</si>
  <si>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</si>
  <si>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</si>
  <si>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</si>
  <si>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</si>
  <si>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</si>
  <si>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</si>
  <si>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</si>
  <si>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</si>
  <si>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</si>
  <si>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</si>
  <si>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</si>
  <si>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</si>
  <si>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</si>
  <si>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</si>
  <si>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</si>
  <si>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</si>
  <si>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</si>
  <si>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</si>
  <si>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</si>
  <si>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</si>
  <si>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</si>
  <si>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</si>
  <si>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</si>
  <si>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</si>
  <si>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</si>
  <si>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</si>
  <si>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</si>
  <si>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</si>
  <si>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</si>
  <si>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</si>
  <si>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</si>
  <si>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</si>
  <si>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</si>
  <si>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</si>
  <si>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</si>
  <si>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</si>
  <si>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</si>
  <si>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</si>
  <si>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</si>
  <si>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</si>
  <si>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</si>
  <si>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</si>
  <si>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</si>
  <si>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</si>
  <si>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</si>
  <si>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</si>
  <si>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</si>
  <si>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</si>
  <si>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</si>
  <si>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</si>
  <si>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</si>
  <si>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</si>
  <si>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</si>
  <si>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</si>
  <si>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</si>
  <si>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</si>
  <si>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</si>
  <si>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</si>
  <si>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</si>
  <si>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</si>
  <si>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</si>
  <si>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</si>
  <si>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</si>
  <si>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</si>
  <si>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</si>
  <si>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</si>
  <si>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</si>
  <si>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</si>
  <si>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</si>
  <si>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</si>
  <si>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</si>
  <si>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</si>
  <si>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</si>
  <si>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</si>
  <si>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</si>
  <si>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</si>
  <si>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</si>
  <si>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</si>
  <si>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</si>
  <si>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</si>
  <si>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</si>
  <si>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</si>
  <si>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</si>
  <si>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</si>
  <si>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</si>
  <si>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</si>
  <si>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</si>
  <si>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</si>
  <si>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</si>
  <si>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</si>
  <si>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</si>
  <si>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</si>
  <si>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</si>
  <si>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</si>
  <si>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</si>
  <si>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</si>
  <si>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</si>
  <si>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</si>
  <si>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</si>
  <si>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</si>
  <si>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</si>
  <si>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</si>
  <si>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</si>
  <si>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</si>
  <si>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</si>
  <si>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</si>
  <si>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</si>
  <si>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</si>
  <si>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</si>
  <si>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</si>
  <si>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</si>
  <si>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</si>
  <si>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</si>
  <si>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</si>
  <si>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</si>
  <si>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</si>
  <si>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</si>
  <si>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</si>
  <si>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</si>
  <si>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</si>
  <si>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</si>
  <si>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</si>
  <si>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</si>
  <si>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</si>
  <si>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</si>
  <si>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</si>
  <si>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</si>
  <si>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</si>
  <si>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</si>
  <si>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</si>
  <si>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</si>
  <si>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</si>
  <si>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</si>
  <si>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</si>
  <si>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</si>
  <si>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</si>
  <si>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</si>
  <si>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</si>
  <si>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</si>
  <si>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</si>
  <si>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</si>
  <si>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</si>
  <si>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</si>
  <si>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</si>
  <si>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</si>
  <si>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</si>
  <si>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</si>
  <si>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</si>
  <si>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</si>
  <si>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</si>
  <si>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</si>
  <si>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</si>
  <si>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</si>
  <si>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</si>
  <si>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</si>
  <si>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</si>
  <si>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</si>
  <si>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</si>
  <si>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</si>
  <si>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</si>
  <si>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</si>
  <si>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</si>
  <si>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</si>
  <si>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</si>
  <si>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</si>
  <si>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</si>
  <si>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</si>
  <si>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</si>
  <si>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</si>
  <si>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</si>
  <si>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</si>
  <si>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</si>
  <si>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</si>
  <si>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</si>
  <si>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</si>
  <si>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</si>
  <si>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</si>
  <si>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</si>
  <si>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</si>
  <si>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</si>
  <si>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</si>
  <si>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</si>
  <si>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</si>
  <si>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</si>
  <si>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</si>
  <si>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</si>
  <si>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</si>
  <si>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</si>
  <si>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</si>
  <si>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</si>
  <si>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</si>
  <si>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</si>
  <si>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</si>
  <si>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</si>
  <si>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</si>
  <si>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</si>
  <si>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</si>
  <si>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</si>
  <si>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</si>
  <si>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</si>
  <si>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</si>
  <si>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</si>
  <si>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</si>
  <si>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</si>
  <si>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</si>
  <si>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</si>
  <si>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</si>
  <si>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</si>
  <si>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</si>
  <si>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</si>
  <si>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</si>
  <si>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</si>
  <si>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</si>
  <si>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</si>
  <si>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</si>
  <si>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</si>
  <si>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</si>
  <si>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</si>
  <si>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</si>
  <si>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</si>
  <si>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</si>
  <si>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</si>
  <si>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</si>
  <si>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</si>
  <si>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</si>
  <si>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</si>
  <si>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</si>
  <si>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</si>
  <si>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</si>
  <si>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</si>
  <si>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</si>
  <si>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</si>
  <si>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</si>
  <si>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</si>
  <si>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</si>
  <si>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</si>
  <si>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</si>
  <si>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</si>
  <si>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</si>
  <si>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</si>
  <si>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</si>
  <si>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</si>
  <si>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</si>
  <si>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</si>
  <si>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</si>
  <si>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</si>
  <si>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</si>
  <si>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</si>
  <si>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</si>
  <si>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</si>
  <si>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</si>
  <si>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</si>
  <si>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</si>
  <si>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</si>
  <si>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</si>
  <si>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</si>
  <si>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</si>
  <si>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</si>
  <si>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</si>
  <si>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</si>
  <si>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</si>
  <si>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</si>
  <si>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</si>
  <si>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</si>
  <si>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</si>
  <si>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</si>
  <si>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</si>
  <si>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</si>
  <si>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</si>
  <si>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</si>
  <si>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</si>
  <si>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</si>
  <si>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</si>
  <si>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</si>
  <si>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</si>
  <si>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</si>
  <si>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</si>
  <si>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</si>
  <si>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</si>
  <si>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</si>
  <si>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</si>
  <si>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</si>
  <si>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</si>
  <si>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</si>
  <si>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</si>
  <si>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</si>
  <si>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</si>
  <si>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</si>
  <si>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</si>
  <si>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</si>
  <si>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</si>
  <si>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</si>
  <si>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</si>
  <si>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</si>
  <si>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</si>
  <si>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</si>
  <si>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</si>
  <si>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</si>
  <si>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</si>
  <si>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</si>
  <si>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</si>
  <si>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</si>
  <si>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</si>
  <si>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</si>
  <si>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</si>
  <si>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</si>
  <si>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</si>
  <si>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</si>
  <si>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</si>
  <si>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</si>
  <si>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</si>
  <si>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</si>
  <si>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</si>
  <si>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</si>
  <si>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</si>
  <si>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</si>
  <si>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</si>
  <si>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</si>
  <si>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</si>
  <si>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</si>
  <si>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</si>
  <si>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</si>
  <si>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</si>
  <si>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</si>
  <si>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</si>
  <si>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</si>
  <si>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</si>
  <si>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</si>
  <si>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</si>
  <si>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</si>
  <si>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</si>
  <si>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</si>
  <si>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</si>
  <si>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</si>
  <si>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</si>
  <si>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</si>
  <si>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</si>
  <si>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</si>
  <si>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</si>
  <si>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</si>
  <si>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</si>
  <si>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</si>
  <si>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</si>
  <si>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</si>
  <si>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</si>
  <si>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</si>
  <si>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</si>
  <si>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</si>
  <si>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</si>
  <si>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</si>
  <si>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</si>
  <si>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</si>
  <si>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</si>
  <si>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</si>
  <si>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</si>
  <si>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</si>
  <si>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</si>
  <si>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</si>
  <si>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</si>
  <si>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</si>
  <si>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</si>
  <si>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</si>
  <si>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</si>
  <si>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</si>
  <si>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</si>
  <si>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</si>
  <si>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</si>
  <si>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</si>
  <si>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</si>
  <si>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保育所
（分園有）</t>
    <rPh sb="0" eb="2">
      <t>ホイク</t>
    </rPh>
    <rPh sb="2" eb="3">
      <t>ショ</t>
    </rPh>
    <rPh sb="5" eb="7">
      <t>ブンエン</t>
    </rPh>
    <rPh sb="7" eb="8">
      <t>アリ</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</si>
  <si>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</si>
  <si>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</si>
  <si>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</si>
  <si>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本園</t>
    <rPh sb="0" eb="1">
      <t>ホン</t>
    </rPh>
    <rPh sb="1" eb="2">
      <t>エン</t>
    </rPh>
    <phoneticPr fontId="2"/>
  </si>
  <si>
    <t>平成26年度</t>
    <rPh sb="0" eb="2">
      <t>ヘイセイ</t>
    </rPh>
    <rPh sb="4" eb="6">
      <t>ネンド</t>
    </rPh>
    <phoneticPr fontId="2"/>
  </si>
  <si>
    <t>４歳以上児</t>
    <rPh sb="1" eb="4">
      <t>サイイジョウ</t>
    </rPh>
    <rPh sb="4" eb="5">
      <t>ジ</t>
    </rPh>
    <phoneticPr fontId="3"/>
  </si>
  <si>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</si>
  <si>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</si>
  <si>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</si>
  <si>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</si>
  <si>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</si>
  <si>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分園</t>
    <rPh sb="0" eb="2">
      <t>ブンエン</t>
    </rPh>
    <phoneticPr fontId="2"/>
  </si>
  <si>
    <t>Ⅰ. 青色欄を記入してください。</t>
    <rPh sb="3" eb="5">
      <t>アオイロ</t>
    </rPh>
    <rPh sb="5" eb="6">
      <t>ラン</t>
    </rPh>
    <rPh sb="7" eb="9">
      <t>キニュウ</t>
    </rPh>
    <phoneticPr fontId="42"/>
  </si>
  <si>
    <t>４歳以上児</t>
    <rPh sb="1" eb="2">
      <t>サイ</t>
    </rPh>
    <rPh sb="2" eb="4">
      <t>イジョウ</t>
    </rPh>
    <rPh sb="4" eb="5">
      <t>ジ</t>
    </rPh>
    <phoneticPr fontId="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</si>
  <si>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</si>
  <si>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３歳児</t>
    <rPh sb="1" eb="3">
      <t>サイジ</t>
    </rPh>
    <phoneticPr fontId="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</si>
  <si>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</si>
  <si>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２歳児</t>
    <rPh sb="1" eb="2">
      <t>サイ</t>
    </rPh>
    <rPh sb="2" eb="3">
      <t>ジ</t>
    </rPh>
    <phoneticPr fontId="2"/>
  </si>
  <si>
    <t>１歳児</t>
    <rPh sb="1" eb="2">
      <t>サイ</t>
    </rPh>
    <rPh sb="2" eb="3">
      <t>ジ</t>
    </rPh>
    <phoneticPr fontId="2"/>
  </si>
  <si>
    <t>平均経験年数</t>
    <rPh sb="0" eb="2">
      <t>ヘイキン</t>
    </rPh>
    <rPh sb="2" eb="4">
      <t>ケイケン</t>
    </rPh>
    <rPh sb="4" eb="6">
      <t>ネンスウ</t>
    </rPh>
    <phoneticPr fontId="3"/>
  </si>
  <si>
    <t>中心保育所
（本園）
利用定員</t>
    <rPh sb="0" eb="2">
      <t>チュウシン</t>
    </rPh>
    <rPh sb="2" eb="4">
      <t>ホイク</t>
    </rPh>
    <rPh sb="4" eb="5">
      <t>ショ</t>
    </rPh>
    <rPh sb="7" eb="8">
      <t>ホン</t>
    </rPh>
    <rPh sb="8" eb="9">
      <t>エン</t>
    </rPh>
    <rPh sb="11" eb="13">
      <t>リヨウ</t>
    </rPh>
    <rPh sb="13" eb="15">
      <t>テイイン</t>
    </rPh>
    <phoneticPr fontId="3"/>
  </si>
  <si>
    <t>乳児</t>
    <rPh sb="0" eb="2">
      <t>ニュウジ</t>
    </rPh>
    <phoneticPr fontId="2"/>
  </si>
  <si>
    <t>分園利用定員</t>
    <rPh sb="0" eb="2">
      <t>ブンエン</t>
    </rPh>
    <rPh sb="2" eb="4">
      <t>リヨウ</t>
    </rPh>
    <rPh sb="4" eb="6">
      <t>テイイン</t>
    </rPh>
    <phoneticPr fontId="3"/>
  </si>
  <si>
    <t>分園定員区分</t>
    <rPh sb="0" eb="2">
      <t>ブンエン</t>
    </rPh>
    <rPh sb="2" eb="4">
      <t>テイイン</t>
    </rPh>
    <rPh sb="4" eb="6">
      <t>クブン</t>
    </rPh>
    <phoneticPr fontId="3"/>
  </si>
  <si>
    <t>全体利用定員</t>
    <rPh sb="0" eb="2">
      <t>ゼンタイ</t>
    </rPh>
    <rPh sb="2" eb="4">
      <t>リヨウ</t>
    </rPh>
    <rPh sb="4" eb="6">
      <t>テイイン</t>
    </rPh>
    <phoneticPr fontId="3"/>
  </si>
  <si>
    <t>全体定員区分</t>
    <rPh sb="0" eb="2">
      <t>ゼンタイ</t>
    </rPh>
    <rPh sb="2" eb="4">
      <t>テイイン</t>
    </rPh>
    <rPh sb="4" eb="6">
      <t>クブン</t>
    </rPh>
    <phoneticPr fontId="3"/>
  </si>
  <si>
    <t>本+分</t>
    <rPh sb="0" eb="1">
      <t>モト</t>
    </rPh>
    <rPh sb="2" eb="3">
      <t>ブン</t>
    </rPh>
    <phoneticPr fontId="2"/>
  </si>
  <si>
    <t>４歳以上児</t>
    <rPh sb="1" eb="4">
      <t>サイイジョウ</t>
    </rPh>
    <rPh sb="4" eb="5">
      <t>ジ</t>
    </rPh>
    <phoneticPr fontId="2"/>
  </si>
  <si>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</si>
  <si>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</si>
  <si>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</si>
  <si>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</si>
  <si>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</si>
  <si>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</si>
  <si>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（通常12か月）</t>
    <rPh sb="0" eb="2">
      <t>ジッシ</t>
    </rPh>
    <rPh sb="2" eb="3">
      <t>ツキ</t>
    </rPh>
    <rPh sb="3" eb="4">
      <t>スウ</t>
    </rPh>
    <rPh sb="6" eb="8">
      <t>ツウジョウ</t>
    </rPh>
    <rPh sb="11" eb="12">
      <t>ゲツ</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</si>
  <si>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</si>
  <si>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</si>
  <si>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＜中心保育所（本園）＞</t>
    <rPh sb="1" eb="3">
      <t>チュウシン</t>
    </rPh>
    <rPh sb="3" eb="5">
      <t>ホイク</t>
    </rPh>
    <rPh sb="5" eb="6">
      <t>ショ</t>
    </rPh>
    <rPh sb="7" eb="8">
      <t>ホン</t>
    </rPh>
    <rPh sb="8" eb="9">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</si>
  <si>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</si>
  <si>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</si>
  <si>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</si>
  <si>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</si>
  <si>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</si>
  <si>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</si>
  <si>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</si>
  <si>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</si>
  <si>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</si>
  <si>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</si>
  <si>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</si>
  <si>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</si>
  <si>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</si>
  <si>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</si>
  <si>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</si>
  <si>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</si>
  <si>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標準</t>
    <rPh sb="0" eb="2">
      <t>ヒョウジュン</t>
    </rPh>
    <phoneticPr fontId="2"/>
  </si>
  <si>
    <t>短時間</t>
    <rPh sb="0" eb="3">
      <t>タンジカン</t>
    </rPh>
    <phoneticPr fontId="2"/>
  </si>
  <si>
    <t>３歳児</t>
    <rPh sb="1" eb="2">
      <t>サイ</t>
    </rPh>
    <rPh sb="2" eb="3">
      <t>ジ</t>
    </rPh>
    <phoneticPr fontId="2"/>
  </si>
  <si>
    <t>０歳児
（乳児）</t>
    <rPh sb="1" eb="2">
      <t>サイ</t>
    </rPh>
    <rPh sb="2" eb="3">
      <t>ジ</t>
    </rPh>
    <rPh sb="5" eb="7">
      <t>ニュウジ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</si>
  <si>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</si>
  <si>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＜分園＞</t>
    <rPh sb="1" eb="2">
      <t>ブン</t>
    </rPh>
    <rPh sb="2" eb="3">
      <t>エン</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</si>
  <si>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</si>
  <si>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加算見込額（円）</t>
    <rPh sb="0" eb="2">
      <t>カサン</t>
    </rPh>
    <rPh sb="2" eb="4">
      <t>ミコミ</t>
    </rPh>
    <rPh sb="4" eb="5">
      <t>ガク</t>
    </rPh>
    <rPh sb="6" eb="7">
      <t>エン</t>
    </rPh>
    <phoneticPr fontId="42"/>
  </si>
  <si>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42"/>
  </si>
  <si>
    <t>職員配置加算【市】（1,000円未満切り捨て）</t>
    <rPh sb="0" eb="2">
      <t>ショクイン</t>
    </rPh>
    <rPh sb="2" eb="4">
      <t>ハイチ</t>
    </rPh>
    <rPh sb="4" eb="6">
      <t>カサン</t>
    </rPh>
    <rPh sb="7" eb="8">
      <t>シ</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</si>
  <si>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</si>
  <si>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</si>
  <si>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</si>
  <si>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３歳児</t>
    <rPh sb="1" eb="2">
      <t>サイ</t>
    </rPh>
    <rPh sb="2" eb="3">
      <t>ジ</t>
    </rPh>
    <phoneticPr fontId="3"/>
  </si>
  <si>
    <t>４歳以上児</t>
    <rPh sb="1" eb="2">
      <t>サイ</t>
    </rPh>
    <rPh sb="2" eb="4">
      <t>イジョウ</t>
    </rPh>
    <rPh sb="4" eb="5">
      <t>ジ</t>
    </rPh>
    <phoneticPr fontId="3"/>
  </si>
  <si>
    <t>標準時間</t>
    <rPh sb="0" eb="2">
      <t>ヒョウジュン</t>
    </rPh>
    <rPh sb="2" eb="4">
      <t>ジカン</t>
    </rPh>
    <phoneticPr fontId="3"/>
  </si>
  <si>
    <t>短時間</t>
    <rPh sb="0" eb="3">
      <t>タンジカン</t>
    </rPh>
    <phoneticPr fontId="3"/>
  </si>
  <si>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</si>
  <si>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</si>
  <si>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処遇改善等加算Ⅰ（土曜閉所）
（中心保育所（本園）+分園）</t>
    <rPh sb="0" eb="2">
      <t>ショグウ</t>
    </rPh>
    <rPh sb="2" eb="4">
      <t>カイゼン</t>
    </rPh>
    <rPh sb="4" eb="5">
      <t>トウ</t>
    </rPh>
    <rPh sb="5" eb="7">
      <t>カサン</t>
    </rPh>
    <rPh sb="9" eb="11">
      <t>ドヨウ</t>
    </rPh>
    <rPh sb="11" eb="13">
      <t>ヘイショ</t>
    </rPh>
    <rPh sb="16" eb="18">
      <t>チュウシン</t>
    </rPh>
    <rPh sb="18" eb="20">
      <t>ホイク</t>
    </rPh>
    <rPh sb="20" eb="21">
      <t>ショ</t>
    </rPh>
    <rPh sb="22" eb="23">
      <t>ホン</t>
    </rPh>
    <rPh sb="23" eb="24">
      <t>エン</t>
    </rPh>
    <rPh sb="26" eb="28">
      <t>ブンエン</t>
    </rPh>
    <phoneticPr fontId="2"/>
  </si>
  <si>
    <t>加減調整部分</t>
    <rPh sb="0" eb="2">
      <t>カゲン</t>
    </rPh>
    <rPh sb="2" eb="4">
      <t>チョウセイ</t>
    </rPh>
    <rPh sb="4" eb="6">
      <t>ブブン</t>
    </rPh>
    <phoneticPr fontId="42"/>
  </si>
  <si>
    <t>分園の場合（基礎分）</t>
    <rPh sb="0" eb="2">
      <t>ブンエン</t>
    </rPh>
    <rPh sb="3" eb="5">
      <t>バアイ</t>
    </rPh>
    <rPh sb="6" eb="8">
      <t>キソ</t>
    </rPh>
    <rPh sb="8" eb="9">
      <t>ブン</t>
    </rPh>
    <phoneticPr fontId="2"/>
  </si>
  <si>
    <t>←分減単価×基礎分加算率×100×児童数</t>
    <rPh sb="1" eb="2">
      <t>ブン</t>
    </rPh>
    <rPh sb="2" eb="3">
      <t>ゲン</t>
    </rPh>
    <rPh sb="3" eb="5">
      <t>タンカ</t>
    </rPh>
    <rPh sb="6" eb="8">
      <t>キソ</t>
    </rPh>
    <rPh sb="8" eb="9">
      <t>ブン</t>
    </rPh>
    <rPh sb="9" eb="11">
      <t>カサン</t>
    </rPh>
    <rPh sb="11" eb="12">
      <t>リツ</t>
    </rPh>
    <rPh sb="17" eb="19">
      <t>ジドウ</t>
    </rPh>
    <rPh sb="19" eb="20">
      <t>スウ</t>
    </rPh>
    <phoneticPr fontId="2"/>
  </si>
  <si>
    <t>分園の場合（賃金改善要件分）</t>
    <rPh sb="0" eb="2">
      <t>ブンエン</t>
    </rPh>
    <rPh sb="3" eb="5">
      <t>バアイ</t>
    </rPh>
    <rPh sb="6" eb="8">
      <t>チンギン</t>
    </rPh>
    <rPh sb="8" eb="10">
      <t>カイゼン</t>
    </rPh>
    <rPh sb="10" eb="12">
      <t>ヨウケン</t>
    </rPh>
    <rPh sb="12" eb="13">
      <t>ブン</t>
    </rPh>
    <phoneticPr fontId="2"/>
  </si>
  <si>
    <t>←分減単価×賃金改善分加算率×100×児童数</t>
    <rPh sb="1" eb="2">
      <t>ブン</t>
    </rPh>
    <rPh sb="2" eb="3">
      <t>ゲン</t>
    </rPh>
    <rPh sb="3" eb="5">
      <t>タンカ</t>
    </rPh>
    <rPh sb="6" eb="8">
      <t>チンギン</t>
    </rPh>
    <rPh sb="8" eb="10">
      <t>カイゼン</t>
    </rPh>
    <rPh sb="10" eb="11">
      <t>ブン</t>
    </rPh>
    <rPh sb="11" eb="13">
      <t>カサン</t>
    </rPh>
    <rPh sb="13" eb="14">
      <t>リツ</t>
    </rPh>
    <rPh sb="19" eb="21">
      <t>ジドウ</t>
    </rPh>
    <rPh sb="21" eb="22">
      <t>スウ</t>
    </rPh>
    <phoneticPr fontId="2"/>
  </si>
  <si>
    <t>分園の場合（人件費改定部分）</t>
    <rPh sb="0" eb="2">
      <t>ブンエン</t>
    </rPh>
    <rPh sb="3" eb="5">
      <t>バアイ</t>
    </rPh>
    <rPh sb="6" eb="9">
      <t>ジンケンヒ</t>
    </rPh>
    <rPh sb="9" eb="11">
      <t>カイテイ</t>
    </rPh>
    <rPh sb="11" eb="13">
      <t>ブブン</t>
    </rPh>
    <phoneticPr fontId="2"/>
  </si>
  <si>
    <t>←分減単価×人件費改定率×100×児童数</t>
    <rPh sb="1" eb="2">
      <t>ブン</t>
    </rPh>
    <rPh sb="2" eb="3">
      <t>ゲン</t>
    </rPh>
    <rPh sb="3" eb="5">
      <t>タンカ</t>
    </rPh>
    <rPh sb="6" eb="9">
      <t>ジンケンヒ</t>
    </rPh>
    <rPh sb="9" eb="11">
      <t>カイテイ</t>
    </rPh>
    <rPh sb="11" eb="12">
      <t>リツ</t>
    </rPh>
    <rPh sb="17" eb="19">
      <t>ジドウ</t>
    </rPh>
    <rPh sb="19" eb="20">
      <t>スウ</t>
    </rPh>
    <phoneticPr fontId="2"/>
  </si>
  <si>
    <t>常態的に土曜日に閉所する場合（基礎分）</t>
    <rPh sb="0" eb="2">
      <t>ジョウタイ</t>
    </rPh>
    <rPh sb="2" eb="3">
      <t>テキ</t>
    </rPh>
    <rPh sb="4" eb="7">
      <t>ドヨウビ</t>
    </rPh>
    <rPh sb="8" eb="10">
      <t>ヘイショ</t>
    </rPh>
    <rPh sb="12" eb="14">
      <t>バアイ</t>
    </rPh>
    <phoneticPr fontId="3"/>
  </si>
  <si>
    <t>←｛土減単価（本園）×基礎分加算率×100｝｛端数切捨て｝×児童数（本園）＋｛土減単価（分園）×基礎分加算率×100｝｛端数切捨て｝×児童数（分園）</t>
    <rPh sb="2" eb="3">
      <t>ド</t>
    </rPh>
    <rPh sb="3" eb="4">
      <t>ゲン</t>
    </rPh>
    <rPh sb="4" eb="6">
      <t>タンカ</t>
    </rPh>
    <rPh sb="7" eb="8">
      <t>ホン</t>
    </rPh>
    <rPh sb="8" eb="9">
      <t>エン</t>
    </rPh>
    <rPh sb="11" eb="13">
      <t>キソ</t>
    </rPh>
    <rPh sb="13" eb="14">
      <t>ブン</t>
    </rPh>
    <rPh sb="14" eb="16">
      <t>カサン</t>
    </rPh>
    <rPh sb="16" eb="17">
      <t>リツ</t>
    </rPh>
    <rPh sb="30" eb="32">
      <t>ジドウ</t>
    </rPh>
    <rPh sb="32" eb="33">
      <t>スウ</t>
    </rPh>
    <rPh sb="34" eb="35">
      <t>ホン</t>
    </rPh>
    <rPh sb="35" eb="36">
      <t>エン</t>
    </rPh>
    <rPh sb="44" eb="45">
      <t>ブン</t>
    </rPh>
    <rPh sb="71" eb="72">
      <t>ブン</t>
    </rPh>
    <phoneticPr fontId="2"/>
  </si>
  <si>
    <t>【本園】</t>
    <rPh sb="1" eb="2">
      <t>ホン</t>
    </rPh>
    <rPh sb="2" eb="3">
      <t>エン</t>
    </rPh>
    <phoneticPr fontId="2"/>
  </si>
  <si>
    <t>←｛土減単価（本園）×基礎分加算率×100｝｛端数切捨て｝</t>
    <rPh sb="2" eb="3">
      <t>ド</t>
    </rPh>
    <rPh sb="3" eb="4">
      <t>ゲン</t>
    </rPh>
    <rPh sb="4" eb="6">
      <t>タンカ</t>
    </rPh>
    <rPh sb="7" eb="8">
      <t>ホン</t>
    </rPh>
    <rPh sb="8" eb="9">
      <t>エン</t>
    </rPh>
    <rPh sb="11" eb="13">
      <t>キソ</t>
    </rPh>
    <rPh sb="13" eb="14">
      <t>ブン</t>
    </rPh>
    <rPh sb="14" eb="16">
      <t>カサン</t>
    </rPh>
    <rPh sb="16" eb="17">
      <t>リツ</t>
    </rPh>
    <rPh sb="23" eb="25">
      <t>ハスウ</t>
    </rPh>
    <rPh sb="25" eb="27">
      <t>キリス</t>
    </rPh>
    <phoneticPr fontId="2"/>
  </si>
  <si>
    <t>【分園】</t>
    <rPh sb="1" eb="3">
      <t>ブンエン</t>
    </rPh>
    <phoneticPr fontId="2"/>
  </si>
  <si>
    <t>←｛土減単価（分園）×基礎分加算率×100｝｛端数切捨て｝</t>
    <rPh sb="2" eb="3">
      <t>ツチ</t>
    </rPh>
    <rPh sb="3" eb="4">
      <t>ゲン</t>
    </rPh>
    <rPh sb="4" eb="6">
      <t>タンカ</t>
    </rPh>
    <rPh sb="7" eb="9">
      <t>ブンエン</t>
    </rPh>
    <rPh sb="11" eb="13">
      <t>キソ</t>
    </rPh>
    <rPh sb="13" eb="14">
      <t>ブン</t>
    </rPh>
    <rPh sb="14" eb="16">
      <t>カサン</t>
    </rPh>
    <rPh sb="16" eb="17">
      <t>リツ</t>
    </rPh>
    <phoneticPr fontId="2"/>
  </si>
  <si>
    <t>常態的に土曜日に閉所する場合（賃金改善要件分）</t>
    <rPh sb="0" eb="2">
      <t>ジョウタイ</t>
    </rPh>
    <rPh sb="2" eb="3">
      <t>テキ</t>
    </rPh>
    <rPh sb="4" eb="7">
      <t>ドヨウビ</t>
    </rPh>
    <rPh sb="8" eb="10">
      <t>ヘイショ</t>
    </rPh>
    <rPh sb="12" eb="14">
      <t>バアイ</t>
    </rPh>
    <phoneticPr fontId="3"/>
  </si>
  <si>
    <t>←｛土減単価（本園）×賃金改善要件分加算率×100｝｛端数切捨て｝×児童数（本園）＋｛土減単価（分園）×賃金改善要件分加算率×100｝｛端数切捨て｝×児童数（分園）</t>
    <rPh sb="4" eb="6">
      <t>タンカ</t>
    </rPh>
    <rPh sb="7" eb="8">
      <t>ホン</t>
    </rPh>
    <rPh sb="8" eb="9">
      <t>エン</t>
    </rPh>
    <rPh sb="11" eb="13">
      <t>チンギン</t>
    </rPh>
    <rPh sb="13" eb="15">
      <t>カイゼン</t>
    </rPh>
    <rPh sb="15" eb="17">
      <t>ヨウケン</t>
    </rPh>
    <rPh sb="17" eb="18">
      <t>ブン</t>
    </rPh>
    <rPh sb="18" eb="20">
      <t>カサン</t>
    </rPh>
    <rPh sb="20" eb="21">
      <t>リツ</t>
    </rPh>
    <rPh sb="34" eb="36">
      <t>ジドウ</t>
    </rPh>
    <rPh sb="36" eb="37">
      <t>スウ</t>
    </rPh>
    <rPh sb="38" eb="39">
      <t>ホン</t>
    </rPh>
    <rPh sb="39" eb="40">
      <t>エン</t>
    </rPh>
    <rPh sb="48" eb="49">
      <t>ブン</t>
    </rPh>
    <rPh sb="52" eb="54">
      <t>チンギン</t>
    </rPh>
    <rPh sb="54" eb="56">
      <t>カイゼン</t>
    </rPh>
    <rPh sb="56" eb="58">
      <t>ヨウケン</t>
    </rPh>
    <rPh sb="79" eb="80">
      <t>ブン</t>
    </rPh>
    <phoneticPr fontId="2"/>
  </si>
  <si>
    <t>←｛土減単価（本園）×賃金改善要件分加算率×100｝｛端数切捨て｝</t>
    <rPh sb="4" eb="6">
      <t>タンカ</t>
    </rPh>
    <rPh sb="7" eb="8">
      <t>ホン</t>
    </rPh>
    <rPh sb="8" eb="9">
      <t>エン</t>
    </rPh>
    <rPh sb="11" eb="13">
      <t>チンギン</t>
    </rPh>
    <rPh sb="13" eb="15">
      <t>カイゼン</t>
    </rPh>
    <rPh sb="15" eb="17">
      <t>ヨウケン</t>
    </rPh>
    <rPh sb="17" eb="18">
      <t>ブン</t>
    </rPh>
    <rPh sb="18" eb="20">
      <t>カサン</t>
    </rPh>
    <rPh sb="20" eb="21">
      <t>リツ</t>
    </rPh>
    <phoneticPr fontId="2"/>
  </si>
  <si>
    <t>←｛土減単価（分園）×賃金改善要件分加算率×100｝｛端数切捨て｝</t>
    <rPh sb="4" eb="6">
      <t>タンカ</t>
    </rPh>
    <rPh sb="7" eb="9">
      <t>ブンエン</t>
    </rPh>
    <rPh sb="11" eb="13">
      <t>チンギン</t>
    </rPh>
    <rPh sb="13" eb="15">
      <t>カイゼン</t>
    </rPh>
    <rPh sb="15" eb="17">
      <t>ヨウケン</t>
    </rPh>
    <rPh sb="17" eb="18">
      <t>ブン</t>
    </rPh>
    <rPh sb="18" eb="20">
      <t>カサン</t>
    </rPh>
    <rPh sb="20" eb="21">
      <t>リツ</t>
    </rPh>
    <phoneticPr fontId="2"/>
  </si>
  <si>
    <t>←｛土減単価（本園）×人件費改定分加算率×100｝｛端数切捨て｝×児童数（本園）＋｛土減単価（分園）×人件費改定分加算率×100｝｛端数切捨て｝×児童数（分園）</t>
    <rPh sb="2" eb="3">
      <t>ド</t>
    </rPh>
    <rPh sb="3" eb="4">
      <t>ゲン</t>
    </rPh>
    <rPh sb="4" eb="6">
      <t>タンカ</t>
    </rPh>
    <rPh sb="7" eb="8">
      <t>ホン</t>
    </rPh>
    <rPh sb="8" eb="9">
      <t>エン</t>
    </rPh>
    <rPh sb="11" eb="14">
      <t>ジンケンヒ</t>
    </rPh>
    <rPh sb="14" eb="16">
      <t>カイテイ</t>
    </rPh>
    <rPh sb="16" eb="17">
      <t>ブン</t>
    </rPh>
    <rPh sb="17" eb="19">
      <t>カサン</t>
    </rPh>
    <rPh sb="19" eb="20">
      <t>リツ</t>
    </rPh>
    <rPh sb="33" eb="35">
      <t>ジドウ</t>
    </rPh>
    <rPh sb="35" eb="36">
      <t>スウ</t>
    </rPh>
    <rPh sb="37" eb="38">
      <t>ホン</t>
    </rPh>
    <rPh sb="38" eb="39">
      <t>エン</t>
    </rPh>
    <rPh sb="42" eb="43">
      <t>ド</t>
    </rPh>
    <rPh sb="43" eb="44">
      <t>ゲン</t>
    </rPh>
    <rPh sb="47" eb="48">
      <t>ブン</t>
    </rPh>
    <rPh sb="51" eb="54">
      <t>ジンケンヒ</t>
    </rPh>
    <rPh sb="54" eb="56">
      <t>カイテイ</t>
    </rPh>
    <rPh sb="56" eb="57">
      <t>ブン</t>
    </rPh>
    <rPh sb="77" eb="78">
      <t>ブン</t>
    </rPh>
    <phoneticPr fontId="2"/>
  </si>
  <si>
    <t>←｛土減単価（本園）×人件費改定分加算率×100｝｛端数切捨て｝</t>
    <rPh sb="4" eb="6">
      <t>タンカ</t>
    </rPh>
    <rPh sb="7" eb="8">
      <t>ホン</t>
    </rPh>
    <rPh sb="8" eb="9">
      <t>エン</t>
    </rPh>
    <rPh sb="11" eb="14">
      <t>ジンケンヒ</t>
    </rPh>
    <rPh sb="14" eb="16">
      <t>カイテイ</t>
    </rPh>
    <rPh sb="16" eb="17">
      <t>ブン</t>
    </rPh>
    <rPh sb="17" eb="19">
      <t>カサン</t>
    </rPh>
    <rPh sb="19" eb="20">
      <t>リツ</t>
    </rPh>
    <phoneticPr fontId="2"/>
  </si>
  <si>
    <t>←｛土減単価（分園）×人件費改定分加算率×100｝｛端数切捨て｝</t>
    <rPh sb="4" eb="6">
      <t>タンカ</t>
    </rPh>
    <rPh sb="7" eb="9">
      <t>ブンエン</t>
    </rPh>
    <rPh sb="11" eb="14">
      <t>ジンケンヒ</t>
    </rPh>
    <rPh sb="14" eb="16">
      <t>カイテイ</t>
    </rPh>
    <rPh sb="16" eb="17">
      <t>ブン</t>
    </rPh>
    <rPh sb="17" eb="19">
      <t>カサン</t>
    </rPh>
    <rPh sb="19" eb="20">
      <t>リツ</t>
    </rPh>
    <phoneticPr fontId="2"/>
  </si>
  <si>
    <t>定員を恒常的に超過する場合</t>
    <rPh sb="0" eb="2">
      <t>テイイン</t>
    </rPh>
    <rPh sb="3" eb="6">
      <t>コウジョウテキ</t>
    </rPh>
    <rPh sb="7" eb="9">
      <t>チョウカ</t>
    </rPh>
    <rPh sb="11" eb="13">
      <t>バアイ</t>
    </rPh>
    <phoneticPr fontId="3"/>
  </si>
  <si>
    <t>―</t>
  </si>
  <si>
    <t>加減調整部分合計（基礎分）</t>
    <rPh sb="0" eb="2">
      <t>カゲン</t>
    </rPh>
    <rPh sb="2" eb="4">
      <t>チョウセイ</t>
    </rPh>
    <rPh sb="4" eb="6">
      <t>ブブン</t>
    </rPh>
    <rPh sb="6" eb="8">
      <t>ゴウケイ</t>
    </rPh>
    <phoneticPr fontId="42"/>
  </si>
  <si>
    <t>加減調整部分合計（賃金改善要件分）</t>
    <rPh sb="0" eb="2">
      <t>カゲン</t>
    </rPh>
    <rPh sb="2" eb="4">
      <t>チョウセイ</t>
    </rPh>
    <rPh sb="4" eb="6">
      <t>ブブン</t>
    </rPh>
    <rPh sb="6" eb="8">
      <t>ゴウケイ</t>
    </rPh>
    <phoneticPr fontId="42"/>
  </si>
  <si>
    <t>加減調整部分合計（人件費改定部分）</t>
    <rPh sb="0" eb="2">
      <t>カゲン</t>
    </rPh>
    <rPh sb="2" eb="4">
      <t>チョウセイ</t>
    </rPh>
    <rPh sb="4" eb="6">
      <t>ブブン</t>
    </rPh>
    <rPh sb="6" eb="8">
      <t>ゴウケイ</t>
    </rPh>
    <rPh sb="9" eb="12">
      <t>ジンケンヒ</t>
    </rPh>
    <rPh sb="12" eb="14">
      <t>カイテイ</t>
    </rPh>
    <rPh sb="14" eb="16">
      <t>ブブン</t>
    </rPh>
    <phoneticPr fontId="42"/>
  </si>
  <si>
    <t>③'’中心保育所（本園）+分園合計（基礎分）</t>
    <rPh sb="3" eb="5">
      <t>チュウシン</t>
    </rPh>
    <rPh sb="5" eb="7">
      <t>ホイク</t>
    </rPh>
    <rPh sb="7" eb="8">
      <t>ショ</t>
    </rPh>
    <rPh sb="9" eb="10">
      <t>ホン</t>
    </rPh>
    <rPh sb="10" eb="11">
      <t>エン</t>
    </rPh>
    <rPh sb="13" eb="15">
      <t>ブンエン</t>
    </rPh>
    <rPh sb="15" eb="17">
      <t>ゴウケイ</t>
    </rPh>
    <rPh sb="18" eb="20">
      <t>キソ</t>
    </rPh>
    <rPh sb="20" eb="21">
      <t>ブン</t>
    </rPh>
    <phoneticPr fontId="2"/>
  </si>
  <si>
    <t>③'’中心保育所（本園）+分園合計（賃金改善要件分）</t>
    <rPh sb="3" eb="5">
      <t>チュウシン</t>
    </rPh>
    <rPh sb="5" eb="7">
      <t>ホイク</t>
    </rPh>
    <rPh sb="7" eb="8">
      <t>ショ</t>
    </rPh>
    <rPh sb="9" eb="10">
      <t>ホン</t>
    </rPh>
    <rPh sb="10" eb="11">
      <t>エン</t>
    </rPh>
    <rPh sb="13" eb="15">
      <t>ブンエン</t>
    </rPh>
    <rPh sb="15" eb="17">
      <t>ゴウケイ</t>
    </rPh>
    <rPh sb="18" eb="20">
      <t>チンギン</t>
    </rPh>
    <rPh sb="20" eb="22">
      <t>カイゼン</t>
    </rPh>
    <rPh sb="22" eb="24">
      <t>ヨウケン</t>
    </rPh>
    <rPh sb="24" eb="25">
      <t>ブン</t>
    </rPh>
    <phoneticPr fontId="2"/>
  </si>
  <si>
    <t>③'’中心保育所（本園）+分園合計（人件費改定部分）</t>
    <rPh sb="3" eb="5">
      <t>チュウシン</t>
    </rPh>
    <rPh sb="5" eb="7">
      <t>ホイク</t>
    </rPh>
    <rPh sb="7" eb="8">
      <t>ショ</t>
    </rPh>
    <rPh sb="9" eb="10">
      <t>ホン</t>
    </rPh>
    <rPh sb="10" eb="11">
      <t>エン</t>
    </rPh>
    <rPh sb="13" eb="15">
      <t>ブンエン</t>
    </rPh>
    <rPh sb="15" eb="17">
      <t>ゴウケイ</t>
    </rPh>
    <rPh sb="18" eb="21">
      <t>ジンケンヒ</t>
    </rPh>
    <rPh sb="21" eb="23">
      <t>カイテイ</t>
    </rPh>
    <rPh sb="23" eb="25">
      <t>ブブン</t>
    </rPh>
    <phoneticPr fontId="2"/>
  </si>
  <si>
    <t>特定加算</t>
    <rPh sb="0" eb="2">
      <t>トクテイ</t>
    </rPh>
    <rPh sb="2" eb="4">
      <t>カサン</t>
    </rPh>
    <phoneticPr fontId="3"/>
  </si>
  <si>
    <t>主任保育士専任加算</t>
    <rPh sb="0" eb="2">
      <t>シュニン</t>
    </rPh>
    <rPh sb="2" eb="5">
      <t>ホイクシ</t>
    </rPh>
    <rPh sb="5" eb="7">
      <t>センニン</t>
    </rPh>
    <rPh sb="7" eb="9">
      <t>カサン</t>
    </rPh>
    <phoneticPr fontId="3"/>
  </si>
  <si>
    <t>主任保育士専任加算</t>
    <rPh sb="0" eb="2">
      <t>シュニン</t>
    </rPh>
    <rPh sb="2" eb="5">
      <t>ホイクシ</t>
    </rPh>
    <rPh sb="5" eb="7">
      <t>センニン</t>
    </rPh>
    <rPh sb="7" eb="9">
      <t>カサン</t>
    </rPh>
    <phoneticPr fontId="2"/>
  </si>
  <si>
    <t>療育支援加算</t>
    <rPh sb="0" eb="2">
      <t>リョウイク</t>
    </rPh>
    <rPh sb="2" eb="4">
      <t>シエン</t>
    </rPh>
    <rPh sb="4" eb="6">
      <t>カサン</t>
    </rPh>
    <phoneticPr fontId="3"/>
  </si>
  <si>
    <t>療育支援加算</t>
    <rPh sb="0" eb="2">
      <t>リョウイク</t>
    </rPh>
    <rPh sb="2" eb="4">
      <t>シエン</t>
    </rPh>
    <rPh sb="4" eb="6">
      <t>カサン</t>
    </rPh>
    <phoneticPr fontId="2"/>
  </si>
  <si>
    <t>A</t>
    <phoneticPr fontId="2"/>
  </si>
  <si>
    <t>事務職員雇上費加算</t>
    <rPh sb="0" eb="2">
      <t>ジム</t>
    </rPh>
    <rPh sb="2" eb="4">
      <t>ショクイン</t>
    </rPh>
    <rPh sb="4" eb="5">
      <t>ヤトイ</t>
    </rPh>
    <rPh sb="5" eb="6">
      <t>ウエ</t>
    </rPh>
    <rPh sb="6" eb="7">
      <t>ヒ</t>
    </rPh>
    <rPh sb="7" eb="9">
      <t>カサン</t>
    </rPh>
    <phoneticPr fontId="3"/>
  </si>
  <si>
    <t>B</t>
    <phoneticPr fontId="2"/>
  </si>
  <si>
    <t>事務職員雇上費加算</t>
    <rPh sb="0" eb="2">
      <t>ジム</t>
    </rPh>
    <rPh sb="2" eb="4">
      <t>ショクイン</t>
    </rPh>
    <rPh sb="4" eb="5">
      <t>ヤトイ</t>
    </rPh>
    <rPh sb="5" eb="6">
      <t>ア</t>
    </rPh>
    <rPh sb="6" eb="7">
      <t>ヒ</t>
    </rPh>
    <rPh sb="7" eb="9">
      <t>カサン</t>
    </rPh>
    <phoneticPr fontId="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</si>
  <si>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</si>
  <si>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</si>
  <si>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</si>
  <si>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単価合計（本園）×子ども数（本園）＋単価合計（分園）×子ども数（分園）＋単価合計（本園＋分園）｝×人件費改定率×100］＋（分減単価×人件費改定率×100×児童数）＋（｛土減単価（本園）×人件費改定分加算率×100｝｛端数切捨て｝×児童数（本園）＋［｛土減単価（分園）×人件費改定分加算率×100｝｛端数切捨て｝×児童数（分園）］】×実施月数 / 2</t>
    <rPh sb="4" eb="6">
      <t>タンカ</t>
    </rPh>
    <rPh sb="6" eb="8">
      <t>ゴウケイ</t>
    </rPh>
    <rPh sb="9" eb="10">
      <t>ホン</t>
    </rPh>
    <rPh sb="10" eb="11">
      <t>エン</t>
    </rPh>
    <rPh sb="13" eb="14">
      <t>コ</t>
    </rPh>
    <rPh sb="16" eb="17">
      <t>スウ</t>
    </rPh>
    <rPh sb="18" eb="19">
      <t>ホン</t>
    </rPh>
    <rPh sb="19" eb="20">
      <t>エン</t>
    </rPh>
    <rPh sb="22" eb="24">
      <t>タンカ</t>
    </rPh>
    <rPh sb="24" eb="26">
      <t>ゴウケイ</t>
    </rPh>
    <rPh sb="27" eb="29">
      <t>ブンエン</t>
    </rPh>
    <rPh sb="31" eb="32">
      <t>コ</t>
    </rPh>
    <rPh sb="34" eb="35">
      <t>スウ</t>
    </rPh>
    <rPh sb="36" eb="38">
      <t>ブンエン</t>
    </rPh>
    <rPh sb="40" eb="42">
      <t>タンカ</t>
    </rPh>
    <rPh sb="42" eb="44">
      <t>ゴウケイ</t>
    </rPh>
    <rPh sb="45" eb="46">
      <t>ホン</t>
    </rPh>
    <rPh sb="46" eb="47">
      <t>エン</t>
    </rPh>
    <rPh sb="48" eb="50">
      <t>ブンエン</t>
    </rPh>
    <rPh sb="53" eb="56">
      <t>ジンケンヒ</t>
    </rPh>
    <rPh sb="56" eb="58">
      <t>カイテイ</t>
    </rPh>
    <rPh sb="58" eb="59">
      <t>リツ</t>
    </rPh>
    <rPh sb="171" eb="173">
      <t>ジッシ</t>
    </rPh>
    <rPh sb="173" eb="174">
      <t>ツキ</t>
    </rPh>
    <rPh sb="174" eb="175">
      <t>スウ</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</si>
  <si>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</si>
  <si>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５　職員処遇改善費（市独自）(令和元年度上半期分)</t>
    <rPh sb="2" eb="4">
      <t>ショクイン</t>
    </rPh>
    <rPh sb="4" eb="6">
      <t>ショグウ</t>
    </rPh>
    <rPh sb="6" eb="8">
      <t>カイゼン</t>
    </rPh>
    <rPh sb="8" eb="9">
      <t>ヒ</t>
    </rPh>
    <rPh sb="10" eb="11">
      <t>シ</t>
    </rPh>
    <rPh sb="11" eb="13">
      <t>ドクジ</t>
    </rPh>
    <rPh sb="15" eb="17">
      <t>レイワ</t>
    </rPh>
    <rPh sb="17" eb="19">
      <t>ガンネン</t>
    </rPh>
    <rPh sb="19" eb="20">
      <t>ド</t>
    </rPh>
    <rPh sb="20" eb="24">
      <t>カミハンキブン</t>
    </rPh>
    <phoneticPr fontId="2"/>
  </si>
  <si>
    <t>職員配置加算分</t>
    <rPh sb="0" eb="2">
      <t>ショクイン</t>
    </rPh>
    <rPh sb="2" eb="4">
      <t>ハイチ</t>
    </rPh>
    <rPh sb="4" eb="6">
      <t>カサン</t>
    </rPh>
    <rPh sb="6" eb="7">
      <t>ブン</t>
    </rPh>
    <phoneticPr fontId="42"/>
  </si>
  <si>
    <t>平均利用子ども数×職員処遇改善費の単価の合計</t>
    <rPh sb="0" eb="2">
      <t>ヘイキン</t>
    </rPh>
    <rPh sb="2" eb="4">
      <t>リヨウ</t>
    </rPh>
    <rPh sb="9" eb="11">
      <t>ショクイン</t>
    </rPh>
    <rPh sb="11" eb="13">
      <t>ショグウ</t>
    </rPh>
    <rPh sb="13" eb="15">
      <t>カイゼン</t>
    </rPh>
    <rPh sb="15" eb="16">
      <t>ヒ</t>
    </rPh>
    <rPh sb="17" eb="19">
      <t>タンカ</t>
    </rPh>
    <rPh sb="20" eb="22">
      <t>ゴウケイ</t>
    </rPh>
    <phoneticPr fontId="42"/>
  </si>
  <si>
    <t>１歳</t>
    <rPh sb="1" eb="2">
      <t>サイ</t>
    </rPh>
    <phoneticPr fontId="2"/>
  </si>
  <si>
    <t>２歳</t>
    <rPh sb="1" eb="2">
      <t>サイ</t>
    </rPh>
    <phoneticPr fontId="2"/>
  </si>
  <si>
    <t>４・５歳</t>
    <rPh sb="3" eb="4">
      <t>サイ</t>
    </rPh>
    <phoneticPr fontId="2"/>
  </si>
  <si>
    <t>職員一人当たりの
平均勤続年数</t>
    <phoneticPr fontId="3"/>
  </si>
  <si>
    <t>合計</t>
    <rPh sb="0" eb="2">
      <t>ゴウケイ</t>
    </rPh>
    <phoneticPr fontId="42"/>
  </si>
  <si>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</si>
  <si>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</si>
  <si>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</si>
  <si>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</si>
  <si>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</si>
  <si>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</si>
  <si>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</si>
  <si>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</si>
  <si>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</si>
  <si>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</si>
  <si>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</si>
  <si>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</si>
  <si>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</si>
  <si>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定員区分</t>
    <rPh sb="0" eb="2">
      <t>テイイン</t>
    </rPh>
    <rPh sb="2" eb="4">
      <t>クブン</t>
    </rPh>
    <phoneticPr fontId="3"/>
  </si>
  <si>
    <t>認定
区分</t>
    <rPh sb="0" eb="2">
      <t>ニンテイ</t>
    </rPh>
    <rPh sb="3" eb="5">
      <t>クブン</t>
    </rPh>
    <phoneticPr fontId="77"/>
  </si>
  <si>
    <t>年齢区分</t>
    <rPh sb="0" eb="2">
      <t>ネンレイ</t>
    </rPh>
    <rPh sb="2" eb="4">
      <t>クブン</t>
    </rPh>
    <phoneticPr fontId="3"/>
  </si>
  <si>
    <t>保育必要量区分　⑤</t>
    <rPh sb="0" eb="2">
      <t>ホイク</t>
    </rPh>
    <rPh sb="2" eb="5">
      <t>ヒツヨウリョウ</t>
    </rPh>
    <rPh sb="5" eb="7">
      <t>クブン</t>
    </rPh>
    <phoneticPr fontId="77"/>
  </si>
  <si>
    <t>処遇改善等加算Ⅰ</t>
    <phoneticPr fontId="77"/>
  </si>
  <si>
    <t>所長設置加算</t>
    <rPh sb="0" eb="2">
      <t>ショチョウ</t>
    </rPh>
    <rPh sb="2" eb="4">
      <t>セッチ</t>
    </rPh>
    <rPh sb="4" eb="6">
      <t>カサン</t>
    </rPh>
    <phoneticPr fontId="77"/>
  </si>
  <si>
    <t>３歳児配置改善加算</t>
    <rPh sb="1" eb="3">
      <t>サイジ</t>
    </rPh>
    <rPh sb="3" eb="5">
      <t>ハイチ</t>
    </rPh>
    <rPh sb="5" eb="7">
      <t>カイゼン</t>
    </rPh>
    <rPh sb="7" eb="9">
      <t>カサン</t>
    </rPh>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</si>
  <si>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</si>
  <si>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</si>
  <si>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</si>
  <si>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</si>
  <si>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チーム保育推進加算</t>
    <rPh sb="3" eb="5">
      <t>ホイク</t>
    </rPh>
    <rPh sb="5" eb="7">
      <t>スイシン</t>
    </rPh>
    <rPh sb="7" eb="9">
      <t>カサン</t>
    </rPh>
    <phoneticPr fontId="77"/>
  </si>
  <si>
    <t>分園の場合</t>
    <rPh sb="0" eb="2">
      <t>ブンエン</t>
    </rPh>
    <rPh sb="3" eb="5">
      <t>バアイ</t>
    </rPh>
    <phoneticPr fontId="77"/>
  </si>
  <si>
    <t>常態的に土曜日に閉所する場合</t>
    <rPh sb="0" eb="3">
      <t>ジョウタイテキ</t>
    </rPh>
    <rPh sb="4" eb="7">
      <t>ドヨウビ</t>
    </rPh>
    <rPh sb="8" eb="10">
      <t>ヘイショ</t>
    </rPh>
    <rPh sb="12" eb="14">
      <t>バアイ</t>
    </rPh>
    <phoneticPr fontId="77"/>
  </si>
  <si>
    <t>定員を恒常的に超過する場合</t>
    <rPh sb="0" eb="2">
      <t>テイイン</t>
    </rPh>
    <rPh sb="3" eb="6">
      <t>コウジョウテキ</t>
    </rPh>
    <rPh sb="7" eb="9">
      <t>チョウカ</t>
    </rPh>
    <rPh sb="11" eb="13">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</si>
  <si>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</si>
  <si>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</si>
  <si>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</si>
  <si>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</si>
  <si>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</si>
  <si>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</si>
  <si>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加算額</t>
    <rPh sb="0" eb="3">
      <t>カサンガク</t>
    </rPh>
    <phoneticPr fontId="77"/>
  </si>
  <si>
    <t>（注）</t>
    <phoneticPr fontId="77"/>
  </si>
  <si>
    <t>（注）</t>
    <rPh sb="0" eb="3">
      <t>チュウ</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</si>
  <si>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</si>
  <si>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</si>
  <si>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</si>
  <si>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</si>
  <si>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</si>
  <si>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</si>
  <si>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</si>
  <si>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</si>
  <si>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</si>
  <si>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</si>
  <si>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</si>
  <si>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</si>
  <si>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</si>
  <si>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</si>
  <si>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</si>
  <si>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</si>
  <si>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</si>
  <si>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</si>
  <si>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20４歳以上児</t>
    <rPh sb="3" eb="6">
      <t>サイイジョウ</t>
    </rPh>
    <rPh sb="6" eb="7">
      <t>ジ</t>
    </rPh>
    <phoneticPr fontId="77"/>
  </si>
  <si>
    <t>16/100
地域</t>
    <phoneticPr fontId="3"/>
  </si>
  <si>
    <t>　20人</t>
    <rPh sb="3" eb="4">
      <t>ニン</t>
    </rPh>
    <phoneticPr fontId="3"/>
  </si>
  <si>
    <t>2号</t>
    <rPh sb="1" eb="2">
      <t>ゴウ</t>
    </rPh>
    <phoneticPr fontId="77"/>
  </si>
  <si>
    <t>＋</t>
    <phoneticPr fontId="77"/>
  </si>
  <si>
    <t>×加算率</t>
    <rPh sb="1" eb="3">
      <t>カサン</t>
    </rPh>
    <rPh sb="3" eb="4">
      <t>リツ</t>
    </rPh>
    <phoneticPr fontId="77"/>
  </si>
  <si>
    <t>＋</t>
  </si>
  <si>
    <t>÷</t>
    <phoneticPr fontId="77"/>
  </si>
  <si>
    <t>Ａ地域</t>
    <rPh sb="1" eb="3">
      <t>チイキ</t>
    </rPh>
    <phoneticPr fontId="77"/>
  </si>
  <si>
    <t>ａ地域</t>
    <rPh sb="1" eb="3">
      <t>チイキ</t>
    </rPh>
    <phoneticPr fontId="77"/>
  </si>
  <si>
    <t>－</t>
    <phoneticPr fontId="77"/>
  </si>
  <si>
    <t>(⑥＋⑦
　＋⑨＋⑪)</t>
    <phoneticPr fontId="77"/>
  </si>
  <si>
    <t>(⑥～⑯)</t>
    <phoneticPr fontId="77"/>
  </si>
  <si>
    <t>20３歳児</t>
    <rPh sb="3" eb="4">
      <t>サイ</t>
    </rPh>
    <rPh sb="4" eb="5">
      <t>ジ</t>
    </rPh>
    <phoneticPr fontId="77"/>
  </si>
  <si>
    <t>Ｂ地域</t>
    <rPh sb="1" eb="3">
      <t>チイキ</t>
    </rPh>
    <phoneticPr fontId="77"/>
  </si>
  <si>
    <t>ｂ地域</t>
    <rPh sb="1" eb="3">
      <t>チイキ</t>
    </rPh>
    <phoneticPr fontId="77"/>
  </si>
  <si>
    <t>20１，２歳児</t>
    <rPh sb="5" eb="6">
      <t>サイ</t>
    </rPh>
    <rPh sb="6" eb="7">
      <t>ジ</t>
    </rPh>
    <phoneticPr fontId="77"/>
  </si>
  <si>
    <t>3号</t>
    <rPh sb="1" eb="2">
      <t>ゴウ</t>
    </rPh>
    <phoneticPr fontId="77"/>
  </si>
  <si>
    <t>１、２歳児</t>
    <rPh sb="3" eb="5">
      <t>サイジ</t>
    </rPh>
    <phoneticPr fontId="3"/>
  </si>
  <si>
    <t>Ｃ地域</t>
    <rPh sb="1" eb="3">
      <t>チイキ</t>
    </rPh>
    <phoneticPr fontId="77"/>
  </si>
  <si>
    <t>ｃ地域</t>
    <rPh sb="1" eb="3">
      <t>チイキ</t>
    </rPh>
    <phoneticPr fontId="77"/>
  </si>
  <si>
    <t>20乳児</t>
    <rPh sb="2" eb="4">
      <t>ニュウジ</t>
    </rPh>
    <phoneticPr fontId="77"/>
  </si>
  <si>
    <t>Ｄ地域</t>
    <rPh sb="1" eb="3">
      <t>チイキ</t>
    </rPh>
    <phoneticPr fontId="77"/>
  </si>
  <si>
    <t>ｄ地域</t>
    <rPh sb="1" eb="3">
      <t>チイキ</t>
    </rPh>
    <phoneticPr fontId="77"/>
  </si>
  <si>
    <t>30４歳以上児</t>
    <rPh sb="3" eb="6">
      <t>サイイジョウ</t>
    </rPh>
    <rPh sb="6" eb="7">
      <t>ジ</t>
    </rPh>
    <phoneticPr fontId="77"/>
  </si>
  <si>
    <t>　21人
　　から
　30人
　　まで</t>
    <rPh sb="3" eb="4">
      <t>ニン</t>
    </rPh>
    <rPh sb="13" eb="14">
      <t>ニン</t>
    </rPh>
    <phoneticPr fontId="3"/>
  </si>
  <si>
    <t>30３歳児</t>
    <rPh sb="3" eb="4">
      <t>サイ</t>
    </rPh>
    <rPh sb="4" eb="5">
      <t>ジ</t>
    </rPh>
    <phoneticPr fontId="77"/>
  </si>
  <si>
    <t>30１，２歳児</t>
    <rPh sb="5" eb="6">
      <t>サイ</t>
    </rPh>
    <rPh sb="6" eb="7">
      <t>ジ</t>
    </rPh>
    <phoneticPr fontId="77"/>
  </si>
  <si>
    <t>30乳児</t>
    <rPh sb="2" eb="4">
      <t>ニュウジ</t>
    </rPh>
    <phoneticPr fontId="77"/>
  </si>
  <si>
    <t>40４歳以上児</t>
    <rPh sb="3" eb="6">
      <t>サイイジョウ</t>
    </rPh>
    <rPh sb="6" eb="7">
      <t>ジ</t>
    </rPh>
    <phoneticPr fontId="77"/>
  </si>
  <si>
    <t>　31人
　　から
　40人
　　まで</t>
    <rPh sb="3" eb="4">
      <t>ニン</t>
    </rPh>
    <rPh sb="13" eb="14">
      <t>ニン</t>
    </rPh>
    <phoneticPr fontId="3"/>
  </si>
  <si>
    <t>40３歳児</t>
    <rPh sb="3" eb="4">
      <t>サイ</t>
    </rPh>
    <rPh sb="4" eb="5">
      <t>ジ</t>
    </rPh>
    <phoneticPr fontId="77"/>
  </si>
  <si>
    <t>40１，２歳児</t>
    <rPh sb="5" eb="6">
      <t>サイ</t>
    </rPh>
    <rPh sb="6" eb="7">
      <t>ジ</t>
    </rPh>
    <phoneticPr fontId="77"/>
  </si>
  <si>
    <t>40乳児</t>
    <rPh sb="2" eb="4">
      <t>ニュウジ</t>
    </rPh>
    <phoneticPr fontId="77"/>
  </si>
  <si>
    <t>50４歳以上児</t>
    <rPh sb="3" eb="6">
      <t>サイイジョウ</t>
    </rPh>
    <rPh sb="6" eb="7">
      <t>ジ</t>
    </rPh>
    <phoneticPr fontId="77"/>
  </si>
  <si>
    <t>　41人
　　から
　50人
　　まで</t>
    <rPh sb="3" eb="4">
      <t>ニン</t>
    </rPh>
    <rPh sb="13" eb="14">
      <t>ニン</t>
    </rPh>
    <phoneticPr fontId="3"/>
  </si>
  <si>
    <t>休日保育の年間延べ利用子ども数</t>
    <rPh sb="0" eb="2">
      <t>キュウジツ</t>
    </rPh>
    <rPh sb="2" eb="4">
      <t>ホイク</t>
    </rPh>
    <rPh sb="5" eb="7">
      <t>ネンカン</t>
    </rPh>
    <rPh sb="7" eb="8">
      <t>ノ</t>
    </rPh>
    <rPh sb="9" eb="11">
      <t>リヨウ</t>
    </rPh>
    <rPh sb="11" eb="12">
      <t>コ</t>
    </rPh>
    <rPh sb="14" eb="15">
      <t>スウ</t>
    </rPh>
    <phoneticPr fontId="77"/>
  </si>
  <si>
    <t>50３歳児</t>
    <rPh sb="3" eb="4">
      <t>サイ</t>
    </rPh>
    <rPh sb="4" eb="5">
      <t>ジ</t>
    </rPh>
    <phoneticPr fontId="77"/>
  </si>
  <si>
    <t>50１，２歳児</t>
    <rPh sb="5" eb="6">
      <t>サイ</t>
    </rPh>
    <rPh sb="6" eb="7">
      <t>ジ</t>
    </rPh>
    <phoneticPr fontId="77"/>
  </si>
  <si>
    <t>50乳児</t>
    <rPh sb="2" eb="4">
      <t>ニュウジ</t>
    </rPh>
    <phoneticPr fontId="77"/>
  </si>
  <si>
    <t>　 　　 ～　210人</t>
    <rPh sb="10" eb="11">
      <t>ニン</t>
    </rPh>
    <phoneticPr fontId="77"/>
  </si>
  <si>
    <t>60４歳以上児</t>
    <rPh sb="3" eb="6">
      <t>サイイジョウ</t>
    </rPh>
    <rPh sb="6" eb="7">
      <t>ジ</t>
    </rPh>
    <phoneticPr fontId="77"/>
  </si>
  <si>
    <t>　51人
　　から
　60人
　　まで</t>
    <rPh sb="3" eb="4">
      <t>ニン</t>
    </rPh>
    <rPh sb="13" eb="14">
      <t>ニン</t>
    </rPh>
    <phoneticPr fontId="3"/>
  </si>
  <si>
    <t>60３歳児</t>
    <rPh sb="3" eb="4">
      <t>サイ</t>
    </rPh>
    <rPh sb="4" eb="5">
      <t>ジ</t>
    </rPh>
    <phoneticPr fontId="77"/>
  </si>
  <si>
    <t>60１，２歳児</t>
    <rPh sb="5" eb="6">
      <t>サイ</t>
    </rPh>
    <rPh sb="6" eb="7">
      <t>ジ</t>
    </rPh>
    <phoneticPr fontId="77"/>
  </si>
  <si>
    <t>　 211人～　279人</t>
    <rPh sb="5" eb="6">
      <t>ニン</t>
    </rPh>
    <rPh sb="11" eb="12">
      <t>ニン</t>
    </rPh>
    <phoneticPr fontId="77"/>
  </si>
  <si>
    <t>60乳児</t>
    <rPh sb="2" eb="4">
      <t>ニュウジ</t>
    </rPh>
    <phoneticPr fontId="77"/>
  </si>
  <si>
    <t>70４歳以上児</t>
    <rPh sb="3" eb="6">
      <t>サイイジョウ</t>
    </rPh>
    <rPh sb="6" eb="7">
      <t>ジ</t>
    </rPh>
    <phoneticPr fontId="77"/>
  </si>
  <si>
    <t>　61人
　　から
　70人
　　まで</t>
    <rPh sb="3" eb="4">
      <t>ニン</t>
    </rPh>
    <rPh sb="13" eb="14">
      <t>ニン</t>
    </rPh>
    <phoneticPr fontId="3"/>
  </si>
  <si>
    <t>70３歳児</t>
    <rPh sb="3" eb="4">
      <t>サイ</t>
    </rPh>
    <rPh sb="4" eb="5">
      <t>ジ</t>
    </rPh>
    <phoneticPr fontId="77"/>
  </si>
  <si>
    <t>　 280人～　349人</t>
    <rPh sb="5" eb="6">
      <t>ニン</t>
    </rPh>
    <rPh sb="11" eb="12">
      <t>ニン</t>
    </rPh>
    <phoneticPr fontId="77"/>
  </si>
  <si>
    <t>70１，２歳児</t>
    <rPh sb="5" eb="6">
      <t>サイ</t>
    </rPh>
    <rPh sb="6" eb="7">
      <t>ジ</t>
    </rPh>
    <phoneticPr fontId="77"/>
  </si>
  <si>
    <t>70乳児</t>
    <rPh sb="2" eb="4">
      <t>ニュウジ</t>
    </rPh>
    <phoneticPr fontId="77"/>
  </si>
  <si>
    <t>80４歳以上児</t>
    <rPh sb="3" eb="6">
      <t>サイイジョウ</t>
    </rPh>
    <rPh sb="6" eb="7">
      <t>ジ</t>
    </rPh>
    <phoneticPr fontId="77"/>
  </si>
  <si>
    <t>　71人
　　から
　80人
　　まで</t>
    <rPh sb="3" eb="4">
      <t>ニン</t>
    </rPh>
    <rPh sb="13" eb="14">
      <t>ニン</t>
    </rPh>
    <phoneticPr fontId="3"/>
  </si>
  <si>
    <t xml:space="preserve"> 　350人～　419人</t>
    <rPh sb="5" eb="6">
      <t>ニン</t>
    </rPh>
    <rPh sb="11" eb="12">
      <t>ニン</t>
    </rPh>
    <phoneticPr fontId="77"/>
  </si>
  <si>
    <t>80３歳児</t>
    <rPh sb="3" eb="4">
      <t>サイ</t>
    </rPh>
    <rPh sb="4" eb="5">
      <t>ジ</t>
    </rPh>
    <phoneticPr fontId="77"/>
  </si>
  <si>
    <t>80１，２歳児</t>
    <rPh sb="5" eb="6">
      <t>サイ</t>
    </rPh>
    <rPh sb="6" eb="7">
      <t>ジ</t>
    </rPh>
    <phoneticPr fontId="77"/>
  </si>
  <si>
    <t>80乳児</t>
    <rPh sb="2" eb="4">
      <t>ニュウジ</t>
    </rPh>
    <phoneticPr fontId="77"/>
  </si>
  <si>
    <t>　 420人～　489人</t>
    <rPh sb="5" eb="6">
      <t>ニン</t>
    </rPh>
    <rPh sb="11" eb="12">
      <t>ニン</t>
    </rPh>
    <phoneticPr fontId="77"/>
  </si>
  <si>
    <t>90４歳以上児</t>
    <rPh sb="3" eb="6">
      <t>サイイジョウ</t>
    </rPh>
    <rPh sb="6" eb="7">
      <t>ジ</t>
    </rPh>
    <phoneticPr fontId="77"/>
  </si>
  <si>
    <t>　81人
　　から
　90人
　　まで</t>
    <rPh sb="3" eb="4">
      <t>ニン</t>
    </rPh>
    <rPh sb="13" eb="14">
      <t>ニン</t>
    </rPh>
    <phoneticPr fontId="3"/>
  </si>
  <si>
    <t>90３歳児</t>
    <rPh sb="3" eb="4">
      <t>サイ</t>
    </rPh>
    <rPh sb="4" eb="5">
      <t>ジ</t>
    </rPh>
    <phoneticPr fontId="77"/>
  </si>
  <si>
    <t>90１，２歳児</t>
    <rPh sb="5" eb="6">
      <t>サイ</t>
    </rPh>
    <rPh sb="6" eb="7">
      <t>ジ</t>
    </rPh>
    <phoneticPr fontId="77"/>
  </si>
  <si>
    <t xml:space="preserve"> 　490人～　559人</t>
    <rPh sb="5" eb="6">
      <t>ニン</t>
    </rPh>
    <rPh sb="11" eb="12">
      <t>ニン</t>
    </rPh>
    <phoneticPr fontId="77"/>
  </si>
  <si>
    <t>90乳児</t>
    <rPh sb="2" eb="4">
      <t>ニュウジ</t>
    </rPh>
    <phoneticPr fontId="77"/>
  </si>
  <si>
    <t>100４歳以上児</t>
    <rPh sb="4" eb="7">
      <t>サイイジョウ</t>
    </rPh>
    <rPh sb="7" eb="8">
      <t>ジ</t>
    </rPh>
    <phoneticPr fontId="77"/>
  </si>
  <si>
    <t>　91人
　　から
　100人
　　まで</t>
    <rPh sb="3" eb="4">
      <t>ニン</t>
    </rPh>
    <rPh sb="14" eb="15">
      <t>ニン</t>
    </rPh>
    <phoneticPr fontId="3"/>
  </si>
  <si>
    <t>(⑥＋⑦＋⑧)</t>
    <phoneticPr fontId="77"/>
  </si>
  <si>
    <t>100３歳児</t>
    <rPh sb="4" eb="5">
      <t>サイ</t>
    </rPh>
    <rPh sb="5" eb="6">
      <t>ジ</t>
    </rPh>
    <phoneticPr fontId="77"/>
  </si>
  <si>
    <t>　 560人～　629人</t>
    <rPh sb="5" eb="6">
      <t>ニン</t>
    </rPh>
    <rPh sb="11" eb="12">
      <t>ニン</t>
    </rPh>
    <phoneticPr fontId="77"/>
  </si>
  <si>
    <t>各月初日の</t>
    <rPh sb="0" eb="2">
      <t>カクツキ</t>
    </rPh>
    <rPh sb="2" eb="4">
      <t>ショニチ</t>
    </rPh>
    <phoneticPr fontId="77"/>
  </si>
  <si>
    <t>100１，２歳児</t>
    <rPh sb="6" eb="7">
      <t>サイ</t>
    </rPh>
    <rPh sb="7" eb="8">
      <t>ジ</t>
    </rPh>
    <phoneticPr fontId="77"/>
  </si>
  <si>
    <t>利用子ども数</t>
    <rPh sb="0" eb="2">
      <t>リヨウ</t>
    </rPh>
    <rPh sb="2" eb="3">
      <t>コ</t>
    </rPh>
    <rPh sb="5" eb="6">
      <t>スウ</t>
    </rPh>
    <phoneticPr fontId="77"/>
  </si>
  <si>
    <t>100乳児</t>
    <rPh sb="3" eb="5">
      <t>ニュウジ</t>
    </rPh>
    <phoneticPr fontId="77"/>
  </si>
  <si>
    <t>110４歳以上児</t>
    <rPh sb="4" eb="7">
      <t>サイイジョウ</t>
    </rPh>
    <rPh sb="7" eb="8">
      <t>ジ</t>
    </rPh>
    <phoneticPr fontId="77"/>
  </si>
  <si>
    <t>　101人
　　から
　110人
　　まで</t>
    <rPh sb="4" eb="5">
      <t>ニン</t>
    </rPh>
    <rPh sb="15" eb="16">
      <t>ニン</t>
    </rPh>
    <phoneticPr fontId="3"/>
  </si>
  <si>
    <t>　 630人～　699人</t>
    <rPh sb="5" eb="6">
      <t>ニン</t>
    </rPh>
    <rPh sb="11" eb="12">
      <t>ニン</t>
    </rPh>
    <phoneticPr fontId="77"/>
  </si>
  <si>
    <t>110３歳児</t>
    <rPh sb="4" eb="5">
      <t>サイ</t>
    </rPh>
    <rPh sb="5" eb="6">
      <t>ジ</t>
    </rPh>
    <phoneticPr fontId="77"/>
  </si>
  <si>
    <t>110１，２歳児</t>
    <rPh sb="6" eb="7">
      <t>サイ</t>
    </rPh>
    <rPh sb="7" eb="8">
      <t>ジ</t>
    </rPh>
    <phoneticPr fontId="77"/>
  </si>
  <si>
    <t>110乳児</t>
    <rPh sb="3" eb="5">
      <t>ニュウジ</t>
    </rPh>
    <phoneticPr fontId="77"/>
  </si>
  <si>
    <t xml:space="preserve"> 　700人～　769人</t>
    <rPh sb="5" eb="6">
      <t>ニン</t>
    </rPh>
    <rPh sb="11" eb="12">
      <t>ニン</t>
    </rPh>
    <phoneticPr fontId="77"/>
  </si>
  <si>
    <t>120４歳以上児</t>
    <rPh sb="4" eb="7">
      <t>サイイジョウ</t>
    </rPh>
    <rPh sb="7" eb="8">
      <t>ジ</t>
    </rPh>
    <phoneticPr fontId="77"/>
  </si>
  <si>
    <t>　111人
　　から
　120人
　　まで</t>
    <rPh sb="4" eb="5">
      <t>ニン</t>
    </rPh>
    <rPh sb="15" eb="16">
      <t>ニン</t>
    </rPh>
    <phoneticPr fontId="3"/>
  </si>
  <si>
    <t>120３歳児</t>
    <rPh sb="4" eb="5">
      <t>サイ</t>
    </rPh>
    <rPh sb="5" eb="6">
      <t>ジ</t>
    </rPh>
    <phoneticPr fontId="77"/>
  </si>
  <si>
    <t>120１，２歳児</t>
    <rPh sb="6" eb="7">
      <t>サイ</t>
    </rPh>
    <rPh sb="7" eb="8">
      <t>ジ</t>
    </rPh>
    <phoneticPr fontId="77"/>
  </si>
  <si>
    <t xml:space="preserve"> 　770人～　839人</t>
    <rPh sb="5" eb="6">
      <t>ニン</t>
    </rPh>
    <rPh sb="11" eb="12">
      <t>ニン</t>
    </rPh>
    <phoneticPr fontId="77"/>
  </si>
  <si>
    <t>120乳児</t>
    <rPh sb="3" eb="5">
      <t>ニュウジ</t>
    </rPh>
    <phoneticPr fontId="77"/>
  </si>
  <si>
    <t>130４歳以上児</t>
    <rPh sb="4" eb="7">
      <t>サイイジョウ</t>
    </rPh>
    <rPh sb="7" eb="8">
      <t>ジ</t>
    </rPh>
    <phoneticPr fontId="77"/>
  </si>
  <si>
    <t>　121人
　　から
　130人
　　まで</t>
    <rPh sb="4" eb="5">
      <t>ニン</t>
    </rPh>
    <rPh sb="15" eb="16">
      <t>ニン</t>
    </rPh>
    <phoneticPr fontId="3"/>
  </si>
  <si>
    <t>130３歳児</t>
    <rPh sb="4" eb="5">
      <t>サイ</t>
    </rPh>
    <rPh sb="5" eb="6">
      <t>ジ</t>
    </rPh>
    <phoneticPr fontId="77"/>
  </si>
  <si>
    <t>　 840人～　909人</t>
    <rPh sb="5" eb="6">
      <t>ニン</t>
    </rPh>
    <rPh sb="11" eb="12">
      <t>ニン</t>
    </rPh>
    <phoneticPr fontId="77"/>
  </si>
  <si>
    <t>130１，２歳児</t>
    <rPh sb="6" eb="7">
      <t>サイ</t>
    </rPh>
    <rPh sb="7" eb="8">
      <t>ジ</t>
    </rPh>
    <phoneticPr fontId="77"/>
  </si>
  <si>
    <t>130乳児</t>
    <rPh sb="3" eb="5">
      <t>ニュウジ</t>
    </rPh>
    <phoneticPr fontId="77"/>
  </si>
  <si>
    <t>140４歳以上児</t>
    <rPh sb="4" eb="7">
      <t>サイイジョウ</t>
    </rPh>
    <rPh sb="7" eb="8">
      <t>ジ</t>
    </rPh>
    <phoneticPr fontId="77"/>
  </si>
  <si>
    <t>　131人
　　から
　140人
　　まで</t>
    <rPh sb="4" eb="5">
      <t>ニン</t>
    </rPh>
    <rPh sb="15" eb="16">
      <t>ニン</t>
    </rPh>
    <phoneticPr fontId="3"/>
  </si>
  <si>
    <t xml:space="preserve"> 　910人～　979人</t>
    <rPh sb="5" eb="6">
      <t>ニン</t>
    </rPh>
    <rPh sb="11" eb="12">
      <t>ニン</t>
    </rPh>
    <phoneticPr fontId="77"/>
  </si>
  <si>
    <t>140３歳児</t>
    <rPh sb="4" eb="5">
      <t>サイ</t>
    </rPh>
    <rPh sb="5" eb="6">
      <t>ジ</t>
    </rPh>
    <phoneticPr fontId="77"/>
  </si>
  <si>
    <t>140１，２歳児</t>
    <rPh sb="6" eb="7">
      <t>サイ</t>
    </rPh>
    <rPh sb="7" eb="8">
      <t>ジ</t>
    </rPh>
    <phoneticPr fontId="77"/>
  </si>
  <si>
    <t>140乳児</t>
    <rPh sb="3" eb="5">
      <t>ニュウジ</t>
    </rPh>
    <phoneticPr fontId="77"/>
  </si>
  <si>
    <t>　 980人～1,049人</t>
    <rPh sb="5" eb="6">
      <t>ニン</t>
    </rPh>
    <rPh sb="12" eb="13">
      <t>ニン</t>
    </rPh>
    <phoneticPr fontId="77"/>
  </si>
  <si>
    <t>150４歳以上児</t>
    <rPh sb="4" eb="7">
      <t>サイイジョウ</t>
    </rPh>
    <rPh sb="7" eb="8">
      <t>ジ</t>
    </rPh>
    <phoneticPr fontId="77"/>
  </si>
  <si>
    <t>　141人
　　から
　150人
　　まで</t>
    <rPh sb="4" eb="5">
      <t>ニン</t>
    </rPh>
    <rPh sb="15" eb="16">
      <t>ニン</t>
    </rPh>
    <phoneticPr fontId="3"/>
  </si>
  <si>
    <t>150３歳児</t>
    <rPh sb="4" eb="5">
      <t>サイ</t>
    </rPh>
    <rPh sb="5" eb="6">
      <t>ジ</t>
    </rPh>
    <phoneticPr fontId="77"/>
  </si>
  <si>
    <t>150１，２歳児</t>
    <rPh sb="6" eb="7">
      <t>サイ</t>
    </rPh>
    <rPh sb="7" eb="8">
      <t>ジ</t>
    </rPh>
    <phoneticPr fontId="77"/>
  </si>
  <si>
    <t xml:space="preserve"> 1,050人～</t>
    <rPh sb="6" eb="7">
      <t>ニン</t>
    </rPh>
    <phoneticPr fontId="77"/>
  </si>
  <si>
    <t>150乳児</t>
    <rPh sb="3" eb="5">
      <t>ニュウジ</t>
    </rPh>
    <phoneticPr fontId="77"/>
  </si>
  <si>
    <t>160４歳以上児</t>
    <rPh sb="4" eb="7">
      <t>サイイジョウ</t>
    </rPh>
    <rPh sb="7" eb="8">
      <t>ジ</t>
    </rPh>
    <phoneticPr fontId="77"/>
  </si>
  <si>
    <t>　151人
　　から
　160人
　　まで</t>
    <rPh sb="4" eb="5">
      <t>ニン</t>
    </rPh>
    <rPh sb="15" eb="16">
      <t>ニン</t>
    </rPh>
    <phoneticPr fontId="3"/>
  </si>
  <si>
    <t>160３歳児</t>
    <rPh sb="4" eb="5">
      <t>サイ</t>
    </rPh>
    <rPh sb="5" eb="6">
      <t>ジ</t>
    </rPh>
    <phoneticPr fontId="77"/>
  </si>
  <si>
    <t>160１，２歳児</t>
    <rPh sb="6" eb="7">
      <t>サイ</t>
    </rPh>
    <rPh sb="7" eb="8">
      <t>ジ</t>
    </rPh>
    <phoneticPr fontId="77"/>
  </si>
  <si>
    <t>160乳児</t>
    <rPh sb="3" eb="5">
      <t>ニュウジ</t>
    </rPh>
    <phoneticPr fontId="77"/>
  </si>
  <si>
    <t>170４歳以上児</t>
    <rPh sb="4" eb="7">
      <t>サイイジョウ</t>
    </rPh>
    <rPh sb="7" eb="8">
      <t>ジ</t>
    </rPh>
    <phoneticPr fontId="77"/>
  </si>
  <si>
    <t>　161人
　　から
　170人
　　まで</t>
    <rPh sb="4" eb="5">
      <t>ニン</t>
    </rPh>
    <rPh sb="15" eb="16">
      <t>ニン</t>
    </rPh>
    <phoneticPr fontId="3"/>
  </si>
  <si>
    <t>170３歳児</t>
    <rPh sb="4" eb="5">
      <t>サイ</t>
    </rPh>
    <rPh sb="5" eb="6">
      <t>ジ</t>
    </rPh>
    <phoneticPr fontId="77"/>
  </si>
  <si>
    <t>170１，２歳児</t>
    <rPh sb="6" eb="7">
      <t>サイ</t>
    </rPh>
    <rPh sb="7" eb="8">
      <t>ジ</t>
    </rPh>
    <phoneticPr fontId="77"/>
  </si>
  <si>
    <t>170乳児</t>
    <rPh sb="3" eb="5">
      <t>ニュウジ</t>
    </rPh>
    <phoneticPr fontId="77"/>
  </si>
  <si>
    <t>180４歳以上児</t>
    <rPh sb="4" eb="7">
      <t>サイイジョウ</t>
    </rPh>
    <rPh sb="7" eb="8">
      <t>ジ</t>
    </rPh>
    <phoneticPr fontId="77"/>
  </si>
  <si>
    <t>　171人
　　以上</t>
    <rPh sb="4" eb="5">
      <t>ニン</t>
    </rPh>
    <rPh sb="8" eb="10">
      <t>イジョウ</t>
    </rPh>
    <phoneticPr fontId="3"/>
  </si>
  <si>
    <t>180３歳児</t>
    <rPh sb="4" eb="5">
      <t>サイ</t>
    </rPh>
    <rPh sb="5" eb="6">
      <t>ジ</t>
    </rPh>
    <phoneticPr fontId="77"/>
  </si>
  <si>
    <t>180１，２歳児</t>
    <rPh sb="6" eb="7">
      <t>サイ</t>
    </rPh>
    <rPh sb="7" eb="8">
      <t>ジ</t>
    </rPh>
    <phoneticPr fontId="77"/>
  </si>
  <si>
    <t>180乳児</t>
    <rPh sb="3" eb="5">
      <t>ニュウジ</t>
    </rPh>
    <phoneticPr fontId="77"/>
  </si>
  <si>
    <t>(⑥～⑰（⑮を除く。)）</t>
    <rPh sb="7" eb="8">
      <t>ノゾ</t>
    </rPh>
    <phoneticPr fontId="77"/>
  </si>
  <si>
    <t>加算部分２</t>
    <rPh sb="0" eb="2">
      <t>カサン</t>
    </rPh>
    <rPh sb="2" eb="4">
      <t>ブブン</t>
    </rPh>
    <phoneticPr fontId="77"/>
  </si>
  <si>
    <t>⑲</t>
    <phoneticPr fontId="3"/>
  </si>
  <si>
    <t>基本額</t>
    <phoneticPr fontId="3"/>
  </si>
  <si>
    <t>処遇改善等加算Ⅰ</t>
    <rPh sb="0" eb="2">
      <t>ショグウ</t>
    </rPh>
    <rPh sb="2" eb="4">
      <t>カイゼン</t>
    </rPh>
    <rPh sb="4" eb="5">
      <t>トウ</t>
    </rPh>
    <rPh sb="5" eb="7">
      <t>カサン</t>
    </rPh>
    <phoneticPr fontId="3"/>
  </si>
  <si>
    <t>※各月初日の利用子どもの単価に加算</t>
    <rPh sb="1" eb="3">
      <t>カクツキ</t>
    </rPh>
    <rPh sb="3" eb="5">
      <t>ショニチ</t>
    </rPh>
    <rPh sb="6" eb="8">
      <t>リヨウ</t>
    </rPh>
    <rPh sb="8" eb="9">
      <t>コ</t>
    </rPh>
    <rPh sb="12" eb="14">
      <t>タンカ</t>
    </rPh>
    <rPh sb="15" eb="17">
      <t>カサン</t>
    </rPh>
    <phoneticPr fontId="3"/>
  </si>
  <si>
    <t>（</t>
    <phoneticPr fontId="3"/>
  </si>
  <si>
    <t>＋</t>
    <phoneticPr fontId="3"/>
  </si>
  <si>
    <t>）</t>
    <phoneticPr fontId="3"/>
  </si>
  <si>
    <t>÷各月初日の利用子ども数</t>
    <phoneticPr fontId="3"/>
  </si>
  <si>
    <t>⑳</t>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</si>
  <si>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</si>
  <si>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</si>
  <si>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</si>
  <si>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事務職員雇上費加算</t>
    <rPh sb="0" eb="2">
      <t>ジム</t>
    </rPh>
    <rPh sb="2" eb="4">
      <t>ショクイン</t>
    </rPh>
    <rPh sb="4" eb="7">
      <t>コジョウヒ</t>
    </rPh>
    <rPh sb="7" eb="9">
      <t>カサン</t>
    </rPh>
    <phoneticPr fontId="3"/>
  </si>
  <si>
    <t>㉑</t>
    <phoneticPr fontId="3"/>
  </si>
  <si>
    <t>処遇改善等加算Ⅱ</t>
    <rPh sb="0" eb="2">
      <t>ショグウ</t>
    </rPh>
    <rPh sb="2" eb="4">
      <t>カイゼン</t>
    </rPh>
    <rPh sb="4" eb="5">
      <t>トウ</t>
    </rPh>
    <rPh sb="5" eb="7">
      <t>カサン</t>
    </rPh>
    <phoneticPr fontId="77"/>
  </si>
  <si>
    <t>㉒</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</si>
  <si>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</si>
  <si>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</si>
  <si>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</si>
  <si>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</si>
  <si>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</si>
  <si>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</si>
  <si>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</si>
  <si>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㉓</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</si>
  <si>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</si>
  <si>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</si>
  <si>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</si>
  <si>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</si>
  <si>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</si>
  <si>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</si>
  <si>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</si>
  <si>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㉔</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</si>
  <si>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</si>
  <si>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</si>
  <si>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㉕</t>
    <phoneticPr fontId="3"/>
  </si>
  <si>
    <t>入所児童処遇特別加算</t>
    <rPh sb="0" eb="2">
      <t>ニュウショ</t>
    </rPh>
    <rPh sb="2" eb="4">
      <t>ジドウ</t>
    </rPh>
    <rPh sb="4" eb="6">
      <t>ショグウ</t>
    </rPh>
    <rPh sb="6" eb="8">
      <t>トクベツ</t>
    </rPh>
    <rPh sb="8" eb="10">
      <t>カサン</t>
    </rPh>
    <phoneticPr fontId="3"/>
  </si>
  <si>
    <t>㉖</t>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</si>
  <si>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</si>
  <si>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</si>
  <si>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</si>
  <si>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</si>
  <si>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</si>
  <si>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</si>
  <si>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㉗</t>
    <phoneticPr fontId="3"/>
  </si>
  <si>
    <r>
      <t>小学校接続加算</t>
    </r>
    <r>
      <rPr>
        <sz val="8"/>
        <color theme="1"/>
        <rFont val="HGｺﾞｼｯｸM"/>
        <family val="3"/>
        <charset val="128"/>
      </rPr>
      <t/>
    </r>
    <rPh sb="0" eb="3">
      <t>ショウガッコウ</t>
    </rPh>
    <rPh sb="3" eb="5">
      <t>セツゾク</t>
    </rPh>
    <rPh sb="5" eb="7">
      <t>カサン</t>
    </rPh>
    <phoneticPr fontId="3"/>
  </si>
  <si>
    <t>㉘</t>
    <phoneticPr fontId="3"/>
  </si>
  <si>
    <t>栄養管理加算</t>
    <rPh sb="0" eb="2">
      <t>エイヨウ</t>
    </rPh>
    <rPh sb="2" eb="4">
      <t>カンリ</t>
    </rPh>
    <rPh sb="4" eb="6">
      <t>カサン</t>
    </rPh>
    <phoneticPr fontId="77"/>
  </si>
  <si>
    <t>㉙</t>
    <phoneticPr fontId="3"/>
  </si>
  <si>
    <t>※３月初日の利用子どもの単価に加算</t>
    <rPh sb="2" eb="3">
      <t>ガツ</t>
    </rPh>
    <rPh sb="3" eb="5">
      <t>ショニチ</t>
    </rPh>
    <rPh sb="6" eb="8">
      <t>リヨウ</t>
    </rPh>
    <rPh sb="8" eb="9">
      <t>コ</t>
    </rPh>
    <rPh sb="12" eb="14">
      <t>タンカ</t>
    </rPh>
    <rPh sb="15" eb="17">
      <t>カサン</t>
    </rPh>
    <phoneticPr fontId="77"/>
  </si>
  <si>
    <t>　</t>
    <phoneticPr fontId="3"/>
  </si>
  <si>
    <t>第三者評価受審加算</t>
    <rPh sb="0" eb="3">
      <t>ダイサンシャ</t>
    </rPh>
    <rPh sb="3" eb="5">
      <t>ヒョウカ</t>
    </rPh>
    <rPh sb="5" eb="7">
      <t>ジュシン</t>
    </rPh>
    <rPh sb="7" eb="9">
      <t>カサン</t>
    </rPh>
    <phoneticPr fontId="3"/>
  </si>
  <si>
    <t>㉚</t>
    <phoneticPr fontId="3"/>
  </si>
  <si>
    <t>（ 注 ）年度の初日の前日における満年齢に応じて月額を調整</t>
    <phoneticPr fontId="77"/>
  </si>
  <si>
    <t>中心保育所
（本園）
定員区分</t>
    <rPh sb="0" eb="2">
      <t>チュウシン</t>
    </rPh>
    <rPh sb="2" eb="4">
      <t>ホイク</t>
    </rPh>
    <rPh sb="4" eb="5">
      <t>ショ</t>
    </rPh>
    <rPh sb="7" eb="8">
      <t>ホン</t>
    </rPh>
    <rPh sb="8" eb="9">
      <t>エン</t>
    </rPh>
    <rPh sb="11" eb="13">
      <t>テイイン</t>
    </rPh>
    <rPh sb="13" eb="15">
      <t>クブン</t>
    </rPh>
    <phoneticPr fontId="3"/>
  </si>
  <si>
    <r>
      <t>２　平均利用子ども数計算表（令和元年度実績</t>
    </r>
    <r>
      <rPr>
        <vertAlign val="superscript"/>
        <sz val="11"/>
        <rFont val="HGｺﾞｼｯｸM"/>
        <family val="3"/>
        <charset val="128"/>
      </rPr>
      <t>※１</t>
    </r>
    <r>
      <rPr>
        <sz val="11"/>
        <rFont val="HGｺﾞｼｯｸM"/>
        <family val="3"/>
        <charset val="128"/>
      </rPr>
      <t>）</t>
    </r>
    <rPh sb="2" eb="4">
      <t>ヘイキン</t>
    </rPh>
    <rPh sb="4" eb="6">
      <t>リヨウ</t>
    </rPh>
    <rPh sb="6" eb="7">
      <t>コ</t>
    </rPh>
    <rPh sb="9" eb="10">
      <t>スウ</t>
    </rPh>
    <rPh sb="10" eb="12">
      <t>ケイサン</t>
    </rPh>
    <rPh sb="12" eb="13">
      <t>ヒョウ</t>
    </rPh>
    <phoneticPr fontId="2"/>
  </si>
  <si>
    <t>【本園】平均利用子ども数｛人｝</t>
    <rPh sb="1" eb="2">
      <t>ホン</t>
    </rPh>
    <rPh sb="2" eb="3">
      <t>エン</t>
    </rPh>
    <rPh sb="4" eb="6">
      <t>ヘイキン</t>
    </rPh>
    <rPh sb="6" eb="8">
      <t>リヨウ</t>
    </rPh>
    <rPh sb="8" eb="9">
      <t>コ</t>
    </rPh>
    <rPh sb="11" eb="12">
      <t>スウ</t>
    </rPh>
    <rPh sb="13" eb="14">
      <t>ニン</t>
    </rPh>
    <phoneticPr fontId="42"/>
  </si>
  <si>
    <t>【分園】平均利用子ども数｛人｝</t>
    <rPh sb="1" eb="3">
      <t>ブンエン</t>
    </rPh>
    <rPh sb="4" eb="6">
      <t>ヘイキン</t>
    </rPh>
    <rPh sb="6" eb="8">
      <t>リヨウ</t>
    </rPh>
    <rPh sb="8" eb="9">
      <t>コ</t>
    </rPh>
    <rPh sb="11" eb="12">
      <t>スウ</t>
    </rPh>
    <rPh sb="13" eb="14">
      <t>ヒト</t>
    </rPh>
    <phoneticPr fontId="42"/>
  </si>
  <si>
    <t>【本園】+【分園】平均利用こども数｛人｝</t>
    <rPh sb="1" eb="2">
      <t>ホン</t>
    </rPh>
    <rPh sb="2" eb="3">
      <t>エン</t>
    </rPh>
    <rPh sb="6" eb="8">
      <t>ブンエン</t>
    </rPh>
    <rPh sb="9" eb="11">
      <t>ヘイキン</t>
    </rPh>
    <rPh sb="11" eb="13">
      <t>リヨウ</t>
    </rPh>
    <rPh sb="16" eb="17">
      <t>スウ</t>
    </rPh>
    <rPh sb="18" eb="19">
      <t>ヒト</t>
    </rPh>
    <phoneticPr fontId="42"/>
  </si>
  <si>
    <t>【本園】処遇改善等加算Ⅰ</t>
    <rPh sb="4" eb="6">
      <t>ショグウ</t>
    </rPh>
    <rPh sb="6" eb="8">
      <t>カイゼン</t>
    </rPh>
    <rPh sb="8" eb="9">
      <t>ナド</t>
    </rPh>
    <rPh sb="9" eb="11">
      <t>カサン</t>
    </rPh>
    <phoneticPr fontId="3"/>
  </si>
  <si>
    <t>【分園】処遇改善等加算Ⅰ</t>
    <rPh sb="1" eb="3">
      <t>ブンエン</t>
    </rPh>
    <rPh sb="4" eb="6">
      <t>ショグウ</t>
    </rPh>
    <rPh sb="6" eb="8">
      <t>カイゼン</t>
    </rPh>
    <rPh sb="8" eb="9">
      <t>ナド</t>
    </rPh>
    <rPh sb="9" eb="11">
      <t>カサン</t>
    </rPh>
    <phoneticPr fontId="3"/>
  </si>
  <si>
    <t>【本園】所長設置加算</t>
    <rPh sb="1" eb="2">
      <t>ホン</t>
    </rPh>
    <rPh sb="2" eb="3">
      <t>エン</t>
    </rPh>
    <rPh sb="4" eb="6">
      <t>ショチョウ</t>
    </rPh>
    <rPh sb="6" eb="8">
      <t>セッチ</t>
    </rPh>
    <rPh sb="8" eb="10">
      <t>カサン</t>
    </rPh>
    <phoneticPr fontId="3"/>
  </si>
  <si>
    <t>【分園】所長設置加算</t>
    <rPh sb="1" eb="3">
      <t>ブンエン</t>
    </rPh>
    <rPh sb="4" eb="6">
      <t>ショチョウ</t>
    </rPh>
    <rPh sb="6" eb="8">
      <t>セッチ</t>
    </rPh>
    <rPh sb="8" eb="10">
      <t>カサン</t>
    </rPh>
    <phoneticPr fontId="2"/>
  </si>
  <si>
    <t>【本園】+【分園】３歳児配置改善加算</t>
    <rPh sb="10" eb="11">
      <t>サイ</t>
    </rPh>
    <rPh sb="11" eb="12">
      <t>ジ</t>
    </rPh>
    <rPh sb="12" eb="14">
      <t>ハイチ</t>
    </rPh>
    <rPh sb="14" eb="16">
      <t>カイゼン</t>
    </rPh>
    <rPh sb="16" eb="18">
      <t>カサン</t>
    </rPh>
    <phoneticPr fontId="3"/>
  </si>
  <si>
    <t>【本園】+【分園】夜間保育加算</t>
    <rPh sb="9" eb="11">
      <t>ヤカン</t>
    </rPh>
    <rPh sb="11" eb="13">
      <t>ホイク</t>
    </rPh>
    <rPh sb="13" eb="15">
      <t>カサン</t>
    </rPh>
    <phoneticPr fontId="3"/>
  </si>
  <si>
    <t>【本園】+【分園】チーム保育推進加算</t>
    <rPh sb="12" eb="14">
      <t>ホイク</t>
    </rPh>
    <rPh sb="14" eb="16">
      <t>スイシン</t>
    </rPh>
    <rPh sb="16" eb="18">
      <t>カサン</t>
    </rPh>
    <phoneticPr fontId="77"/>
  </si>
  <si>
    <t>【本園】合計</t>
    <rPh sb="1" eb="2">
      <t>ホン</t>
    </rPh>
    <rPh sb="2" eb="3">
      <t>エン</t>
    </rPh>
    <rPh sb="4" eb="6">
      <t>ゴウケイ</t>
    </rPh>
    <phoneticPr fontId="42"/>
  </si>
  <si>
    <t>【分園】合計</t>
    <rPh sb="1" eb="3">
      <t>ブンエン</t>
    </rPh>
    <rPh sb="4" eb="6">
      <t>ゴウケイ</t>
    </rPh>
    <phoneticPr fontId="2"/>
  </si>
  <si>
    <t>【本園】+【分園】合計</t>
    <rPh sb="9" eb="11">
      <t>ゴウケイ</t>
    </rPh>
    <phoneticPr fontId="2"/>
  </si>
  <si>
    <t>常態的に土曜日に閉所する場合（人件費改定部分）</t>
    <rPh sb="0" eb="2">
      <t>ジョウタイ</t>
    </rPh>
    <rPh sb="2" eb="3">
      <t>テキ</t>
    </rPh>
    <rPh sb="4" eb="7">
      <t>ドヨウビ</t>
    </rPh>
    <rPh sb="8" eb="10">
      <t>ヘイショ</t>
    </rPh>
    <rPh sb="12" eb="14">
      <t>バアイ</t>
    </rPh>
    <rPh sb="15" eb="18">
      <t>ジンケンヒ</t>
    </rPh>
    <rPh sb="18" eb="20">
      <t>カイテイ</t>
    </rPh>
    <rPh sb="20" eb="22">
      <t>ブブン</t>
    </rPh>
    <phoneticPr fontId="3"/>
  </si>
  <si>
    <t>【本園】
処遇改善等加算Ⅰの単価の合計額</t>
    <rPh sb="1" eb="2">
      <t>ホン</t>
    </rPh>
    <rPh sb="2" eb="3">
      <t>エン</t>
    </rPh>
    <rPh sb="5" eb="7">
      <t>ショグウ</t>
    </rPh>
    <rPh sb="7" eb="9">
      <t>カイゼン</t>
    </rPh>
    <rPh sb="9" eb="10">
      <t>トウ</t>
    </rPh>
    <rPh sb="10" eb="12">
      <t>カサン</t>
    </rPh>
    <rPh sb="14" eb="16">
      <t>タンカ</t>
    </rPh>
    <rPh sb="17" eb="19">
      <t>ゴウケイ</t>
    </rPh>
    <rPh sb="19" eb="20">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</si>
  <si>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</si>
  <si>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【分園】
処遇改善等加算Ⅰの単価の合計額</t>
    <rPh sb="1" eb="3">
      <t>ブンエン</t>
    </rPh>
    <rPh sb="5" eb="7">
      <t>ショグウ</t>
    </rPh>
    <rPh sb="7" eb="9">
      <t>カイゼン</t>
    </rPh>
    <rPh sb="9" eb="10">
      <t>トウ</t>
    </rPh>
    <rPh sb="10" eb="12">
      <t>カサン</t>
    </rPh>
    <rPh sb="14" eb="16">
      <t>タンカ</t>
    </rPh>
    <rPh sb="17" eb="19">
      <t>ゴウケイ</t>
    </rPh>
    <rPh sb="19" eb="20">
      <t>ガク</t>
    </rPh>
    <phoneticPr fontId="42"/>
  </si>
  <si>
    <t>【本園】＋【分園】
処遇改善等加算Ⅰの単価の合計額</t>
    <rPh sb="1" eb="2">
      <t>ホン</t>
    </rPh>
    <rPh sb="2" eb="3">
      <t>エン</t>
    </rPh>
    <rPh sb="6" eb="8">
      <t>ブンエン</t>
    </rPh>
    <rPh sb="10" eb="12">
      <t>ショグウ</t>
    </rPh>
    <rPh sb="12" eb="14">
      <t>カイゼン</t>
    </rPh>
    <rPh sb="14" eb="15">
      <t>トウ</t>
    </rPh>
    <rPh sb="15" eb="17">
      <t>カサン</t>
    </rPh>
    <rPh sb="19" eb="21">
      <t>タンカ</t>
    </rPh>
    <rPh sb="22" eb="24">
      <t>ゴウケイ</t>
    </rPh>
    <rPh sb="24" eb="25">
      <t>ガク</t>
    </rPh>
    <phoneticPr fontId="42"/>
  </si>
  <si>
    <t>代表者職・氏名</t>
    <rPh sb="0" eb="3">
      <t>ダイヒョウシャ</t>
    </rPh>
    <rPh sb="3" eb="4">
      <t>ショク</t>
    </rPh>
    <rPh sb="5" eb="7">
      <t>シメイ</t>
    </rPh>
    <phoneticPr fontId="42"/>
  </si>
  <si>
    <t>施設・事業所名称</t>
    <rPh sb="0" eb="2">
      <t>シセツ</t>
    </rPh>
    <rPh sb="3" eb="6">
      <t>ジギョウショ</t>
    </rPh>
    <rPh sb="6" eb="8">
      <t>メイショウ</t>
    </rPh>
    <phoneticPr fontId="42"/>
  </si>
  <si>
    <t>保育所</t>
  </si>
  <si>
    <t>市町村</t>
    <rPh sb="0" eb="3">
      <t>シチョウソン</t>
    </rPh>
    <phoneticPr fontId="3"/>
  </si>
  <si>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</si>
  <si>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６　職員処遇改善費（市独自）（令和元年度下半期分）</t>
    <rPh sb="2" eb="4">
      <t>ショクイン</t>
    </rPh>
    <rPh sb="4" eb="6">
      <t>ショグウ</t>
    </rPh>
    <rPh sb="6" eb="8">
      <t>カイゼン</t>
    </rPh>
    <rPh sb="8" eb="9">
      <t>ヒ</t>
    </rPh>
    <rPh sb="10" eb="11">
      <t>シ</t>
    </rPh>
    <rPh sb="11" eb="13">
      <t>ドクジ</t>
    </rPh>
    <rPh sb="15" eb="17">
      <t>レイワ</t>
    </rPh>
    <rPh sb="17" eb="19">
      <t>ガンネン</t>
    </rPh>
    <rPh sb="19" eb="20">
      <t>ド</t>
    </rPh>
    <rPh sb="20" eb="23">
      <t>シモハンキ</t>
    </rPh>
    <rPh sb="23" eb="24">
      <t>ブン</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</si>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</sst>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
    <numFmt numFmtId="190" formatCode="0.0_);[Red]\(0.0\)"/>
    <numFmt numFmtId="191" formatCode="0&quot; 年&quot;"/>
    <numFmt numFmtId="192" formatCode="0&quot;人&quot;"/>
    <numFmt numFmtId="193" formatCode="0&quot; 月&quot;"/>
    <numFmt numFmtId="194" formatCode="##&quot;％&quot;"/>
    <numFmt numFmtId="195" formatCode="##.0&quot;％&quot;"/>
    <numFmt numFmtId="196" formatCode="0.0"/>
    <numFmt numFmtId="197" formatCode="#,##0;[Red]#,##0"/>
    <numFmt numFmtId="198" formatCode="#,##0_);[Red]\(#,##0\)"/>
    <numFmt numFmtId="199" formatCode="\(#,##0\)"/>
    <numFmt numFmtId="200" formatCode="#,##0\×&quot;加&quot;&quot;算&quot;&quot;率&quot;"/>
    <numFmt numFmtId="201" formatCode="\(#,##0\×&quot;加&quot;&quot;算&quot;&quot;率&quot;\)"/>
    <numFmt numFmtId="202" formatCode="&quot;×&quot;#\ ?/100"/>
    <numFmt numFmtId="203" formatCode="#,##0\×&quot;加&quot;&quot;算&quot;&quot;数&quot;"/>
    <numFmt numFmtId="204" formatCode="#,##0&quot;×加算率&quot;"/>
    <numFmt numFmtId="205" formatCode="#,##0&quot;÷３月初日の利用子ども数&quot;"/>
    <numFmt numFmtId="206" formatCode="#,##0&quot;（限度額）÷３月初日の利用子ども数&quot;"/>
  </numFmts>
  <fonts count="111">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8"/>
      <name val="HGPｺﾞｼｯｸM"/>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11"/>
      <name val="明朝"/>
      <family val="3"/>
      <charset val="128"/>
    </font>
    <font>
      <b/>
      <sz val="16"/>
      <name val="HGｺﾞｼｯｸM"/>
      <family val="3"/>
      <charset val="128"/>
    </font>
    <font>
      <sz val="8"/>
      <color theme="1"/>
      <name val="HGｺﾞｼｯｸM"/>
      <family val="3"/>
      <charset val="128"/>
    </font>
    <font>
      <sz val="10"/>
      <name val="ＭＳ 明朝"/>
      <family val="1"/>
      <charset val="128"/>
    </font>
    <font>
      <sz val="10"/>
      <name val="游ゴシック"/>
      <family val="3"/>
      <charset val="128"/>
      <scheme val="minor"/>
    </font>
    <font>
      <strike/>
      <sz val="9"/>
      <name val="HGｺﾞｼｯｸM"/>
      <family val="3"/>
      <charset val="128"/>
    </font>
    <font>
      <sz val="36"/>
      <name val="游ゴシック"/>
      <family val="2"/>
      <charset val="128"/>
      <scheme val="minor"/>
    </font>
    <font>
      <sz val="12"/>
      <name val="游ゴシック"/>
      <family val="2"/>
      <charset val="128"/>
      <scheme val="minor"/>
    </font>
    <font>
      <vertAlign val="superscript"/>
      <sz val="11"/>
      <name val="HGｺﾞｼｯｸM"/>
      <family val="3"/>
      <charset val="128"/>
    </font>
    <font>
      <sz val="9"/>
      <name val="HGｺﾞｼｯｸM"/>
      <family val="3"/>
      <charset val="128"/>
    </font>
    <font>
      <strike/>
      <sz val="10"/>
      <name val="ＭＳ Ｐゴシック"/>
      <family val="3"/>
      <charset val="128"/>
    </font>
    <font>
      <b/>
      <strike/>
      <sz val="11"/>
      <name val="ＭＳ Ｐゴシック"/>
      <family val="3"/>
      <charset val="128"/>
    </font>
    <font>
      <strike/>
      <sz val="11"/>
      <name val="ＭＳ Ｐゴシック"/>
      <family val="3"/>
      <charset val="128"/>
    </font>
    <font>
      <strike/>
      <sz val="11"/>
      <name val="HGPｺﾞｼｯｸM"/>
      <family val="3"/>
      <charset val="128"/>
    </font>
    <font>
      <sz val="26"/>
      <color theme="1"/>
      <name val="游ゴシック"/>
      <family val="2"/>
      <charset val="128"/>
      <scheme val="minor"/>
    </font>
  </fonts>
  <fills count="20">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66"/>
        <bgColor indexed="64"/>
      </patternFill>
    </fill>
    <fill>
      <patternFill patternType="solid">
        <fgColor theme="1" tint="0.499984740745262"/>
        <bgColor indexed="64"/>
      </patternFill>
    </fill>
    <fill>
      <patternFill patternType="solid">
        <fgColor rgb="FFB4DE86"/>
        <bgColor indexed="64"/>
      </patternFill>
    </fill>
  </fills>
  <borders count="2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indexed="64"/>
      </right>
      <top style="medium">
        <color auto="1"/>
      </top>
      <bottom style="hair">
        <color indexed="64"/>
      </bottom>
      <diagonal/>
    </border>
    <border>
      <left style="hair">
        <color auto="1"/>
      </left>
      <right style="hair">
        <color auto="1"/>
      </right>
      <top style="medium">
        <color auto="1"/>
      </top>
      <bottom style="hair">
        <color indexed="64"/>
      </bottom>
      <diagonal/>
    </border>
    <border>
      <left style="hair">
        <color auto="1"/>
      </left>
      <right/>
      <top style="medium">
        <color auto="1"/>
      </top>
      <bottom style="hair">
        <color indexed="64"/>
      </bottom>
      <diagonal/>
    </border>
    <border>
      <left style="thin">
        <color auto="1"/>
      </left>
      <right style="hair">
        <color auto="1"/>
      </right>
      <top style="medium">
        <color auto="1"/>
      </top>
      <bottom style="hair">
        <color indexed="64"/>
      </bottom>
      <diagonal/>
    </border>
    <border>
      <left style="hair">
        <color auto="1"/>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auto="1"/>
      </right>
      <top style="hair">
        <color indexed="64"/>
      </top>
      <bottom style="thin">
        <color indexed="64"/>
      </bottom>
      <diagonal/>
    </border>
    <border>
      <left style="medium">
        <color auto="1"/>
      </left>
      <right/>
      <top style="hair">
        <color indexed="64"/>
      </top>
      <bottom style="thin">
        <color indexed="64"/>
      </bottom>
      <diagonal/>
    </border>
    <border>
      <left style="medium">
        <color indexed="64"/>
      </left>
      <right/>
      <top/>
      <bottom style="hair">
        <color auto="1"/>
      </bottom>
      <diagonal/>
    </border>
    <border>
      <left/>
      <right style="medium">
        <color auto="1"/>
      </right>
      <top/>
      <bottom style="hair">
        <color auto="1"/>
      </bottom>
      <diagonal/>
    </border>
    <border>
      <left style="hair">
        <color indexed="64"/>
      </left>
      <right/>
      <top/>
      <bottom style="hair">
        <color indexed="64"/>
      </bottom>
      <diagonal/>
    </border>
    <border>
      <left/>
      <right style="hair">
        <color indexed="64"/>
      </right>
      <top/>
      <bottom/>
      <diagonal/>
    </border>
    <border>
      <left style="medium">
        <color auto="1"/>
      </left>
      <right style="hair">
        <color auto="1"/>
      </right>
      <top style="hair">
        <color indexed="64"/>
      </top>
      <bottom style="hair">
        <color indexed="64"/>
      </bottom>
      <diagonal/>
    </border>
    <border>
      <left/>
      <right style="medium">
        <color auto="1"/>
      </right>
      <top style="hair">
        <color indexed="64"/>
      </top>
      <bottom/>
      <diagonal/>
    </border>
    <border>
      <left style="medium">
        <color auto="1"/>
      </left>
      <right/>
      <top style="hair">
        <color auto="1"/>
      </top>
      <bottom/>
      <diagonal/>
    </border>
    <border>
      <left style="medium">
        <color auto="1"/>
      </left>
      <right style="hair">
        <color auto="1"/>
      </right>
      <top style="hair">
        <color indexed="64"/>
      </top>
      <bottom/>
      <diagonal/>
    </border>
    <border>
      <left style="medium">
        <color auto="1"/>
      </left>
      <right/>
      <top style="thin">
        <color indexed="64"/>
      </top>
      <bottom style="hair">
        <color indexed="64"/>
      </bottom>
      <diagonal/>
    </border>
    <border>
      <left style="medium">
        <color auto="1"/>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medium">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6">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6" fillId="0" borderId="0"/>
    <xf numFmtId="0" fontId="96" fillId="0" borderId="0"/>
  </cellStyleXfs>
  <cellXfs count="1964">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1" fillId="0" borderId="0" xfId="9" applyFont="1" applyBorder="1" applyAlignment="1">
      <alignment horizontal="center" vertical="center" wrapText="1"/>
    </xf>
    <xf numFmtId="0" fontId="91" fillId="0" borderId="5" xfId="9" applyFont="1" applyBorder="1" applyAlignment="1">
      <alignment horizontal="center" vertical="center" wrapText="1"/>
    </xf>
    <xf numFmtId="0" fontId="91" fillId="0" borderId="5" xfId="9" applyFont="1" applyFill="1" applyBorder="1" applyAlignment="1">
      <alignment horizontal="center" vertical="center" wrapText="1"/>
    </xf>
    <xf numFmtId="0" fontId="91" fillId="0" borderId="0" xfId="9" applyFont="1" applyBorder="1" applyAlignment="1">
      <alignment horizontal="center" vertical="center"/>
    </xf>
    <xf numFmtId="0" fontId="91" fillId="0" borderId="5" xfId="9" applyFont="1" applyBorder="1" applyAlignment="1">
      <alignment horizontal="center" vertical="center"/>
    </xf>
    <xf numFmtId="0" fontId="92" fillId="0" borderId="5" xfId="9" applyFont="1" applyBorder="1" applyAlignment="1">
      <alignment horizontal="center" vertical="center"/>
    </xf>
    <xf numFmtId="38" fontId="93" fillId="0" borderId="5" xfId="9" applyNumberFormat="1" applyFont="1" applyBorder="1">
      <alignment vertical="center"/>
    </xf>
    <xf numFmtId="194" fontId="15" fillId="0" borderId="5" xfId="9" applyNumberFormat="1" applyBorder="1">
      <alignment vertical="center"/>
    </xf>
    <xf numFmtId="3" fontId="94" fillId="0" borderId="0" xfId="13" applyNumberFormat="1" applyFont="1" applyFill="1" applyAlignment="1">
      <alignment horizontal="left" vertical="center"/>
    </xf>
    <xf numFmtId="3" fontId="95" fillId="0" borderId="62"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xf>
    <xf numFmtId="3" fontId="95" fillId="11" borderId="25" xfId="13" applyNumberFormat="1" applyFont="1" applyFill="1" applyBorder="1" applyAlignment="1">
      <alignment vertical="center"/>
    </xf>
    <xf numFmtId="3" fontId="95" fillId="11" borderId="26" xfId="13" applyNumberFormat="1" applyFont="1" applyFill="1" applyBorder="1" applyAlignment="1">
      <alignment vertical="center"/>
    </xf>
    <xf numFmtId="199" fontId="95" fillId="0" borderId="0" xfId="13" applyNumberFormat="1" applyFont="1" applyFill="1" applyBorder="1" applyAlignment="1">
      <alignment horizontal="center" vertical="center"/>
    </xf>
    <xf numFmtId="3" fontId="95" fillId="11" borderId="0" xfId="13" applyNumberFormat="1" applyFont="1" applyFill="1" applyBorder="1" applyAlignment="1">
      <alignment vertical="center"/>
    </xf>
    <xf numFmtId="3" fontId="95" fillId="11" borderId="12" xfId="13" applyNumberFormat="1" applyFont="1" applyFill="1" applyBorder="1" applyAlignment="1">
      <alignment vertical="center"/>
    </xf>
    <xf numFmtId="0" fontId="94" fillId="0" borderId="0" xfId="13" applyFont="1" applyFill="1">
      <alignment vertical="center"/>
    </xf>
    <xf numFmtId="3" fontId="95" fillId="0" borderId="11"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vertical="center" wrapText="1"/>
    </xf>
    <xf numFmtId="199" fontId="95" fillId="11" borderId="0" xfId="13" applyNumberFormat="1" applyFont="1" applyFill="1" applyBorder="1" applyAlignment="1">
      <alignment vertical="center" wrapText="1"/>
    </xf>
    <xf numFmtId="199" fontId="95" fillId="11" borderId="0" xfId="13" applyNumberFormat="1" applyFont="1" applyFill="1" applyBorder="1" applyAlignment="1">
      <alignment horizontal="center" vertical="center" wrapText="1"/>
    </xf>
    <xf numFmtId="199" fontId="95" fillId="11" borderId="12" xfId="13" applyNumberFormat="1" applyFont="1" applyFill="1" applyBorder="1" applyAlignment="1">
      <alignment horizontal="center" vertical="center" wrapText="1"/>
    </xf>
    <xf numFmtId="199" fontId="95" fillId="0" borderId="0" xfId="13" applyNumberFormat="1" applyFont="1" applyFill="1" applyBorder="1" applyAlignment="1">
      <alignment horizontal="center" vertical="center" wrapText="1"/>
    </xf>
    <xf numFmtId="178" fontId="95" fillId="11" borderId="11" xfId="13" applyNumberFormat="1" applyFont="1" applyFill="1" applyBorder="1" applyAlignment="1">
      <alignment horizontal="center" vertical="center" wrapText="1"/>
    </xf>
    <xf numFmtId="3" fontId="95" fillId="11" borderId="12" xfId="13" applyNumberFormat="1" applyFont="1" applyFill="1" applyBorder="1" applyAlignment="1">
      <alignment horizontal="center" vertical="center" wrapText="1"/>
    </xf>
    <xf numFmtId="178" fontId="95" fillId="11" borderId="62" xfId="13" applyNumberFormat="1" applyFont="1" applyFill="1" applyBorder="1" applyAlignment="1">
      <alignment vertical="center" wrapText="1"/>
    </xf>
    <xf numFmtId="200" fontId="95" fillId="11" borderId="0" xfId="13" applyNumberFormat="1" applyFont="1" applyFill="1" applyBorder="1" applyAlignment="1">
      <alignment horizontal="center" vertical="center" wrapText="1"/>
    </xf>
    <xf numFmtId="3" fontId="95" fillId="11" borderId="0" xfId="13" applyNumberFormat="1" applyFont="1" applyFill="1" applyBorder="1" applyAlignment="1">
      <alignment horizontal="center" vertical="center" wrapText="1"/>
    </xf>
    <xf numFmtId="0" fontId="94" fillId="11" borderId="0" xfId="13" applyFont="1" applyFill="1" applyBorder="1">
      <alignment vertical="center"/>
    </xf>
    <xf numFmtId="178" fontId="95" fillId="0" borderId="11" xfId="13" applyNumberFormat="1" applyFont="1" applyFill="1" applyBorder="1" applyAlignment="1">
      <alignment horizontal="center" vertical="center" wrapText="1"/>
    </xf>
    <xf numFmtId="178" fontId="95" fillId="0" borderId="0" xfId="13" applyNumberFormat="1" applyFont="1" applyFill="1" applyBorder="1" applyAlignment="1">
      <alignment vertical="center" wrapText="1"/>
    </xf>
    <xf numFmtId="0" fontId="76" fillId="0" borderId="0" xfId="13" applyFont="1" applyFill="1">
      <alignment vertical="center"/>
    </xf>
    <xf numFmtId="199" fontId="95" fillId="11" borderId="219" xfId="13" applyNumberFormat="1" applyFont="1" applyFill="1" applyBorder="1" applyAlignment="1">
      <alignment horizontal="center" vertical="center"/>
    </xf>
    <xf numFmtId="199" fontId="95" fillId="0" borderId="12" xfId="13" applyNumberFormat="1" applyFont="1" applyFill="1" applyBorder="1" applyAlignment="1">
      <alignment horizontal="center" vertical="center"/>
    </xf>
    <xf numFmtId="199" fontId="95" fillId="11" borderId="218" xfId="13" applyNumberFormat="1" applyFont="1" applyFill="1" applyBorder="1" applyAlignment="1">
      <alignment horizontal="center" vertical="center" wrapText="1"/>
    </xf>
    <xf numFmtId="178" fontId="95" fillId="11" borderId="11" xfId="13" applyNumberFormat="1" applyFont="1" applyFill="1" applyBorder="1" applyAlignment="1">
      <alignment vertical="center"/>
    </xf>
    <xf numFmtId="199" fontId="95" fillId="11" borderId="12" xfId="13" applyNumberFormat="1" applyFont="1" applyFill="1" applyBorder="1" applyAlignment="1">
      <alignment horizontal="center" vertical="center"/>
    </xf>
    <xf numFmtId="199" fontId="95" fillId="11" borderId="0" xfId="13" applyNumberFormat="1" applyFont="1" applyFill="1" applyBorder="1" applyAlignment="1">
      <alignment horizontal="center" vertical="center"/>
    </xf>
    <xf numFmtId="199" fontId="95" fillId="11" borderId="219" xfId="13" applyNumberFormat="1" applyFont="1" applyFill="1" applyBorder="1" applyAlignment="1">
      <alignment vertical="center"/>
    </xf>
    <xf numFmtId="178" fontId="95" fillId="11" borderId="218" xfId="13" applyNumberFormat="1" applyFont="1" applyFill="1" applyBorder="1" applyAlignment="1">
      <alignment horizontal="center" vertical="center" wrapText="1"/>
    </xf>
    <xf numFmtId="178" fontId="95" fillId="11" borderId="219" xfId="13" applyNumberFormat="1" applyFont="1" applyFill="1" applyBorder="1" applyAlignment="1">
      <alignment horizontal="center" vertical="center" wrapText="1"/>
    </xf>
    <xf numFmtId="178" fontId="95" fillId="0" borderId="218" xfId="13" applyNumberFormat="1" applyFont="1" applyFill="1" applyBorder="1" applyAlignment="1">
      <alignment horizontal="center" vertical="center" wrapText="1"/>
    </xf>
    <xf numFmtId="178" fontId="95" fillId="0" borderId="219" xfId="13" applyNumberFormat="1" applyFont="1" applyFill="1" applyBorder="1" applyAlignment="1">
      <alignment horizontal="center" vertical="center" wrapText="1"/>
    </xf>
    <xf numFmtId="178" fontId="95" fillId="0" borderId="0"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wrapText="1"/>
    </xf>
    <xf numFmtId="0" fontId="94" fillId="0" borderId="0" xfId="13" applyFont="1" applyFill="1" applyBorder="1">
      <alignment vertical="center"/>
    </xf>
    <xf numFmtId="3" fontId="95" fillId="0" borderId="2" xfId="13" applyNumberFormat="1" applyFont="1" applyFill="1" applyBorder="1" applyAlignment="1">
      <alignment vertical="center" wrapText="1"/>
    </xf>
    <xf numFmtId="3" fontId="95" fillId="0" borderId="2" xfId="13" applyNumberFormat="1" applyFont="1" applyFill="1" applyBorder="1" applyAlignment="1">
      <alignment vertical="center"/>
    </xf>
    <xf numFmtId="178" fontId="95" fillId="11" borderId="2" xfId="13" applyNumberFormat="1" applyFont="1" applyFill="1" applyBorder="1" applyAlignment="1">
      <alignment horizontal="right" vertical="center"/>
    </xf>
    <xf numFmtId="199" fontId="95" fillId="11" borderId="2" xfId="13" applyNumberFormat="1" applyFont="1" applyFill="1" applyBorder="1" applyAlignment="1">
      <alignment horizontal="right" vertical="center"/>
    </xf>
    <xf numFmtId="178" fontId="76" fillId="11" borderId="2" xfId="13" applyNumberFormat="1" applyFont="1" applyFill="1" applyBorder="1" applyAlignment="1">
      <alignment vertical="center"/>
    </xf>
    <xf numFmtId="178" fontId="95" fillId="11" borderId="2" xfId="13" applyNumberFormat="1" applyFont="1" applyFill="1" applyBorder="1" applyAlignment="1">
      <alignment horizontal="right" vertical="center" wrapText="1"/>
    </xf>
    <xf numFmtId="199" fontId="95" fillId="11" borderId="2" xfId="13" applyNumberFormat="1" applyFont="1" applyFill="1" applyBorder="1" applyAlignment="1">
      <alignment horizontal="right" vertical="center" wrapText="1"/>
    </xf>
    <xf numFmtId="199" fontId="95" fillId="11" borderId="2" xfId="13" applyNumberFormat="1" applyFont="1" applyFill="1" applyBorder="1" applyAlignment="1">
      <alignment horizontal="center" vertical="center" wrapText="1"/>
    </xf>
    <xf numFmtId="178" fontId="76" fillId="11" borderId="7" xfId="13" applyNumberFormat="1" applyFont="1" applyFill="1" applyBorder="1" applyAlignment="1">
      <alignment vertical="center"/>
    </xf>
    <xf numFmtId="178" fontId="95" fillId="11" borderId="7" xfId="13" applyNumberFormat="1" applyFont="1" applyFill="1" applyBorder="1" applyAlignment="1">
      <alignment vertical="center" wrapText="1"/>
    </xf>
    <xf numFmtId="200" fontId="95" fillId="11" borderId="2" xfId="13" applyNumberFormat="1" applyFont="1" applyFill="1" applyBorder="1" applyAlignment="1">
      <alignment horizontal="right" vertical="center" wrapText="1"/>
    </xf>
    <xf numFmtId="200" fontId="95" fillId="11" borderId="7" xfId="13" applyNumberFormat="1" applyFont="1" applyFill="1" applyBorder="1" applyAlignment="1">
      <alignment vertical="center" wrapText="1"/>
    </xf>
    <xf numFmtId="200" fontId="95" fillId="11" borderId="0" xfId="13" applyNumberFormat="1" applyFont="1" applyFill="1" applyBorder="1" applyAlignment="1">
      <alignment vertical="center" wrapText="1"/>
    </xf>
    <xf numFmtId="200" fontId="76" fillId="11" borderId="7" xfId="13" applyNumberFormat="1" applyFont="1" applyFill="1" applyBorder="1" applyAlignment="1">
      <alignment vertical="center"/>
    </xf>
    <xf numFmtId="178" fontId="95" fillId="11" borderId="25" xfId="13" applyNumberFormat="1" applyFont="1" applyFill="1" applyBorder="1" applyAlignment="1">
      <alignment horizontal="center" vertical="center" wrapText="1"/>
    </xf>
    <xf numFmtId="178" fontId="95" fillId="11" borderId="25" xfId="13" applyNumberFormat="1" applyFont="1" applyFill="1" applyBorder="1" applyAlignment="1">
      <alignment horizontal="right" vertical="center" wrapText="1"/>
    </xf>
    <xf numFmtId="0" fontId="76" fillId="0" borderId="0" xfId="13" applyFont="1" applyFill="1" applyBorder="1">
      <alignment vertical="center"/>
    </xf>
    <xf numFmtId="3" fontId="95" fillId="0" borderId="279" xfId="13" applyNumberFormat="1" applyFont="1" applyFill="1" applyBorder="1" applyAlignment="1">
      <alignment horizontal="distributed" vertical="center"/>
    </xf>
    <xf numFmtId="3" fontId="95" fillId="0" borderId="11" xfId="13" applyNumberFormat="1" applyFont="1" applyFill="1" applyBorder="1" applyAlignment="1">
      <alignment horizontal="distributed" vertical="center"/>
    </xf>
    <xf numFmtId="178" fontId="95" fillId="0" borderId="201" xfId="13" applyNumberFormat="1" applyFont="1" applyFill="1" applyBorder="1" applyAlignment="1">
      <alignment horizontal="right" vertical="center"/>
    </xf>
    <xf numFmtId="199" fontId="95" fillId="0" borderId="249" xfId="13" applyNumberFormat="1" applyFont="1" applyFill="1" applyBorder="1" applyAlignment="1">
      <alignment horizontal="right" vertical="center"/>
    </xf>
    <xf numFmtId="178" fontId="95" fillId="0" borderId="201" xfId="13" applyNumberFormat="1" applyFont="1" applyFill="1" applyBorder="1" applyAlignment="1">
      <alignment horizontal="right" vertical="center" wrapText="1"/>
    </xf>
    <xf numFmtId="199" fontId="95" fillId="0" borderId="248" xfId="13" applyNumberFormat="1" applyFont="1" applyFill="1" applyBorder="1" applyAlignment="1">
      <alignment horizontal="right" vertical="center" wrapText="1"/>
    </xf>
    <xf numFmtId="199" fontId="95" fillId="0" borderId="234" xfId="13" applyNumberFormat="1" applyFont="1" applyFill="1" applyBorder="1" applyAlignment="1">
      <alignment horizontal="center" vertical="center" wrapText="1"/>
    </xf>
    <xf numFmtId="199" fontId="95" fillId="0" borderId="201" xfId="13" applyNumberFormat="1" applyFont="1" applyFill="1" applyBorder="1" applyAlignment="1">
      <alignment horizontal="right" vertical="center" wrapText="1"/>
    </xf>
    <xf numFmtId="201" fontId="95" fillId="0" borderId="279" xfId="13" applyNumberFormat="1" applyFont="1" applyFill="1" applyBorder="1" applyAlignment="1">
      <alignment vertical="center" wrapText="1"/>
    </xf>
    <xf numFmtId="178" fontId="95" fillId="0" borderId="9" xfId="13" applyNumberFormat="1" applyFont="1" applyFill="1" applyBorder="1" applyAlignment="1">
      <alignment vertical="center"/>
    </xf>
    <xf numFmtId="200" fontId="95" fillId="0" borderId="9" xfId="13" applyNumberFormat="1" applyFont="1" applyFill="1" applyBorder="1" applyAlignment="1">
      <alignment vertical="center"/>
    </xf>
    <xf numFmtId="200" fontId="95" fillId="0" borderId="11" xfId="13" applyNumberFormat="1" applyFont="1" applyFill="1" applyBorder="1" applyAlignment="1">
      <alignment vertical="center"/>
    </xf>
    <xf numFmtId="178" fontId="95" fillId="0" borderId="234" xfId="13" applyNumberFormat="1" applyFont="1" applyFill="1" applyBorder="1" applyAlignment="1">
      <alignment vertical="center"/>
    </xf>
    <xf numFmtId="178" fontId="95" fillId="0" borderId="10" xfId="13" applyNumberFormat="1" applyFont="1" applyFill="1" applyBorder="1" applyAlignment="1">
      <alignment horizontal="center" vertical="center" wrapText="1"/>
    </xf>
    <xf numFmtId="178" fontId="95" fillId="0" borderId="280" xfId="13" applyNumberFormat="1" applyFont="1" applyFill="1" applyBorder="1" applyAlignment="1">
      <alignment horizontal="right" vertical="center" wrapText="1"/>
    </xf>
    <xf numFmtId="178" fontId="95" fillId="0" borderId="281" xfId="13" applyNumberFormat="1" applyFont="1" applyFill="1" applyBorder="1" applyAlignment="1">
      <alignment horizontal="right" vertical="center" wrapText="1"/>
    </xf>
    <xf numFmtId="178" fontId="95" fillId="0" borderId="9" xfId="13" applyNumberFormat="1" applyFont="1" applyFill="1" applyBorder="1" applyAlignment="1">
      <alignment wrapText="1"/>
    </xf>
    <xf numFmtId="200" fontId="95" fillId="0" borderId="62" xfId="13" applyNumberFormat="1" applyFont="1" applyFill="1" applyBorder="1" applyAlignment="1">
      <alignment vertical="center"/>
    </xf>
    <xf numFmtId="178" fontId="95" fillId="0" borderId="0" xfId="13" applyNumberFormat="1" applyFont="1" applyFill="1" applyBorder="1" applyAlignment="1">
      <alignment horizontal="right" vertical="center" wrapText="1"/>
    </xf>
    <xf numFmtId="3" fontId="95" fillId="0" borderId="282" xfId="13" applyNumberFormat="1" applyFont="1" applyFill="1" applyBorder="1" applyAlignment="1">
      <alignment horizontal="distributed" vertical="center"/>
    </xf>
    <xf numFmtId="178" fontId="95" fillId="0" borderId="74" xfId="13" applyNumberFormat="1" applyFont="1" applyFill="1" applyBorder="1" applyAlignment="1">
      <alignment horizontal="right" vertical="center"/>
    </xf>
    <xf numFmtId="199" fontId="95" fillId="0" borderId="214" xfId="13" applyNumberFormat="1" applyFont="1" applyFill="1" applyBorder="1" applyAlignment="1">
      <alignment horizontal="right" vertical="center"/>
    </xf>
    <xf numFmtId="178" fontId="95" fillId="0" borderId="74" xfId="13" applyNumberFormat="1" applyFont="1" applyFill="1" applyBorder="1" applyAlignment="1">
      <alignment horizontal="right" vertical="center" wrapText="1"/>
    </xf>
    <xf numFmtId="199" fontId="95" fillId="0" borderId="213" xfId="13" applyNumberFormat="1" applyFont="1" applyFill="1" applyBorder="1" applyAlignment="1">
      <alignment horizontal="right" vertical="center" wrapText="1"/>
    </xf>
    <xf numFmtId="199" fontId="95" fillId="0" borderId="102" xfId="13" applyNumberFormat="1" applyFont="1" applyFill="1" applyBorder="1" applyAlignment="1">
      <alignment horizontal="center" vertical="center" wrapText="1"/>
    </xf>
    <xf numFmtId="178" fontId="95" fillId="0" borderId="235" xfId="13" applyNumberFormat="1" applyFont="1" applyFill="1" applyBorder="1" applyAlignment="1">
      <alignment horizontal="right" vertical="center" wrapText="1"/>
    </xf>
    <xf numFmtId="200" fontId="95" fillId="0" borderId="283" xfId="13" applyNumberFormat="1" applyFont="1" applyFill="1" applyBorder="1" applyAlignment="1">
      <alignment vertical="center" wrapText="1"/>
    </xf>
    <xf numFmtId="178" fontId="95" fillId="0" borderId="62" xfId="13" applyNumberFormat="1" applyFont="1" applyFill="1" applyBorder="1" applyAlignment="1">
      <alignment vertical="center"/>
    </xf>
    <xf numFmtId="178" fontId="95" fillId="0" borderId="214" xfId="13" applyNumberFormat="1" applyFont="1" applyFill="1" applyBorder="1" applyAlignment="1">
      <alignment vertical="center"/>
    </xf>
    <xf numFmtId="178" fontId="95" fillId="0" borderId="284" xfId="13" applyNumberFormat="1" applyFont="1" applyFill="1" applyBorder="1" applyAlignment="1">
      <alignment horizontal="right" vertical="center" wrapText="1"/>
    </xf>
    <xf numFmtId="178" fontId="95" fillId="0" borderId="285" xfId="13" applyNumberFormat="1" applyFont="1" applyFill="1" applyBorder="1" applyAlignment="1">
      <alignment horizontal="right" vertical="center" wrapText="1"/>
    </xf>
    <xf numFmtId="178" fontId="95" fillId="0" borderId="62" xfId="13" applyNumberFormat="1" applyFont="1" applyFill="1" applyBorder="1" applyAlignment="1">
      <alignment wrapText="1"/>
    </xf>
    <xf numFmtId="199" fontId="95" fillId="0" borderId="0" xfId="13" applyNumberFormat="1" applyFont="1" applyFill="1" applyBorder="1" applyAlignment="1">
      <alignment vertical="center"/>
    </xf>
    <xf numFmtId="178" fontId="95" fillId="0" borderId="0" xfId="13" applyNumberFormat="1" applyFont="1" applyFill="1" applyBorder="1" applyAlignment="1">
      <alignment vertical="center"/>
    </xf>
    <xf numFmtId="200" fontId="95" fillId="0" borderId="25" xfId="13" applyNumberFormat="1" applyFont="1" applyFill="1" applyBorder="1" applyAlignment="1">
      <alignment vertical="center"/>
    </xf>
    <xf numFmtId="178" fontId="95" fillId="0" borderId="105" xfId="13" applyNumberFormat="1" applyFont="1" applyFill="1" applyBorder="1" applyAlignment="1">
      <alignment vertical="center"/>
    </xf>
    <xf numFmtId="3" fontId="95" fillId="0" borderId="283" xfId="13" applyNumberFormat="1" applyFont="1" applyFill="1" applyBorder="1" applyAlignment="1">
      <alignment horizontal="distributed" vertical="center"/>
    </xf>
    <xf numFmtId="178" fontId="95" fillId="0" borderId="235" xfId="13" applyNumberFormat="1" applyFont="1" applyFill="1" applyBorder="1" applyAlignment="1">
      <alignment horizontal="right" vertical="center"/>
    </xf>
    <xf numFmtId="199" fontId="95" fillId="0" borderId="109" xfId="13" applyNumberFormat="1" applyFont="1" applyFill="1" applyBorder="1" applyAlignment="1">
      <alignment horizontal="right" vertical="center"/>
    </xf>
    <xf numFmtId="199" fontId="95" fillId="0" borderId="108" xfId="13" applyNumberFormat="1" applyFont="1" applyFill="1" applyBorder="1" applyAlignment="1">
      <alignment horizontal="right" vertical="center" wrapText="1"/>
    </xf>
    <xf numFmtId="199" fontId="95" fillId="0" borderId="109" xfId="13" applyNumberFormat="1" applyFont="1" applyFill="1" applyBorder="1" applyAlignment="1">
      <alignment horizontal="center" vertical="center" wrapText="1"/>
    </xf>
    <xf numFmtId="200" fontId="95" fillId="0" borderId="7" xfId="13" applyNumberFormat="1" applyFont="1" applyFill="1" applyBorder="1" applyAlignment="1">
      <alignment vertical="center"/>
    </xf>
    <xf numFmtId="178" fontId="95" fillId="0" borderId="6" xfId="13" applyNumberFormat="1" applyFont="1" applyFill="1" applyBorder="1" applyAlignment="1">
      <alignment vertical="center"/>
    </xf>
    <xf numFmtId="178" fontId="95" fillId="0" borderId="8" xfId="13" applyNumberFormat="1" applyFont="1" applyFill="1" applyBorder="1" applyAlignment="1">
      <alignment horizontal="center" vertical="center" wrapText="1"/>
    </xf>
    <xf numFmtId="178" fontId="95" fillId="0" borderId="286" xfId="13" applyNumberFormat="1" applyFont="1" applyFill="1" applyBorder="1" applyAlignment="1">
      <alignment horizontal="right" vertical="center" wrapText="1"/>
    </xf>
    <xf numFmtId="178" fontId="95" fillId="0" borderId="287" xfId="13" applyNumberFormat="1" applyFont="1" applyFill="1" applyBorder="1" applyAlignment="1">
      <alignment horizontal="right" vertical="center" wrapText="1"/>
    </xf>
    <xf numFmtId="0" fontId="94" fillId="0" borderId="62" xfId="13" applyFont="1" applyFill="1" applyBorder="1">
      <alignment vertical="center"/>
    </xf>
    <xf numFmtId="3" fontId="76" fillId="0" borderId="0" xfId="13" applyNumberFormat="1" applyFont="1" applyFill="1" applyBorder="1" applyAlignment="1">
      <alignment vertical="center"/>
    </xf>
    <xf numFmtId="178" fontId="95" fillId="0" borderId="11" xfId="13" applyNumberFormat="1" applyFont="1" applyFill="1" applyBorder="1" applyAlignment="1">
      <alignment vertical="center" wrapText="1"/>
    </xf>
    <xf numFmtId="178" fontId="95" fillId="0" borderId="62" xfId="13" applyNumberFormat="1" applyFont="1" applyFill="1" applyBorder="1" applyAlignment="1">
      <alignment vertical="center" wrapText="1"/>
    </xf>
    <xf numFmtId="178" fontId="95" fillId="0" borderId="11" xfId="13" applyNumberFormat="1" applyFont="1" applyFill="1" applyBorder="1" applyAlignment="1">
      <alignment vertical="center"/>
    </xf>
    <xf numFmtId="3" fontId="76" fillId="0" borderId="62" xfId="13" applyNumberFormat="1" applyFont="1" applyFill="1" applyBorder="1" applyAlignment="1">
      <alignment vertical="center"/>
    </xf>
    <xf numFmtId="200" fontId="76" fillId="0" borderId="62" xfId="13" applyNumberFormat="1" applyFont="1" applyFill="1" applyBorder="1" applyAlignment="1">
      <alignment vertical="center"/>
    </xf>
    <xf numFmtId="3" fontId="76" fillId="0" borderId="11" xfId="13" applyNumberFormat="1" applyFont="1" applyFill="1" applyBorder="1" applyAlignment="1">
      <alignment vertical="center"/>
    </xf>
    <xf numFmtId="178" fontId="95" fillId="0" borderId="62" xfId="13" applyNumberFormat="1" applyFont="1" applyFill="1" applyBorder="1" applyAlignment="1">
      <alignment horizontal="center" vertical="center" wrapText="1"/>
    </xf>
    <xf numFmtId="203" fontId="95" fillId="0" borderId="25" xfId="13" applyNumberFormat="1" applyFont="1" applyFill="1" applyBorder="1" applyAlignment="1">
      <alignment vertical="center"/>
    </xf>
    <xf numFmtId="203" fontId="95" fillId="0" borderId="0" xfId="13" applyNumberFormat="1" applyFont="1" applyFill="1" applyBorder="1" applyAlignment="1">
      <alignment vertical="center"/>
    </xf>
    <xf numFmtId="200" fontId="95" fillId="0" borderId="62" xfId="13" applyNumberFormat="1" applyFont="1" applyFill="1" applyBorder="1" applyAlignment="1">
      <alignment horizontal="right" vertical="center"/>
    </xf>
    <xf numFmtId="200" fontId="95" fillId="0" borderId="0" xfId="13" applyNumberFormat="1" applyFont="1" applyFill="1" applyBorder="1" applyAlignment="1">
      <alignment vertical="center"/>
    </xf>
    <xf numFmtId="178" fontId="95" fillId="0" borderId="4" xfId="13" applyNumberFormat="1" applyFont="1" applyFill="1" applyBorder="1" applyAlignment="1">
      <alignment vertical="center"/>
    </xf>
    <xf numFmtId="200" fontId="95" fillId="0" borderId="4" xfId="13" applyNumberFormat="1" applyFont="1" applyFill="1" applyBorder="1" applyAlignment="1">
      <alignment vertical="center"/>
    </xf>
    <xf numFmtId="3" fontId="95" fillId="0" borderId="0" xfId="13" applyNumberFormat="1" applyFont="1" applyFill="1" applyAlignment="1">
      <alignment vertical="center"/>
    </xf>
    <xf numFmtId="3" fontId="95" fillId="0" borderId="0" xfId="13" applyNumberFormat="1" applyFont="1" applyFill="1" applyBorder="1" applyAlignment="1">
      <alignment vertical="center"/>
    </xf>
    <xf numFmtId="178" fontId="95" fillId="0" borderId="0" xfId="13" applyNumberFormat="1" applyFont="1" applyFill="1" applyAlignment="1">
      <alignment vertical="center"/>
    </xf>
    <xf numFmtId="199" fontId="95" fillId="0" borderId="0" xfId="13" applyNumberFormat="1" applyFont="1" applyFill="1" applyAlignment="1">
      <alignment vertical="center"/>
    </xf>
    <xf numFmtId="178" fontId="76" fillId="0" borderId="0" xfId="13" applyNumberFormat="1" applyFont="1" applyFill="1" applyAlignment="1">
      <alignment vertical="center"/>
    </xf>
    <xf numFmtId="199" fontId="95" fillId="0" borderId="0" xfId="13" applyNumberFormat="1" applyFont="1" applyFill="1" applyAlignment="1">
      <alignment horizontal="center" vertical="center"/>
    </xf>
    <xf numFmtId="200" fontId="95" fillId="0" borderId="0" xfId="13" applyNumberFormat="1" applyFont="1" applyFill="1" applyAlignment="1">
      <alignment vertical="center"/>
    </xf>
    <xf numFmtId="178" fontId="76" fillId="0" borderId="0" xfId="13" applyNumberFormat="1" applyFont="1" applyFill="1" applyBorder="1" applyAlignment="1">
      <alignment vertical="center"/>
    </xf>
    <xf numFmtId="200" fontId="76" fillId="0" borderId="0" xfId="13" applyNumberFormat="1" applyFont="1" applyFill="1" applyBorder="1" applyAlignment="1">
      <alignment vertical="center"/>
    </xf>
    <xf numFmtId="178" fontId="95" fillId="0" borderId="0" xfId="13" applyNumberFormat="1" applyFont="1" applyFill="1" applyAlignment="1">
      <alignment horizontal="center" vertical="center"/>
    </xf>
    <xf numFmtId="3" fontId="76" fillId="0" borderId="0" xfId="13" applyNumberFormat="1" applyFont="1" applyFill="1" applyAlignment="1">
      <alignment vertical="center"/>
    </xf>
    <xf numFmtId="200" fontId="76" fillId="0" borderId="0" xfId="13" applyNumberFormat="1" applyFont="1" applyFill="1" applyAlignment="1">
      <alignment vertical="center"/>
    </xf>
    <xf numFmtId="178" fontId="97"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0" fontId="76" fillId="0" borderId="25" xfId="0" applyFont="1" applyFill="1" applyBorder="1" applyAlignment="1">
      <alignment vertical="center" wrapText="1"/>
    </xf>
    <xf numFmtId="0" fontId="76" fillId="0" borderId="2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horizontal="left" vertical="center" wrapText="1"/>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0" fontId="76" fillId="0" borderId="12" xfId="0" applyFont="1" applyFill="1" applyBorder="1" applyAlignment="1">
      <alignment vertical="center"/>
    </xf>
    <xf numFmtId="0" fontId="76" fillId="0" borderId="7" xfId="0" applyFont="1" applyFill="1" applyBorder="1" applyAlignment="1">
      <alignment vertical="center" wrapText="1"/>
    </xf>
    <xf numFmtId="0" fontId="76" fillId="0" borderId="7" xfId="0" quotePrefix="1" applyFont="1" applyFill="1" applyBorder="1" applyAlignment="1">
      <alignment vertical="center" wrapText="1"/>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94" fillId="0" borderId="0" xfId="0" applyFont="1" applyFill="1" applyAlignment="1">
      <alignment vertical="center"/>
    </xf>
    <xf numFmtId="0" fontId="76" fillId="0" borderId="0" xfId="0" applyFont="1" applyFill="1" applyBorder="1" applyAlignment="1">
      <alignment vertical="center" wrapText="1"/>
    </xf>
    <xf numFmtId="0" fontId="76" fillId="0" borderId="0" xfId="0" applyFont="1" applyFill="1" applyBorder="1" applyAlignment="1">
      <alignment horizontal="center" vertical="center"/>
    </xf>
    <xf numFmtId="0" fontId="76" fillId="0" borderId="0" xfId="0" quotePrefix="1" applyFont="1" applyFill="1" applyBorder="1" applyAlignment="1">
      <alignment vertical="center" wrapText="1"/>
    </xf>
    <xf numFmtId="0" fontId="76" fillId="0" borderId="0" xfId="0" applyFont="1" applyFill="1" applyBorder="1" applyAlignment="1">
      <alignment horizontal="left" vertical="top" wrapText="1"/>
    </xf>
    <xf numFmtId="0" fontId="94" fillId="0" borderId="0" xfId="0" applyFont="1" applyFill="1" applyBorder="1" applyAlignment="1">
      <alignment vertical="center" wrapText="1"/>
    </xf>
    <xf numFmtId="0" fontId="76" fillId="0" borderId="1" xfId="0" applyFont="1" applyFill="1" applyBorder="1" applyAlignment="1">
      <alignment vertical="center" wrapText="1"/>
    </xf>
    <xf numFmtId="0" fontId="76" fillId="0" borderId="3" xfId="0" applyFont="1" applyFill="1" applyBorder="1" applyAlignment="1">
      <alignment vertical="center" wrapText="1"/>
    </xf>
    <xf numFmtId="0" fontId="94" fillId="0" borderId="5" xfId="0" applyFont="1" applyFill="1" applyBorder="1" applyAlignment="1">
      <alignment vertical="center"/>
    </xf>
    <xf numFmtId="0" fontId="94" fillId="0" borderId="0" xfId="0" applyFont="1" applyFill="1" applyAlignment="1">
      <alignment horizontal="center" vertical="center"/>
    </xf>
    <xf numFmtId="3" fontId="76" fillId="0" borderId="25" xfId="0" applyNumberFormat="1" applyFont="1" applyFill="1" applyBorder="1" applyAlignment="1">
      <alignment vertical="center" wrapText="1"/>
    </xf>
    <xf numFmtId="3" fontId="76" fillId="0" borderId="26" xfId="0" applyNumberFormat="1" applyFont="1" applyFill="1" applyBorder="1" applyAlignment="1">
      <alignment vertical="center" wrapText="1"/>
    </xf>
    <xf numFmtId="0" fontId="94" fillId="0" borderId="0" xfId="0" applyFont="1" applyFill="1" applyBorder="1" applyAlignment="1">
      <alignment vertical="center"/>
    </xf>
    <xf numFmtId="0" fontId="76" fillId="0" borderId="0" xfId="15" applyFont="1" applyFill="1" applyBorder="1" applyAlignment="1">
      <alignment vertical="center" wrapText="1"/>
    </xf>
    <xf numFmtId="205" fontId="76" fillId="0" borderId="0" xfId="15" applyNumberFormat="1" applyFont="1" applyFill="1" applyBorder="1" applyAlignment="1">
      <alignment horizontal="center" vertical="center" wrapText="1"/>
    </xf>
    <xf numFmtId="0" fontId="94" fillId="0" borderId="0" xfId="15" applyFont="1" applyFill="1" applyBorder="1" applyAlignment="1">
      <alignment vertical="center"/>
    </xf>
    <xf numFmtId="0" fontId="76" fillId="0" borderId="3" xfId="15" applyFont="1" applyFill="1" applyBorder="1" applyAlignment="1">
      <alignment vertical="center" wrapText="1"/>
    </xf>
    <xf numFmtId="0" fontId="94" fillId="0" borderId="5" xfId="0" applyFont="1" applyFill="1" applyBorder="1" applyAlignment="1">
      <alignment vertical="center" wrapText="1"/>
    </xf>
    <xf numFmtId="205" fontId="76" fillId="0" borderId="0" xfId="0" applyNumberFormat="1" applyFont="1" applyFill="1" applyBorder="1" applyAlignment="1">
      <alignment horizontal="center" vertical="center" wrapText="1"/>
    </xf>
    <xf numFmtId="178" fontId="94"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90" fontId="99" fillId="0" borderId="0" xfId="9" applyNumberFormat="1" applyFont="1" applyFill="1" applyBorder="1" applyAlignment="1" applyProtection="1">
      <alignment horizontal="distributed" vertical="center" shrinkToFit="1"/>
      <protection hidden="1"/>
    </xf>
    <xf numFmtId="0" fontId="100" fillId="0" borderId="0" xfId="9" applyFont="1" applyFill="1" applyBorder="1" applyAlignment="1" applyProtection="1">
      <alignment horizontal="distributed" vertical="center"/>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82" fillId="0" borderId="0" xfId="8" applyFont="1" applyAlignment="1" applyProtection="1">
      <alignment vertical="center"/>
      <protection hidden="1"/>
    </xf>
    <xf numFmtId="0" fontId="79" fillId="5" borderId="0" xfId="8" applyFont="1" applyFill="1" applyBorder="1" applyAlignment="1" applyProtection="1">
      <alignment horizontal="center" vertical="center"/>
      <protection hidden="1"/>
    </xf>
    <xf numFmtId="191" fontId="83" fillId="5" borderId="0" xfId="8" applyNumberFormat="1" applyFont="1" applyFill="1" applyBorder="1" applyAlignment="1" applyProtection="1">
      <alignment horizontal="center"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5" fillId="17" borderId="25" xfId="10" applyFont="1" applyFill="1" applyBorder="1" applyAlignment="1" applyProtection="1">
      <alignment vertical="center" wrapText="1"/>
      <protection hidden="1"/>
    </xf>
    <xf numFmtId="9" fontId="85" fillId="17" borderId="2" xfId="10" applyFont="1" applyFill="1" applyBorder="1" applyAlignment="1" applyProtection="1">
      <alignment vertical="center" wrapText="1"/>
      <protection hidden="1"/>
    </xf>
    <xf numFmtId="9" fontId="85" fillId="17" borderId="3" xfId="10" applyFont="1" applyFill="1" applyBorder="1" applyAlignment="1" applyProtection="1">
      <alignment vertical="center" wrapText="1"/>
      <protection hidden="1"/>
    </xf>
    <xf numFmtId="0" fontId="25" fillId="5" borderId="0" xfId="0" applyFont="1" applyFill="1" applyAlignment="1" applyProtection="1">
      <alignment horizontal="center" vertical="center"/>
      <protection hidden="1"/>
    </xf>
    <xf numFmtId="0" fontId="55" fillId="5" borderId="0" xfId="0" applyFont="1" applyFill="1" applyAlignment="1" applyProtection="1">
      <alignment horizontal="center" vertical="center"/>
      <protection hidden="1"/>
    </xf>
    <xf numFmtId="0" fontId="25" fillId="11" borderId="177" xfId="0" applyFont="1" applyFill="1" applyBorder="1" applyProtection="1">
      <alignment vertical="center"/>
      <protection hidden="1"/>
    </xf>
    <xf numFmtId="0" fontId="103" fillId="5" borderId="0" xfId="0" applyFont="1" applyFill="1" applyBorder="1" applyAlignment="1" applyProtection="1">
      <alignment horizontal="center" vertical="center"/>
      <protection hidden="1"/>
    </xf>
    <xf numFmtId="0" fontId="71" fillId="5" borderId="0" xfId="0" applyFont="1" applyFill="1" applyBorder="1" applyAlignment="1" applyProtection="1">
      <alignment horizontal="center" vertical="center"/>
      <protection hidden="1"/>
    </xf>
    <xf numFmtId="0" fontId="102" fillId="5" borderId="0" xfId="0" applyFont="1" applyFill="1" applyBorder="1" applyAlignment="1" applyProtection="1">
      <alignment horizontal="center" vertical="center"/>
      <protection hidden="1"/>
    </xf>
    <xf numFmtId="0" fontId="25" fillId="5" borderId="0" xfId="0" applyFont="1" applyFill="1" applyBorder="1" applyProtection="1">
      <alignment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0" fontId="76" fillId="5" borderId="0" xfId="8" applyFont="1" applyFill="1" applyAlignment="1" applyProtection="1">
      <alignment horizontal="left" vertical="center" shrinkToFit="1"/>
      <protection hidden="1"/>
    </xf>
    <xf numFmtId="0" fontId="76" fillId="5" borderId="0" xfId="8" applyFont="1" applyFill="1" applyAlignment="1" applyProtection="1">
      <protection hidden="1"/>
    </xf>
    <xf numFmtId="0" fontId="76" fillId="0" borderId="0" xfId="8" applyFont="1" applyBorder="1" applyProtection="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5" xfId="8" applyFont="1" applyFill="1" applyBorder="1" applyAlignment="1" applyProtection="1">
      <alignment horizontal="right" vertical="center"/>
      <protection hidden="1"/>
    </xf>
    <xf numFmtId="0" fontId="81" fillId="17" borderId="25" xfId="8" applyFont="1" applyFill="1" applyBorder="1" applyAlignment="1" applyProtection="1">
      <alignment horizontal="center" vertical="center"/>
      <protection hidden="1"/>
    </xf>
    <xf numFmtId="0" fontId="81" fillId="17" borderId="11" xfId="8" applyFont="1" applyFill="1" applyBorder="1" applyAlignment="1" applyProtection="1">
      <alignment horizontal="left" vertical="center"/>
      <protection hidden="1"/>
    </xf>
    <xf numFmtId="0" fontId="81" fillId="17" borderId="8"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81" fillId="5" borderId="0" xfId="8" applyFont="1" applyFill="1" applyBorder="1" applyAlignment="1" applyProtection="1">
      <alignment horizontal="left" vertical="center"/>
      <protection hidden="1"/>
    </xf>
    <xf numFmtId="197" fontId="90" fillId="5" borderId="0" xfId="8" applyNumberFormat="1" applyFont="1" applyFill="1" applyBorder="1" applyAlignment="1" applyProtection="1">
      <alignment horizontal="center" vertical="center" shrinkToFit="1"/>
      <protection hidden="1"/>
    </xf>
    <xf numFmtId="0" fontId="88" fillId="5" borderId="0" xfId="8" applyFont="1" applyFill="1" applyProtection="1">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69"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locked="0"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10" fillId="5" borderId="5" xfId="5" applyFont="1" applyFill="1" applyBorder="1" applyAlignment="1" applyProtection="1">
      <alignment horizontal="center" vertical="center"/>
      <protection hidden="1"/>
    </xf>
    <xf numFmtId="38" fontId="110"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2" fontId="83" fillId="5" borderId="171" xfId="8" applyNumberFormat="1" applyFont="1" applyFill="1" applyBorder="1" applyAlignment="1" applyProtection="1">
      <alignment horizontal="center" vertical="center" shrinkToFit="1"/>
      <protection locked="0" hidden="1"/>
    </xf>
    <xf numFmtId="192" fontId="83" fillId="5" borderId="172" xfId="8" applyNumberFormat="1" applyFont="1" applyFill="1" applyBorder="1" applyAlignment="1" applyProtection="1">
      <alignment horizontal="center" vertical="center" shrinkToFit="1"/>
      <protection locked="0" hidden="1"/>
    </xf>
    <xf numFmtId="192" fontId="83" fillId="5" borderId="173" xfId="8" applyNumberFormat="1" applyFont="1" applyFill="1" applyBorder="1" applyAlignment="1" applyProtection="1">
      <alignment horizontal="center" vertical="center" shrinkToFit="1"/>
      <protection locked="0" hidden="1"/>
    </xf>
    <xf numFmtId="193" fontId="83" fillId="17" borderId="135" xfId="8" applyNumberFormat="1" applyFont="1" applyFill="1" applyBorder="1" applyAlignment="1" applyProtection="1">
      <alignment horizontal="center" vertical="center"/>
      <protection hidden="1"/>
    </xf>
    <xf numFmtId="193" fontId="83" fillId="17" borderId="134" xfId="8" applyNumberFormat="1" applyFont="1" applyFill="1" applyBorder="1" applyAlignment="1" applyProtection="1">
      <alignment horizontal="center" vertical="center"/>
      <protection hidden="1"/>
    </xf>
    <xf numFmtId="193" fontId="83" fillId="17" borderId="174" xfId="8" applyNumberFormat="1" applyFont="1" applyFill="1" applyBorder="1" applyAlignment="1" applyProtection="1">
      <alignment horizontal="center" vertical="center"/>
      <protection hidden="1"/>
    </xf>
    <xf numFmtId="194" fontId="83" fillId="17" borderId="3" xfId="11" applyNumberFormat="1" applyFont="1" applyFill="1" applyBorder="1" applyAlignment="1" applyProtection="1">
      <alignment horizontal="center" vertical="center"/>
      <protection hidden="1"/>
    </xf>
    <xf numFmtId="194" fontId="83" fillId="17" borderId="5" xfId="11" applyNumberFormat="1" applyFont="1" applyFill="1" applyBorder="1" applyAlignment="1" applyProtection="1">
      <alignment horizontal="center" vertical="center"/>
      <protection hidden="1"/>
    </xf>
    <xf numFmtId="9" fontId="86" fillId="17" borderId="171" xfId="10" applyFont="1" applyFill="1" applyBorder="1" applyAlignment="1" applyProtection="1">
      <alignment horizontal="center" vertical="center"/>
      <protection hidden="1"/>
    </xf>
    <xf numFmtId="9" fontId="86" fillId="17" borderId="172" xfId="10" applyFont="1" applyFill="1" applyBorder="1" applyAlignment="1" applyProtection="1">
      <alignment horizontal="center" vertical="center"/>
      <protection hidden="1"/>
    </xf>
    <xf numFmtId="9" fontId="86" fillId="17" borderId="173" xfId="10" applyFont="1" applyFill="1" applyBorder="1" applyAlignment="1" applyProtection="1">
      <alignment horizontal="center" vertical="center"/>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protection hidden="1"/>
    </xf>
    <xf numFmtId="0" fontId="78" fillId="5" borderId="95" xfId="8" applyFont="1" applyFill="1" applyBorder="1" applyAlignment="1" applyProtection="1">
      <alignment horizontal="center" vertical="center"/>
      <protection hidden="1"/>
    </xf>
    <xf numFmtId="0" fontId="78" fillId="5" borderId="96" xfId="8" applyFont="1" applyFill="1" applyBorder="1" applyAlignment="1" applyProtection="1">
      <alignment horizontal="center" vertical="center"/>
      <protection hidden="1"/>
    </xf>
    <xf numFmtId="0" fontId="78" fillId="5" borderId="0" xfId="8" applyFont="1" applyFill="1" applyBorder="1" applyAlignment="1" applyProtection="1">
      <alignment horizontal="center" vertical="center"/>
      <protection hidden="1"/>
    </xf>
    <xf numFmtId="0" fontId="78" fillId="5" borderId="164" xfId="8" applyFont="1" applyFill="1" applyBorder="1" applyAlignment="1" applyProtection="1">
      <alignment horizontal="center" vertical="center"/>
      <protection hidden="1"/>
    </xf>
    <xf numFmtId="0" fontId="78" fillId="5" borderId="97" xfId="8" applyFont="1" applyFill="1" applyBorder="1" applyAlignment="1" applyProtection="1">
      <alignment horizontal="center" vertical="center"/>
      <protection hidden="1"/>
    </xf>
    <xf numFmtId="0" fontId="78" fillId="5" borderId="81" xfId="8" applyFont="1" applyFill="1" applyBorder="1" applyAlignment="1" applyProtection="1">
      <alignment horizontal="center" vertical="center"/>
      <protection hidden="1"/>
    </xf>
    <xf numFmtId="0" fontId="78" fillId="5" borderId="80" xfId="8" applyFont="1" applyFill="1" applyBorder="1" applyAlignment="1" applyProtection="1">
      <alignment horizontal="center" vertical="center"/>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79" fillId="5" borderId="165" xfId="8" applyFont="1" applyFill="1" applyBorder="1" applyAlignment="1" applyProtection="1">
      <alignment horizontal="center" vertical="center" shrinkToFit="1"/>
      <protection hidden="1"/>
    </xf>
    <xf numFmtId="0" fontId="79" fillId="5" borderId="25" xfId="8" applyFont="1" applyFill="1" applyBorder="1" applyAlignment="1" applyProtection="1">
      <alignment horizontal="center" vertical="center" shrinkToFit="1"/>
      <protection hidden="1"/>
    </xf>
    <xf numFmtId="0" fontId="79" fillId="5" borderId="26" xfId="8" applyFont="1" applyFill="1" applyBorder="1" applyAlignment="1" applyProtection="1">
      <alignment horizontal="center" vertical="center" shrinkToFit="1"/>
      <protection hidden="1"/>
    </xf>
    <xf numFmtId="0" fontId="79" fillId="5" borderId="166" xfId="8" applyFont="1" applyFill="1" applyBorder="1" applyAlignment="1" applyProtection="1">
      <alignment horizontal="center" vertical="center" shrinkToFit="1"/>
      <protection hidden="1"/>
    </xf>
    <xf numFmtId="0" fontId="79" fillId="5" borderId="7" xfId="8" applyFont="1" applyFill="1" applyBorder="1" applyAlignment="1" applyProtection="1">
      <alignment horizontal="center" vertical="center" shrinkToFit="1"/>
      <protection hidden="1"/>
    </xf>
    <xf numFmtId="0" fontId="79" fillId="5" borderId="6" xfId="8" applyFont="1" applyFill="1" applyBorder="1" applyAlignment="1" applyProtection="1">
      <alignment horizontal="center" vertical="center" shrinkToFit="1"/>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180" fontId="80" fillId="5" borderId="8" xfId="8" applyNumberFormat="1" applyFont="1" applyFill="1" applyBorder="1" applyAlignment="1" applyProtection="1">
      <alignment horizontal="center" vertical="center" shrinkToFit="1"/>
      <protection hidden="1"/>
    </xf>
    <xf numFmtId="180" fontId="80" fillId="5" borderId="7" xfId="8" applyNumberFormat="1" applyFont="1" applyFill="1" applyBorder="1" applyAlignment="1" applyProtection="1">
      <alignment horizontal="center" vertical="center" shrinkToFit="1"/>
      <protection hidden="1"/>
    </xf>
    <xf numFmtId="180" fontId="80" fillId="5" borderId="167" xfId="8" applyNumberFormat="1" applyFont="1" applyFill="1" applyBorder="1" applyAlignment="1" applyProtection="1">
      <alignment horizontal="center" vertical="center" shrinkToFit="1"/>
      <protection hidden="1"/>
    </xf>
    <xf numFmtId="0" fontId="83" fillId="5" borderId="5" xfId="8" applyFont="1" applyFill="1" applyBorder="1" applyAlignment="1" applyProtection="1">
      <alignment horizontal="center" vertical="center"/>
      <protection hidden="1"/>
    </xf>
    <xf numFmtId="192" fontId="83" fillId="5" borderId="8" xfId="8" applyNumberFormat="1" applyFont="1" applyFill="1" applyBorder="1" applyAlignment="1" applyProtection="1">
      <alignment horizontal="center" vertical="center" shrinkToFit="1"/>
      <protection hidden="1"/>
    </xf>
    <xf numFmtId="192" fontId="83" fillId="5" borderId="7" xfId="8" applyNumberFormat="1" applyFont="1" applyFill="1" applyBorder="1" applyAlignment="1" applyProtection="1">
      <alignment horizontal="center" vertical="center" shrinkToFit="1"/>
      <protection hidden="1"/>
    </xf>
    <xf numFmtId="192" fontId="83" fillId="5" borderId="6" xfId="8" applyNumberFormat="1" applyFont="1" applyFill="1" applyBorder="1" applyAlignment="1" applyProtection="1">
      <alignment horizontal="center" vertical="center" shrinkToFit="1"/>
      <protection hidden="1"/>
    </xf>
    <xf numFmtId="0" fontId="101" fillId="5" borderId="11" xfId="8" applyFont="1" applyFill="1" applyBorder="1" applyAlignment="1" applyProtection="1">
      <alignment horizontal="left" vertical="center" wrapText="1" shrinkToFit="1"/>
      <protection hidden="1"/>
    </xf>
    <xf numFmtId="0" fontId="101" fillId="5" borderId="0" xfId="8" applyFont="1" applyFill="1" applyBorder="1" applyAlignment="1" applyProtection="1">
      <alignment horizontal="left" vertical="center" shrinkToFit="1"/>
      <protection hidden="1"/>
    </xf>
    <xf numFmtId="0" fontId="101" fillId="5" borderId="12" xfId="8" applyFont="1" applyFill="1" applyBorder="1" applyAlignment="1" applyProtection="1">
      <alignment horizontal="left" vertical="center" shrinkToFit="1"/>
      <protection hidden="1"/>
    </xf>
    <xf numFmtId="0" fontId="101" fillId="5" borderId="8" xfId="8" applyFont="1" applyFill="1" applyBorder="1" applyAlignment="1" applyProtection="1">
      <alignment horizontal="left" vertical="center"/>
      <protection hidden="1"/>
    </xf>
    <xf numFmtId="0" fontId="101" fillId="5" borderId="7" xfId="8" applyFont="1" applyFill="1" applyBorder="1" applyAlignment="1" applyProtection="1">
      <alignment horizontal="left" vertical="center"/>
      <protection hidden="1"/>
    </xf>
    <xf numFmtId="0" fontId="101" fillId="5" borderId="6" xfId="8" applyFont="1" applyFill="1" applyBorder="1" applyAlignment="1" applyProtection="1">
      <alignment horizontal="left" vertical="center"/>
      <protection hidden="1"/>
    </xf>
    <xf numFmtId="191" fontId="83" fillId="5" borderId="168" xfId="8" applyNumberFormat="1" applyFont="1" applyFill="1" applyBorder="1" applyAlignment="1" applyProtection="1">
      <alignment horizontal="center" vertical="center"/>
      <protection hidden="1"/>
    </xf>
    <xf numFmtId="191" fontId="83" fillId="5" borderId="169" xfId="8" applyNumberFormat="1" applyFont="1" applyFill="1" applyBorder="1" applyAlignment="1" applyProtection="1">
      <alignment horizontal="center" vertical="center"/>
      <protection hidden="1"/>
    </xf>
    <xf numFmtId="191" fontId="83" fillId="5" borderId="170" xfId="8" applyNumberFormat="1" applyFont="1" applyFill="1" applyBorder="1" applyAlignment="1" applyProtection="1">
      <alignment horizontal="center" vertical="center"/>
      <protection hidden="1"/>
    </xf>
    <xf numFmtId="0" fontId="84" fillId="5" borderId="85" xfId="8" applyFont="1" applyFill="1" applyBorder="1" applyAlignment="1" applyProtection="1">
      <alignment horizontal="center" vertical="center" wrapText="1"/>
      <protection hidden="1"/>
    </xf>
    <xf numFmtId="0" fontId="84" fillId="5" borderId="2" xfId="8" applyFont="1" applyFill="1" applyBorder="1" applyAlignment="1" applyProtection="1">
      <alignment horizontal="center" vertical="center"/>
      <protection hidden="1"/>
    </xf>
    <xf numFmtId="0" fontId="84" fillId="5" borderId="84" xfId="8" applyFont="1" applyFill="1" applyBorder="1" applyAlignment="1" applyProtection="1">
      <alignment horizontal="center" vertical="center"/>
      <protection hidden="1"/>
    </xf>
    <xf numFmtId="0" fontId="81" fillId="5" borderId="85" xfId="8" applyFont="1" applyFill="1" applyBorder="1" applyAlignment="1" applyProtection="1">
      <alignment horizontal="center" vertical="center" shrinkToFit="1"/>
      <protection hidden="1"/>
    </xf>
    <xf numFmtId="0" fontId="81" fillId="5" borderId="2" xfId="8" applyFont="1" applyFill="1" applyBorder="1" applyAlignment="1" applyProtection="1">
      <alignment horizontal="center" vertical="center" shrinkToFit="1"/>
      <protection hidden="1"/>
    </xf>
    <xf numFmtId="0" fontId="81" fillId="5" borderId="3" xfId="8" applyFont="1" applyFill="1" applyBorder="1" applyAlignment="1" applyProtection="1">
      <alignment horizontal="center" vertical="center" shrinkToFit="1"/>
      <protection hidden="1"/>
    </xf>
    <xf numFmtId="0" fontId="80" fillId="5" borderId="1" xfId="8" applyFont="1" applyFill="1" applyBorder="1" applyAlignment="1" applyProtection="1">
      <alignment horizontal="center" vertical="center" shrinkToFit="1"/>
      <protection hidden="1"/>
    </xf>
    <xf numFmtId="0" fontId="80" fillId="5" borderId="2" xfId="8" applyFont="1" applyFill="1" applyBorder="1" applyAlignment="1" applyProtection="1">
      <alignment horizontal="center" vertical="center" shrinkToFit="1"/>
      <protection hidden="1"/>
    </xf>
    <xf numFmtId="0" fontId="80" fillId="5" borderId="84" xfId="8" applyFont="1" applyFill="1" applyBorder="1" applyAlignment="1" applyProtection="1">
      <alignment horizontal="center" vertical="center" shrinkToFit="1"/>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82" fillId="5" borderId="0" xfId="8" applyFont="1" applyFill="1" applyAlignment="1" applyProtection="1">
      <alignment horizontal="center" vertical="center"/>
      <protection hidden="1"/>
    </xf>
    <xf numFmtId="0" fontId="101" fillId="5" borderId="10" xfId="8" applyFont="1" applyFill="1" applyBorder="1" applyAlignment="1" applyProtection="1">
      <alignment horizontal="left" vertical="center"/>
      <protection hidden="1"/>
    </xf>
    <xf numFmtId="0" fontId="101" fillId="5" borderId="25" xfId="8" applyFont="1" applyFill="1" applyBorder="1" applyAlignment="1" applyProtection="1">
      <alignment horizontal="left" vertical="center"/>
      <protection hidden="1"/>
    </xf>
    <xf numFmtId="0" fontId="101" fillId="5" borderId="26" xfId="8" applyFont="1" applyFill="1" applyBorder="1" applyAlignment="1" applyProtection="1">
      <alignment horizontal="left" vertical="center"/>
      <protection hidden="1"/>
    </xf>
    <xf numFmtId="0" fontId="80" fillId="5" borderId="89"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protection hidden="1"/>
    </xf>
    <xf numFmtId="0" fontId="25" fillId="5" borderId="9" xfId="0" applyFont="1" applyFill="1" applyBorder="1" applyAlignment="1" applyProtection="1">
      <alignment horizontal="center" vertical="center"/>
      <protection hidden="1"/>
    </xf>
    <xf numFmtId="0" fontId="55" fillId="5" borderId="5" xfId="0" applyFont="1" applyFill="1" applyBorder="1" applyAlignment="1" applyProtection="1">
      <alignment horizontal="center" vertical="center"/>
      <protection hidden="1"/>
    </xf>
    <xf numFmtId="0" fontId="55" fillId="5" borderId="9" xfId="0" applyFont="1" applyFill="1" applyBorder="1" applyAlignment="1" applyProtection="1">
      <alignment horizontal="center" vertical="center" wrapText="1"/>
      <protection hidden="1"/>
    </xf>
    <xf numFmtId="0" fontId="55" fillId="5" borderId="135" xfId="0" applyFont="1" applyFill="1" applyBorder="1" applyAlignment="1" applyProtection="1">
      <alignment horizontal="center" vertical="center"/>
      <protection hidden="1"/>
    </xf>
    <xf numFmtId="0" fontId="55" fillId="5" borderId="134" xfId="0" applyFont="1" applyFill="1" applyBorder="1" applyAlignment="1" applyProtection="1">
      <alignment horizontal="center" vertical="center"/>
      <protection hidden="1"/>
    </xf>
    <xf numFmtId="0" fontId="55" fillId="5" borderId="174" xfId="0" applyFont="1" applyFill="1" applyBorder="1" applyAlignment="1" applyProtection="1">
      <alignment horizontal="center" vertical="center"/>
      <protection hidden="1"/>
    </xf>
    <xf numFmtId="195" fontId="55" fillId="5" borderId="3" xfId="0" applyNumberFormat="1" applyFont="1" applyFill="1" applyBorder="1" applyAlignment="1" applyProtection="1">
      <alignment horizontal="center" vertical="center"/>
      <protection hidden="1"/>
    </xf>
    <xf numFmtId="195" fontId="55" fillId="5" borderId="5" xfId="0" applyNumberFormat="1" applyFont="1" applyFill="1" applyBorder="1" applyAlignment="1" applyProtection="1">
      <alignment horizontal="center" vertical="center"/>
      <protection hidden="1"/>
    </xf>
    <xf numFmtId="195" fontId="55" fillId="5" borderId="1" xfId="0" applyNumberFormat="1" applyFont="1" applyFill="1" applyBorder="1" applyAlignment="1" applyProtection="1">
      <alignment horizontal="center" vertical="center"/>
      <protection hidden="1"/>
    </xf>
    <xf numFmtId="193" fontId="55" fillId="5" borderId="135" xfId="0" applyNumberFormat="1" applyFont="1" applyFill="1" applyBorder="1" applyAlignment="1" applyProtection="1">
      <alignment horizontal="center" vertical="center"/>
      <protection hidden="1"/>
    </xf>
    <xf numFmtId="193" fontId="55" fillId="5" borderId="134" xfId="0" applyNumberFormat="1" applyFont="1" applyFill="1" applyBorder="1" applyAlignment="1" applyProtection="1">
      <alignment horizontal="center" vertical="center"/>
      <protection hidden="1"/>
    </xf>
    <xf numFmtId="193" fontId="55" fillId="5" borderId="174" xfId="0" applyNumberFormat="1" applyFont="1" applyFill="1" applyBorder="1" applyAlignment="1" applyProtection="1">
      <alignment horizontal="center" vertical="center"/>
      <protection hidden="1"/>
    </xf>
    <xf numFmtId="0" fontId="76" fillId="5" borderId="30"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71" fillId="11" borderId="171" xfId="0" applyFont="1" applyFill="1" applyBorder="1" applyAlignment="1" applyProtection="1">
      <alignment horizontal="center" vertical="center"/>
      <protection hidden="1"/>
    </xf>
    <xf numFmtId="0" fontId="71" fillId="11" borderId="172" xfId="0" applyFont="1" applyFill="1" applyBorder="1" applyAlignment="1" applyProtection="1">
      <alignment horizontal="center" vertical="center"/>
      <protection hidden="1"/>
    </xf>
    <xf numFmtId="38" fontId="102" fillId="11" borderId="175" xfId="5" applyFont="1" applyFill="1" applyBorder="1" applyAlignment="1" applyProtection="1">
      <alignment horizontal="right" vertical="center"/>
      <protection hidden="1"/>
    </xf>
    <xf numFmtId="38" fontId="102" fillId="11" borderId="176" xfId="5" applyFont="1" applyFill="1" applyBorder="1" applyAlignment="1" applyProtection="1">
      <alignment horizontal="right" vertical="center"/>
      <protection hidden="1"/>
    </xf>
    <xf numFmtId="0" fontId="76" fillId="5" borderId="7" xfId="8" applyFont="1" applyFill="1" applyBorder="1" applyAlignment="1" applyProtection="1">
      <alignment horizontal="left"/>
      <protection hidden="1"/>
    </xf>
    <xf numFmtId="0" fontId="85" fillId="17" borderId="5" xfId="8" applyFont="1" applyFill="1" applyBorder="1" applyAlignment="1" applyProtection="1">
      <alignment horizontal="center" vertical="center" wrapText="1"/>
      <protection hidden="1"/>
    </xf>
    <xf numFmtId="0" fontId="85"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5" fillId="17" borderId="10" xfId="10" applyFont="1" applyFill="1" applyBorder="1" applyAlignment="1" applyProtection="1">
      <alignment horizontal="center" vertical="center" wrapText="1"/>
      <protection hidden="1"/>
    </xf>
    <xf numFmtId="9" fontId="85" fillId="17" borderId="25" xfId="10" applyFont="1" applyFill="1" applyBorder="1" applyAlignment="1" applyProtection="1">
      <alignment horizontal="center" vertical="center" wrapText="1"/>
      <protection hidden="1"/>
    </xf>
    <xf numFmtId="9" fontId="85" fillId="17" borderId="8" xfId="10" applyFont="1" applyFill="1" applyBorder="1" applyAlignment="1" applyProtection="1">
      <alignment horizontal="center" vertical="center" wrapText="1"/>
      <protection hidden="1"/>
    </xf>
    <xf numFmtId="9" fontId="85" fillId="17" borderId="7" xfId="10" applyFont="1" applyFill="1" applyBorder="1" applyAlignment="1" applyProtection="1">
      <alignment horizontal="center" vertical="center" wrapText="1"/>
      <protection hidden="1"/>
    </xf>
    <xf numFmtId="0" fontId="85" fillId="17" borderId="9" xfId="8" applyFont="1" applyFill="1" applyBorder="1" applyAlignment="1" applyProtection="1">
      <alignment horizontal="center" vertical="center" shrinkToFit="1"/>
      <protection hidden="1"/>
    </xf>
    <xf numFmtId="0" fontId="105"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78" xfId="8" applyFont="1" applyFill="1" applyBorder="1" applyAlignment="1" applyProtection="1">
      <alignment horizontal="center" vertical="center"/>
      <protection locked="0" hidden="1"/>
    </xf>
    <xf numFmtId="0" fontId="76" fillId="5" borderId="180" xfId="8" applyFont="1" applyFill="1" applyBorder="1" applyAlignment="1" applyProtection="1">
      <alignment horizontal="center" vertical="center"/>
      <protection locked="0" hidden="1"/>
    </xf>
    <xf numFmtId="0" fontId="76" fillId="5" borderId="182" xfId="8" applyFont="1" applyFill="1" applyBorder="1" applyAlignment="1" applyProtection="1">
      <alignment horizontal="center" vertical="center"/>
      <protection locked="0" hidden="1"/>
    </xf>
    <xf numFmtId="0" fontId="76" fillId="5" borderId="23"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shrinkToFit="1"/>
      <protection hidden="1"/>
    </xf>
    <xf numFmtId="0" fontId="76" fillId="5" borderId="10" xfId="8" applyFont="1" applyFill="1" applyBorder="1" applyAlignment="1" applyProtection="1">
      <alignment horizontal="center" vertical="center" shrinkToFit="1"/>
      <protection hidden="1"/>
    </xf>
    <xf numFmtId="0" fontId="76" fillId="5" borderId="25" xfId="8" applyFont="1" applyFill="1" applyBorder="1" applyAlignment="1" applyProtection="1">
      <alignment horizontal="center" vertical="center" shrinkToFit="1"/>
      <protection hidden="1"/>
    </xf>
    <xf numFmtId="0" fontId="76" fillId="5" borderId="26" xfId="8" applyFont="1" applyFill="1" applyBorder="1" applyAlignment="1" applyProtection="1">
      <alignment horizontal="center" vertical="center" shrinkToFit="1"/>
      <protection hidden="1"/>
    </xf>
    <xf numFmtId="0" fontId="76" fillId="5" borderId="8" xfId="8" applyFont="1" applyFill="1" applyBorder="1" applyAlignment="1" applyProtection="1">
      <alignment horizontal="center" vertical="center" shrinkToFit="1"/>
      <protection hidden="1"/>
    </xf>
    <xf numFmtId="0" fontId="76" fillId="5" borderId="7" xfId="8" applyFont="1" applyFill="1" applyBorder="1" applyAlignment="1" applyProtection="1">
      <alignment horizontal="center" vertical="center" shrinkToFit="1"/>
      <protection hidden="1"/>
    </xf>
    <xf numFmtId="0" fontId="76" fillId="5" borderId="6" xfId="8" applyFont="1" applyFill="1" applyBorder="1" applyAlignment="1" applyProtection="1">
      <alignment horizontal="center" vertical="center" shrinkToFit="1"/>
      <protection hidden="1"/>
    </xf>
    <xf numFmtId="0" fontId="76" fillId="5" borderId="184" xfId="8" applyFont="1" applyFill="1" applyBorder="1" applyAlignment="1" applyProtection="1">
      <alignment horizontal="center" vertical="center"/>
      <protection hidden="1"/>
    </xf>
    <xf numFmtId="0" fontId="76" fillId="5" borderId="185" xfId="8" applyFont="1" applyFill="1" applyBorder="1" applyAlignment="1" applyProtection="1">
      <alignment horizontal="center" vertical="center"/>
      <protection hidden="1"/>
    </xf>
    <xf numFmtId="0" fontId="76" fillId="5" borderId="33" xfId="8" applyFont="1" applyFill="1" applyBorder="1" applyAlignment="1" applyProtection="1">
      <alignment horizontal="center" vertical="center"/>
      <protection hidden="1"/>
    </xf>
    <xf numFmtId="0" fontId="76" fillId="5" borderId="10"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8"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76" fillId="5" borderId="183" xfId="8" applyFont="1" applyFill="1" applyBorder="1" applyAlignment="1" applyProtection="1">
      <alignment horizontal="center" vertical="center"/>
      <protection locked="0" hidden="1"/>
    </xf>
    <xf numFmtId="0" fontId="76" fillId="5" borderId="0" xfId="8" applyFont="1" applyFill="1" applyAlignment="1" applyProtection="1">
      <alignment horizontal="left" vertical="center" shrinkToFit="1"/>
      <protection hidden="1"/>
    </xf>
    <xf numFmtId="0" fontId="105" fillId="5" borderId="5" xfId="8" applyFont="1" applyFill="1" applyBorder="1" applyAlignment="1" applyProtection="1">
      <alignment horizontal="center" vertical="center" wrapText="1" shrinkToFit="1"/>
      <protection hidden="1"/>
    </xf>
    <xf numFmtId="0" fontId="76" fillId="5" borderId="27" xfId="8" applyFont="1" applyFill="1" applyBorder="1" applyAlignment="1" applyProtection="1">
      <alignment horizontal="center" vertical="center"/>
      <protection locked="0" hidden="1"/>
    </xf>
    <xf numFmtId="0" fontId="76" fillId="5" borderId="17" xfId="8" applyFont="1" applyFill="1" applyBorder="1" applyAlignment="1" applyProtection="1">
      <alignment horizontal="center" vertical="center"/>
      <protection locked="0" hidden="1"/>
    </xf>
    <xf numFmtId="0" fontId="76" fillId="5" borderId="188" xfId="8" applyFont="1" applyFill="1" applyBorder="1" applyAlignment="1" applyProtection="1">
      <alignment horizontal="center" vertical="center"/>
      <protection locked="0" hidden="1"/>
    </xf>
    <xf numFmtId="0" fontId="76" fillId="5" borderId="189" xfId="8" applyFont="1" applyFill="1" applyBorder="1" applyAlignment="1" applyProtection="1">
      <alignment horizontal="center" vertical="center"/>
      <protection hidden="1"/>
    </xf>
    <xf numFmtId="0" fontId="76" fillId="5" borderId="2" xfId="8" applyFont="1" applyFill="1" applyBorder="1" applyAlignment="1" applyProtection="1">
      <alignment horizontal="center" vertical="center"/>
      <protection hidden="1"/>
    </xf>
    <xf numFmtId="0" fontId="76" fillId="5" borderId="186" xfId="8" applyFont="1" applyFill="1" applyBorder="1" applyAlignment="1" applyProtection="1">
      <alignment horizontal="center" vertical="center" shrinkToFit="1"/>
      <protection hidden="1"/>
    </xf>
    <xf numFmtId="0" fontId="76" fillId="5" borderId="189" xfId="8" applyFont="1" applyFill="1" applyBorder="1" applyAlignment="1" applyProtection="1">
      <alignment horizontal="center" vertical="center"/>
      <protection locked="0" hidden="1"/>
    </xf>
    <xf numFmtId="0" fontId="76" fillId="5" borderId="3"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105" fillId="5" borderId="10" xfId="8" applyFont="1" applyFill="1" applyBorder="1" applyAlignment="1" applyProtection="1">
      <alignment horizontal="center" vertical="center" shrinkToFit="1"/>
      <protection hidden="1"/>
    </xf>
    <xf numFmtId="0" fontId="105" fillId="5" borderId="25" xfId="8" applyFont="1" applyFill="1" applyBorder="1" applyAlignment="1" applyProtection="1">
      <alignment horizontal="center" vertical="center" shrinkToFit="1"/>
      <protection hidden="1"/>
    </xf>
    <xf numFmtId="0" fontId="105" fillId="5" borderId="26" xfId="8" applyFont="1" applyFill="1" applyBorder="1" applyAlignment="1" applyProtection="1">
      <alignment horizontal="center" vertical="center" shrinkToFit="1"/>
      <protection hidden="1"/>
    </xf>
    <xf numFmtId="0" fontId="105" fillId="5" borderId="8" xfId="8" applyFont="1" applyFill="1" applyBorder="1" applyAlignment="1" applyProtection="1">
      <alignment horizontal="center" vertical="center" shrinkToFit="1"/>
      <protection hidden="1"/>
    </xf>
    <xf numFmtId="0" fontId="105" fillId="5" borderId="7" xfId="8" applyFont="1" applyFill="1" applyBorder="1" applyAlignment="1" applyProtection="1">
      <alignment horizontal="center" vertical="center" shrinkToFit="1"/>
      <protection hidden="1"/>
    </xf>
    <xf numFmtId="0" fontId="105" fillId="5" borderId="6" xfId="8" applyFont="1" applyFill="1" applyBorder="1" applyAlignment="1" applyProtection="1">
      <alignment horizontal="center" vertical="center" shrinkToFit="1"/>
      <protection hidden="1"/>
    </xf>
    <xf numFmtId="0" fontId="76" fillId="5" borderId="187" xfId="8" applyFont="1" applyFill="1" applyBorder="1" applyAlignment="1" applyProtection="1">
      <alignment horizontal="center" vertical="center"/>
      <protection locked="0" hidden="1"/>
    </xf>
    <xf numFmtId="0" fontId="76" fillId="5" borderId="186" xfId="8" applyFont="1" applyFill="1" applyBorder="1" applyAlignment="1" applyProtection="1">
      <alignment horizontal="center" vertical="center"/>
      <protection locked="0" hidden="1"/>
    </xf>
    <xf numFmtId="0" fontId="105" fillId="5" borderId="10" xfId="8" applyFont="1" applyFill="1" applyBorder="1" applyAlignment="1" applyProtection="1">
      <alignment horizontal="center" vertical="center" wrapText="1" shrinkToFit="1"/>
      <protection hidden="1"/>
    </xf>
    <xf numFmtId="38" fontId="83" fillId="17" borderId="5" xfId="12" applyFont="1" applyFill="1" applyBorder="1" applyAlignment="1" applyProtection="1">
      <alignment horizontal="right" vertical="center" indent="2" shrinkToFit="1"/>
      <protection hidden="1"/>
    </xf>
    <xf numFmtId="0" fontId="85" fillId="17" borderId="1" xfId="8" applyFont="1" applyFill="1" applyBorder="1" applyAlignment="1" applyProtection="1">
      <alignment horizontal="left" vertical="center" shrinkToFit="1"/>
      <protection hidden="1"/>
    </xf>
    <xf numFmtId="0" fontId="85" fillId="17" borderId="2" xfId="8" applyFont="1" applyFill="1" applyBorder="1" applyAlignment="1" applyProtection="1">
      <alignment horizontal="left" vertical="center" shrinkToFit="1"/>
      <protection hidden="1"/>
    </xf>
    <xf numFmtId="0" fontId="85" fillId="17" borderId="3" xfId="8" applyFont="1" applyFill="1" applyBorder="1" applyAlignment="1" applyProtection="1">
      <alignment horizontal="left" vertical="center"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8" xfId="8" applyFont="1" applyBorder="1" applyAlignment="1" applyProtection="1">
      <alignment horizontal="center" vertical="center"/>
      <protection hidden="1"/>
    </xf>
    <xf numFmtId="0" fontId="81" fillId="0" borderId="7"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protection hidden="1"/>
    </xf>
    <xf numFmtId="0" fontId="81" fillId="0" borderId="2" xfId="8" applyFont="1" applyBorder="1" applyAlignment="1" applyProtection="1">
      <alignment horizontal="center" vertical="center"/>
      <protection hidden="1"/>
    </xf>
    <xf numFmtId="0" fontId="81" fillId="0" borderId="3" xfId="8" applyFont="1" applyBorder="1" applyAlignment="1" applyProtection="1">
      <alignment horizontal="center" vertical="center"/>
      <protection hidden="1"/>
    </xf>
    <xf numFmtId="0" fontId="76" fillId="5" borderId="184" xfId="8" applyFont="1" applyFill="1" applyBorder="1" applyAlignment="1" applyProtection="1">
      <alignment horizontal="center" vertical="center"/>
      <protection locked="0" hidden="1"/>
    </xf>
    <xf numFmtId="0" fontId="76" fillId="5" borderId="33" xfId="8" applyFont="1" applyFill="1" applyBorder="1" applyAlignment="1" applyProtection="1">
      <alignment horizontal="center" vertical="center"/>
      <protection locked="0" hidden="1"/>
    </xf>
    <xf numFmtId="0" fontId="76" fillId="5" borderId="191" xfId="8" applyFont="1" applyFill="1" applyBorder="1" applyAlignment="1" applyProtection="1">
      <alignment horizontal="center" vertical="center"/>
      <protection locked="0" hidden="1"/>
    </xf>
    <xf numFmtId="0" fontId="76" fillId="5" borderId="190" xfId="8" applyFont="1" applyFill="1" applyBorder="1" applyAlignment="1" applyProtection="1">
      <alignment horizontal="center" vertical="center"/>
      <protection locked="0" hidden="1"/>
    </xf>
    <xf numFmtId="0" fontId="81" fillId="0" borderId="193" xfId="8" applyFont="1" applyBorder="1" applyAlignment="1" applyProtection="1">
      <alignment horizontal="center" vertical="center" shrinkToFit="1"/>
      <protection hidden="1"/>
    </xf>
    <xf numFmtId="0" fontId="81" fillId="0" borderId="71" xfId="8" applyFont="1" applyBorder="1" applyAlignment="1" applyProtection="1">
      <alignment horizontal="center" vertical="center" shrinkToFit="1"/>
      <protection hidden="1"/>
    </xf>
    <xf numFmtId="0" fontId="81" fillId="0" borderId="70" xfId="8" applyFont="1" applyBorder="1" applyAlignment="1" applyProtection="1">
      <alignment horizontal="center" vertical="center" shrinkToFit="1"/>
      <protection hidden="1"/>
    </xf>
    <xf numFmtId="0" fontId="81" fillId="0" borderId="192" xfId="8" applyFont="1" applyBorder="1" applyAlignment="1" applyProtection="1">
      <alignment horizontal="center" vertical="center" shrinkToFit="1"/>
      <protection hidden="1"/>
    </xf>
    <xf numFmtId="0" fontId="81" fillId="0" borderId="1" xfId="8" applyFont="1" applyBorder="1" applyAlignment="1" applyProtection="1">
      <alignment horizontal="center" vertical="center" shrinkToFit="1"/>
      <protection hidden="1"/>
    </xf>
    <xf numFmtId="0" fontId="81" fillId="0" borderId="2" xfId="8" applyFont="1" applyBorder="1" applyAlignment="1" applyProtection="1">
      <alignment horizontal="center" vertical="center" shrinkToFit="1"/>
      <protection hidden="1"/>
    </xf>
    <xf numFmtId="0" fontId="81" fillId="0" borderId="84" xfId="8" applyFont="1" applyBorder="1" applyAlignment="1" applyProtection="1">
      <alignment horizontal="center" vertical="center" shrinkToFit="1"/>
      <protection hidden="1"/>
    </xf>
    <xf numFmtId="196" fontId="87" fillId="0" borderId="194" xfId="8" applyNumberFormat="1" applyFont="1" applyFill="1" applyBorder="1" applyAlignment="1" applyProtection="1">
      <alignment horizontal="right" vertical="center" shrinkToFit="1"/>
      <protection hidden="1"/>
    </xf>
    <xf numFmtId="196" fontId="87" fillId="0" borderId="195" xfId="8" applyNumberFormat="1" applyFont="1" applyFill="1" applyBorder="1" applyAlignment="1" applyProtection="1">
      <alignment horizontal="right" vertical="center" shrinkToFit="1"/>
      <protection hidden="1"/>
    </xf>
    <xf numFmtId="196" fontId="87" fillId="0" borderId="196" xfId="8" applyNumberFormat="1" applyFont="1" applyFill="1" applyBorder="1" applyAlignment="1" applyProtection="1">
      <alignment horizontal="right" vertical="center" shrinkToFit="1"/>
      <protection hidden="1"/>
    </xf>
    <xf numFmtId="196" fontId="87" fillId="0" borderId="197" xfId="8" applyNumberFormat="1" applyFont="1" applyFill="1" applyBorder="1" applyAlignment="1" applyProtection="1">
      <alignment horizontal="right" vertical="center" shrinkToFit="1"/>
      <protection hidden="1"/>
    </xf>
    <xf numFmtId="196" fontId="87" fillId="0" borderId="198" xfId="8" applyNumberFormat="1" applyFont="1" applyFill="1" applyBorder="1" applyAlignment="1" applyProtection="1">
      <alignment horizontal="right" vertical="center" shrinkToFit="1"/>
      <protection hidden="1"/>
    </xf>
    <xf numFmtId="196" fontId="87" fillId="0" borderId="199" xfId="8" applyNumberFormat="1" applyFont="1" applyFill="1" applyBorder="1" applyAlignment="1" applyProtection="1">
      <alignment horizontal="right" vertical="center" shrinkToFit="1"/>
      <protection hidden="1"/>
    </xf>
    <xf numFmtId="196" fontId="87" fillId="0" borderId="200" xfId="8" applyNumberFormat="1" applyFont="1" applyFill="1" applyBorder="1" applyAlignment="1" applyProtection="1">
      <alignment horizontal="right" vertical="center" shrinkToFit="1"/>
      <protection hidden="1"/>
    </xf>
    <xf numFmtId="0" fontId="81" fillId="0" borderId="10" xfId="8" applyFont="1" applyBorder="1" applyAlignment="1" applyProtection="1">
      <alignment horizontal="center" vertical="center" shrinkToFit="1"/>
      <protection hidden="1"/>
    </xf>
    <xf numFmtId="0" fontId="81" fillId="0" borderId="25" xfId="8" applyFont="1" applyBorder="1" applyAlignment="1" applyProtection="1">
      <alignment horizontal="center" vertical="center" shrinkToFit="1"/>
      <protection hidden="1"/>
    </xf>
    <xf numFmtId="0" fontId="81" fillId="0" borderId="86" xfId="8" applyFont="1" applyBorder="1" applyAlignment="1" applyProtection="1">
      <alignment horizontal="center" vertical="center" shrinkToFit="1"/>
      <protection hidden="1"/>
    </xf>
    <xf numFmtId="0" fontId="81" fillId="0" borderId="84" xfId="8" applyFont="1" applyBorder="1" applyAlignment="1" applyProtection="1">
      <alignment horizontal="center" vertical="center"/>
      <protection hidden="1"/>
    </xf>
    <xf numFmtId="3" fontId="108" fillId="17" borderId="76" xfId="8" applyNumberFormat="1" applyFont="1" applyFill="1" applyBorder="1" applyAlignment="1" applyProtection="1">
      <alignment horizontal="right" vertical="center" shrinkToFit="1"/>
      <protection hidden="1"/>
    </xf>
    <xf numFmtId="3" fontId="108" fillId="17" borderId="213" xfId="8" applyNumberFormat="1" applyFont="1" applyFill="1" applyBorder="1" applyAlignment="1" applyProtection="1">
      <alignment horizontal="right" vertical="center" shrinkToFit="1"/>
      <protection hidden="1"/>
    </xf>
    <xf numFmtId="3" fontId="108" fillId="17" borderId="106" xfId="8" applyNumberFormat="1" applyFont="1" applyFill="1" applyBorder="1" applyAlignment="1" applyProtection="1">
      <alignment horizontal="right" vertical="center" shrinkToFit="1"/>
      <protection hidden="1"/>
    </xf>
    <xf numFmtId="3" fontId="108" fillId="17" borderId="73" xfId="8" applyNumberFormat="1" applyFont="1" applyFill="1" applyBorder="1" applyAlignment="1" applyProtection="1">
      <alignment horizontal="right" vertical="center" shrinkToFit="1"/>
      <protection hidden="1"/>
    </xf>
    <xf numFmtId="3" fontId="108" fillId="17" borderId="214" xfId="8" applyNumberFormat="1" applyFont="1" applyFill="1" applyBorder="1" applyAlignment="1" applyProtection="1">
      <alignment horizontal="right" vertical="center" shrinkToFit="1"/>
      <protection hidden="1"/>
    </xf>
    <xf numFmtId="3" fontId="88" fillId="0" borderId="73" xfId="8" applyNumberFormat="1" applyFont="1" applyFill="1" applyBorder="1" applyAlignment="1" applyProtection="1">
      <alignment horizontal="right" vertical="center" shrinkToFit="1"/>
      <protection hidden="1"/>
    </xf>
    <xf numFmtId="3" fontId="88" fillId="0" borderId="213" xfId="8" applyNumberFormat="1" applyFont="1" applyFill="1" applyBorder="1" applyAlignment="1" applyProtection="1">
      <alignment horizontal="right" vertical="center" shrinkToFit="1"/>
      <protection hidden="1"/>
    </xf>
    <xf numFmtId="3" fontId="88" fillId="0" borderId="214" xfId="8" applyNumberFormat="1" applyFont="1" applyFill="1" applyBorder="1" applyAlignment="1" applyProtection="1">
      <alignment horizontal="right" vertical="center" shrinkToFit="1"/>
      <protection hidden="1"/>
    </xf>
    <xf numFmtId="0" fontId="106" fillId="17" borderId="74" xfId="8" applyFont="1" applyFill="1" applyBorder="1" applyAlignment="1" applyProtection="1">
      <alignment horizontal="left" vertical="center" wrapText="1"/>
      <protection hidden="1"/>
    </xf>
    <xf numFmtId="0" fontId="106" fillId="17" borderId="75" xfId="8" applyFont="1" applyFill="1" applyBorder="1" applyAlignment="1" applyProtection="1">
      <alignment horizontal="left" vertical="center"/>
      <protection hidden="1"/>
    </xf>
    <xf numFmtId="0" fontId="106" fillId="17" borderId="211" xfId="8" applyFont="1" applyFill="1" applyBorder="1" applyAlignment="1" applyProtection="1">
      <alignment horizontal="left" vertical="center"/>
      <protection hidden="1"/>
    </xf>
    <xf numFmtId="189" fontId="107" fillId="17" borderId="212" xfId="8" applyNumberFormat="1" applyFont="1" applyFill="1" applyBorder="1" applyAlignment="1" applyProtection="1">
      <alignment horizontal="center" vertical="center"/>
      <protection locked="0" hidden="1"/>
    </xf>
    <xf numFmtId="189" fontId="107" fillId="17" borderId="211" xfId="8" applyNumberFormat="1" applyFont="1" applyFill="1" applyBorder="1" applyAlignment="1" applyProtection="1">
      <alignment horizontal="center" vertical="center"/>
      <protection locked="0" hidden="1"/>
    </xf>
    <xf numFmtId="3" fontId="88" fillId="0" borderId="209" xfId="8" applyNumberFormat="1" applyFont="1" applyFill="1" applyBorder="1" applyAlignment="1" applyProtection="1">
      <alignment horizontal="right" vertical="center" shrinkToFit="1"/>
      <protection hidden="1"/>
    </xf>
    <xf numFmtId="3" fontId="88" fillId="0" borderId="207" xfId="8" applyNumberFormat="1" applyFont="1" applyFill="1" applyBorder="1" applyAlignment="1" applyProtection="1">
      <alignment horizontal="right" vertical="center" shrinkToFit="1"/>
      <protection hidden="1"/>
    </xf>
    <xf numFmtId="3" fontId="88" fillId="0" borderId="210"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211" xfId="8" applyFont="1" applyFill="1" applyBorder="1" applyAlignment="1" applyProtection="1">
      <alignment horizontal="left" vertical="center"/>
      <protection hidden="1"/>
    </xf>
    <xf numFmtId="0" fontId="87" fillId="0" borderId="212" xfId="8" applyFont="1" applyFill="1" applyBorder="1" applyAlignment="1" applyProtection="1">
      <alignment horizontal="center" vertical="center"/>
      <protection locked="0" hidden="1"/>
    </xf>
    <xf numFmtId="0" fontId="87" fillId="0" borderId="211" xfId="8" applyFont="1" applyFill="1" applyBorder="1" applyAlignment="1" applyProtection="1">
      <alignment horizontal="center" vertical="center"/>
      <protection locked="0" hidden="1"/>
    </xf>
    <xf numFmtId="3" fontId="88" fillId="0" borderId="76" xfId="8" applyNumberFormat="1" applyFont="1" applyFill="1" applyBorder="1" applyAlignment="1" applyProtection="1">
      <alignment horizontal="right" vertical="center" shrinkToFit="1"/>
      <protection hidden="1"/>
    </xf>
    <xf numFmtId="3" fontId="88" fillId="0" borderId="106" xfId="8" applyNumberFormat="1" applyFont="1" applyFill="1" applyBorder="1" applyAlignment="1" applyProtection="1">
      <alignment horizontal="right" vertical="center" shrinkToFit="1"/>
      <protection hidden="1"/>
    </xf>
    <xf numFmtId="3" fontId="88" fillId="0" borderId="206" xfId="8" applyNumberFormat="1" applyFont="1" applyFill="1" applyBorder="1" applyAlignment="1" applyProtection="1">
      <alignment horizontal="right" vertical="center" shrinkToFit="1"/>
      <protection hidden="1"/>
    </xf>
    <xf numFmtId="3" fontId="88" fillId="0" borderId="208"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shrinkToFit="1"/>
      <protection hidden="1"/>
    </xf>
    <xf numFmtId="0" fontId="81" fillId="0" borderId="75" xfId="8" applyFont="1" applyFill="1" applyBorder="1" applyAlignment="1" applyProtection="1">
      <alignment horizontal="left" vertical="center" shrinkToFit="1"/>
      <protection hidden="1"/>
    </xf>
    <xf numFmtId="0" fontId="81" fillId="0" borderId="211" xfId="8" applyFont="1" applyFill="1" applyBorder="1" applyAlignment="1" applyProtection="1">
      <alignment horizontal="left" vertical="center" shrinkToFit="1"/>
      <protection hidden="1"/>
    </xf>
    <xf numFmtId="3" fontId="88" fillId="18" borderId="104" xfId="8" applyNumberFormat="1" applyFont="1" applyFill="1" applyBorder="1" applyAlignment="1" applyProtection="1">
      <alignment horizontal="right" vertical="center" shrinkToFit="1"/>
      <protection hidden="1"/>
    </xf>
    <xf numFmtId="3" fontId="88" fillId="18" borderId="215" xfId="8" applyNumberFormat="1" applyFont="1" applyFill="1" applyBorder="1" applyAlignment="1" applyProtection="1">
      <alignment horizontal="right" vertical="center" shrinkToFit="1"/>
      <protection hidden="1"/>
    </xf>
    <xf numFmtId="3" fontId="88" fillId="18" borderId="216" xfId="8" applyNumberFormat="1" applyFont="1" applyFill="1" applyBorder="1" applyAlignment="1" applyProtection="1">
      <alignment horizontal="right" vertical="center" shrinkToFit="1"/>
      <protection hidden="1"/>
    </xf>
    <xf numFmtId="3" fontId="88" fillId="18" borderId="103" xfId="8" applyNumberFormat="1" applyFont="1" applyFill="1" applyBorder="1" applyAlignment="1" applyProtection="1">
      <alignment horizontal="right" vertical="center" shrinkToFit="1"/>
      <protection hidden="1"/>
    </xf>
    <xf numFmtId="3" fontId="88" fillId="18" borderId="105" xfId="8" applyNumberFormat="1" applyFont="1" applyFill="1" applyBorder="1" applyAlignment="1" applyProtection="1">
      <alignment horizontal="right" vertical="center" shrinkToFit="1"/>
      <protection hidden="1"/>
    </xf>
    <xf numFmtId="3" fontId="88" fillId="0" borderId="217" xfId="8" applyNumberFormat="1" applyFont="1" applyFill="1" applyBorder="1" applyAlignment="1" applyProtection="1">
      <alignment horizontal="right" vertical="center" shrinkToFit="1"/>
      <protection hidden="1"/>
    </xf>
    <xf numFmtId="3" fontId="88" fillId="0" borderId="218" xfId="8" applyNumberFormat="1" applyFont="1" applyFill="1" applyBorder="1" applyAlignment="1" applyProtection="1">
      <alignment horizontal="right" vertical="center" shrinkToFit="1"/>
      <protection hidden="1"/>
    </xf>
    <xf numFmtId="3" fontId="88" fillId="0" borderId="219" xfId="8" applyNumberFormat="1" applyFont="1" applyFill="1" applyBorder="1" applyAlignment="1" applyProtection="1">
      <alignment horizontal="right" vertical="center" shrinkToFit="1"/>
      <protection hidden="1"/>
    </xf>
    <xf numFmtId="3" fontId="88" fillId="0" borderId="230" xfId="8" applyNumberFormat="1" applyFont="1" applyFill="1" applyBorder="1" applyAlignment="1" applyProtection="1">
      <alignment horizontal="right" vertical="center" shrinkToFit="1"/>
      <protection hidden="1"/>
    </xf>
    <xf numFmtId="3" fontId="88" fillId="0" borderId="229" xfId="8" applyNumberFormat="1" applyFont="1" applyFill="1" applyBorder="1" applyAlignment="1" applyProtection="1">
      <alignment horizontal="right" vertical="center" shrinkToFit="1"/>
      <protection hidden="1"/>
    </xf>
    <xf numFmtId="3" fontId="88" fillId="0" borderId="228" xfId="8" applyNumberFormat="1" applyFont="1" applyFill="1" applyBorder="1" applyAlignment="1" applyProtection="1">
      <alignment horizontal="right" vertical="center" shrinkToFit="1"/>
      <protection hidden="1"/>
    </xf>
    <xf numFmtId="3" fontId="88" fillId="0" borderId="231" xfId="8" applyNumberFormat="1" applyFont="1" applyFill="1" applyBorder="1" applyAlignment="1" applyProtection="1">
      <alignment horizontal="right" vertical="center" shrinkToFit="1"/>
      <protection hidden="1"/>
    </xf>
    <xf numFmtId="3" fontId="88" fillId="0" borderId="232"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right" vertical="center"/>
      <protection hidden="1"/>
    </xf>
    <xf numFmtId="0" fontId="81" fillId="0" borderId="75" xfId="8" applyFont="1" applyFill="1" applyBorder="1" applyAlignment="1" applyProtection="1">
      <alignment horizontal="right" vertical="center"/>
      <protection hidden="1"/>
    </xf>
    <xf numFmtId="0" fontId="81" fillId="0" borderId="102" xfId="8" applyFont="1" applyFill="1" applyBorder="1" applyAlignment="1" applyProtection="1">
      <alignment horizontal="right" vertical="center"/>
      <protection hidden="1"/>
    </xf>
    <xf numFmtId="3" fontId="88" fillId="0" borderId="74" xfId="8" applyNumberFormat="1" applyFont="1" applyFill="1" applyBorder="1" applyAlignment="1" applyProtection="1">
      <alignment horizontal="right" vertical="center" shrinkToFit="1"/>
      <protection hidden="1"/>
    </xf>
    <xf numFmtId="3" fontId="88" fillId="0" borderId="75" xfId="8" applyNumberFormat="1" applyFont="1" applyFill="1" applyBorder="1" applyAlignment="1" applyProtection="1">
      <alignment horizontal="right" vertical="center" shrinkToFit="1"/>
      <protection hidden="1"/>
    </xf>
    <xf numFmtId="3" fontId="81" fillId="0" borderId="11" xfId="8" applyNumberFormat="1" applyFont="1" applyFill="1" applyBorder="1" applyAlignment="1" applyProtection="1">
      <alignment horizontal="right" vertical="center" shrinkToFit="1"/>
      <protection hidden="1"/>
    </xf>
    <xf numFmtId="3" fontId="81" fillId="0" borderId="0" xfId="8" applyNumberFormat="1" applyFont="1" applyFill="1" applyBorder="1" applyAlignment="1" applyProtection="1">
      <alignment horizontal="right" vertical="center" shrinkToFit="1"/>
      <protection hidden="1"/>
    </xf>
    <xf numFmtId="3" fontId="88" fillId="0" borderId="226" xfId="8" applyNumberFormat="1" applyFont="1" applyFill="1" applyBorder="1" applyAlignment="1" applyProtection="1">
      <alignment horizontal="right" vertical="center" shrinkToFit="1"/>
      <protection hidden="1"/>
    </xf>
    <xf numFmtId="3" fontId="88" fillId="0" borderId="224" xfId="8" applyNumberFormat="1" applyFont="1" applyFill="1" applyBorder="1" applyAlignment="1" applyProtection="1">
      <alignment horizontal="right" vertical="center" shrinkToFit="1"/>
      <protection hidden="1"/>
    </xf>
    <xf numFmtId="3" fontId="88" fillId="0" borderId="225" xfId="8" applyNumberFormat="1" applyFont="1" applyFill="1" applyBorder="1" applyAlignment="1" applyProtection="1">
      <alignment horizontal="right" vertical="center" shrinkToFit="1"/>
      <protection hidden="1"/>
    </xf>
    <xf numFmtId="3" fontId="88" fillId="0" borderId="227" xfId="8" applyNumberFormat="1" applyFont="1" applyFill="1" applyBorder="1" applyAlignment="1" applyProtection="1">
      <alignment horizontal="right" vertical="center" shrinkToFit="1"/>
      <protection hidden="1"/>
    </xf>
    <xf numFmtId="0" fontId="81" fillId="0" borderId="220" xfId="8" applyFont="1" applyFill="1" applyBorder="1" applyAlignment="1" applyProtection="1">
      <alignment horizontal="left" vertical="center" shrinkToFit="1"/>
      <protection hidden="1"/>
    </xf>
    <xf numFmtId="0" fontId="81" fillId="0" borderId="221" xfId="8" applyFont="1" applyFill="1" applyBorder="1" applyAlignment="1" applyProtection="1">
      <alignment horizontal="left" vertical="center" shrinkToFit="1"/>
      <protection hidden="1"/>
    </xf>
    <xf numFmtId="0" fontId="81" fillId="0" borderId="222" xfId="8" applyFont="1" applyFill="1" applyBorder="1" applyAlignment="1" applyProtection="1">
      <alignment horizontal="left" vertical="center" shrinkToFit="1"/>
      <protection hidden="1"/>
    </xf>
    <xf numFmtId="0" fontId="87" fillId="0" borderId="268" xfId="8" applyFont="1" applyFill="1" applyBorder="1" applyAlignment="1" applyProtection="1">
      <alignment horizontal="center" vertical="center"/>
      <protection locked="0" hidden="1"/>
    </xf>
    <xf numFmtId="0" fontId="87" fillId="0" borderId="222" xfId="8" applyFont="1" applyFill="1" applyBorder="1" applyAlignment="1" applyProtection="1">
      <alignment horizontal="center" vertical="center"/>
      <protection locked="0" hidden="1"/>
    </xf>
    <xf numFmtId="3" fontId="88" fillId="0" borderId="223" xfId="8" applyNumberFormat="1" applyFont="1" applyFill="1" applyBorder="1" applyAlignment="1" applyProtection="1">
      <alignment horizontal="right" vertical="center" shrinkToFit="1"/>
      <protection hidden="1"/>
    </xf>
    <xf numFmtId="3" fontId="88" fillId="0" borderId="216" xfId="8" applyNumberFormat="1" applyFont="1" applyFill="1" applyBorder="1" applyAlignment="1" applyProtection="1">
      <alignment horizontal="right" vertical="center" shrinkToFit="1"/>
      <protection hidden="1"/>
    </xf>
    <xf numFmtId="3" fontId="88" fillId="0" borderId="104" xfId="8" applyNumberFormat="1" applyFont="1" applyFill="1" applyBorder="1" applyAlignment="1" applyProtection="1">
      <alignment horizontal="right" vertical="center" shrinkToFit="1"/>
      <protection hidden="1"/>
    </xf>
    <xf numFmtId="3" fontId="88" fillId="0" borderId="103" xfId="8" applyNumberFormat="1" applyFont="1" applyFill="1" applyBorder="1" applyAlignment="1" applyProtection="1">
      <alignment horizontal="right" vertical="center" shrinkToFit="1"/>
      <protection hidden="1"/>
    </xf>
    <xf numFmtId="3" fontId="88" fillId="0" borderId="105" xfId="8" applyNumberFormat="1" applyFont="1" applyFill="1" applyBorder="1" applyAlignment="1" applyProtection="1">
      <alignment horizontal="right" vertical="center" shrinkToFit="1"/>
      <protection hidden="1"/>
    </xf>
    <xf numFmtId="0" fontId="89" fillId="0" borderId="9" xfId="8" applyFont="1" applyFill="1" applyBorder="1" applyAlignment="1" applyProtection="1">
      <alignment horizontal="center" vertical="center" textRotation="255" wrapText="1"/>
      <protection hidden="1"/>
    </xf>
    <xf numFmtId="0" fontId="89" fillId="0" borderId="62" xfId="8" applyFont="1" applyFill="1" applyBorder="1" applyAlignment="1" applyProtection="1">
      <alignment horizontal="center" vertical="center" textRotation="255" wrapText="1"/>
      <protection hidden="1"/>
    </xf>
    <xf numFmtId="0" fontId="89" fillId="0" borderId="4" xfId="8" applyFont="1" applyFill="1" applyBorder="1" applyAlignment="1" applyProtection="1">
      <alignment horizontal="center" vertical="center" textRotation="255" wrapText="1"/>
      <protection hidden="1"/>
    </xf>
    <xf numFmtId="0" fontId="81" fillId="17" borderId="201" xfId="8" applyFont="1" applyFill="1" applyBorder="1" applyAlignment="1" applyProtection="1">
      <alignment horizontal="left" vertical="center" shrinkToFit="1"/>
      <protection hidden="1"/>
    </xf>
    <xf numFmtId="0" fontId="81" fillId="17" borderId="202" xfId="8" applyFont="1" applyFill="1" applyBorder="1" applyAlignment="1" applyProtection="1">
      <alignment horizontal="left" vertical="center" shrinkToFit="1"/>
      <protection hidden="1"/>
    </xf>
    <xf numFmtId="0" fontId="81" fillId="17" borderId="203" xfId="8" applyFont="1" applyFill="1" applyBorder="1" applyAlignment="1" applyProtection="1">
      <alignment horizontal="left" vertical="center" shrinkToFit="1"/>
      <protection hidden="1"/>
    </xf>
    <xf numFmtId="0" fontId="87" fillId="17" borderId="204" xfId="8" applyFont="1" applyFill="1" applyBorder="1" applyAlignment="1" applyProtection="1">
      <alignment horizontal="center" vertical="center"/>
      <protection hidden="1"/>
    </xf>
    <xf numFmtId="0" fontId="87" fillId="17" borderId="205" xfId="8" applyFont="1" applyFill="1" applyBorder="1" applyAlignment="1" applyProtection="1">
      <alignment horizontal="center" vertical="center"/>
      <protection hidden="1"/>
    </xf>
    <xf numFmtId="3" fontId="88" fillId="17" borderId="202" xfId="8" applyNumberFormat="1" applyFont="1" applyFill="1" applyBorder="1" applyAlignment="1" applyProtection="1">
      <alignment horizontal="right" vertical="center" shrinkToFit="1"/>
      <protection hidden="1"/>
    </xf>
    <xf numFmtId="3" fontId="88" fillId="17" borderId="233" xfId="8" applyNumberFormat="1" applyFont="1" applyFill="1" applyBorder="1" applyAlignment="1" applyProtection="1">
      <alignment horizontal="right" vertical="center" shrinkToFit="1"/>
      <protection hidden="1"/>
    </xf>
    <xf numFmtId="3" fontId="88" fillId="17" borderId="234" xfId="8" applyNumberFormat="1" applyFont="1" applyFill="1" applyBorder="1" applyAlignment="1" applyProtection="1">
      <alignment horizontal="right" vertical="center" shrinkToFit="1"/>
      <protection hidden="1"/>
    </xf>
    <xf numFmtId="0" fontId="81" fillId="0" borderId="11" xfId="8" applyFont="1" applyFill="1" applyBorder="1" applyAlignment="1" applyProtection="1">
      <alignment horizontal="right" vertical="center" shrinkToFit="1"/>
      <protection hidden="1"/>
    </xf>
    <xf numFmtId="0" fontId="81" fillId="0" borderId="0" xfId="8" applyFont="1" applyFill="1" applyBorder="1" applyAlignment="1" applyProtection="1">
      <alignment horizontal="right" vertical="center" shrinkToFit="1"/>
      <protection hidden="1"/>
    </xf>
    <xf numFmtId="0" fontId="81" fillId="0" borderId="12" xfId="8" applyFont="1" applyFill="1" applyBorder="1" applyAlignment="1" applyProtection="1">
      <alignment horizontal="right" vertical="center" shrinkToFit="1"/>
      <protection hidden="1"/>
    </xf>
    <xf numFmtId="3" fontId="88" fillId="0" borderId="102" xfId="8" applyNumberFormat="1" applyFont="1" applyFill="1" applyBorder="1" applyAlignment="1" applyProtection="1">
      <alignment horizontal="right" vertical="center" shrinkToFit="1"/>
      <protection hidden="1"/>
    </xf>
    <xf numFmtId="0" fontId="85" fillId="0" borderId="9" xfId="8" applyFont="1" applyFill="1" applyBorder="1" applyAlignment="1" applyProtection="1">
      <alignment horizontal="center" vertical="center" textRotation="255"/>
      <protection hidden="1"/>
    </xf>
    <xf numFmtId="0" fontId="85" fillId="0" borderId="62" xfId="8" applyFont="1" applyFill="1" applyBorder="1" applyAlignment="1" applyProtection="1">
      <alignment horizontal="center" vertical="center" textRotation="255"/>
      <protection hidden="1"/>
    </xf>
    <xf numFmtId="0" fontId="85" fillId="0" borderId="4" xfId="8" applyFont="1" applyFill="1" applyBorder="1" applyAlignment="1" applyProtection="1">
      <alignment horizontal="center" vertical="center" textRotation="255"/>
      <protection hidden="1"/>
    </xf>
    <xf numFmtId="0" fontId="81" fillId="0" borderId="201" xfId="8" applyFont="1" applyFill="1" applyBorder="1" applyAlignment="1" applyProtection="1">
      <alignment horizontal="left" vertical="center" wrapText="1"/>
      <protection hidden="1"/>
    </xf>
    <xf numFmtId="0" fontId="81" fillId="0" borderId="202" xfId="8" applyFont="1" applyFill="1" applyBorder="1" applyAlignment="1" applyProtection="1">
      <alignment horizontal="left" vertical="center" wrapText="1"/>
      <protection hidden="1"/>
    </xf>
    <xf numFmtId="0" fontId="81" fillId="0" borderId="203" xfId="8" applyFont="1" applyFill="1" applyBorder="1" applyAlignment="1" applyProtection="1">
      <alignment horizontal="left" vertical="center" wrapText="1"/>
      <protection hidden="1"/>
    </xf>
    <xf numFmtId="0" fontId="87" fillId="0" borderId="204" xfId="8" applyFont="1" applyFill="1" applyBorder="1" applyAlignment="1" applyProtection="1">
      <alignment horizontal="center" vertical="center"/>
      <protection locked="0" hidden="1"/>
    </xf>
    <xf numFmtId="0" fontId="87" fillId="0" borderId="205" xfId="8" applyFont="1" applyFill="1" applyBorder="1" applyAlignment="1" applyProtection="1">
      <alignment horizontal="center" vertical="center"/>
      <protection locked="0" hidden="1"/>
    </xf>
    <xf numFmtId="3" fontId="88" fillId="0" borderId="2" xfId="8" applyNumberFormat="1" applyFont="1" applyFill="1" applyBorder="1" applyAlignment="1" applyProtection="1">
      <alignment horizontal="right" vertical="center" shrinkToFit="1"/>
      <protection hidden="1"/>
    </xf>
    <xf numFmtId="3" fontId="88" fillId="0" borderId="276" xfId="8" applyNumberFormat="1" applyFont="1" applyFill="1" applyBorder="1" applyAlignment="1" applyProtection="1">
      <alignment horizontal="right" vertical="center" shrinkToFit="1"/>
      <protection hidden="1"/>
    </xf>
    <xf numFmtId="3" fontId="88" fillId="0" borderId="3" xfId="8" applyNumberFormat="1" applyFont="1" applyFill="1" applyBorder="1" applyAlignment="1" applyProtection="1">
      <alignment horizontal="right" vertical="center" shrinkToFit="1"/>
      <protection hidden="1"/>
    </xf>
    <xf numFmtId="3" fontId="88" fillId="17" borderId="104" xfId="8" applyNumberFormat="1" applyFont="1" applyFill="1" applyBorder="1" applyAlignment="1" applyProtection="1">
      <alignment horizontal="right" vertical="center" shrinkToFit="1"/>
      <protection hidden="1"/>
    </xf>
    <xf numFmtId="3" fontId="88" fillId="17" borderId="216" xfId="8" applyNumberFormat="1" applyFont="1" applyFill="1" applyBorder="1" applyAlignment="1" applyProtection="1">
      <alignment horizontal="right" vertical="center" shrinkToFit="1"/>
      <protection hidden="1"/>
    </xf>
    <xf numFmtId="3" fontId="88" fillId="17" borderId="105" xfId="8" applyNumberFormat="1"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84" xfId="8" applyFont="1" applyFill="1" applyBorder="1" applyAlignment="1" applyProtection="1">
      <alignment horizontal="left" vertical="center" shrinkToFit="1"/>
      <protection hidden="1"/>
    </xf>
    <xf numFmtId="0" fontId="87" fillId="0" borderId="85" xfId="8" applyFont="1" applyFill="1" applyBorder="1" applyAlignment="1" applyProtection="1">
      <alignment horizontal="center" vertical="center"/>
      <protection locked="0" hidden="1"/>
    </xf>
    <xf numFmtId="0" fontId="87" fillId="0" borderId="84" xfId="8" applyFont="1" applyFill="1" applyBorder="1" applyAlignment="1" applyProtection="1">
      <alignment horizontal="center" vertical="center"/>
      <protection locked="0" hidden="1"/>
    </xf>
    <xf numFmtId="0" fontId="81" fillId="17" borderId="103" xfId="8" applyFont="1" applyFill="1" applyBorder="1" applyAlignment="1" applyProtection="1">
      <alignment horizontal="left" vertical="center" shrinkToFit="1"/>
      <protection hidden="1"/>
    </xf>
    <xf numFmtId="0" fontId="81" fillId="17" borderId="104" xfId="8" applyFont="1" applyFill="1" applyBorder="1" applyAlignment="1" applyProtection="1">
      <alignment horizontal="left" vertical="center" shrinkToFit="1"/>
      <protection hidden="1"/>
    </xf>
    <xf numFmtId="0" fontId="81" fillId="17" borderId="243" xfId="8" applyFont="1" applyFill="1" applyBorder="1" applyAlignment="1" applyProtection="1">
      <alignment horizontal="left" vertical="center" shrinkToFit="1"/>
      <protection hidden="1"/>
    </xf>
    <xf numFmtId="182" fontId="87" fillId="17" borderId="244" xfId="8" applyNumberFormat="1" applyFont="1" applyFill="1" applyBorder="1" applyAlignment="1" applyProtection="1">
      <alignment horizontal="center" vertical="center"/>
      <protection hidden="1"/>
    </xf>
    <xf numFmtId="182" fontId="87" fillId="17" borderId="243" xfId="8" applyNumberFormat="1" applyFont="1" applyFill="1" applyBorder="1" applyAlignment="1" applyProtection="1">
      <alignment horizontal="center" vertical="center"/>
      <protection hidden="1"/>
    </xf>
    <xf numFmtId="0" fontId="81" fillId="17" borderId="11" xfId="8" applyFont="1" applyFill="1" applyBorder="1" applyAlignment="1" applyProtection="1">
      <alignment horizontal="center" vertical="center" wrapText="1" shrinkToFit="1"/>
      <protection hidden="1"/>
    </xf>
    <xf numFmtId="0" fontId="81" fillId="17" borderId="241" xfId="8" applyFont="1" applyFill="1" applyBorder="1" applyAlignment="1" applyProtection="1">
      <alignment horizontal="center" vertical="center" wrapText="1" shrinkToFit="1"/>
      <protection hidden="1"/>
    </xf>
    <xf numFmtId="0" fontId="81" fillId="17" borderId="106" xfId="8" applyFont="1" applyFill="1" applyBorder="1" applyAlignment="1" applyProtection="1">
      <alignment horizontal="center" vertical="center" wrapText="1" shrinkToFit="1"/>
      <protection hidden="1"/>
    </xf>
    <xf numFmtId="0" fontId="81" fillId="17" borderId="75" xfId="8" applyFont="1" applyFill="1" applyBorder="1" applyAlignment="1" applyProtection="1">
      <alignment horizontal="center" vertical="center" wrapText="1" shrinkToFit="1"/>
      <protection hidden="1"/>
    </xf>
    <xf numFmtId="0" fontId="81" fillId="17" borderId="211" xfId="8" applyFont="1" applyFill="1" applyBorder="1" applyAlignment="1" applyProtection="1">
      <alignment horizontal="center" vertical="center" wrapText="1" shrinkToFit="1"/>
      <protection hidden="1"/>
    </xf>
    <xf numFmtId="182" fontId="87" fillId="17" borderId="212" xfId="8" applyNumberFormat="1" applyFont="1" applyFill="1" applyBorder="1" applyAlignment="1" applyProtection="1">
      <alignment horizontal="center" vertical="center"/>
      <protection locked="0" hidden="1"/>
    </xf>
    <xf numFmtId="182" fontId="87" fillId="17" borderId="211" xfId="8" applyNumberFormat="1" applyFont="1" applyFill="1" applyBorder="1" applyAlignment="1" applyProtection="1">
      <alignment horizontal="center" vertical="center"/>
      <protection locked="0" hidden="1"/>
    </xf>
    <xf numFmtId="3" fontId="88" fillId="17" borderId="242" xfId="8" quotePrefix="1" applyNumberFormat="1" applyFont="1" applyFill="1" applyBorder="1" applyAlignment="1" applyProtection="1">
      <alignment vertical="center" shrinkToFit="1"/>
      <protection hidden="1"/>
    </xf>
    <xf numFmtId="3" fontId="88" fillId="17" borderId="106" xfId="8" applyNumberFormat="1" applyFont="1" applyFill="1" applyBorder="1" applyAlignment="1" applyProtection="1">
      <alignment vertical="center" shrinkToFit="1"/>
      <protection hidden="1"/>
    </xf>
    <xf numFmtId="3" fontId="88" fillId="17" borderId="213" xfId="8" quotePrefix="1" applyNumberFormat="1" applyFont="1" applyFill="1" applyBorder="1" applyAlignment="1" applyProtection="1">
      <alignment vertical="center" shrinkToFit="1"/>
      <protection hidden="1"/>
    </xf>
    <xf numFmtId="3" fontId="88" fillId="17" borderId="214" xfId="8" applyNumberFormat="1" applyFont="1" applyFill="1" applyBorder="1" applyAlignment="1" applyProtection="1">
      <alignment vertical="center" shrinkToFit="1"/>
      <protection hidden="1"/>
    </xf>
    <xf numFmtId="3" fontId="88" fillId="17" borderId="76" xfId="8" quotePrefix="1" applyNumberFormat="1" applyFont="1" applyFill="1" applyBorder="1" applyAlignment="1" applyProtection="1">
      <alignment vertical="center" shrinkToFit="1"/>
      <protection hidden="1"/>
    </xf>
    <xf numFmtId="3" fontId="88" fillId="17" borderId="100" xfId="8" quotePrefix="1" applyNumberFormat="1" applyFont="1" applyFill="1" applyBorder="1" applyAlignment="1" applyProtection="1">
      <alignment vertical="center" shrinkToFit="1"/>
      <protection hidden="1"/>
    </xf>
    <xf numFmtId="3" fontId="88" fillId="17" borderId="240" xfId="8" quotePrefix="1" applyNumberFormat="1" applyFont="1" applyFill="1" applyBorder="1" applyAlignment="1" applyProtection="1">
      <alignment vertical="center" shrinkToFit="1"/>
      <protection hidden="1"/>
    </xf>
    <xf numFmtId="3" fontId="88" fillId="17" borderId="101" xfId="8" quotePrefix="1" applyNumberFormat="1" applyFont="1" applyFill="1" applyBorder="1" applyAlignment="1" applyProtection="1">
      <alignment vertical="center" shrinkToFit="1"/>
      <protection hidden="1"/>
    </xf>
    <xf numFmtId="0" fontId="81" fillId="17" borderId="11" xfId="8" applyFont="1" applyFill="1" applyBorder="1" applyAlignment="1" applyProtection="1">
      <alignment horizontal="left" vertical="center" wrapText="1" shrinkToFit="1"/>
      <protection hidden="1"/>
    </xf>
    <xf numFmtId="0" fontId="81" fillId="17" borderId="0" xfId="8" applyFont="1" applyFill="1" applyBorder="1" applyAlignment="1" applyProtection="1">
      <alignment horizontal="left" vertical="center" wrapText="1" shrinkToFit="1"/>
      <protection hidden="1"/>
    </xf>
    <xf numFmtId="0" fontId="81" fillId="17" borderId="164" xfId="8" applyFont="1" applyFill="1" applyBorder="1" applyAlignment="1" applyProtection="1">
      <alignment horizontal="left" vertical="center" wrapText="1" shrinkToFit="1"/>
      <protection hidden="1"/>
    </xf>
    <xf numFmtId="0" fontId="87" fillId="17" borderId="238" xfId="8" applyFont="1" applyFill="1" applyBorder="1" applyAlignment="1" applyProtection="1">
      <alignment horizontal="center" vertical="center"/>
      <protection locked="0" hidden="1"/>
    </xf>
    <xf numFmtId="0" fontId="87" fillId="17" borderId="239" xfId="8" applyFont="1" applyFill="1" applyBorder="1" applyAlignment="1" applyProtection="1">
      <alignment horizontal="center" vertical="center"/>
      <protection locked="0" hidden="1"/>
    </xf>
    <xf numFmtId="3" fontId="88" fillId="17" borderId="250" xfId="8" quotePrefix="1" applyNumberFormat="1" applyFont="1" applyFill="1" applyBorder="1" applyAlignment="1" applyProtection="1">
      <alignment vertical="center" shrinkToFit="1"/>
      <protection hidden="1"/>
    </xf>
    <xf numFmtId="3" fontId="88" fillId="17" borderId="233" xfId="8" applyNumberFormat="1" applyFont="1" applyFill="1" applyBorder="1" applyAlignment="1" applyProtection="1">
      <alignment vertical="center" shrinkToFit="1"/>
      <protection hidden="1"/>
    </xf>
    <xf numFmtId="3" fontId="88" fillId="17" borderId="248" xfId="8" quotePrefix="1" applyNumberFormat="1" applyFont="1" applyFill="1" applyBorder="1" applyAlignment="1" applyProtection="1">
      <alignment vertical="center" shrinkToFit="1"/>
      <protection hidden="1"/>
    </xf>
    <xf numFmtId="3" fontId="88" fillId="17" borderId="249" xfId="8" applyNumberFormat="1" applyFont="1" applyFill="1" applyBorder="1" applyAlignment="1" applyProtection="1">
      <alignment vertical="center" shrinkToFit="1"/>
      <protection hidden="1"/>
    </xf>
    <xf numFmtId="3" fontId="88" fillId="17" borderId="215" xfId="8" quotePrefix="1" applyNumberFormat="1" applyFont="1" applyFill="1" applyBorder="1" applyAlignment="1" applyProtection="1">
      <alignment vertical="center" shrinkToFit="1"/>
      <protection hidden="1"/>
    </xf>
    <xf numFmtId="3" fontId="88" fillId="17" borderId="216" xfId="8" applyNumberFormat="1" applyFont="1" applyFill="1" applyBorder="1" applyAlignment="1" applyProtection="1">
      <alignment vertical="center" shrinkToFit="1"/>
      <protection hidden="1"/>
    </xf>
    <xf numFmtId="3" fontId="88" fillId="17" borderId="218" xfId="8" quotePrefix="1" applyNumberFormat="1" applyFont="1" applyFill="1" applyBorder="1" applyAlignment="1" applyProtection="1">
      <alignment vertical="center" shrinkToFit="1"/>
      <protection hidden="1"/>
    </xf>
    <xf numFmtId="3" fontId="88" fillId="17" borderId="219" xfId="8" applyNumberFormat="1" applyFont="1" applyFill="1" applyBorder="1" applyAlignment="1" applyProtection="1">
      <alignment vertical="center" shrinkToFit="1"/>
      <protection hidden="1"/>
    </xf>
    <xf numFmtId="0" fontId="81" fillId="17" borderId="10" xfId="8" applyFont="1" applyFill="1" applyBorder="1" applyAlignment="1" applyProtection="1">
      <alignment horizontal="left" vertical="center" wrapText="1" shrinkToFit="1"/>
      <protection hidden="1"/>
    </xf>
    <xf numFmtId="0" fontId="81" fillId="17" borderId="25" xfId="8" applyFont="1" applyFill="1" applyBorder="1" applyAlignment="1" applyProtection="1">
      <alignment horizontal="left" vertical="center" wrapText="1" shrinkToFit="1"/>
      <protection hidden="1"/>
    </xf>
    <xf numFmtId="0" fontId="81" fillId="17" borderId="202" xfId="8" applyFont="1" applyFill="1" applyBorder="1" applyAlignment="1" applyProtection="1">
      <alignment horizontal="left" vertical="center" wrapText="1" shrinkToFit="1"/>
      <protection hidden="1"/>
    </xf>
    <xf numFmtId="182" fontId="87" fillId="17" borderId="246" xfId="8" applyNumberFormat="1" applyFont="1" applyFill="1" applyBorder="1" applyAlignment="1" applyProtection="1">
      <alignment horizontal="center" vertical="center"/>
      <protection locked="0" hidden="1"/>
    </xf>
    <xf numFmtId="182" fontId="87" fillId="17" borderId="203" xfId="8" applyNumberFormat="1" applyFont="1" applyFill="1" applyBorder="1" applyAlignment="1" applyProtection="1">
      <alignment horizontal="center" vertical="center"/>
      <protection locked="0" hidden="1"/>
    </xf>
    <xf numFmtId="3" fontId="88" fillId="17" borderId="247" xfId="8" quotePrefix="1" applyNumberFormat="1" applyFont="1" applyFill="1" applyBorder="1" applyAlignment="1" applyProtection="1">
      <alignment vertical="center" shrinkToFit="1"/>
      <protection hidden="1"/>
    </xf>
    <xf numFmtId="0" fontId="81" fillId="17" borderId="216" xfId="8" applyFont="1" applyFill="1" applyBorder="1" applyAlignment="1" applyProtection="1">
      <alignment horizontal="center" vertical="center" wrapText="1" shrinkToFit="1"/>
      <protection hidden="1"/>
    </xf>
    <xf numFmtId="0" fontId="81" fillId="17" borderId="104" xfId="8" applyFont="1" applyFill="1" applyBorder="1" applyAlignment="1" applyProtection="1">
      <alignment horizontal="center" vertical="center" wrapText="1" shrinkToFit="1"/>
      <protection hidden="1"/>
    </xf>
    <xf numFmtId="0" fontId="81" fillId="17" borderId="243" xfId="8" applyFont="1" applyFill="1" applyBorder="1" applyAlignment="1" applyProtection="1">
      <alignment horizontal="center" vertical="center" wrapText="1" shrinkToFit="1"/>
      <protection hidden="1"/>
    </xf>
    <xf numFmtId="182" fontId="87" fillId="17" borderId="244" xfId="8" applyNumberFormat="1" applyFont="1" applyFill="1" applyBorder="1" applyAlignment="1" applyProtection="1">
      <alignment horizontal="center" vertical="center"/>
      <protection locked="0" hidden="1"/>
    </xf>
    <xf numFmtId="182" fontId="87" fillId="17" borderId="243" xfId="8" applyNumberFormat="1" applyFont="1" applyFill="1" applyBorder="1" applyAlignment="1" applyProtection="1">
      <alignment horizontal="center" vertical="center"/>
      <protection locked="0" hidden="1"/>
    </xf>
    <xf numFmtId="3" fontId="88" fillId="17" borderId="245" xfId="8" quotePrefix="1" applyNumberFormat="1" applyFont="1" applyFill="1" applyBorder="1" applyAlignment="1" applyProtection="1">
      <alignment vertical="center" shrinkToFit="1"/>
      <protection hidden="1"/>
    </xf>
    <xf numFmtId="0" fontId="81" fillId="17" borderId="8" xfId="8" applyFont="1" applyFill="1" applyBorder="1" applyAlignment="1" applyProtection="1">
      <alignment horizontal="center" vertical="center" wrapText="1" shrinkToFit="1"/>
      <protection hidden="1"/>
    </xf>
    <xf numFmtId="0" fontId="81" fillId="17" borderId="251" xfId="8" applyFont="1" applyFill="1" applyBorder="1" applyAlignment="1" applyProtection="1">
      <alignment horizontal="center" vertical="center" wrapText="1" shrinkToFit="1"/>
      <protection hidden="1"/>
    </xf>
    <xf numFmtId="0" fontId="81" fillId="17" borderId="107" xfId="8" applyFont="1" applyFill="1" applyBorder="1" applyAlignment="1" applyProtection="1">
      <alignment horizontal="center" vertical="center" wrapText="1" shrinkToFit="1"/>
      <protection hidden="1"/>
    </xf>
    <xf numFmtId="0" fontId="81" fillId="17" borderId="108" xfId="8" applyFont="1" applyFill="1" applyBorder="1" applyAlignment="1" applyProtection="1">
      <alignment horizontal="center" vertical="center" wrapText="1" shrinkToFit="1"/>
      <protection hidden="1"/>
    </xf>
    <xf numFmtId="0" fontId="81" fillId="17" borderId="236" xfId="8" applyFont="1" applyFill="1" applyBorder="1" applyAlignment="1" applyProtection="1">
      <alignment horizontal="center" vertical="center" wrapText="1" shrinkToFit="1"/>
      <protection hidden="1"/>
    </xf>
    <xf numFmtId="182" fontId="87" fillId="17" borderId="237" xfId="8" applyNumberFormat="1" applyFont="1" applyFill="1" applyBorder="1" applyAlignment="1" applyProtection="1">
      <alignment horizontal="center" vertical="center"/>
      <protection locked="0" hidden="1"/>
    </xf>
    <xf numFmtId="182" fontId="87" fillId="17" borderId="236" xfId="8" applyNumberFormat="1" applyFont="1" applyFill="1" applyBorder="1" applyAlignment="1" applyProtection="1">
      <alignment horizontal="center" vertical="center"/>
      <protection locked="0" hidden="1"/>
    </xf>
    <xf numFmtId="3" fontId="88" fillId="17" borderId="252" xfId="8" quotePrefix="1" applyNumberFormat="1" applyFont="1" applyFill="1" applyBorder="1" applyAlignment="1" applyProtection="1">
      <alignment vertical="center" shrinkToFit="1"/>
      <protection hidden="1"/>
    </xf>
    <xf numFmtId="3" fontId="88" fillId="17" borderId="107" xfId="8" applyNumberFormat="1" applyFont="1" applyFill="1" applyBorder="1" applyAlignment="1" applyProtection="1">
      <alignment vertical="center" shrinkToFit="1"/>
      <protection hidden="1"/>
    </xf>
    <xf numFmtId="3" fontId="88" fillId="17" borderId="253" xfId="8" quotePrefix="1" applyNumberFormat="1" applyFont="1" applyFill="1" applyBorder="1" applyAlignment="1" applyProtection="1">
      <alignment vertical="center" shrinkToFit="1"/>
      <protection hidden="1"/>
    </xf>
    <xf numFmtId="3" fontId="88" fillId="17" borderId="254" xfId="8" applyNumberFormat="1" applyFont="1" applyFill="1" applyBorder="1" applyAlignment="1" applyProtection="1">
      <alignment vertical="center" shrinkToFit="1"/>
      <protection hidden="1"/>
    </xf>
    <xf numFmtId="3" fontId="88" fillId="17" borderId="255" xfId="8" quotePrefix="1" applyNumberFormat="1" applyFont="1" applyFill="1" applyBorder="1" applyAlignment="1" applyProtection="1">
      <alignment vertical="center" shrinkToFit="1"/>
      <protection hidden="1"/>
    </xf>
    <xf numFmtId="182" fontId="87" fillId="17" borderId="212" xfId="8" applyNumberFormat="1" applyFont="1" applyFill="1" applyBorder="1" applyAlignment="1" applyProtection="1">
      <alignment horizontal="center" vertical="center"/>
      <protection hidden="1"/>
    </xf>
    <xf numFmtId="182" fontId="87" fillId="17" borderId="211" xfId="8" applyNumberFormat="1" applyFont="1" applyFill="1" applyBorder="1" applyAlignment="1" applyProtection="1">
      <alignment horizontal="center" vertical="center"/>
      <protection hidden="1"/>
    </xf>
    <xf numFmtId="3" fontId="88" fillId="0" borderId="256" xfId="8" quotePrefix="1" applyNumberFormat="1" applyFont="1" applyFill="1" applyBorder="1" applyAlignment="1" applyProtection="1">
      <alignment vertical="center" shrinkToFit="1"/>
      <protection hidden="1"/>
    </xf>
    <xf numFmtId="3" fontId="88" fillId="0" borderId="240" xfId="8" applyNumberFormat="1" applyFont="1" applyFill="1" applyBorder="1" applyAlignment="1" applyProtection="1">
      <alignment vertical="center" shrinkToFit="1"/>
      <protection hidden="1"/>
    </xf>
    <xf numFmtId="3" fontId="88" fillId="0" borderId="257" xfId="8" quotePrefix="1" applyNumberFormat="1" applyFont="1" applyFill="1" applyBorder="1" applyAlignment="1" applyProtection="1">
      <alignment vertical="center" shrinkToFit="1"/>
      <protection hidden="1"/>
    </xf>
    <xf numFmtId="3" fontId="88" fillId="0" borderId="258" xfId="8" applyNumberFormat="1" applyFont="1" applyFill="1" applyBorder="1" applyAlignment="1" applyProtection="1">
      <alignment vertical="center" shrinkToFit="1"/>
      <protection hidden="1"/>
    </xf>
    <xf numFmtId="3" fontId="88" fillId="0" borderId="257" xfId="8" applyNumberFormat="1" applyFont="1" applyFill="1" applyBorder="1" applyAlignment="1" applyProtection="1">
      <alignment vertical="center" shrinkToFit="1"/>
      <protection hidden="1"/>
    </xf>
    <xf numFmtId="0" fontId="81" fillId="0" borderId="0" xfId="8" applyFont="1" applyFill="1" applyBorder="1" applyAlignment="1" applyProtection="1">
      <alignment horizontal="left" vertical="center" wrapText="1" shrinkToFit="1"/>
      <protection hidden="1"/>
    </xf>
    <xf numFmtId="0" fontId="81" fillId="0" borderId="100" xfId="8" applyFont="1" applyFill="1" applyBorder="1" applyAlignment="1" applyProtection="1">
      <alignment horizontal="left" vertical="center" wrapText="1" shrinkToFit="1"/>
      <protection hidden="1"/>
    </xf>
    <xf numFmtId="0" fontId="87" fillId="0" borderId="238" xfId="8" applyFont="1" applyFill="1" applyBorder="1" applyAlignment="1" applyProtection="1">
      <alignment horizontal="center" vertical="center"/>
      <protection locked="0" hidden="1"/>
    </xf>
    <xf numFmtId="0" fontId="87" fillId="0" borderId="239" xfId="8" applyFont="1" applyFill="1" applyBorder="1" applyAlignment="1" applyProtection="1">
      <alignment horizontal="center" vertical="center"/>
      <protection locked="0" hidden="1"/>
    </xf>
    <xf numFmtId="3" fontId="88" fillId="18" borderId="259" xfId="8" applyNumberFormat="1" applyFont="1" applyFill="1" applyBorder="1" applyAlignment="1" applyProtection="1">
      <alignment vertical="center" shrinkToFit="1"/>
      <protection hidden="1"/>
    </xf>
    <xf numFmtId="3" fontId="88" fillId="18" borderId="261" xfId="8" applyNumberFormat="1" applyFont="1" applyFill="1" applyBorder="1" applyAlignment="1" applyProtection="1">
      <alignment vertical="center" shrinkToFit="1"/>
      <protection hidden="1"/>
    </xf>
    <xf numFmtId="3" fontId="88" fillId="18" borderId="262" xfId="8" applyNumberFormat="1" applyFont="1" applyFill="1" applyBorder="1" applyAlignment="1" applyProtection="1">
      <alignment vertical="center" shrinkToFit="1"/>
      <protection hidden="1"/>
    </xf>
    <xf numFmtId="3" fontId="88" fillId="18" borderId="263" xfId="8" applyNumberFormat="1" applyFont="1" applyFill="1" applyBorder="1" applyAlignment="1" applyProtection="1">
      <alignment vertical="center" shrinkToFit="1"/>
      <protection hidden="1"/>
    </xf>
    <xf numFmtId="3" fontId="88" fillId="18" borderId="260" xfId="8" applyNumberFormat="1" applyFont="1" applyFill="1" applyBorder="1" applyAlignment="1" applyProtection="1">
      <alignment vertical="center" shrinkToFit="1"/>
      <protection hidden="1"/>
    </xf>
    <xf numFmtId="0" fontId="81" fillId="0" borderId="259" xfId="8" applyFont="1" applyFill="1" applyBorder="1" applyAlignment="1" applyProtection="1">
      <alignment horizontal="left" vertical="center" shrinkToFit="1"/>
      <protection hidden="1"/>
    </xf>
    <xf numFmtId="0" fontId="81" fillId="0" borderId="260" xfId="8" applyFont="1" applyFill="1" applyBorder="1" applyAlignment="1" applyProtection="1">
      <alignment horizontal="left" vertical="center" shrinkToFit="1"/>
      <protection hidden="1"/>
    </xf>
    <xf numFmtId="0" fontId="87" fillId="0" borderId="83" xfId="8" applyFont="1" applyFill="1" applyBorder="1" applyAlignment="1" applyProtection="1">
      <alignment horizontal="center" vertical="center"/>
      <protection hidden="1"/>
    </xf>
    <xf numFmtId="0" fontId="87" fillId="0" borderId="98" xfId="8" applyFont="1" applyFill="1" applyBorder="1" applyAlignment="1" applyProtection="1">
      <alignment horizontal="center" vertical="center"/>
      <protection hidden="1"/>
    </xf>
    <xf numFmtId="3" fontId="88" fillId="19" borderId="217" xfId="8" applyNumberFormat="1" applyFont="1" applyFill="1" applyBorder="1" applyAlignment="1" applyProtection="1">
      <alignment horizontal="right" vertical="center" shrinkToFit="1"/>
      <protection hidden="1"/>
    </xf>
    <xf numFmtId="3" fontId="88" fillId="19" borderId="216" xfId="8" applyNumberFormat="1" applyFont="1" applyFill="1" applyBorder="1" applyAlignment="1" applyProtection="1">
      <alignment horizontal="right" vertical="center" shrinkToFit="1"/>
      <protection hidden="1"/>
    </xf>
    <xf numFmtId="3" fontId="88" fillId="19" borderId="218" xfId="8" applyNumberFormat="1" applyFont="1" applyFill="1" applyBorder="1" applyAlignment="1" applyProtection="1">
      <alignment horizontal="right" vertical="center" shrinkToFit="1"/>
      <protection hidden="1"/>
    </xf>
    <xf numFmtId="3" fontId="88" fillId="19" borderId="219" xfId="8" applyNumberFormat="1" applyFont="1" applyFill="1" applyBorder="1" applyAlignment="1" applyProtection="1">
      <alignment horizontal="right" vertical="center" shrinkToFit="1"/>
      <protection hidden="1"/>
    </xf>
    <xf numFmtId="3" fontId="88" fillId="19" borderId="265" xfId="8" applyNumberFormat="1" applyFont="1" applyFill="1" applyBorder="1" applyAlignment="1" applyProtection="1">
      <alignment horizontal="right" vertical="center" shrinkToFit="1"/>
      <protection hidden="1"/>
    </xf>
    <xf numFmtId="3" fontId="88" fillId="19" borderId="266" xfId="8" applyNumberFormat="1" applyFont="1" applyFill="1" applyBorder="1" applyAlignment="1" applyProtection="1">
      <alignment horizontal="right" vertical="center" shrinkToFit="1"/>
      <protection hidden="1"/>
    </xf>
    <xf numFmtId="3" fontId="88" fillId="19" borderId="264" xfId="8" applyNumberFormat="1" applyFont="1" applyFill="1" applyBorder="1" applyAlignment="1" applyProtection="1">
      <alignment horizontal="right" vertical="center" shrinkToFit="1"/>
      <protection hidden="1"/>
    </xf>
    <xf numFmtId="3" fontId="88" fillId="19" borderId="230" xfId="8" applyNumberFormat="1" applyFont="1" applyFill="1" applyBorder="1" applyAlignment="1" applyProtection="1">
      <alignment horizontal="right" vertical="center" shrinkToFit="1"/>
      <protection hidden="1"/>
    </xf>
    <xf numFmtId="3" fontId="81" fillId="19" borderId="74" xfId="8" applyNumberFormat="1" applyFont="1" applyFill="1" applyBorder="1" applyAlignment="1" applyProtection="1">
      <alignment horizontal="right" vertical="center" shrinkToFit="1"/>
      <protection hidden="1"/>
    </xf>
    <xf numFmtId="3" fontId="81" fillId="19" borderId="75" xfId="8" applyNumberFormat="1" applyFont="1" applyFill="1" applyBorder="1" applyAlignment="1" applyProtection="1">
      <alignment horizontal="right" vertical="center" shrinkToFit="1"/>
      <protection hidden="1"/>
    </xf>
    <xf numFmtId="3" fontId="81" fillId="19" borderId="102" xfId="8" applyNumberFormat="1" applyFont="1" applyFill="1" applyBorder="1" applyAlignment="1" applyProtection="1">
      <alignment horizontal="right" vertical="center" shrinkToFit="1"/>
      <protection hidden="1"/>
    </xf>
    <xf numFmtId="3" fontId="81" fillId="19" borderId="99" xfId="8" applyNumberFormat="1" applyFont="1" applyFill="1" applyBorder="1" applyAlignment="1" applyProtection="1">
      <alignment horizontal="right" vertical="center" shrinkToFit="1"/>
      <protection hidden="1"/>
    </xf>
    <xf numFmtId="3" fontId="81" fillId="19" borderId="100" xfId="8" applyNumberFormat="1" applyFont="1" applyFill="1" applyBorder="1" applyAlignment="1" applyProtection="1">
      <alignment horizontal="right" vertical="center" shrinkToFit="1"/>
      <protection hidden="1"/>
    </xf>
    <xf numFmtId="3" fontId="81" fillId="19" borderId="101" xfId="8" applyNumberFormat="1" applyFont="1" applyFill="1" applyBorder="1" applyAlignment="1" applyProtection="1">
      <alignment horizontal="right" vertical="center" shrinkToFit="1"/>
      <protection hidden="1"/>
    </xf>
    <xf numFmtId="3" fontId="108" fillId="17" borderId="74" xfId="8" applyNumberFormat="1" applyFont="1" applyFill="1" applyBorder="1" applyAlignment="1" applyProtection="1">
      <alignment horizontal="right" vertical="center" shrinkToFit="1"/>
      <protection hidden="1"/>
    </xf>
    <xf numFmtId="3" fontId="108" fillId="17" borderId="75" xfId="8" applyNumberFormat="1" applyFont="1" applyFill="1" applyBorder="1" applyAlignment="1" applyProtection="1">
      <alignment horizontal="right" vertical="center" shrinkToFit="1"/>
      <protection hidden="1"/>
    </xf>
    <xf numFmtId="3" fontId="81" fillId="0" borderId="12" xfId="8" applyNumberFormat="1" applyFont="1" applyFill="1" applyBorder="1" applyAlignment="1" applyProtection="1">
      <alignment horizontal="right" vertical="center" shrinkToFit="1"/>
      <protection hidden="1"/>
    </xf>
    <xf numFmtId="3" fontId="108" fillId="17" borderId="257" xfId="8" applyNumberFormat="1" applyFont="1" applyFill="1" applyBorder="1" applyAlignment="1" applyProtection="1">
      <alignment horizontal="right" vertical="center" shrinkToFit="1"/>
      <protection hidden="1"/>
    </xf>
    <xf numFmtId="3" fontId="108" fillId="17" borderId="267" xfId="8" applyNumberFormat="1" applyFont="1" applyFill="1" applyBorder="1" applyAlignment="1" applyProtection="1">
      <alignment horizontal="right" vertical="center" shrinkToFit="1"/>
      <protection hidden="1"/>
    </xf>
    <xf numFmtId="3" fontId="108" fillId="17" borderId="256" xfId="8" applyNumberFormat="1" applyFont="1" applyFill="1" applyBorder="1" applyAlignment="1" applyProtection="1">
      <alignment horizontal="right" vertical="center" shrinkToFit="1"/>
      <protection hidden="1"/>
    </xf>
    <xf numFmtId="3" fontId="108" fillId="17" borderId="258" xfId="8" applyNumberFormat="1" applyFont="1" applyFill="1" applyBorder="1" applyAlignment="1" applyProtection="1">
      <alignment horizontal="right" vertical="center" shrinkToFit="1"/>
      <protection hidden="1"/>
    </xf>
    <xf numFmtId="3" fontId="108" fillId="17" borderId="240" xfId="8" applyNumberFormat="1" applyFont="1" applyFill="1" applyBorder="1" applyAlignment="1" applyProtection="1">
      <alignment horizontal="right" vertical="center" shrinkToFit="1"/>
      <protection hidden="1"/>
    </xf>
    <xf numFmtId="3" fontId="108" fillId="17" borderId="11" xfId="8" applyNumberFormat="1" applyFont="1" applyFill="1" applyBorder="1" applyAlignment="1" applyProtection="1">
      <alignment horizontal="right" vertical="center" shrinkToFit="1"/>
      <protection hidden="1"/>
    </xf>
    <xf numFmtId="3" fontId="108" fillId="17" borderId="0" xfId="8" applyNumberFormat="1" applyFont="1" applyFill="1" applyBorder="1" applyAlignment="1" applyProtection="1">
      <alignment horizontal="right" vertical="center" shrinkToFit="1"/>
      <protection hidden="1"/>
    </xf>
    <xf numFmtId="38" fontId="90" fillId="0" borderId="274" xfId="12" applyFont="1" applyFill="1" applyBorder="1" applyAlignment="1" applyProtection="1">
      <alignment horizontal="right" vertical="center" shrinkToFit="1"/>
      <protection hidden="1"/>
    </xf>
    <xf numFmtId="38" fontId="90" fillId="0" borderId="275" xfId="12" applyFont="1" applyFill="1" applyBorder="1" applyAlignment="1" applyProtection="1">
      <alignment horizontal="right" vertical="center" shrinkToFit="1"/>
      <protection hidden="1"/>
    </xf>
    <xf numFmtId="38" fontId="90" fillId="0" borderId="273" xfId="12" applyFont="1" applyFill="1" applyBorder="1" applyAlignment="1" applyProtection="1">
      <alignment horizontal="right"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38" fontId="90" fillId="17" borderId="273" xfId="12" applyFont="1" applyFill="1" applyBorder="1" applyAlignment="1" applyProtection="1">
      <alignment horizontal="right" vertical="center" shrinkToFit="1"/>
      <protection hidden="1"/>
    </xf>
    <xf numFmtId="38" fontId="90" fillId="17" borderId="274" xfId="12" applyFont="1" applyFill="1" applyBorder="1" applyAlignment="1" applyProtection="1">
      <alignment horizontal="right" vertical="center" shrinkToFit="1"/>
      <protection hidden="1"/>
    </xf>
    <xf numFmtId="38" fontId="90" fillId="17" borderId="275" xfId="12" applyFont="1" applyFill="1" applyBorder="1" applyAlignment="1" applyProtection="1">
      <alignment horizontal="right" vertical="center" shrinkToFit="1"/>
      <protection hidden="1"/>
    </xf>
    <xf numFmtId="38" fontId="90" fillId="17" borderId="276" xfId="12" applyFont="1" applyFill="1" applyBorder="1" applyAlignment="1" applyProtection="1">
      <alignment horizontal="right" vertical="center" shrinkToFit="1"/>
      <protection hidden="1"/>
    </xf>
    <xf numFmtId="0" fontId="81" fillId="0" borderId="8" xfId="8" applyFont="1" applyFill="1" applyBorder="1" applyAlignment="1" applyProtection="1">
      <alignment horizontal="right" vertical="center" shrinkToFit="1"/>
      <protection hidden="1"/>
    </xf>
    <xf numFmtId="0" fontId="81" fillId="0" borderId="7" xfId="8" applyFont="1" applyFill="1" applyBorder="1" applyAlignment="1" applyProtection="1">
      <alignment horizontal="right" vertical="center" shrinkToFit="1"/>
      <protection hidden="1"/>
    </xf>
    <xf numFmtId="3" fontId="88" fillId="0" borderId="270" xfId="8" applyNumberFormat="1" applyFont="1" applyFill="1" applyBorder="1" applyAlignment="1" applyProtection="1">
      <alignment horizontal="center" vertical="center" shrinkToFit="1"/>
      <protection hidden="1"/>
    </xf>
    <xf numFmtId="3" fontId="88" fillId="0" borderId="271" xfId="8" applyNumberFormat="1" applyFont="1" applyFill="1" applyBorder="1" applyAlignment="1" applyProtection="1">
      <alignment horizontal="center" vertical="center" shrinkToFit="1"/>
      <protection hidden="1"/>
    </xf>
    <xf numFmtId="3" fontId="88" fillId="0" borderId="272" xfId="8" applyNumberFormat="1"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left" vertical="center" wrapText="1" shrinkToFit="1"/>
      <protection hidden="1"/>
    </xf>
    <xf numFmtId="0" fontId="81" fillId="0" borderId="2" xfId="8" applyFont="1" applyFill="1" applyBorder="1" applyAlignment="1" applyProtection="1">
      <alignment horizontal="left" vertical="center" wrapText="1" shrinkToFit="1"/>
      <protection hidden="1"/>
    </xf>
    <xf numFmtId="0" fontId="81" fillId="0" borderId="3" xfId="8" applyFont="1" applyFill="1" applyBorder="1" applyAlignment="1" applyProtection="1">
      <alignment horizontal="left" vertical="center" wrapText="1" shrinkToFit="1"/>
      <protection hidden="1"/>
    </xf>
    <xf numFmtId="0" fontId="85" fillId="0" borderId="5" xfId="8" applyFont="1" applyFill="1" applyBorder="1" applyAlignment="1" applyProtection="1">
      <alignment horizontal="center" vertical="center" textRotation="255" wrapText="1"/>
      <protection hidden="1"/>
    </xf>
    <xf numFmtId="0" fontId="81" fillId="0" borderId="201" xfId="8" applyFont="1" applyFill="1" applyBorder="1" applyAlignment="1" applyProtection="1">
      <alignment horizontal="left" vertical="center"/>
      <protection hidden="1"/>
    </xf>
    <xf numFmtId="0" fontId="81" fillId="0" borderId="202" xfId="8" applyFont="1" applyFill="1" applyBorder="1" applyAlignment="1" applyProtection="1">
      <alignment horizontal="left" vertical="center"/>
      <protection hidden="1"/>
    </xf>
    <xf numFmtId="0" fontId="81" fillId="0" borderId="203" xfId="8" applyFont="1" applyFill="1" applyBorder="1" applyAlignment="1" applyProtection="1">
      <alignment horizontal="left" vertical="center"/>
      <protection hidden="1"/>
    </xf>
    <xf numFmtId="0" fontId="87" fillId="0" borderId="92" xfId="8" applyFont="1" applyFill="1" applyBorder="1" applyAlignment="1" applyProtection="1">
      <alignment horizontal="center" vertical="center"/>
      <protection locked="0" hidden="1"/>
    </xf>
    <xf numFmtId="0" fontId="87" fillId="0" borderId="95" xfId="8" applyFont="1" applyFill="1" applyBorder="1" applyAlignment="1" applyProtection="1">
      <alignment horizontal="center" vertical="center"/>
      <protection locked="0" hidden="1"/>
    </xf>
    <xf numFmtId="3" fontId="88" fillId="0" borderId="246" xfId="8" applyNumberFormat="1" applyFont="1" applyFill="1" applyBorder="1" applyAlignment="1" applyProtection="1">
      <alignment horizontal="center" vertical="center" shrinkToFit="1"/>
      <protection hidden="1"/>
    </xf>
    <xf numFmtId="3" fontId="88" fillId="0" borderId="202" xfId="8" applyNumberFormat="1" applyFont="1" applyFill="1" applyBorder="1" applyAlignment="1" applyProtection="1">
      <alignment horizontal="center" vertical="center" shrinkToFit="1"/>
      <protection hidden="1"/>
    </xf>
    <xf numFmtId="3" fontId="88" fillId="0" borderId="234" xfId="8" applyNumberFormat="1" applyFont="1" applyFill="1" applyBorder="1" applyAlignment="1" applyProtection="1">
      <alignment horizontal="center" vertical="center" shrinkToFit="1"/>
      <protection hidden="1"/>
    </xf>
    <xf numFmtId="3" fontId="88" fillId="0" borderId="212" xfId="8" applyNumberFormat="1" applyFont="1" applyFill="1" applyBorder="1" applyAlignment="1" applyProtection="1">
      <alignment horizontal="center" vertical="center" shrinkToFit="1"/>
      <protection hidden="1"/>
    </xf>
    <xf numFmtId="3" fontId="88" fillId="0" borderId="75" xfId="8" applyNumberFormat="1" applyFont="1" applyFill="1" applyBorder="1" applyAlignment="1" applyProtection="1">
      <alignment horizontal="center" vertical="center" shrinkToFit="1"/>
      <protection hidden="1"/>
    </xf>
    <xf numFmtId="3" fontId="88" fillId="0" borderId="102" xfId="8" applyNumberFormat="1" applyFont="1" applyFill="1" applyBorder="1" applyAlignment="1" applyProtection="1">
      <alignment horizontal="center" vertical="center" shrinkToFit="1"/>
      <protection hidden="1"/>
    </xf>
    <xf numFmtId="0" fontId="81" fillId="0" borderId="220" xfId="8" applyFont="1" applyFill="1" applyBorder="1" applyAlignment="1" applyProtection="1">
      <alignment horizontal="left" vertical="center"/>
      <protection hidden="1"/>
    </xf>
    <xf numFmtId="0" fontId="81" fillId="0" borderId="221" xfId="8" applyFont="1" applyFill="1" applyBorder="1" applyAlignment="1" applyProtection="1">
      <alignment horizontal="left" vertical="center"/>
      <protection hidden="1"/>
    </xf>
    <xf numFmtId="0" fontId="81" fillId="0" borderId="222" xfId="8" applyFont="1" applyFill="1" applyBorder="1" applyAlignment="1" applyProtection="1">
      <alignment horizontal="left" vertical="center"/>
      <protection hidden="1"/>
    </xf>
    <xf numFmtId="3" fontId="88" fillId="0" borderId="268" xfId="8" applyNumberFormat="1" applyFont="1" applyFill="1" applyBorder="1" applyAlignment="1" applyProtection="1">
      <alignment horizontal="center" vertical="center" shrinkToFit="1"/>
      <protection hidden="1"/>
    </xf>
    <xf numFmtId="3" fontId="88" fillId="0" borderId="221" xfId="8" applyNumberFormat="1" applyFont="1" applyFill="1" applyBorder="1" applyAlignment="1" applyProtection="1">
      <alignment horizontal="center" vertical="center" shrinkToFit="1"/>
      <protection hidden="1"/>
    </xf>
    <xf numFmtId="3" fontId="88" fillId="0" borderId="269" xfId="8" applyNumberFormat="1" applyFont="1" applyFill="1" applyBorder="1" applyAlignment="1" applyProtection="1">
      <alignment horizontal="center" vertical="center" shrinkToFit="1"/>
      <protection hidden="1"/>
    </xf>
    <xf numFmtId="0" fontId="81" fillId="0" borderId="9" xfId="8" applyFont="1" applyFill="1" applyBorder="1" applyAlignment="1" applyProtection="1">
      <alignment horizontal="center" vertical="center" textRotation="255"/>
      <protection hidden="1"/>
    </xf>
    <xf numFmtId="0" fontId="81" fillId="0" borderId="62" xfId="8" applyFont="1" applyFill="1" applyBorder="1" applyAlignment="1" applyProtection="1">
      <alignment horizontal="center" vertical="center" textRotation="255"/>
      <protection hidden="1"/>
    </xf>
    <xf numFmtId="0" fontId="81" fillId="0" borderId="4" xfId="8" applyFont="1" applyFill="1" applyBorder="1" applyAlignment="1" applyProtection="1">
      <alignment horizontal="center" vertical="center" textRotation="255"/>
      <protection hidden="1"/>
    </xf>
    <xf numFmtId="38" fontId="90" fillId="17" borderId="277" xfId="12" applyFont="1" applyFill="1" applyBorder="1" applyAlignment="1" applyProtection="1">
      <alignment horizontal="right" vertical="center" shrinkToFit="1"/>
      <protection hidden="1"/>
    </xf>
    <xf numFmtId="0" fontId="81" fillId="0" borderId="5" xfId="8" applyFont="1" applyFill="1" applyBorder="1" applyAlignment="1" applyProtection="1">
      <alignment horizontal="left" vertical="center"/>
      <protection hidden="1"/>
    </xf>
    <xf numFmtId="197" fontId="90" fillId="0" borderId="5" xfId="8" applyNumberFormat="1" applyFont="1" applyFill="1" applyBorder="1" applyAlignment="1" applyProtection="1">
      <alignment horizontal="center" vertical="center" shrinkToFit="1"/>
      <protection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0" fillId="17" borderId="10" xfId="8" applyNumberFormat="1" applyFont="1" applyFill="1" applyBorder="1" applyAlignment="1" applyProtection="1">
      <alignment horizontal="center" vertical="center" shrinkToFit="1"/>
      <protection hidden="1"/>
    </xf>
    <xf numFmtId="197" fontId="90" fillId="17" borderId="25" xfId="8" applyNumberFormat="1" applyFont="1" applyFill="1" applyBorder="1" applyAlignment="1" applyProtection="1">
      <alignment horizontal="center" vertical="center" shrinkToFit="1"/>
      <protection hidden="1"/>
    </xf>
    <xf numFmtId="197" fontId="90" fillId="17" borderId="26" xfId="8" applyNumberFormat="1" applyFont="1" applyFill="1" applyBorder="1" applyAlignment="1" applyProtection="1">
      <alignment horizontal="center" vertical="center" shrinkToFit="1"/>
      <protection hidden="1"/>
    </xf>
    <xf numFmtId="197" fontId="90" fillId="17" borderId="1" xfId="8" applyNumberFormat="1" applyFont="1" applyFill="1" applyBorder="1" applyAlignment="1" applyProtection="1">
      <alignment horizontal="center" vertical="center" shrinkToFit="1"/>
      <protection hidden="1"/>
    </xf>
    <xf numFmtId="197" fontId="90" fillId="17" borderId="2" xfId="8" applyNumberFormat="1" applyFont="1" applyFill="1" applyBorder="1" applyAlignment="1" applyProtection="1">
      <alignment horizontal="center" vertical="center" shrinkToFit="1"/>
      <protection hidden="1"/>
    </xf>
    <xf numFmtId="197" fontId="90" fillId="17" borderId="3" xfId="8" applyNumberFormat="1" applyFont="1" applyFill="1" applyBorder="1" applyAlignment="1" applyProtection="1">
      <alignment horizontal="center" vertical="center" shrinkToFit="1"/>
      <protection hidden="1"/>
    </xf>
    <xf numFmtId="196" fontId="87" fillId="0" borderId="134" xfId="8" applyNumberFormat="1" applyFont="1" applyFill="1" applyBorder="1" applyAlignment="1" applyProtection="1">
      <alignment horizontal="right" vertical="center" shrinkToFit="1"/>
      <protection hidden="1"/>
    </xf>
    <xf numFmtId="0" fontId="87" fillId="0" borderId="204" xfId="8" applyFont="1" applyFill="1" applyBorder="1" applyAlignment="1" applyProtection="1">
      <alignment horizontal="center" vertical="center"/>
      <protection hidden="1"/>
    </xf>
    <xf numFmtId="0" fontId="87" fillId="0" borderId="205" xfId="8" applyFont="1" applyFill="1" applyBorder="1" applyAlignment="1" applyProtection="1">
      <alignment horizontal="center" vertical="center"/>
      <protection hidden="1"/>
    </xf>
    <xf numFmtId="0" fontId="87" fillId="0" borderId="171" xfId="8" applyFont="1" applyFill="1" applyBorder="1" applyAlignment="1" applyProtection="1">
      <alignment horizontal="center" vertical="center"/>
      <protection hidden="1"/>
    </xf>
    <xf numFmtId="0" fontId="87" fillId="0" borderId="173" xfId="8" applyFont="1" applyFill="1" applyBorder="1" applyAlignment="1" applyProtection="1">
      <alignment horizontal="center" vertical="center"/>
      <protection hidden="1"/>
    </xf>
    <xf numFmtId="3" fontId="88" fillId="17" borderId="106" xfId="8" applyNumberFormat="1" applyFont="1" applyFill="1" applyBorder="1" applyAlignment="1" applyProtection="1">
      <alignment horizontal="right" vertical="center" shrinkToFit="1"/>
      <protection hidden="1"/>
    </xf>
    <xf numFmtId="3" fontId="88" fillId="17" borderId="102" xfId="8" applyNumberFormat="1" applyFont="1" applyFill="1" applyBorder="1" applyAlignment="1" applyProtection="1">
      <alignment horizontal="right" vertical="center" shrinkToFit="1"/>
      <protection hidden="1"/>
    </xf>
    <xf numFmtId="3" fontId="88" fillId="17" borderId="75" xfId="8" applyNumberFormat="1" applyFont="1" applyFill="1" applyBorder="1" applyAlignment="1" applyProtection="1">
      <alignment horizontal="right" vertical="center" shrinkToFit="1"/>
      <protection hidden="1"/>
    </xf>
    <xf numFmtId="0" fontId="81" fillId="0" borderId="235" xfId="8" applyFont="1" applyFill="1" applyBorder="1" applyAlignment="1" applyProtection="1">
      <alignment horizontal="left" vertical="center" shrinkToFit="1"/>
      <protection hidden="1"/>
    </xf>
    <xf numFmtId="0" fontId="81" fillId="0" borderId="108" xfId="8" applyFont="1" applyFill="1" applyBorder="1" applyAlignment="1" applyProtection="1">
      <alignment horizontal="left" vertical="center" shrinkToFit="1"/>
      <protection hidden="1"/>
    </xf>
    <xf numFmtId="0" fontId="81" fillId="0" borderId="236" xfId="8" applyFont="1" applyFill="1" applyBorder="1" applyAlignment="1" applyProtection="1">
      <alignment horizontal="left" vertical="center" shrinkToFit="1"/>
      <protection hidden="1"/>
    </xf>
    <xf numFmtId="0" fontId="87" fillId="5" borderId="166" xfId="8" applyFont="1" applyFill="1" applyBorder="1" applyAlignment="1" applyProtection="1">
      <alignment horizontal="center" vertical="center"/>
      <protection hidden="1"/>
    </xf>
    <xf numFmtId="0" fontId="87" fillId="5" borderId="167" xfId="8" applyFont="1" applyFill="1" applyBorder="1" applyAlignment="1" applyProtection="1">
      <alignment horizontal="center" vertical="center"/>
      <protection hidden="1"/>
    </xf>
    <xf numFmtId="3" fontId="88" fillId="0" borderId="108" xfId="8" applyNumberFormat="1" applyFont="1" applyFill="1" applyBorder="1" applyAlignment="1" applyProtection="1">
      <alignment horizontal="right" vertical="center" shrinkToFit="1"/>
      <protection hidden="1"/>
    </xf>
    <xf numFmtId="3" fontId="88" fillId="0" borderId="107" xfId="8" applyNumberFormat="1" applyFont="1" applyFill="1" applyBorder="1" applyAlignment="1" applyProtection="1">
      <alignment horizontal="right" vertical="center" shrinkToFit="1"/>
      <protection hidden="1"/>
    </xf>
    <xf numFmtId="3" fontId="88" fillId="0" borderId="109" xfId="8" applyNumberFormat="1" applyFont="1" applyFill="1" applyBorder="1" applyAlignment="1" applyProtection="1">
      <alignment horizontal="right" vertical="center" shrinkToFit="1"/>
      <protection hidden="1"/>
    </xf>
    <xf numFmtId="0" fontId="81" fillId="17" borderId="74" xfId="8" applyFont="1" applyFill="1" applyBorder="1" applyAlignment="1" applyProtection="1">
      <alignment horizontal="left" vertical="center" shrinkToFit="1"/>
      <protection hidden="1"/>
    </xf>
    <xf numFmtId="0" fontId="81" fillId="17" borderId="75" xfId="8" applyFont="1" applyFill="1" applyBorder="1" applyAlignment="1" applyProtection="1">
      <alignment horizontal="left" vertical="center" shrinkToFit="1"/>
      <protection hidden="1"/>
    </xf>
    <xf numFmtId="0" fontId="81" fillId="17" borderId="211" xfId="8" applyFont="1" applyFill="1" applyBorder="1" applyAlignment="1" applyProtection="1">
      <alignment horizontal="left" vertical="center" shrinkToFit="1"/>
      <protection hidden="1"/>
    </xf>
    <xf numFmtId="0" fontId="87" fillId="17" borderId="96" xfId="8" applyFont="1" applyFill="1" applyBorder="1" applyAlignment="1" applyProtection="1">
      <alignment horizontal="center" vertical="center"/>
      <protection hidden="1"/>
    </xf>
    <xf numFmtId="0" fontId="87" fillId="17" borderId="164" xfId="8" applyFont="1" applyFill="1" applyBorder="1" applyAlignment="1" applyProtection="1">
      <alignment horizontal="center" vertical="center"/>
      <protection hidden="1"/>
    </xf>
    <xf numFmtId="182" fontId="87" fillId="17" borderId="246" xfId="8" applyNumberFormat="1" applyFont="1" applyFill="1" applyBorder="1" applyAlignment="1" applyProtection="1">
      <alignment horizontal="center" vertical="center"/>
      <protection hidden="1"/>
    </xf>
    <xf numFmtId="182" fontId="87" fillId="17" borderId="203" xfId="8" applyNumberFormat="1" applyFont="1" applyFill="1" applyBorder="1" applyAlignment="1" applyProtection="1">
      <alignment horizontal="center" vertical="center"/>
      <protection hidden="1"/>
    </xf>
    <xf numFmtId="0" fontId="87" fillId="5" borderId="238" xfId="8" applyFont="1" applyFill="1" applyBorder="1" applyAlignment="1" applyProtection="1">
      <alignment horizontal="center" vertical="center"/>
      <protection hidden="1"/>
    </xf>
    <xf numFmtId="0" fontId="87" fillId="5" borderId="239" xfId="8" applyFont="1" applyFill="1" applyBorder="1" applyAlignment="1" applyProtection="1">
      <alignment horizontal="center" vertical="center"/>
      <protection hidden="1"/>
    </xf>
    <xf numFmtId="182" fontId="87" fillId="17" borderId="237" xfId="8" applyNumberFormat="1" applyFont="1" applyFill="1" applyBorder="1" applyAlignment="1" applyProtection="1">
      <alignment horizontal="center" vertical="center"/>
      <protection hidden="1"/>
    </xf>
    <xf numFmtId="182" fontId="87" fillId="17" borderId="236" xfId="8" applyNumberFormat="1" applyFont="1" applyFill="1" applyBorder="1" applyAlignment="1" applyProtection="1">
      <alignment horizontal="center" vertical="center"/>
      <protection hidden="1"/>
    </xf>
    <xf numFmtId="3" fontId="88" fillId="18" borderId="225" xfId="8" applyNumberFormat="1" applyFont="1" applyFill="1" applyBorder="1" applyAlignment="1" applyProtection="1">
      <alignment vertical="center" shrinkToFit="1"/>
      <protection hidden="1"/>
    </xf>
    <xf numFmtId="3" fontId="88" fillId="18" borderId="269" xfId="8" applyNumberFormat="1" applyFont="1" applyFill="1" applyBorder="1" applyAlignment="1" applyProtection="1">
      <alignment vertical="center" shrinkToFit="1"/>
      <protection hidden="1"/>
    </xf>
    <xf numFmtId="3" fontId="88" fillId="18" borderId="221" xfId="8" applyNumberFormat="1" applyFont="1" applyFill="1" applyBorder="1" applyAlignment="1" applyProtection="1">
      <alignment vertical="center" shrinkToFit="1"/>
      <protection hidden="1"/>
    </xf>
    <xf numFmtId="3" fontId="88" fillId="18" borderId="220" xfId="8" applyNumberFormat="1" applyFont="1" applyFill="1" applyBorder="1" applyAlignment="1" applyProtection="1">
      <alignment vertical="center" shrinkToFit="1"/>
      <protection hidden="1"/>
    </xf>
    <xf numFmtId="3" fontId="88" fillId="18" borderId="223" xfId="8" applyNumberFormat="1" applyFont="1" applyFill="1" applyBorder="1" applyAlignment="1" applyProtection="1">
      <alignment vertical="center" shrinkToFit="1"/>
      <protection hidden="1"/>
    </xf>
    <xf numFmtId="0" fontId="87" fillId="0" borderId="97" xfId="8" applyFont="1" applyFill="1" applyBorder="1" applyAlignment="1" applyProtection="1">
      <alignment horizontal="center" vertical="center"/>
      <protection hidden="1"/>
    </xf>
    <xf numFmtId="0" fontId="87" fillId="0" borderId="80" xfId="8" applyFont="1" applyFill="1" applyBorder="1" applyAlignment="1" applyProtection="1">
      <alignment horizontal="center" vertical="center"/>
      <protection hidden="1"/>
    </xf>
    <xf numFmtId="0" fontId="87" fillId="5" borderId="92" xfId="8" applyFont="1" applyFill="1" applyBorder="1" applyAlignment="1" applyProtection="1">
      <alignment horizontal="center" vertical="center"/>
      <protection hidden="1"/>
    </xf>
    <xf numFmtId="0" fontId="87" fillId="5" borderId="95" xfId="8" applyFont="1" applyFill="1" applyBorder="1" applyAlignment="1" applyProtection="1">
      <alignment horizontal="center" vertical="center"/>
      <protection hidden="1"/>
    </xf>
    <xf numFmtId="0" fontId="87" fillId="5" borderId="278" xfId="8" applyFont="1" applyFill="1" applyBorder="1" applyAlignment="1" applyProtection="1">
      <alignment horizontal="center" vertical="center"/>
      <protection hidden="1"/>
    </xf>
    <xf numFmtId="0" fontId="87" fillId="5" borderId="131" xfId="8" applyFont="1" applyFill="1" applyBorder="1" applyAlignment="1" applyProtection="1">
      <alignment horizontal="center" vertical="center"/>
      <protection hidden="1"/>
    </xf>
    <xf numFmtId="3" fontId="88" fillId="0" borderId="8" xfId="8" applyNumberFormat="1" applyFont="1" applyFill="1" applyBorder="1" applyAlignment="1" applyProtection="1">
      <alignment horizontal="right" vertical="center" shrinkToFit="1"/>
      <protection hidden="1"/>
    </xf>
    <xf numFmtId="3" fontId="88" fillId="0" borderId="7" xfId="8" applyNumberFormat="1" applyFont="1" applyFill="1" applyBorder="1" applyAlignment="1" applyProtection="1">
      <alignment horizontal="right" vertical="center" shrinkToFit="1"/>
      <protection hidden="1"/>
    </xf>
    <xf numFmtId="3" fontId="88" fillId="0" borderId="6" xfId="8" applyNumberFormat="1" applyFont="1" applyFill="1" applyBorder="1" applyAlignment="1" applyProtection="1">
      <alignment horizontal="right" vertical="center" shrinkToFit="1"/>
      <protection hidden="1"/>
    </xf>
    <xf numFmtId="3" fontId="88" fillId="18" borderId="8" xfId="8" applyNumberFormat="1" applyFont="1" applyFill="1" applyBorder="1" applyAlignment="1" applyProtection="1">
      <alignment horizontal="right" vertical="center" shrinkToFit="1"/>
      <protection hidden="1"/>
    </xf>
    <xf numFmtId="3" fontId="88" fillId="18" borderId="7" xfId="8" applyNumberFormat="1" applyFont="1" applyFill="1" applyBorder="1" applyAlignment="1" applyProtection="1">
      <alignment horizontal="right" vertical="center" shrinkToFit="1"/>
      <protection hidden="1"/>
    </xf>
    <xf numFmtId="3" fontId="88" fillId="18" borderId="6" xfId="8" applyNumberFormat="1" applyFont="1" applyFill="1" applyBorder="1" applyAlignment="1" applyProtection="1">
      <alignment horizontal="right" vertical="center" shrinkToFit="1"/>
      <protection hidden="1"/>
    </xf>
    <xf numFmtId="0" fontId="88" fillId="5" borderId="0" xfId="8" applyFont="1" applyFill="1" applyBorder="1" applyAlignment="1" applyProtection="1">
      <alignment horizontal="center" shrinkToFit="1"/>
      <protection hidden="1"/>
    </xf>
    <xf numFmtId="0" fontId="88" fillId="5" borderId="0" xfId="8" applyNumberFormat="1" applyFont="1" applyFill="1" applyBorder="1" applyAlignment="1" applyProtection="1">
      <alignment horizontal="center" shrinkToFit="1"/>
      <protection hidden="1"/>
    </xf>
    <xf numFmtId="0" fontId="81" fillId="0" borderId="259" xfId="8" applyFont="1" applyFill="1" applyBorder="1" applyAlignment="1" applyProtection="1">
      <alignment horizontal="left" vertical="center" wrapText="1"/>
      <protection hidden="1"/>
    </xf>
    <xf numFmtId="0" fontId="81" fillId="0" borderId="260" xfId="8" applyFont="1" applyFill="1" applyBorder="1" applyAlignment="1" applyProtection="1">
      <alignment horizontal="left" vertical="center" wrapText="1"/>
      <protection hidden="1"/>
    </xf>
    <xf numFmtId="0" fontId="87" fillId="0" borderId="278" xfId="8" applyFont="1" applyFill="1" applyBorder="1" applyAlignment="1" applyProtection="1">
      <alignment horizontal="center" vertical="center"/>
      <protection locked="0" hidden="1"/>
    </xf>
    <xf numFmtId="0" fontId="87" fillId="0" borderId="131" xfId="8" applyFont="1" applyFill="1" applyBorder="1" applyAlignment="1" applyProtection="1">
      <alignment horizontal="center" vertical="center"/>
      <protection locked="0" hidden="1"/>
    </xf>
    <xf numFmtId="3" fontId="88" fillId="18" borderId="259" xfId="8" applyNumberFormat="1" applyFont="1" applyFill="1" applyBorder="1" applyAlignment="1" applyProtection="1">
      <alignment horizontal="center" vertical="center" shrinkToFit="1"/>
      <protection hidden="1"/>
    </xf>
    <xf numFmtId="3" fontId="88" fillId="18" borderId="260" xfId="8" applyNumberFormat="1" applyFont="1" applyFill="1" applyBorder="1" applyAlignment="1" applyProtection="1">
      <alignment horizontal="center" vertical="center" shrinkToFit="1"/>
      <protection hidden="1"/>
    </xf>
    <xf numFmtId="3" fontId="88" fillId="18" borderId="263" xfId="8" applyNumberFormat="1" applyFont="1" applyFill="1" applyBorder="1" applyAlignment="1" applyProtection="1">
      <alignment horizontal="center" vertical="center" shrinkToFit="1"/>
      <protection hidden="1"/>
    </xf>
    <xf numFmtId="3" fontId="88" fillId="0" borderId="259" xfId="8" applyNumberFormat="1" applyFont="1" applyFill="1" applyBorder="1" applyAlignment="1" applyProtection="1">
      <alignment horizontal="right" vertical="center" shrinkToFit="1"/>
      <protection hidden="1"/>
    </xf>
    <xf numFmtId="3" fontId="88" fillId="0" borderId="260" xfId="8" applyNumberFormat="1" applyFont="1" applyFill="1" applyBorder="1" applyAlignment="1" applyProtection="1">
      <alignment horizontal="right" vertical="center" shrinkToFit="1"/>
      <protection hidden="1"/>
    </xf>
    <xf numFmtId="3" fontId="88" fillId="0" borderId="263" xfId="8" applyNumberFormat="1" applyFont="1" applyFill="1" applyBorder="1" applyAlignment="1" applyProtection="1">
      <alignment horizontal="right" vertical="center" shrinkToFit="1"/>
      <protection hidden="1"/>
    </xf>
    <xf numFmtId="3" fontId="88" fillId="18" borderId="259" xfId="8" applyNumberFormat="1" applyFont="1" applyFill="1" applyBorder="1" applyAlignment="1" applyProtection="1">
      <alignment horizontal="right" vertical="center" shrinkToFit="1"/>
      <protection hidden="1"/>
    </xf>
    <xf numFmtId="3" fontId="88" fillId="18" borderId="260" xfId="8" applyNumberFormat="1" applyFont="1" applyFill="1" applyBorder="1" applyAlignment="1" applyProtection="1">
      <alignment horizontal="right" vertical="center" shrinkToFit="1"/>
      <protection hidden="1"/>
    </xf>
    <xf numFmtId="3" fontId="88" fillId="18" borderId="263" xfId="8" applyNumberFormat="1" applyFont="1" applyFill="1" applyBorder="1" applyAlignment="1" applyProtection="1">
      <alignment horizontal="right" vertical="center" shrinkToFit="1"/>
      <protection hidden="1"/>
    </xf>
    <xf numFmtId="198" fontId="88" fillId="17" borderId="10" xfId="8" applyNumberFormat="1" applyFont="1" applyFill="1" applyBorder="1" applyAlignment="1" applyProtection="1">
      <alignment horizontal="center" vertical="center" shrinkToFit="1"/>
      <protection hidden="1"/>
    </xf>
    <xf numFmtId="198" fontId="88" fillId="17" borderId="25" xfId="8" applyNumberFormat="1" applyFont="1" applyFill="1" applyBorder="1" applyAlignment="1" applyProtection="1">
      <alignment horizontal="center" vertical="center" shrinkToFit="1"/>
      <protection hidden="1"/>
    </xf>
    <xf numFmtId="198" fontId="88" fillId="17" borderId="26" xfId="8" applyNumberFormat="1" applyFont="1" applyFill="1" applyBorder="1" applyAlignment="1" applyProtection="1">
      <alignment horizontal="center" vertical="center" shrinkToFit="1"/>
      <protection hidden="1"/>
    </xf>
    <xf numFmtId="198" fontId="88" fillId="17" borderId="1" xfId="8" applyNumberFormat="1" applyFont="1" applyFill="1" applyBorder="1" applyAlignment="1" applyProtection="1">
      <alignment horizontal="center" vertical="center" shrinkToFit="1"/>
      <protection hidden="1"/>
    </xf>
    <xf numFmtId="198" fontId="88" fillId="17" borderId="2" xfId="8" applyNumberFormat="1" applyFont="1" applyFill="1" applyBorder="1" applyAlignment="1" applyProtection="1">
      <alignment horizontal="center" vertical="center" shrinkToFit="1"/>
      <protection hidden="1"/>
    </xf>
    <xf numFmtId="198" fontId="88" fillId="17" borderId="3" xfId="8" applyNumberFormat="1" applyFont="1" applyFill="1" applyBorder="1" applyAlignment="1" applyProtection="1">
      <alignment horizontal="center" vertical="center" shrinkToFit="1"/>
      <protection hidden="1"/>
    </xf>
    <xf numFmtId="198" fontId="88" fillId="0" borderId="5" xfId="8" applyNumberFormat="1" applyFont="1" applyFill="1" applyBorder="1" applyAlignment="1" applyProtection="1">
      <alignment horizontal="center" vertical="center" shrinkToFit="1"/>
      <protection hidden="1"/>
    </xf>
    <xf numFmtId="0" fontId="81" fillId="5" borderId="8" xfId="8" applyFont="1" applyFill="1" applyBorder="1" applyAlignment="1" applyProtection="1">
      <alignment horizontal="left" vertical="center" shrinkToFit="1"/>
      <protection hidden="1"/>
    </xf>
    <xf numFmtId="0" fontId="81" fillId="5" borderId="7" xfId="8" applyFont="1" applyFill="1" applyBorder="1" applyAlignment="1" applyProtection="1">
      <alignment horizontal="left" vertical="center" shrinkToFit="1"/>
      <protection hidden="1"/>
    </xf>
    <xf numFmtId="0" fontId="109" fillId="5" borderId="7" xfId="8" applyFont="1" applyFill="1" applyBorder="1" applyAlignment="1" applyProtection="1">
      <alignment horizontal="right" vertical="center" shrinkToFit="1"/>
      <protection hidden="1"/>
    </xf>
    <xf numFmtId="0" fontId="81" fillId="5" borderId="6" xfId="8" applyFont="1" applyFill="1" applyBorder="1" applyAlignment="1" applyProtection="1">
      <alignment horizontal="right" vertical="center" shrinkToFit="1"/>
      <protection hidden="1"/>
    </xf>
    <xf numFmtId="3" fontId="88" fillId="18" borderId="8" xfId="8" applyNumberFormat="1" applyFont="1" applyFill="1" applyBorder="1" applyAlignment="1" applyProtection="1">
      <alignment horizontal="center" vertical="center" shrinkToFit="1"/>
      <protection hidden="1"/>
    </xf>
    <xf numFmtId="3" fontId="88" fillId="18" borderId="7" xfId="8" applyNumberFormat="1" applyFont="1" applyFill="1" applyBorder="1" applyAlignment="1" applyProtection="1">
      <alignment horizontal="center" vertical="center" shrinkToFit="1"/>
      <protection hidden="1"/>
    </xf>
    <xf numFmtId="3" fontId="88" fillId="18" borderId="6" xfId="8" applyNumberFormat="1" applyFont="1" applyFill="1" applyBorder="1" applyAlignment="1" applyProtection="1">
      <alignment horizontal="center" vertical="center" shrinkToFit="1"/>
      <protection hidden="1"/>
    </xf>
    <xf numFmtId="0" fontId="87" fillId="0" borderId="278" xfId="8" applyFont="1" applyFill="1" applyBorder="1" applyAlignment="1" applyProtection="1">
      <alignment horizontal="center" vertical="center"/>
      <protection hidden="1"/>
    </xf>
    <xf numFmtId="0" fontId="87" fillId="0" borderId="131" xfId="8" applyFont="1" applyFill="1" applyBorder="1" applyAlignment="1" applyProtection="1">
      <alignment horizontal="center" vertical="center"/>
      <protection hidden="1"/>
    </xf>
    <xf numFmtId="0" fontId="31" fillId="0" borderId="5" xfId="4" applyFont="1" applyFill="1" applyBorder="1" applyAlignment="1" applyProtection="1">
      <alignment horizontal="center"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179" fontId="70" fillId="5" borderId="5" xfId="4" applyNumberFormat="1"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0" fontId="19" fillId="5" borderId="0" xfId="1" applyFont="1" applyFill="1" applyBorder="1" applyAlignment="1" applyProtection="1">
      <alignment horizontal="left" vertical="top"/>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31" fillId="0" borderId="5" xfId="2" applyFont="1" applyBorder="1" applyAlignment="1" applyProtection="1">
      <alignment horizontal="center" vertical="center"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178" fontId="12" fillId="0" borderId="5" xfId="2" applyNumberFormat="1" applyFont="1" applyFill="1" applyBorder="1" applyAlignment="1" applyProtection="1">
      <alignment horizontal="center" vertical="center" shrinkToFit="1"/>
      <protection locked="0" hidden="1"/>
    </xf>
    <xf numFmtId="0" fontId="19" fillId="5" borderId="0" xfId="0" applyFont="1" applyFill="1" applyBorder="1" applyAlignment="1" applyProtection="1">
      <alignment horizontal="left" vertical="center"/>
      <protection hidden="1"/>
    </xf>
    <xf numFmtId="0" fontId="12" fillId="0" borderId="4" xfId="2" applyFont="1" applyFill="1" applyBorder="1" applyAlignment="1" applyProtection="1">
      <alignment vertical="center" shrinkToFit="1"/>
      <protection locked="0" hidden="1"/>
    </xf>
    <xf numFmtId="0" fontId="12" fillId="0" borderId="5" xfId="2" applyFont="1" applyFill="1" applyBorder="1" applyAlignment="1" applyProtection="1">
      <alignment vertical="center" shrinkToFit="1"/>
      <protection locked="0"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wrapText="1"/>
      <protection hidden="1"/>
    </xf>
    <xf numFmtId="0" fontId="19" fillId="5" borderId="0" xfId="2" applyFont="1" applyFill="1" applyBorder="1" applyAlignment="1" applyProtection="1">
      <alignment horizontal="left" vertical="top" wrapText="1" shrinkToFit="1"/>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3" fontId="95" fillId="0" borderId="5" xfId="13" applyNumberFormat="1" applyFont="1" applyFill="1" applyBorder="1" applyAlignment="1">
      <alignment horizontal="center" vertical="center" wrapText="1"/>
    </xf>
    <xf numFmtId="3" fontId="95" fillId="0" borderId="9" xfId="13" applyNumberFormat="1" applyFont="1" applyFill="1" applyBorder="1" applyAlignment="1">
      <alignment horizontal="center" vertical="center" wrapText="1"/>
    </xf>
    <xf numFmtId="3" fontId="95" fillId="11" borderId="5" xfId="13" applyNumberFormat="1" applyFont="1" applyFill="1" applyBorder="1" applyAlignment="1">
      <alignment horizontal="center" vertical="center"/>
    </xf>
    <xf numFmtId="199" fontId="95" fillId="11" borderId="5" xfId="13" applyNumberFormat="1" applyFont="1" applyFill="1" applyBorder="1" applyAlignment="1">
      <alignment horizontal="center" vertical="center"/>
    </xf>
    <xf numFmtId="3" fontId="95" fillId="11" borderId="1" xfId="13" applyNumberFormat="1" applyFont="1" applyFill="1" applyBorder="1" applyAlignment="1">
      <alignment horizontal="center" vertical="center"/>
    </xf>
    <xf numFmtId="3" fontId="95" fillId="11" borderId="10" xfId="13" applyNumberFormat="1" applyFont="1" applyFill="1" applyBorder="1" applyAlignment="1">
      <alignment horizontal="center" vertical="center"/>
    </xf>
    <xf numFmtId="3" fontId="95" fillId="11" borderId="25" xfId="13" applyNumberFormat="1" applyFont="1" applyFill="1" applyBorder="1" applyAlignment="1">
      <alignment horizontal="center" vertical="center"/>
    </xf>
    <xf numFmtId="3" fontId="95" fillId="11" borderId="26" xfId="13" applyNumberFormat="1" applyFont="1" applyFill="1" applyBorder="1" applyAlignment="1">
      <alignment horizontal="center" vertical="center"/>
    </xf>
    <xf numFmtId="3" fontId="95" fillId="11" borderId="11" xfId="13" applyNumberFormat="1" applyFont="1" applyFill="1" applyBorder="1" applyAlignment="1">
      <alignment horizontal="center" vertical="center"/>
    </xf>
    <xf numFmtId="3" fontId="95" fillId="11" borderId="0" xfId="13" applyNumberFormat="1" applyFont="1" applyFill="1" applyBorder="1" applyAlignment="1">
      <alignment horizontal="center" vertical="center"/>
    </xf>
    <xf numFmtId="3" fontId="95" fillId="11" borderId="12" xfId="13" applyNumberFormat="1" applyFont="1" applyFill="1" applyBorder="1" applyAlignment="1">
      <alignment horizontal="center" vertical="center"/>
    </xf>
    <xf numFmtId="3" fontId="95" fillId="0" borderId="62" xfId="13" applyNumberFormat="1" applyFont="1" applyFill="1" applyBorder="1" applyAlignment="1">
      <alignment horizontal="center" vertical="center" wrapText="1"/>
    </xf>
    <xf numFmtId="3" fontId="95" fillId="11" borderId="9" xfId="13" applyNumberFormat="1" applyFont="1" applyFill="1" applyBorder="1" applyAlignment="1">
      <alignment horizontal="center" vertical="center" wrapText="1"/>
    </xf>
    <xf numFmtId="3" fontId="95" fillId="11" borderId="62"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wrapText="1"/>
    </xf>
    <xf numFmtId="3" fontId="95" fillId="0" borderId="0" xfId="13" applyNumberFormat="1" applyFont="1" applyFill="1" applyBorder="1" applyAlignment="1">
      <alignment horizontal="center" vertical="center"/>
    </xf>
    <xf numFmtId="3" fontId="95" fillId="11" borderId="10" xfId="13" applyNumberFormat="1" applyFont="1" applyFill="1" applyBorder="1" applyAlignment="1">
      <alignment horizontal="left" vertical="center" indent="1"/>
    </xf>
    <xf numFmtId="3" fontId="95" fillId="11" borderId="25" xfId="13" applyNumberFormat="1" applyFont="1" applyFill="1" applyBorder="1" applyAlignment="1">
      <alignment horizontal="left" vertical="center" indent="1"/>
    </xf>
    <xf numFmtId="3" fontId="95" fillId="11" borderId="26" xfId="13" applyNumberFormat="1" applyFont="1" applyFill="1" applyBorder="1" applyAlignment="1">
      <alignment horizontal="left" vertical="center" indent="1"/>
    </xf>
    <xf numFmtId="3" fontId="95" fillId="11" borderId="11" xfId="13" applyNumberFormat="1" applyFont="1" applyFill="1" applyBorder="1" applyAlignment="1">
      <alignment horizontal="left" vertical="center" indent="1"/>
    </xf>
    <xf numFmtId="3" fontId="95" fillId="11" borderId="0" xfId="13" applyNumberFormat="1" applyFont="1" applyFill="1" applyBorder="1" applyAlignment="1">
      <alignment horizontal="left" vertical="center" indent="1"/>
    </xf>
    <xf numFmtId="3" fontId="95" fillId="11" borderId="12" xfId="13" applyNumberFormat="1" applyFont="1" applyFill="1" applyBorder="1" applyAlignment="1">
      <alignment horizontal="left" vertical="center" indent="1"/>
    </xf>
    <xf numFmtId="3" fontId="95" fillId="11" borderId="9" xfId="13" applyNumberFormat="1" applyFont="1" applyFill="1" applyBorder="1" applyAlignment="1">
      <alignment horizontal="center" vertical="center"/>
    </xf>
    <xf numFmtId="3" fontId="95" fillId="0" borderId="5" xfId="13" applyNumberFormat="1" applyFont="1" applyFill="1" applyBorder="1" applyAlignment="1">
      <alignment horizontal="center" vertical="center"/>
    </xf>
    <xf numFmtId="3" fontId="95" fillId="0" borderId="9" xfId="13" applyNumberFormat="1" applyFont="1" applyFill="1" applyBorder="1" applyAlignment="1">
      <alignment horizontal="center" vertical="center"/>
    </xf>
    <xf numFmtId="200" fontId="95" fillId="11" borderId="9" xfId="13" applyNumberFormat="1" applyFont="1" applyFill="1" applyBorder="1" applyAlignment="1">
      <alignment horizontal="center" vertical="center" wrapText="1"/>
    </xf>
    <xf numFmtId="200" fontId="95" fillId="11" borderId="62" xfId="13" applyNumberFormat="1" applyFont="1" applyFill="1" applyBorder="1" applyAlignment="1">
      <alignment horizontal="center" vertical="center" wrapText="1"/>
    </xf>
    <xf numFmtId="178" fontId="95" fillId="11" borderId="213" xfId="13" applyNumberFormat="1" applyFont="1" applyFill="1" applyBorder="1" applyAlignment="1">
      <alignment horizontal="center" vertical="center" wrapText="1"/>
    </xf>
    <xf numFmtId="178" fontId="95" fillId="11" borderId="214" xfId="13" applyNumberFormat="1" applyFont="1" applyFill="1" applyBorder="1" applyAlignment="1">
      <alignment horizontal="center" vertical="center" wrapText="1"/>
    </xf>
    <xf numFmtId="178" fontId="95" fillId="0" borderId="213" xfId="13" applyNumberFormat="1" applyFont="1" applyFill="1" applyBorder="1" applyAlignment="1">
      <alignment horizontal="center" vertical="center" wrapText="1"/>
    </xf>
    <xf numFmtId="178" fontId="95" fillId="0" borderId="214" xfId="13" applyNumberFormat="1" applyFont="1" applyFill="1" applyBorder="1" applyAlignment="1">
      <alignment horizontal="center" vertical="center" wrapText="1"/>
    </xf>
    <xf numFmtId="3" fontId="95" fillId="11" borderId="9" xfId="13" applyNumberFormat="1" applyFont="1" applyFill="1" applyBorder="1" applyAlignment="1">
      <alignment horizontal="center" vertical="center" shrinkToFit="1"/>
    </xf>
    <xf numFmtId="3" fontId="95" fillId="11" borderId="62" xfId="13" applyNumberFormat="1" applyFont="1" applyFill="1" applyBorder="1" applyAlignment="1">
      <alignment horizontal="center" vertical="center" shrinkToFit="1"/>
    </xf>
    <xf numFmtId="200" fontId="95" fillId="11" borderId="12"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wrapText="1"/>
    </xf>
    <xf numFmtId="178" fontId="95" fillId="11" borderId="4" xfId="13" applyNumberFormat="1" applyFont="1" applyFill="1" applyBorder="1" applyAlignment="1">
      <alignment horizontal="center" vertical="center"/>
    </xf>
    <xf numFmtId="3" fontId="95" fillId="11" borderId="10" xfId="13" applyNumberFormat="1" applyFont="1" applyFill="1" applyBorder="1" applyAlignment="1">
      <alignment horizontal="center" vertical="center" wrapText="1"/>
    </xf>
    <xf numFmtId="3" fontId="95" fillId="11" borderId="26" xfId="13" applyNumberFormat="1" applyFont="1" applyFill="1" applyBorder="1" applyAlignment="1">
      <alignment horizontal="center" vertical="center" wrapText="1"/>
    </xf>
    <xf numFmtId="178" fontId="95" fillId="0" borderId="4" xfId="13" applyNumberFormat="1" applyFont="1" applyFill="1" applyBorder="1" applyAlignment="1">
      <alignment horizontal="center" vertical="center" wrapText="1"/>
    </xf>
    <xf numFmtId="3" fontId="95" fillId="0" borderId="4" xfId="13" applyNumberFormat="1" applyFont="1" applyFill="1" applyBorder="1" applyAlignment="1">
      <alignment horizontal="center" vertical="center" wrapText="1"/>
    </xf>
    <xf numFmtId="3" fontId="95" fillId="0" borderId="8" xfId="13" applyNumberFormat="1" applyFont="1" applyFill="1" applyBorder="1" applyAlignment="1">
      <alignment vertical="center" wrapText="1"/>
    </xf>
    <xf numFmtId="0" fontId="95" fillId="0" borderId="1" xfId="13" applyFont="1" applyFill="1" applyBorder="1" applyAlignment="1">
      <alignment vertical="center"/>
    </xf>
    <xf numFmtId="3" fontId="95" fillId="0" borderId="279" xfId="13" applyNumberFormat="1" applyFont="1" applyFill="1" applyBorder="1" applyAlignment="1">
      <alignment horizontal="center" vertical="center" wrapText="1"/>
    </xf>
    <xf numFmtId="3" fontId="95" fillId="0" borderId="282" xfId="13" applyNumberFormat="1" applyFont="1" applyFill="1" applyBorder="1" applyAlignment="1">
      <alignment horizontal="center" vertical="center" wrapText="1"/>
    </xf>
    <xf numFmtId="199" fontId="95" fillId="0" borderId="62" xfId="13" applyNumberFormat="1" applyFont="1" applyFill="1" applyBorder="1" applyAlignment="1">
      <alignment horizontal="center" vertical="center"/>
    </xf>
    <xf numFmtId="178" fontId="95" fillId="0" borderId="9" xfId="13" applyNumberFormat="1" applyFont="1" applyFill="1" applyBorder="1" applyAlignment="1">
      <alignment vertical="center"/>
    </xf>
    <xf numFmtId="178" fontId="95" fillId="0" borderId="62" xfId="13" applyNumberFormat="1" applyFont="1" applyFill="1" applyBorder="1" applyAlignment="1">
      <alignment vertical="center"/>
    </xf>
    <xf numFmtId="178" fontId="95" fillId="0" borderId="4" xfId="13" applyNumberFormat="1" applyFont="1" applyFill="1" applyBorder="1" applyAlignment="1">
      <alignment vertical="center"/>
    </xf>
    <xf numFmtId="200" fontId="95" fillId="0" borderId="9" xfId="13" applyNumberFormat="1" applyFont="1" applyFill="1" applyBorder="1" applyAlignment="1">
      <alignment vertical="center"/>
    </xf>
    <xf numFmtId="200" fontId="95" fillId="0" borderId="62" xfId="13" applyNumberFormat="1" applyFont="1" applyFill="1" applyBorder="1" applyAlignment="1">
      <alignment vertical="center"/>
    </xf>
    <xf numFmtId="200" fontId="95" fillId="0" borderId="4" xfId="13" applyNumberFormat="1" applyFont="1" applyFill="1" applyBorder="1" applyAlignment="1">
      <alignment vertical="center"/>
    </xf>
    <xf numFmtId="199" fontId="95" fillId="0" borderId="11" xfId="13" applyNumberFormat="1" applyFont="1" applyFill="1" applyBorder="1" applyAlignment="1">
      <alignment horizontal="center" vertical="center"/>
    </xf>
    <xf numFmtId="199" fontId="95" fillId="0" borderId="0" xfId="13" applyNumberFormat="1" applyFont="1" applyFill="1" applyBorder="1" applyAlignment="1">
      <alignment horizontal="center" vertical="center"/>
    </xf>
    <xf numFmtId="199" fontId="95" fillId="0" borderId="12" xfId="13" applyNumberFormat="1" applyFont="1" applyFill="1" applyBorder="1" applyAlignment="1">
      <alignment horizontal="center" vertical="center"/>
    </xf>
    <xf numFmtId="178" fontId="95" fillId="0" borderId="62" xfId="13" applyNumberFormat="1" applyFont="1" applyFill="1" applyBorder="1" applyAlignment="1">
      <alignment vertical="center" wrapText="1"/>
    </xf>
    <xf numFmtId="200" fontId="95" fillId="0" borderId="62" xfId="13" applyNumberFormat="1" applyFont="1" applyFill="1" applyBorder="1" applyAlignment="1">
      <alignment vertical="center" wrapText="1"/>
    </xf>
    <xf numFmtId="3" fontId="95" fillId="0" borderId="10" xfId="13" applyNumberFormat="1" applyFont="1" applyFill="1" applyBorder="1" applyAlignment="1">
      <alignment vertical="center" wrapText="1"/>
    </xf>
    <xf numFmtId="0" fontId="95" fillId="0" borderId="11" xfId="13" applyFont="1" applyFill="1" applyBorder="1" applyAlignment="1">
      <alignment vertical="center"/>
    </xf>
    <xf numFmtId="178" fontId="95" fillId="0" borderId="9" xfId="13" applyNumberFormat="1" applyFont="1" applyFill="1" applyBorder="1" applyAlignment="1">
      <alignment wrapText="1"/>
    </xf>
    <xf numFmtId="178" fontId="95" fillId="0" borderId="62" xfId="13" applyNumberFormat="1" applyFont="1" applyFill="1" applyBorder="1" applyAlignment="1">
      <alignment wrapText="1"/>
    </xf>
    <xf numFmtId="0" fontId="95" fillId="0" borderId="282" xfId="13" applyFont="1" applyFill="1" applyBorder="1" applyAlignment="1">
      <alignment horizontal="center" vertical="center"/>
    </xf>
    <xf numFmtId="0" fontId="95" fillId="0" borderId="283" xfId="13" applyFont="1" applyFill="1" applyBorder="1" applyAlignment="1">
      <alignment horizontal="center" vertical="center"/>
    </xf>
    <xf numFmtId="178" fontId="95" fillId="0" borderId="103" xfId="13" applyNumberFormat="1" applyFont="1" applyFill="1" applyBorder="1" applyAlignment="1">
      <alignment vertical="center"/>
    </xf>
    <xf numFmtId="178" fontId="95" fillId="0" borderId="8" xfId="13" applyNumberFormat="1" applyFont="1" applyFill="1" applyBorder="1" applyAlignment="1">
      <alignment vertical="center"/>
    </xf>
    <xf numFmtId="202" fontId="95" fillId="0" borderId="62" xfId="13" applyNumberFormat="1" applyFont="1" applyFill="1" applyBorder="1" applyAlignment="1">
      <alignment vertical="top" wrapText="1"/>
    </xf>
    <xf numFmtId="202" fontId="95" fillId="0" borderId="4" xfId="13" applyNumberFormat="1" applyFont="1" applyFill="1" applyBorder="1" applyAlignment="1">
      <alignment vertical="top" wrapText="1"/>
    </xf>
    <xf numFmtId="200" fontId="95" fillId="0" borderId="62" xfId="13" applyNumberFormat="1" applyFont="1" applyFill="1" applyBorder="1" applyAlignment="1">
      <alignment horizontal="center" vertical="center"/>
    </xf>
    <xf numFmtId="178" fontId="95" fillId="0" borderId="10" xfId="13" applyNumberFormat="1" applyFont="1" applyFill="1" applyBorder="1" applyAlignment="1">
      <alignment vertical="center"/>
    </xf>
    <xf numFmtId="178" fontId="95" fillId="0" borderId="11" xfId="13" applyNumberFormat="1" applyFont="1" applyFill="1" applyBorder="1" applyAlignment="1">
      <alignment vertical="center"/>
    </xf>
    <xf numFmtId="3" fontId="95" fillId="0" borderId="1" xfId="13" applyNumberFormat="1" applyFont="1" applyFill="1" applyBorder="1" applyAlignment="1">
      <alignment vertical="center" wrapText="1"/>
    </xf>
    <xf numFmtId="200" fontId="95" fillId="0" borderId="12" xfId="13" applyNumberFormat="1" applyFont="1" applyFill="1" applyBorder="1" applyAlignment="1">
      <alignment horizontal="center" vertical="center"/>
    </xf>
    <xf numFmtId="202" fontId="95" fillId="0" borderId="62" xfId="13" applyNumberFormat="1" applyFont="1" applyFill="1" applyBorder="1" applyAlignment="1">
      <alignment vertical="center" wrapText="1"/>
    </xf>
    <xf numFmtId="0" fontId="94" fillId="0" borderId="5" xfId="0" applyFont="1" applyFill="1" applyBorder="1" applyAlignment="1">
      <alignment vertical="center" wrapText="1"/>
    </xf>
    <xf numFmtId="3" fontId="76" fillId="0" borderId="0" xfId="0" applyNumberFormat="1" applyFont="1" applyFill="1" applyBorder="1" applyAlignment="1">
      <alignment horizontal="right" vertical="center" wrapText="1"/>
    </xf>
    <xf numFmtId="204" fontId="76" fillId="0" borderId="0" xfId="0" applyNumberFormat="1" applyFont="1" applyFill="1" applyBorder="1" applyAlignment="1">
      <alignment horizontal="center" vertical="center"/>
    </xf>
    <xf numFmtId="0" fontId="76" fillId="0" borderId="7" xfId="0" applyFont="1" applyFill="1" applyBorder="1" applyAlignment="1">
      <alignment horizontal="left" vertical="top" wrapText="1"/>
    </xf>
    <xf numFmtId="0" fontId="76" fillId="0" borderId="6" xfId="0" applyFont="1" applyFill="1" applyBorder="1" applyAlignment="1">
      <alignment horizontal="left" vertical="top"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6" fillId="0" borderId="8" xfId="0" applyFont="1" applyFill="1" applyBorder="1" applyAlignment="1">
      <alignment vertical="center" wrapText="1"/>
    </xf>
    <xf numFmtId="0" fontId="76" fillId="0" borderId="26" xfId="0" applyFont="1" applyFill="1" applyBorder="1" applyAlignment="1">
      <alignment vertical="center" wrapText="1"/>
    </xf>
    <xf numFmtId="0" fontId="76" fillId="0" borderId="12" xfId="0" applyFont="1" applyFill="1" applyBorder="1" applyAlignment="1">
      <alignment vertical="center" wrapText="1"/>
    </xf>
    <xf numFmtId="0" fontId="76" fillId="0" borderId="6" xfId="0" applyFont="1" applyFill="1" applyBorder="1" applyAlignment="1">
      <alignment vertical="center" wrapText="1"/>
    </xf>
    <xf numFmtId="0" fontId="76" fillId="0" borderId="10"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8" xfId="0" applyFont="1" applyFill="1" applyBorder="1" applyAlignment="1">
      <alignment horizontal="center" vertical="center"/>
    </xf>
    <xf numFmtId="0" fontId="76" fillId="0" borderId="25" xfId="0" applyFont="1" applyFill="1" applyBorder="1" applyAlignment="1">
      <alignment horizontal="center" wrapText="1"/>
    </xf>
    <xf numFmtId="0" fontId="76" fillId="0" borderId="25" xfId="0" applyFont="1" applyFill="1" applyBorder="1" applyAlignment="1">
      <alignment horizontal="center"/>
    </xf>
    <xf numFmtId="0" fontId="76" fillId="0" borderId="7" xfId="0" applyFont="1" applyFill="1" applyBorder="1" applyAlignment="1">
      <alignment horizontal="left" vertical="center" wrapText="1"/>
    </xf>
    <xf numFmtId="0" fontId="76" fillId="0" borderId="6" xfId="0" applyFont="1" applyFill="1" applyBorder="1" applyAlignment="1">
      <alignment horizontal="left" vertical="center" wrapText="1"/>
    </xf>
    <xf numFmtId="0" fontId="76" fillId="0" borderId="9" xfId="0" applyFont="1" applyFill="1" applyBorder="1" applyAlignment="1">
      <alignment horizontal="center" vertical="center"/>
    </xf>
    <xf numFmtId="0" fontId="76" fillId="0" borderId="62" xfId="0" applyFont="1" applyFill="1" applyBorder="1" applyAlignment="1">
      <alignment horizontal="center" vertical="center"/>
    </xf>
    <xf numFmtId="0" fontId="76" fillId="0" borderId="4" xfId="0" applyFont="1" applyFill="1" applyBorder="1" applyAlignment="1">
      <alignment horizontal="center" vertical="center"/>
    </xf>
    <xf numFmtId="0" fontId="0" fillId="0" borderId="11" xfId="0" applyFont="1" applyFill="1" applyBorder="1" applyAlignment="1">
      <alignment vertical="center" wrapText="1"/>
    </xf>
    <xf numFmtId="0" fontId="0" fillId="0" borderId="8" xfId="0" applyFont="1" applyFill="1" applyBorder="1" applyAlignment="1">
      <alignment vertical="center" wrapText="1"/>
    </xf>
    <xf numFmtId="0" fontId="0" fillId="0" borderId="12"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wrapText="1"/>
    </xf>
    <xf numFmtId="0" fontId="0" fillId="0" borderId="26" xfId="0" applyFont="1" applyFill="1" applyBorder="1" applyAlignment="1">
      <alignment wrapText="1"/>
    </xf>
    <xf numFmtId="0" fontId="94" fillId="0" borderId="9" xfId="0" applyFont="1" applyFill="1" applyBorder="1" applyAlignment="1">
      <alignment vertical="center" wrapText="1"/>
    </xf>
    <xf numFmtId="0" fontId="0" fillId="0" borderId="62" xfId="0" applyFont="1" applyFill="1" applyBorder="1" applyAlignment="1">
      <alignment vertical="center" wrapText="1"/>
    </xf>
    <xf numFmtId="0" fontId="0" fillId="0" borderId="4" xfId="0" applyFont="1" applyFill="1" applyBorder="1" applyAlignment="1">
      <alignment vertical="center" wrapText="1"/>
    </xf>
    <xf numFmtId="0" fontId="76" fillId="0" borderId="1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0" xfId="0" applyFont="1" applyFill="1" applyBorder="1" applyAlignment="1">
      <alignment horizontal="right" vertical="center" wrapText="1"/>
    </xf>
    <xf numFmtId="0" fontId="76" fillId="0" borderId="12" xfId="0" applyFont="1" applyFill="1" applyBorder="1" applyAlignment="1">
      <alignment horizontal="left" vertical="center" wrapText="1"/>
    </xf>
    <xf numFmtId="0" fontId="76" fillId="0" borderId="8" xfId="0" applyFont="1" applyFill="1" applyBorder="1" applyAlignment="1">
      <alignment horizontal="left" vertical="center" wrapText="1"/>
    </xf>
    <xf numFmtId="3" fontId="76" fillId="0" borderId="7" xfId="0" applyNumberFormat="1" applyFont="1" applyFill="1" applyBorder="1" applyAlignment="1">
      <alignment horizontal="right" vertical="center" wrapText="1"/>
    </xf>
    <xf numFmtId="0" fontId="76" fillId="0" borderId="7" xfId="0" applyFont="1" applyFill="1" applyBorder="1" applyAlignment="1">
      <alignment horizontal="right" vertical="center" wrapText="1"/>
    </xf>
    <xf numFmtId="0" fontId="76" fillId="0" borderId="1" xfId="0" applyFont="1" applyFill="1" applyBorder="1" applyAlignment="1">
      <alignment horizontal="distributed" vertical="center" wrapText="1"/>
    </xf>
    <xf numFmtId="0" fontId="76" fillId="0" borderId="2" xfId="0" applyFont="1" applyFill="1" applyBorder="1" applyAlignment="1">
      <alignment horizontal="distributed" vertical="center" wrapText="1"/>
    </xf>
    <xf numFmtId="3" fontId="76" fillId="0" borderId="2" xfId="0" applyNumberFormat="1" applyFont="1" applyFill="1" applyBorder="1" applyAlignment="1">
      <alignment horizontal="right" vertical="center" wrapText="1"/>
    </xf>
    <xf numFmtId="3" fontId="76" fillId="0" borderId="3" xfId="0" applyNumberFormat="1" applyFont="1" applyFill="1" applyBorder="1" applyAlignment="1">
      <alignment horizontal="right" vertical="center" wrapText="1"/>
    </xf>
    <xf numFmtId="0" fontId="76" fillId="0" borderId="1" xfId="0" applyFont="1" applyFill="1" applyBorder="1" applyAlignment="1">
      <alignment horizontal="center" vertical="center" wrapText="1"/>
    </xf>
    <xf numFmtId="0" fontId="76" fillId="0" borderId="2" xfId="0" applyFont="1" applyFill="1" applyBorder="1" applyAlignment="1">
      <alignment horizontal="center" vertical="center" wrapText="1"/>
    </xf>
    <xf numFmtId="0" fontId="76" fillId="0" borderId="3" xfId="0" applyFont="1" applyFill="1" applyBorder="1" applyAlignment="1">
      <alignment horizontal="center" vertical="center" wrapText="1"/>
    </xf>
    <xf numFmtId="3" fontId="76" fillId="0" borderId="5" xfId="0" applyNumberFormat="1" applyFont="1" applyFill="1" applyBorder="1" applyAlignment="1">
      <alignment horizontal="center" vertical="center" wrapText="1"/>
    </xf>
    <xf numFmtId="3" fontId="76" fillId="0" borderId="1" xfId="0" applyNumberFormat="1" applyFont="1" applyFill="1" applyBorder="1" applyAlignment="1">
      <alignment horizontal="center" vertical="center" wrapText="1"/>
    </xf>
    <xf numFmtId="205" fontId="76" fillId="0" borderId="5" xfId="0" applyNumberFormat="1" applyFont="1" applyFill="1" applyBorder="1" applyAlignment="1">
      <alignment horizontal="center" vertical="center" wrapText="1"/>
    </xf>
    <xf numFmtId="205" fontId="76" fillId="0" borderId="1" xfId="0" applyNumberFormat="1" applyFont="1" applyFill="1" applyBorder="1" applyAlignment="1">
      <alignment horizontal="center" vertical="center" wrapText="1"/>
    </xf>
    <xf numFmtId="0" fontId="94" fillId="0" borderId="10" xfId="0" applyFont="1" applyFill="1" applyBorder="1" applyAlignment="1">
      <alignment vertical="center" wrapText="1"/>
    </xf>
    <xf numFmtId="0" fontId="94" fillId="0" borderId="25" xfId="0" applyFont="1" applyFill="1" applyBorder="1" applyAlignment="1">
      <alignment vertical="center" wrapText="1"/>
    </xf>
    <xf numFmtId="0" fontId="94" fillId="0" borderId="8" xfId="0" applyFont="1" applyFill="1" applyBorder="1" applyAlignment="1">
      <alignment vertical="center" wrapText="1"/>
    </xf>
    <xf numFmtId="0" fontId="94" fillId="0" borderId="7" xfId="0" applyFont="1" applyFill="1" applyBorder="1" applyAlignment="1">
      <alignment vertical="center" wrapText="1"/>
    </xf>
    <xf numFmtId="3" fontId="76" fillId="0" borderId="25" xfId="0" applyNumberFormat="1" applyFont="1" applyFill="1" applyBorder="1" applyAlignment="1">
      <alignment horizontal="left" wrapText="1"/>
    </xf>
    <xf numFmtId="205" fontId="76" fillId="0" borderId="7" xfId="0" applyNumberFormat="1" applyFont="1" applyFill="1" applyBorder="1" applyAlignment="1">
      <alignment horizontal="center" vertical="top" wrapText="1"/>
    </xf>
    <xf numFmtId="205" fontId="76" fillId="0" borderId="6" xfId="0" applyNumberFormat="1" applyFont="1" applyFill="1" applyBorder="1" applyAlignment="1">
      <alignment horizontal="center" vertical="top" wrapText="1"/>
    </xf>
    <xf numFmtId="206" fontId="76" fillId="0" borderId="5" xfId="0" applyNumberFormat="1" applyFont="1" applyFill="1" applyBorder="1" applyAlignment="1">
      <alignment horizontal="center" vertical="center" wrapText="1"/>
    </xf>
    <xf numFmtId="206" fontId="76" fillId="0" borderId="1" xfId="0" applyNumberFormat="1" applyFont="1" applyFill="1" applyBorder="1" applyAlignment="1">
      <alignment horizontal="center" vertical="center" wrapText="1"/>
    </xf>
    <xf numFmtId="0" fontId="76" fillId="0" borderId="0" xfId="0" applyFont="1" applyFill="1" applyBorder="1" applyAlignment="1">
      <alignment horizontal="left" vertical="center"/>
    </xf>
  </cellXfs>
  <cellStyles count="16">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2 3 3" xfId="15"/>
    <cellStyle name="標準 3" xfId="1"/>
    <cellStyle name="標準 4 2" xfId="13"/>
    <cellStyle name="標準 7" xfId="9"/>
    <cellStyle name="標準 8" xfId="8"/>
    <cellStyle name="標準_賃金改善内訳表" xfId="2"/>
  </cellStyles>
  <dxfs count="175">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rgb="FFFFCCCC"/>
        </patternFill>
      </fill>
    </dxf>
    <dxf>
      <fill>
        <patternFill>
          <bgColor rgb="FF99FF66"/>
        </patternFill>
      </fill>
    </dxf>
    <dxf>
      <fill>
        <patternFill>
          <bgColor rgb="FF99FF99"/>
        </patternFill>
      </fill>
    </dxf>
    <dxf>
      <fill>
        <patternFill>
          <bgColor theme="4"/>
        </patternFill>
      </fill>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theme="4"/>
        </patternFill>
      </fill>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numFmt numFmtId="189" formatCode="0;;;@"/>
    </dxf>
    <dxf>
      <fill>
        <patternFill>
          <bgColor theme="4"/>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66"/>
        </patternFill>
      </fill>
    </dxf>
    <dxf>
      <fill>
        <patternFill>
          <bgColor rgb="FF99FF99"/>
        </patternFill>
      </fill>
    </dxf>
    <dxf>
      <fill>
        <patternFill>
          <bgColor rgb="FF99FF99"/>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rgb="FFFFCCCC"/>
        </patternFill>
      </fill>
    </dxf>
    <dxf>
      <fill>
        <patternFill>
          <bgColor rgb="FF99FF99"/>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4" name="大かっこ 3"/>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25978</xdr:colOff>
      <xdr:row>17</xdr:row>
      <xdr:rowOff>17318</xdr:rowOff>
    </xdr:from>
    <xdr:to>
      <xdr:col>29</xdr:col>
      <xdr:colOff>112568</xdr:colOff>
      <xdr:row>63</xdr:row>
      <xdr:rowOff>8659</xdr:rowOff>
    </xdr:to>
    <xdr:sp macro="" textlink="">
      <xdr:nvSpPr>
        <xdr:cNvPr id="2" name="大かっこ 1"/>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3" name="大かっこ 2"/>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4" name="大かっこ 3"/>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5" name="大かっこ 4"/>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6" name="大かっこ 5"/>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7" name="大かっこ 6"/>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8" name="大かっこ 7"/>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25978</xdr:colOff>
      <xdr:row>17</xdr:row>
      <xdr:rowOff>17318</xdr:rowOff>
    </xdr:from>
    <xdr:to>
      <xdr:col>29</xdr:col>
      <xdr:colOff>112568</xdr:colOff>
      <xdr:row>63</xdr:row>
      <xdr:rowOff>8659</xdr:rowOff>
    </xdr:to>
    <xdr:sp macro="" textlink="">
      <xdr:nvSpPr>
        <xdr:cNvPr id="9" name="大かっこ 8"/>
        <xdr:cNvSpPr/>
      </xdr:nvSpPr>
      <xdr:spPr>
        <a:xfrm>
          <a:off x="11751253" y="2998643"/>
          <a:ext cx="2467840" cy="787804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259" customWidth="1"/>
    <col min="2" max="2" width="13.75" style="259" customWidth="1"/>
    <col min="3" max="3" width="10.625" style="259" customWidth="1"/>
    <col min="4" max="4" width="26.5" style="259" customWidth="1"/>
    <col min="5" max="6" width="25.5" style="259" customWidth="1"/>
    <col min="7" max="7" width="4.875" style="259" customWidth="1"/>
    <col min="8" max="8" width="20.125" style="259" customWidth="1"/>
    <col min="9" max="9" width="17.625" style="259" customWidth="1"/>
    <col min="10" max="10" width="5.5" style="259" customWidth="1"/>
    <col min="11" max="11" width="3" style="259" hidden="1" customWidth="1"/>
    <col min="12" max="16" width="7.75" style="259" hidden="1" customWidth="1"/>
    <col min="17" max="17" width="3" style="259" hidden="1" customWidth="1"/>
    <col min="18" max="18" width="7.75" style="259" hidden="1" customWidth="1"/>
    <col min="19" max="21" width="3" style="259" hidden="1" customWidth="1"/>
    <col min="22" max="36" width="9" style="259" hidden="1" customWidth="1"/>
    <col min="37" max="16384" width="9" style="259"/>
  </cols>
  <sheetData>
    <row r="1" spans="1:22" ht="18" customHeight="1">
      <c r="A1" s="257" t="s">
        <v>266</v>
      </c>
      <c r="B1" s="257"/>
      <c r="C1" s="257"/>
      <c r="D1" s="257"/>
      <c r="E1" s="258" t="str">
        <f>⑤⑧処遇Ⅰ入力シート!$I$7&amp;"区"</f>
        <v>区</v>
      </c>
      <c r="F1" s="510">
        <f>⑤⑧処遇Ⅰ入力シート!$E$10</f>
        <v>0</v>
      </c>
      <c r="G1" s="510"/>
      <c r="H1" s="510"/>
      <c r="I1" s="257"/>
    </row>
    <row r="2" spans="1:22" ht="18" customHeight="1">
      <c r="A2" s="257"/>
      <c r="B2" s="257"/>
      <c r="C2" s="257"/>
      <c r="D2" s="257"/>
      <c r="E2" s="260"/>
      <c r="F2" s="261">
        <f ca="1">TODAY()</f>
        <v>44117</v>
      </c>
      <c r="G2" s="261"/>
      <c r="H2" s="261"/>
      <c r="I2" s="261"/>
      <c r="J2" s="261"/>
      <c r="K2" s="261"/>
      <c r="L2" s="261"/>
      <c r="M2" s="261"/>
      <c r="N2" s="261"/>
      <c r="O2" s="261"/>
      <c r="P2" s="261"/>
    </row>
    <row r="3" spans="1:22" ht="18" customHeight="1">
      <c r="A3" s="511" t="s">
        <v>265</v>
      </c>
      <c r="B3" s="511"/>
      <c r="C3" s="511"/>
      <c r="D3" s="511"/>
      <c r="E3" s="511"/>
      <c r="F3" s="511"/>
      <c r="G3" s="257"/>
      <c r="H3" s="257"/>
      <c r="I3" s="257"/>
      <c r="K3" s="262" t="s">
        <v>264</v>
      </c>
    </row>
    <row r="4" spans="1:22" ht="18" customHeight="1" thickBot="1">
      <c r="A4" s="263"/>
      <c r="B4" s="263"/>
      <c r="C4" s="263"/>
      <c r="D4" s="263"/>
      <c r="E4" s="263"/>
      <c r="F4" s="263"/>
      <c r="G4" s="257"/>
      <c r="H4" s="257"/>
      <c r="I4" s="257"/>
    </row>
    <row r="5" spans="1:22" ht="58.5" customHeight="1" thickBot="1">
      <c r="A5" s="264" t="s">
        <v>263</v>
      </c>
      <c r="B5" s="265" t="s">
        <v>262</v>
      </c>
      <c r="C5" s="265" t="s">
        <v>261</v>
      </c>
      <c r="D5" s="265" t="s">
        <v>260</v>
      </c>
      <c r="E5" s="266" t="s">
        <v>259</v>
      </c>
      <c r="F5" s="266" t="s">
        <v>258</v>
      </c>
      <c r="G5" s="257"/>
      <c r="H5" s="257"/>
      <c r="I5" s="257"/>
      <c r="K5" s="267"/>
      <c r="L5" s="268" t="s">
        <v>257</v>
      </c>
      <c r="M5" s="268" t="s">
        <v>256</v>
      </c>
      <c r="N5" s="268" t="s">
        <v>255</v>
      </c>
      <c r="O5" s="268" t="s">
        <v>254</v>
      </c>
      <c r="P5" s="269" t="s">
        <v>253</v>
      </c>
    </row>
    <row r="6" spans="1:22" ht="21.75" customHeight="1" thickTop="1">
      <c r="A6" s="270">
        <v>1</v>
      </c>
      <c r="B6" s="271" t="s">
        <v>252</v>
      </c>
      <c r="C6" s="271" t="s">
        <v>30</v>
      </c>
      <c r="D6" s="272" t="str">
        <f>IF(⑤⑧処遇Ⅰ入力シート!E10=0,"",⑤⑧処遇Ⅰ入力シート!E10)</f>
        <v/>
      </c>
      <c r="E6" s="273"/>
      <c r="F6" s="273"/>
      <c r="G6" s="274" t="str">
        <f>IF(D6="","",IF(E6&gt;N12,"NG",""))</f>
        <v/>
      </c>
      <c r="H6" s="275" t="str">
        <f>IF(G6="NG","（参考）拠出上限額：","")</f>
        <v/>
      </c>
      <c r="I6" s="276" t="str">
        <f>IF(G6="NG",$N$12,"")</f>
        <v/>
      </c>
      <c r="K6" s="277" t="s">
        <v>251</v>
      </c>
      <c r="L6" s="278">
        <v>49780</v>
      </c>
      <c r="M6" s="278">
        <v>50770</v>
      </c>
      <c r="N6" s="278">
        <v>48790</v>
      </c>
      <c r="O6" s="278"/>
      <c r="P6" s="278"/>
      <c r="V6" s="259" t="s">
        <v>250</v>
      </c>
    </row>
    <row r="7" spans="1:22" ht="21.75" customHeight="1" thickBot="1">
      <c r="A7" s="279">
        <v>2</v>
      </c>
      <c r="B7" s="280"/>
      <c r="C7" s="280"/>
      <c r="D7" s="280"/>
      <c r="E7" s="281"/>
      <c r="F7" s="281"/>
      <c r="G7" s="282"/>
      <c r="H7" s="275"/>
      <c r="I7" s="257"/>
      <c r="K7" s="283" t="s">
        <v>249</v>
      </c>
      <c r="L7" s="284">
        <v>6220</v>
      </c>
      <c r="M7" s="284">
        <v>6350</v>
      </c>
      <c r="N7" s="284">
        <v>6100</v>
      </c>
      <c r="O7" s="284"/>
      <c r="P7" s="285"/>
    </row>
    <row r="8" spans="1:22" ht="21.75" customHeight="1" thickBot="1">
      <c r="A8" s="279">
        <v>3</v>
      </c>
      <c r="B8" s="280"/>
      <c r="C8" s="280"/>
      <c r="D8" s="280"/>
      <c r="E8" s="281"/>
      <c r="F8" s="281"/>
      <c r="G8" s="282"/>
      <c r="H8" s="286"/>
      <c r="I8" s="257"/>
    </row>
    <row r="9" spans="1:22" ht="21.75" customHeight="1" thickBot="1">
      <c r="A9" s="279">
        <v>4</v>
      </c>
      <c r="B9" s="280"/>
      <c r="C9" s="280"/>
      <c r="D9" s="280"/>
      <c r="E9" s="281"/>
      <c r="F9" s="281"/>
      <c r="G9" s="282"/>
      <c r="H9" s="275"/>
      <c r="I9" s="257"/>
      <c r="K9" s="515" t="s">
        <v>248</v>
      </c>
      <c r="L9" s="516"/>
      <c r="M9" s="517"/>
      <c r="N9" s="287">
        <v>12</v>
      </c>
      <c r="O9" s="288" t="s">
        <v>247</v>
      </c>
    </row>
    <row r="10" spans="1:22" ht="21.75" customHeight="1" thickBot="1">
      <c r="A10" s="279">
        <v>5</v>
      </c>
      <c r="B10" s="280"/>
      <c r="C10" s="280"/>
      <c r="D10" s="280"/>
      <c r="E10" s="281"/>
      <c r="F10" s="281"/>
      <c r="G10" s="282"/>
      <c r="H10" s="275"/>
      <c r="I10" s="257"/>
    </row>
    <row r="11" spans="1:22" ht="21.75" customHeight="1">
      <c r="A11" s="279">
        <v>6</v>
      </c>
      <c r="B11" s="280"/>
      <c r="C11" s="280"/>
      <c r="D11" s="280"/>
      <c r="E11" s="281"/>
      <c r="F11" s="281"/>
      <c r="G11" s="282"/>
      <c r="H11" s="275"/>
      <c r="I11" s="257"/>
      <c r="K11" s="518" t="s">
        <v>246</v>
      </c>
      <c r="L11" s="519"/>
      <c r="M11" s="520"/>
      <c r="N11" s="503">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503"/>
      <c r="P11" s="504"/>
    </row>
    <row r="12" spans="1:22" ht="21.75" customHeight="1" thickBot="1">
      <c r="A12" s="279">
        <v>7</v>
      </c>
      <c r="B12" s="280"/>
      <c r="C12" s="280"/>
      <c r="D12" s="280"/>
      <c r="E12" s="281"/>
      <c r="F12" s="281"/>
      <c r="G12" s="282"/>
      <c r="H12" s="275"/>
      <c r="I12" s="257"/>
      <c r="K12" s="505" t="s">
        <v>245</v>
      </c>
      <c r="L12" s="506"/>
      <c r="M12" s="507"/>
      <c r="N12" s="508">
        <f>ROUNDDOWN($N$11*0.2,-1)</f>
        <v>0</v>
      </c>
      <c r="O12" s="508"/>
      <c r="P12" s="509"/>
    </row>
    <row r="13" spans="1:22" ht="21.75" customHeight="1">
      <c r="A13" s="279">
        <v>8</v>
      </c>
      <c r="B13" s="280"/>
      <c r="C13" s="280"/>
      <c r="D13" s="280"/>
      <c r="E13" s="281"/>
      <c r="F13" s="281"/>
      <c r="G13" s="282"/>
      <c r="H13" s="275"/>
      <c r="I13" s="257"/>
    </row>
    <row r="14" spans="1:22" ht="21.75" customHeight="1">
      <c r="A14" s="279">
        <v>9</v>
      </c>
      <c r="B14" s="280"/>
      <c r="C14" s="280"/>
      <c r="D14" s="280"/>
      <c r="E14" s="281"/>
      <c r="F14" s="281"/>
      <c r="G14" s="282"/>
      <c r="H14" s="275"/>
      <c r="I14" s="257"/>
    </row>
    <row r="15" spans="1:22" ht="21.75" customHeight="1" thickBot="1">
      <c r="A15" s="289">
        <v>10</v>
      </c>
      <c r="B15" s="290"/>
      <c r="C15" s="290"/>
      <c r="D15" s="290"/>
      <c r="E15" s="291"/>
      <c r="F15" s="291"/>
      <c r="G15" s="282"/>
      <c r="H15" s="275"/>
      <c r="I15" s="257"/>
    </row>
    <row r="16" spans="1:22" ht="21.75" customHeight="1" thickTop="1" thickBot="1">
      <c r="A16" s="512" t="s">
        <v>244</v>
      </c>
      <c r="B16" s="513"/>
      <c r="C16" s="513"/>
      <c r="D16" s="514"/>
      <c r="E16" s="292">
        <f>SUM(E6:E15)</f>
        <v>0</v>
      </c>
      <c r="F16" s="292">
        <f>SUM(F6:F15)</f>
        <v>0</v>
      </c>
      <c r="G16" s="257"/>
      <c r="H16" s="257"/>
      <c r="I16" s="257"/>
    </row>
    <row r="17" spans="1:8" ht="21.75" customHeight="1">
      <c r="A17" s="257"/>
      <c r="B17" s="257"/>
      <c r="C17" s="257"/>
      <c r="D17" s="257"/>
      <c r="E17" s="257"/>
      <c r="F17" s="257"/>
      <c r="G17" s="257"/>
      <c r="H17" s="257"/>
    </row>
  </sheetData>
  <sheetProtection algorithmName="SHA-512" hashValue="L9MgAxjxBRMiitijhjVuZ7o9UfBrc8rYTno40N4dRlZVY73HRcVkIsqynViDKUUcy/gvRp4KrM5p+h07LgNsMQ==" saltValue="yxi+mmwJOlkVU7c4z/IL+w==" spinCount="100000" sheet="1" formatCells="0"/>
  <mergeCells count="8">
    <mergeCell ref="A16:D16"/>
    <mergeCell ref="K9:M9"/>
    <mergeCell ref="K11:M11"/>
    <mergeCell ref="N11:P11"/>
    <mergeCell ref="K12:M12"/>
    <mergeCell ref="N12:P12"/>
    <mergeCell ref="F1:H1"/>
    <mergeCell ref="A3:F3"/>
  </mergeCells>
  <phoneticPr fontId="2"/>
  <conditionalFormatting sqref="B7:F15 E6:F6">
    <cfRule type="containsBlanks" dxfId="174"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A60" sqref="A60"/>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552</v>
      </c>
      <c r="D2" s="83" t="s">
        <v>459</v>
      </c>
      <c r="E2" s="83" t="s">
        <v>542</v>
      </c>
      <c r="F2" s="84" t="s">
        <v>553</v>
      </c>
      <c r="G2" s="84"/>
    </row>
    <row r="3" spans="1:7" ht="16.899999999999999" customHeight="1">
      <c r="B3" s="85">
        <v>0</v>
      </c>
      <c r="C3" s="86" t="s">
        <v>554</v>
      </c>
      <c r="D3" s="87">
        <v>2</v>
      </c>
      <c r="E3" s="87">
        <v>6</v>
      </c>
      <c r="F3" s="88">
        <f t="shared" ref="F3:F14" si="0">SUM(D3:E3)</f>
        <v>8</v>
      </c>
      <c r="G3" s="89"/>
    </row>
    <row r="4" spans="1:7" ht="16.899999999999999" customHeight="1">
      <c r="B4" s="85">
        <v>1</v>
      </c>
      <c r="C4" s="86" t="s">
        <v>555</v>
      </c>
      <c r="D4" s="87">
        <v>3</v>
      </c>
      <c r="E4" s="87">
        <v>6</v>
      </c>
      <c r="F4" s="88">
        <f t="shared" si="0"/>
        <v>9</v>
      </c>
      <c r="G4" s="89"/>
    </row>
    <row r="5" spans="1:7" ht="16.899999999999999" customHeight="1">
      <c r="B5" s="85">
        <v>2</v>
      </c>
      <c r="C5" s="86" t="s">
        <v>556</v>
      </c>
      <c r="D5" s="87">
        <v>4</v>
      </c>
      <c r="E5" s="87">
        <v>6</v>
      </c>
      <c r="F5" s="88">
        <f t="shared" si="0"/>
        <v>10</v>
      </c>
      <c r="G5" s="89"/>
    </row>
    <row r="6" spans="1:7" ht="16.899999999999999" customHeight="1">
      <c r="B6" s="85">
        <v>3</v>
      </c>
      <c r="C6" s="86" t="s">
        <v>557</v>
      </c>
      <c r="D6" s="87">
        <v>5</v>
      </c>
      <c r="E6" s="87">
        <v>6</v>
      </c>
      <c r="F6" s="88">
        <f t="shared" si="0"/>
        <v>11</v>
      </c>
      <c r="G6" s="89"/>
    </row>
    <row r="7" spans="1:7" ht="16.899999999999999" customHeight="1">
      <c r="B7" s="85">
        <v>4</v>
      </c>
      <c r="C7" s="86" t="s">
        <v>558</v>
      </c>
      <c r="D7" s="87">
        <v>6</v>
      </c>
      <c r="E7" s="87">
        <v>6</v>
      </c>
      <c r="F7" s="88">
        <f t="shared" si="0"/>
        <v>12</v>
      </c>
      <c r="G7" s="89"/>
    </row>
    <row r="8" spans="1:7" ht="16.899999999999999" customHeight="1">
      <c r="B8" s="85">
        <v>5</v>
      </c>
      <c r="C8" s="86" t="s">
        <v>559</v>
      </c>
      <c r="D8" s="87">
        <v>7</v>
      </c>
      <c r="E8" s="87">
        <v>6</v>
      </c>
      <c r="F8" s="88">
        <f t="shared" si="0"/>
        <v>13</v>
      </c>
      <c r="G8" s="89"/>
    </row>
    <row r="9" spans="1:7" ht="16.899999999999999" customHeight="1">
      <c r="B9" s="85">
        <v>6</v>
      </c>
      <c r="C9" s="86" t="s">
        <v>560</v>
      </c>
      <c r="D9" s="87">
        <v>8</v>
      </c>
      <c r="E9" s="87">
        <v>6</v>
      </c>
      <c r="F9" s="88">
        <f t="shared" si="0"/>
        <v>14</v>
      </c>
      <c r="G9" s="89"/>
    </row>
    <row r="10" spans="1:7" ht="16.899999999999999" customHeight="1">
      <c r="B10" s="85">
        <v>7</v>
      </c>
      <c r="C10" s="86" t="s">
        <v>561</v>
      </c>
      <c r="D10" s="87">
        <v>9</v>
      </c>
      <c r="E10" s="87">
        <v>6</v>
      </c>
      <c r="F10" s="88">
        <f t="shared" si="0"/>
        <v>15</v>
      </c>
      <c r="G10" s="89"/>
    </row>
    <row r="11" spans="1:7" ht="16.899999999999999" customHeight="1">
      <c r="B11" s="85">
        <v>8</v>
      </c>
      <c r="C11" s="86" t="s">
        <v>562</v>
      </c>
      <c r="D11" s="87">
        <v>10</v>
      </c>
      <c r="E11" s="87">
        <v>6</v>
      </c>
      <c r="F11" s="88">
        <f t="shared" si="0"/>
        <v>16</v>
      </c>
      <c r="G11" s="89"/>
    </row>
    <row r="12" spans="1:7" ht="16.899999999999999" customHeight="1">
      <c r="B12" s="85">
        <v>9</v>
      </c>
      <c r="C12" s="86" t="s">
        <v>563</v>
      </c>
      <c r="D12" s="87">
        <v>11</v>
      </c>
      <c r="E12" s="87">
        <v>6</v>
      </c>
      <c r="F12" s="88">
        <f t="shared" si="0"/>
        <v>17</v>
      </c>
      <c r="G12" s="89"/>
    </row>
    <row r="13" spans="1:7" ht="16.899999999999999" customHeight="1">
      <c r="B13" s="85">
        <v>10</v>
      </c>
      <c r="C13" s="86" t="s">
        <v>564</v>
      </c>
      <c r="D13" s="87">
        <v>12</v>
      </c>
      <c r="E13" s="87">
        <v>6</v>
      </c>
      <c r="F13" s="88">
        <f t="shared" si="0"/>
        <v>18</v>
      </c>
      <c r="G13" s="89"/>
    </row>
    <row r="14" spans="1:7">
      <c r="B14" s="85">
        <v>11</v>
      </c>
      <c r="C14" s="86" t="s">
        <v>565</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J75"/>
  <sheetViews>
    <sheetView view="pageBreakPreview" zoomScaleNormal="100" zoomScaleSheetLayoutView="100" workbookViewId="0">
      <pane xSplit="5" ySplit="5" topLeftCell="W6" activePane="bottomRight" state="frozen"/>
      <selection activeCell="A60" sqref="A60"/>
      <selection pane="topRight" activeCell="A60" sqref="A60"/>
      <selection pane="bottomLeft" activeCell="A60" sqref="A60"/>
      <selection pane="bottomRight" activeCell="A60" sqref="A60"/>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1.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60" width="3.75" style="92" bestFit="1" customWidth="1"/>
    <col min="61" max="61" width="4.5" style="92" bestFit="1" customWidth="1"/>
    <col min="62" max="74" width="9" style="114"/>
    <col min="75" max="292" width="9" style="219"/>
    <col min="293" max="293" width="1.75" style="219" customWidth="1"/>
    <col min="294" max="294" width="2.5" style="219" customWidth="1"/>
    <col min="295" max="295" width="3.625" style="219" customWidth="1"/>
    <col min="296" max="296" width="2.75" style="219" customWidth="1"/>
    <col min="297" max="297" width="0.875" style="219" customWidth="1"/>
    <col min="298" max="298" width="1.25" style="219" customWidth="1"/>
    <col min="299" max="299" width="5.375" style="219" customWidth="1"/>
    <col min="300" max="300" width="6.5" style="219" customWidth="1"/>
    <col min="301" max="301" width="4.125" style="219" customWidth="1"/>
    <col min="302" max="302" width="7.875" style="219" customWidth="1"/>
    <col min="303" max="303" width="8.75" style="219" customWidth="1"/>
    <col min="304" max="307" width="6.25" style="219" customWidth="1"/>
    <col min="308" max="308" width="4.875" style="219" customWidth="1"/>
    <col min="309" max="309" width="2.5" style="219" customWidth="1"/>
    <col min="310" max="310" width="4.875" style="219" customWidth="1"/>
    <col min="311" max="548" width="9" style="219"/>
    <col min="549" max="549" width="1.75" style="219" customWidth="1"/>
    <col min="550" max="550" width="2.5" style="219" customWidth="1"/>
    <col min="551" max="551" width="3.625" style="219" customWidth="1"/>
    <col min="552" max="552" width="2.75" style="219" customWidth="1"/>
    <col min="553" max="553" width="0.875" style="219" customWidth="1"/>
    <col min="554" max="554" width="1.25" style="219" customWidth="1"/>
    <col min="555" max="555" width="5.375" style="219" customWidth="1"/>
    <col min="556" max="556" width="6.5" style="219" customWidth="1"/>
    <col min="557" max="557" width="4.125" style="219" customWidth="1"/>
    <col min="558" max="558" width="7.875" style="219" customWidth="1"/>
    <col min="559" max="559" width="8.75" style="219" customWidth="1"/>
    <col min="560" max="563" width="6.25" style="219" customWidth="1"/>
    <col min="564" max="564" width="4.875" style="219" customWidth="1"/>
    <col min="565" max="565" width="2.5" style="219" customWidth="1"/>
    <col min="566" max="566" width="4.875" style="219" customWidth="1"/>
    <col min="567" max="804" width="9" style="219"/>
    <col min="805" max="805" width="1.75" style="219" customWidth="1"/>
    <col min="806" max="806" width="2.5" style="219" customWidth="1"/>
    <col min="807" max="807" width="3.625" style="219" customWidth="1"/>
    <col min="808" max="808" width="2.75" style="219" customWidth="1"/>
    <col min="809" max="809" width="0.875" style="219" customWidth="1"/>
    <col min="810" max="810" width="1.25" style="219" customWidth="1"/>
    <col min="811" max="811" width="5.375" style="219" customWidth="1"/>
    <col min="812" max="812" width="6.5" style="219" customWidth="1"/>
    <col min="813" max="813" width="4.125" style="219" customWidth="1"/>
    <col min="814" max="814" width="7.875" style="219" customWidth="1"/>
    <col min="815" max="815" width="8.75" style="219" customWidth="1"/>
    <col min="816" max="819" width="6.25" style="219" customWidth="1"/>
    <col min="820" max="820" width="4.875" style="219" customWidth="1"/>
    <col min="821" max="821" width="2.5" style="219" customWidth="1"/>
    <col min="822" max="822" width="4.875" style="219" customWidth="1"/>
    <col min="823" max="1060" width="9" style="219"/>
    <col min="1061" max="1061" width="1.75" style="219" customWidth="1"/>
    <col min="1062" max="1062" width="2.5" style="219" customWidth="1"/>
    <col min="1063" max="1063" width="3.625" style="219" customWidth="1"/>
    <col min="1064" max="1064" width="2.75" style="219" customWidth="1"/>
    <col min="1065" max="1065" width="0.875" style="219" customWidth="1"/>
    <col min="1066" max="1066" width="1.25" style="219" customWidth="1"/>
    <col min="1067" max="1067" width="5.375" style="219" customWidth="1"/>
    <col min="1068" max="1068" width="6.5" style="219" customWidth="1"/>
    <col min="1069" max="1069" width="4.125" style="219" customWidth="1"/>
    <col min="1070" max="1070" width="7.875" style="219" customWidth="1"/>
    <col min="1071" max="1071" width="8.75" style="219" customWidth="1"/>
    <col min="1072" max="1075" width="6.25" style="219" customWidth="1"/>
    <col min="1076" max="1076" width="4.875" style="219" customWidth="1"/>
    <col min="1077" max="1077" width="2.5" style="219" customWidth="1"/>
    <col min="1078" max="1078" width="4.875" style="219" customWidth="1"/>
    <col min="1079" max="1316" width="9" style="219"/>
    <col min="1317" max="1317" width="1.75" style="219" customWidth="1"/>
    <col min="1318" max="1318" width="2.5" style="219" customWidth="1"/>
    <col min="1319" max="1319" width="3.625" style="219" customWidth="1"/>
    <col min="1320" max="1320" width="2.75" style="219" customWidth="1"/>
    <col min="1321" max="1321" width="0.875" style="219" customWidth="1"/>
    <col min="1322" max="1322" width="1.25" style="219" customWidth="1"/>
    <col min="1323" max="1323" width="5.375" style="219" customWidth="1"/>
    <col min="1324" max="1324" width="6.5" style="219" customWidth="1"/>
    <col min="1325" max="1325" width="4.125" style="219" customWidth="1"/>
    <col min="1326" max="1326" width="7.875" style="219" customWidth="1"/>
    <col min="1327" max="1327" width="8.75" style="219" customWidth="1"/>
    <col min="1328" max="1331" width="6.25" style="219" customWidth="1"/>
    <col min="1332" max="1332" width="4.875" style="219" customWidth="1"/>
    <col min="1333" max="1333" width="2.5" style="219" customWidth="1"/>
    <col min="1334" max="1334" width="4.875" style="219" customWidth="1"/>
    <col min="1335" max="1572" width="9" style="219"/>
    <col min="1573" max="1573" width="1.75" style="219" customWidth="1"/>
    <col min="1574" max="1574" width="2.5" style="219" customWidth="1"/>
    <col min="1575" max="1575" width="3.625" style="219" customWidth="1"/>
    <col min="1576" max="1576" width="2.75" style="219" customWidth="1"/>
    <col min="1577" max="1577" width="0.875" style="219" customWidth="1"/>
    <col min="1578" max="1578" width="1.25" style="219" customWidth="1"/>
    <col min="1579" max="1579" width="5.375" style="219" customWidth="1"/>
    <col min="1580" max="1580" width="6.5" style="219" customWidth="1"/>
    <col min="1581" max="1581" width="4.125" style="219" customWidth="1"/>
    <col min="1582" max="1582" width="7.875" style="219" customWidth="1"/>
    <col min="1583" max="1583" width="8.75" style="219" customWidth="1"/>
    <col min="1584" max="1587" width="6.25" style="219" customWidth="1"/>
    <col min="1588" max="1588" width="4.875" style="219" customWidth="1"/>
    <col min="1589" max="1589" width="2.5" style="219" customWidth="1"/>
    <col min="1590" max="1590" width="4.875" style="219" customWidth="1"/>
    <col min="1591" max="1828" width="9" style="219"/>
    <col min="1829" max="1829" width="1.75" style="219" customWidth="1"/>
    <col min="1830" max="1830" width="2.5" style="219" customWidth="1"/>
    <col min="1831" max="1831" width="3.625" style="219" customWidth="1"/>
    <col min="1832" max="1832" width="2.75" style="219" customWidth="1"/>
    <col min="1833" max="1833" width="0.875" style="219" customWidth="1"/>
    <col min="1834" max="1834" width="1.25" style="219" customWidth="1"/>
    <col min="1835" max="1835" width="5.375" style="219" customWidth="1"/>
    <col min="1836" max="1836" width="6.5" style="219" customWidth="1"/>
    <col min="1837" max="1837" width="4.125" style="219" customWidth="1"/>
    <col min="1838" max="1838" width="7.875" style="219" customWidth="1"/>
    <col min="1839" max="1839" width="8.75" style="219" customWidth="1"/>
    <col min="1840" max="1843" width="6.25" style="219" customWidth="1"/>
    <col min="1844" max="1844" width="4.875" style="219" customWidth="1"/>
    <col min="1845" max="1845" width="2.5" style="219" customWidth="1"/>
    <col min="1846" max="1846" width="4.875" style="219" customWidth="1"/>
    <col min="1847" max="2084" width="9" style="219"/>
    <col min="2085" max="2085" width="1.75" style="219" customWidth="1"/>
    <col min="2086" max="2086" width="2.5" style="219" customWidth="1"/>
    <col min="2087" max="2087" width="3.625" style="219" customWidth="1"/>
    <col min="2088" max="2088" width="2.75" style="219" customWidth="1"/>
    <col min="2089" max="2089" width="0.875" style="219" customWidth="1"/>
    <col min="2090" max="2090" width="1.25" style="219" customWidth="1"/>
    <col min="2091" max="2091" width="5.375" style="219" customWidth="1"/>
    <col min="2092" max="2092" width="6.5" style="219" customWidth="1"/>
    <col min="2093" max="2093" width="4.125" style="219" customWidth="1"/>
    <col min="2094" max="2094" width="7.875" style="219" customWidth="1"/>
    <col min="2095" max="2095" width="8.75" style="219" customWidth="1"/>
    <col min="2096" max="2099" width="6.25" style="219" customWidth="1"/>
    <col min="2100" max="2100" width="4.875" style="219" customWidth="1"/>
    <col min="2101" max="2101" width="2.5" style="219" customWidth="1"/>
    <col min="2102" max="2102" width="4.875" style="219" customWidth="1"/>
    <col min="2103" max="2340" width="9" style="219"/>
    <col min="2341" max="2341" width="1.75" style="219" customWidth="1"/>
    <col min="2342" max="2342" width="2.5" style="219" customWidth="1"/>
    <col min="2343" max="2343" width="3.625" style="219" customWidth="1"/>
    <col min="2344" max="2344" width="2.75" style="219" customWidth="1"/>
    <col min="2345" max="2345" width="0.875" style="219" customWidth="1"/>
    <col min="2346" max="2346" width="1.25" style="219" customWidth="1"/>
    <col min="2347" max="2347" width="5.375" style="219" customWidth="1"/>
    <col min="2348" max="2348" width="6.5" style="219" customWidth="1"/>
    <col min="2349" max="2349" width="4.125" style="219" customWidth="1"/>
    <col min="2350" max="2350" width="7.875" style="219" customWidth="1"/>
    <col min="2351" max="2351" width="8.75" style="219" customWidth="1"/>
    <col min="2352" max="2355" width="6.25" style="219" customWidth="1"/>
    <col min="2356" max="2356" width="4.875" style="219" customWidth="1"/>
    <col min="2357" max="2357" width="2.5" style="219" customWidth="1"/>
    <col min="2358" max="2358" width="4.875" style="219" customWidth="1"/>
    <col min="2359" max="2596" width="9" style="219"/>
    <col min="2597" max="2597" width="1.75" style="219" customWidth="1"/>
    <col min="2598" max="2598" width="2.5" style="219" customWidth="1"/>
    <col min="2599" max="2599" width="3.625" style="219" customWidth="1"/>
    <col min="2600" max="2600" width="2.75" style="219" customWidth="1"/>
    <col min="2601" max="2601" width="0.875" style="219" customWidth="1"/>
    <col min="2602" max="2602" width="1.25" style="219" customWidth="1"/>
    <col min="2603" max="2603" width="5.375" style="219" customWidth="1"/>
    <col min="2604" max="2604" width="6.5" style="219" customWidth="1"/>
    <col min="2605" max="2605" width="4.125" style="219" customWidth="1"/>
    <col min="2606" max="2606" width="7.875" style="219" customWidth="1"/>
    <col min="2607" max="2607" width="8.75" style="219" customWidth="1"/>
    <col min="2608" max="2611" width="6.25" style="219" customWidth="1"/>
    <col min="2612" max="2612" width="4.875" style="219" customWidth="1"/>
    <col min="2613" max="2613" width="2.5" style="219" customWidth="1"/>
    <col min="2614" max="2614" width="4.875" style="219" customWidth="1"/>
    <col min="2615" max="2852" width="9" style="219"/>
    <col min="2853" max="2853" width="1.75" style="219" customWidth="1"/>
    <col min="2854" max="2854" width="2.5" style="219" customWidth="1"/>
    <col min="2855" max="2855" width="3.625" style="219" customWidth="1"/>
    <col min="2856" max="2856" width="2.75" style="219" customWidth="1"/>
    <col min="2857" max="2857" width="0.875" style="219" customWidth="1"/>
    <col min="2858" max="2858" width="1.25" style="219" customWidth="1"/>
    <col min="2859" max="2859" width="5.375" style="219" customWidth="1"/>
    <col min="2860" max="2860" width="6.5" style="219" customWidth="1"/>
    <col min="2861" max="2861" width="4.125" style="219" customWidth="1"/>
    <col min="2862" max="2862" width="7.875" style="219" customWidth="1"/>
    <col min="2863" max="2863" width="8.75" style="219" customWidth="1"/>
    <col min="2864" max="2867" width="6.25" style="219" customWidth="1"/>
    <col min="2868" max="2868" width="4.875" style="219" customWidth="1"/>
    <col min="2869" max="2869" width="2.5" style="219" customWidth="1"/>
    <col min="2870" max="2870" width="4.875" style="219" customWidth="1"/>
    <col min="2871" max="3108" width="9" style="219"/>
    <col min="3109" max="3109" width="1.75" style="219" customWidth="1"/>
    <col min="3110" max="3110" width="2.5" style="219" customWidth="1"/>
    <col min="3111" max="3111" width="3.625" style="219" customWidth="1"/>
    <col min="3112" max="3112" width="2.75" style="219" customWidth="1"/>
    <col min="3113" max="3113" width="0.875" style="219" customWidth="1"/>
    <col min="3114" max="3114" width="1.25" style="219" customWidth="1"/>
    <col min="3115" max="3115" width="5.375" style="219" customWidth="1"/>
    <col min="3116" max="3116" width="6.5" style="219" customWidth="1"/>
    <col min="3117" max="3117" width="4.125" style="219" customWidth="1"/>
    <col min="3118" max="3118" width="7.875" style="219" customWidth="1"/>
    <col min="3119" max="3119" width="8.75" style="219" customWidth="1"/>
    <col min="3120" max="3123" width="6.25" style="219" customWidth="1"/>
    <col min="3124" max="3124" width="4.875" style="219" customWidth="1"/>
    <col min="3125" max="3125" width="2.5" style="219" customWidth="1"/>
    <col min="3126" max="3126" width="4.875" style="219" customWidth="1"/>
    <col min="3127" max="3364" width="9" style="219"/>
    <col min="3365" max="3365" width="1.75" style="219" customWidth="1"/>
    <col min="3366" max="3366" width="2.5" style="219" customWidth="1"/>
    <col min="3367" max="3367" width="3.625" style="219" customWidth="1"/>
    <col min="3368" max="3368" width="2.75" style="219" customWidth="1"/>
    <col min="3369" max="3369" width="0.875" style="219" customWidth="1"/>
    <col min="3370" max="3370" width="1.25" style="219" customWidth="1"/>
    <col min="3371" max="3371" width="5.375" style="219" customWidth="1"/>
    <col min="3372" max="3372" width="6.5" style="219" customWidth="1"/>
    <col min="3373" max="3373" width="4.125" style="219" customWidth="1"/>
    <col min="3374" max="3374" width="7.875" style="219" customWidth="1"/>
    <col min="3375" max="3375" width="8.75" style="219" customWidth="1"/>
    <col min="3376" max="3379" width="6.25" style="219" customWidth="1"/>
    <col min="3380" max="3380" width="4.875" style="219" customWidth="1"/>
    <col min="3381" max="3381" width="2.5" style="219" customWidth="1"/>
    <col min="3382" max="3382" width="4.875" style="219" customWidth="1"/>
    <col min="3383" max="3620" width="9" style="219"/>
    <col min="3621" max="3621" width="1.75" style="219" customWidth="1"/>
    <col min="3622" max="3622" width="2.5" style="219" customWidth="1"/>
    <col min="3623" max="3623" width="3.625" style="219" customWidth="1"/>
    <col min="3624" max="3624" width="2.75" style="219" customWidth="1"/>
    <col min="3625" max="3625" width="0.875" style="219" customWidth="1"/>
    <col min="3626" max="3626" width="1.25" style="219" customWidth="1"/>
    <col min="3627" max="3627" width="5.375" style="219" customWidth="1"/>
    <col min="3628" max="3628" width="6.5" style="219" customWidth="1"/>
    <col min="3629" max="3629" width="4.125" style="219" customWidth="1"/>
    <col min="3630" max="3630" width="7.875" style="219" customWidth="1"/>
    <col min="3631" max="3631" width="8.75" style="219" customWidth="1"/>
    <col min="3632" max="3635" width="6.25" style="219" customWidth="1"/>
    <col min="3636" max="3636" width="4.875" style="219" customWidth="1"/>
    <col min="3637" max="3637" width="2.5" style="219" customWidth="1"/>
    <col min="3638" max="3638" width="4.875" style="219" customWidth="1"/>
    <col min="3639" max="3876" width="9" style="219"/>
    <col min="3877" max="3877" width="1.75" style="219" customWidth="1"/>
    <col min="3878" max="3878" width="2.5" style="219" customWidth="1"/>
    <col min="3879" max="3879" width="3.625" style="219" customWidth="1"/>
    <col min="3880" max="3880" width="2.75" style="219" customWidth="1"/>
    <col min="3881" max="3881" width="0.875" style="219" customWidth="1"/>
    <col min="3882" max="3882" width="1.25" style="219" customWidth="1"/>
    <col min="3883" max="3883" width="5.375" style="219" customWidth="1"/>
    <col min="3884" max="3884" width="6.5" style="219" customWidth="1"/>
    <col min="3885" max="3885" width="4.125" style="219" customWidth="1"/>
    <col min="3886" max="3886" width="7.875" style="219" customWidth="1"/>
    <col min="3887" max="3887" width="8.75" style="219" customWidth="1"/>
    <col min="3888" max="3891" width="6.25" style="219" customWidth="1"/>
    <col min="3892" max="3892" width="4.875" style="219" customWidth="1"/>
    <col min="3893" max="3893" width="2.5" style="219" customWidth="1"/>
    <col min="3894" max="3894" width="4.875" style="219" customWidth="1"/>
    <col min="3895" max="4132" width="9" style="219"/>
    <col min="4133" max="4133" width="1.75" style="219" customWidth="1"/>
    <col min="4134" max="4134" width="2.5" style="219" customWidth="1"/>
    <col min="4135" max="4135" width="3.625" style="219" customWidth="1"/>
    <col min="4136" max="4136" width="2.75" style="219" customWidth="1"/>
    <col min="4137" max="4137" width="0.875" style="219" customWidth="1"/>
    <col min="4138" max="4138" width="1.25" style="219" customWidth="1"/>
    <col min="4139" max="4139" width="5.375" style="219" customWidth="1"/>
    <col min="4140" max="4140" width="6.5" style="219" customWidth="1"/>
    <col min="4141" max="4141" width="4.125" style="219" customWidth="1"/>
    <col min="4142" max="4142" width="7.875" style="219" customWidth="1"/>
    <col min="4143" max="4143" width="8.75" style="219" customWidth="1"/>
    <col min="4144" max="4147" width="6.25" style="219" customWidth="1"/>
    <col min="4148" max="4148" width="4.875" style="219" customWidth="1"/>
    <col min="4149" max="4149" width="2.5" style="219" customWidth="1"/>
    <col min="4150" max="4150" width="4.875" style="219" customWidth="1"/>
    <col min="4151" max="4388" width="9" style="219"/>
    <col min="4389" max="4389" width="1.75" style="219" customWidth="1"/>
    <col min="4390" max="4390" width="2.5" style="219" customWidth="1"/>
    <col min="4391" max="4391" width="3.625" style="219" customWidth="1"/>
    <col min="4392" max="4392" width="2.75" style="219" customWidth="1"/>
    <col min="4393" max="4393" width="0.875" style="219" customWidth="1"/>
    <col min="4394" max="4394" width="1.25" style="219" customWidth="1"/>
    <col min="4395" max="4395" width="5.375" style="219" customWidth="1"/>
    <col min="4396" max="4396" width="6.5" style="219" customWidth="1"/>
    <col min="4397" max="4397" width="4.125" style="219" customWidth="1"/>
    <col min="4398" max="4398" width="7.875" style="219" customWidth="1"/>
    <col min="4399" max="4399" width="8.75" style="219" customWidth="1"/>
    <col min="4400" max="4403" width="6.25" style="219" customWidth="1"/>
    <col min="4404" max="4404" width="4.875" style="219" customWidth="1"/>
    <col min="4405" max="4405" width="2.5" style="219" customWidth="1"/>
    <col min="4406" max="4406" width="4.875" style="219" customWidth="1"/>
    <col min="4407" max="4644" width="9" style="219"/>
    <col min="4645" max="4645" width="1.75" style="219" customWidth="1"/>
    <col min="4646" max="4646" width="2.5" style="219" customWidth="1"/>
    <col min="4647" max="4647" width="3.625" style="219" customWidth="1"/>
    <col min="4648" max="4648" width="2.75" style="219" customWidth="1"/>
    <col min="4649" max="4649" width="0.875" style="219" customWidth="1"/>
    <col min="4650" max="4650" width="1.25" style="219" customWidth="1"/>
    <col min="4651" max="4651" width="5.375" style="219" customWidth="1"/>
    <col min="4652" max="4652" width="6.5" style="219" customWidth="1"/>
    <col min="4653" max="4653" width="4.125" style="219" customWidth="1"/>
    <col min="4654" max="4654" width="7.875" style="219" customWidth="1"/>
    <col min="4655" max="4655" width="8.75" style="219" customWidth="1"/>
    <col min="4656" max="4659" width="6.25" style="219" customWidth="1"/>
    <col min="4660" max="4660" width="4.875" style="219" customWidth="1"/>
    <col min="4661" max="4661" width="2.5" style="219" customWidth="1"/>
    <col min="4662" max="4662" width="4.875" style="219" customWidth="1"/>
    <col min="4663" max="4900" width="9" style="219"/>
    <col min="4901" max="4901" width="1.75" style="219" customWidth="1"/>
    <col min="4902" max="4902" width="2.5" style="219" customWidth="1"/>
    <col min="4903" max="4903" width="3.625" style="219" customWidth="1"/>
    <col min="4904" max="4904" width="2.75" style="219" customWidth="1"/>
    <col min="4905" max="4905" width="0.875" style="219" customWidth="1"/>
    <col min="4906" max="4906" width="1.25" style="219" customWidth="1"/>
    <col min="4907" max="4907" width="5.375" style="219" customWidth="1"/>
    <col min="4908" max="4908" width="6.5" style="219" customWidth="1"/>
    <col min="4909" max="4909" width="4.125" style="219" customWidth="1"/>
    <col min="4910" max="4910" width="7.875" style="219" customWidth="1"/>
    <col min="4911" max="4911" width="8.75" style="219" customWidth="1"/>
    <col min="4912" max="4915" width="6.25" style="219" customWidth="1"/>
    <col min="4916" max="4916" width="4.875" style="219" customWidth="1"/>
    <col min="4917" max="4917" width="2.5" style="219" customWidth="1"/>
    <col min="4918" max="4918" width="4.875" style="219" customWidth="1"/>
    <col min="4919" max="5156" width="9" style="219"/>
    <col min="5157" max="5157" width="1.75" style="219" customWidth="1"/>
    <col min="5158" max="5158" width="2.5" style="219" customWidth="1"/>
    <col min="5159" max="5159" width="3.625" style="219" customWidth="1"/>
    <col min="5160" max="5160" width="2.75" style="219" customWidth="1"/>
    <col min="5161" max="5161" width="0.875" style="219" customWidth="1"/>
    <col min="5162" max="5162" width="1.25" style="219" customWidth="1"/>
    <col min="5163" max="5163" width="5.375" style="219" customWidth="1"/>
    <col min="5164" max="5164" width="6.5" style="219" customWidth="1"/>
    <col min="5165" max="5165" width="4.125" style="219" customWidth="1"/>
    <col min="5166" max="5166" width="7.875" style="219" customWidth="1"/>
    <col min="5167" max="5167" width="8.75" style="219" customWidth="1"/>
    <col min="5168" max="5171" width="6.25" style="219" customWidth="1"/>
    <col min="5172" max="5172" width="4.875" style="219" customWidth="1"/>
    <col min="5173" max="5173" width="2.5" style="219" customWidth="1"/>
    <col min="5174" max="5174" width="4.875" style="219" customWidth="1"/>
    <col min="5175" max="5412" width="9" style="219"/>
    <col min="5413" max="5413" width="1.75" style="219" customWidth="1"/>
    <col min="5414" max="5414" width="2.5" style="219" customWidth="1"/>
    <col min="5415" max="5415" width="3.625" style="219" customWidth="1"/>
    <col min="5416" max="5416" width="2.75" style="219" customWidth="1"/>
    <col min="5417" max="5417" width="0.875" style="219" customWidth="1"/>
    <col min="5418" max="5418" width="1.25" style="219" customWidth="1"/>
    <col min="5419" max="5419" width="5.375" style="219" customWidth="1"/>
    <col min="5420" max="5420" width="6.5" style="219" customWidth="1"/>
    <col min="5421" max="5421" width="4.125" style="219" customWidth="1"/>
    <col min="5422" max="5422" width="7.875" style="219" customWidth="1"/>
    <col min="5423" max="5423" width="8.75" style="219" customWidth="1"/>
    <col min="5424" max="5427" width="6.25" style="219" customWidth="1"/>
    <col min="5428" max="5428" width="4.875" style="219" customWidth="1"/>
    <col min="5429" max="5429" width="2.5" style="219" customWidth="1"/>
    <col min="5430" max="5430" width="4.875" style="219" customWidth="1"/>
    <col min="5431" max="5668" width="9" style="219"/>
    <col min="5669" max="5669" width="1.75" style="219" customWidth="1"/>
    <col min="5670" max="5670" width="2.5" style="219" customWidth="1"/>
    <col min="5671" max="5671" width="3.625" style="219" customWidth="1"/>
    <col min="5672" max="5672" width="2.75" style="219" customWidth="1"/>
    <col min="5673" max="5673" width="0.875" style="219" customWidth="1"/>
    <col min="5674" max="5674" width="1.25" style="219" customWidth="1"/>
    <col min="5675" max="5675" width="5.375" style="219" customWidth="1"/>
    <col min="5676" max="5676" width="6.5" style="219" customWidth="1"/>
    <col min="5677" max="5677" width="4.125" style="219" customWidth="1"/>
    <col min="5678" max="5678" width="7.875" style="219" customWidth="1"/>
    <col min="5679" max="5679" width="8.75" style="219" customWidth="1"/>
    <col min="5680" max="5683" width="6.25" style="219" customWidth="1"/>
    <col min="5684" max="5684" width="4.875" style="219" customWidth="1"/>
    <col min="5685" max="5685" width="2.5" style="219" customWidth="1"/>
    <col min="5686" max="5686" width="4.875" style="219" customWidth="1"/>
    <col min="5687" max="5924" width="9" style="219"/>
    <col min="5925" max="5925" width="1.75" style="219" customWidth="1"/>
    <col min="5926" max="5926" width="2.5" style="219" customWidth="1"/>
    <col min="5927" max="5927" width="3.625" style="219" customWidth="1"/>
    <col min="5928" max="5928" width="2.75" style="219" customWidth="1"/>
    <col min="5929" max="5929" width="0.875" style="219" customWidth="1"/>
    <col min="5930" max="5930" width="1.25" style="219" customWidth="1"/>
    <col min="5931" max="5931" width="5.375" style="219" customWidth="1"/>
    <col min="5932" max="5932" width="6.5" style="219" customWidth="1"/>
    <col min="5933" max="5933" width="4.125" style="219" customWidth="1"/>
    <col min="5934" max="5934" width="7.875" style="219" customWidth="1"/>
    <col min="5935" max="5935" width="8.75" style="219" customWidth="1"/>
    <col min="5936" max="5939" width="6.25" style="219" customWidth="1"/>
    <col min="5940" max="5940" width="4.875" style="219" customWidth="1"/>
    <col min="5941" max="5941" width="2.5" style="219" customWidth="1"/>
    <col min="5942" max="5942" width="4.875" style="219" customWidth="1"/>
    <col min="5943" max="6180" width="9" style="219"/>
    <col min="6181" max="6181" width="1.75" style="219" customWidth="1"/>
    <col min="6182" max="6182" width="2.5" style="219" customWidth="1"/>
    <col min="6183" max="6183" width="3.625" style="219" customWidth="1"/>
    <col min="6184" max="6184" width="2.75" style="219" customWidth="1"/>
    <col min="6185" max="6185" width="0.875" style="219" customWidth="1"/>
    <col min="6186" max="6186" width="1.25" style="219" customWidth="1"/>
    <col min="6187" max="6187" width="5.375" style="219" customWidth="1"/>
    <col min="6188" max="6188" width="6.5" style="219" customWidth="1"/>
    <col min="6189" max="6189" width="4.125" style="219" customWidth="1"/>
    <col min="6190" max="6190" width="7.875" style="219" customWidth="1"/>
    <col min="6191" max="6191" width="8.75" style="219" customWidth="1"/>
    <col min="6192" max="6195" width="6.25" style="219" customWidth="1"/>
    <col min="6196" max="6196" width="4.875" style="219" customWidth="1"/>
    <col min="6197" max="6197" width="2.5" style="219" customWidth="1"/>
    <col min="6198" max="6198" width="4.875" style="219" customWidth="1"/>
    <col min="6199" max="6436" width="9" style="219"/>
    <col min="6437" max="6437" width="1.75" style="219" customWidth="1"/>
    <col min="6438" max="6438" width="2.5" style="219" customWidth="1"/>
    <col min="6439" max="6439" width="3.625" style="219" customWidth="1"/>
    <col min="6440" max="6440" width="2.75" style="219" customWidth="1"/>
    <col min="6441" max="6441" width="0.875" style="219" customWidth="1"/>
    <col min="6442" max="6442" width="1.25" style="219" customWidth="1"/>
    <col min="6443" max="6443" width="5.375" style="219" customWidth="1"/>
    <col min="6444" max="6444" width="6.5" style="219" customWidth="1"/>
    <col min="6445" max="6445" width="4.125" style="219" customWidth="1"/>
    <col min="6446" max="6446" width="7.875" style="219" customWidth="1"/>
    <col min="6447" max="6447" width="8.75" style="219" customWidth="1"/>
    <col min="6448" max="6451" width="6.25" style="219" customWidth="1"/>
    <col min="6452" max="6452" width="4.875" style="219" customWidth="1"/>
    <col min="6453" max="6453" width="2.5" style="219" customWidth="1"/>
    <col min="6454" max="6454" width="4.875" style="219" customWidth="1"/>
    <col min="6455" max="6692" width="9" style="219"/>
    <col min="6693" max="6693" width="1.75" style="219" customWidth="1"/>
    <col min="6694" max="6694" width="2.5" style="219" customWidth="1"/>
    <col min="6695" max="6695" width="3.625" style="219" customWidth="1"/>
    <col min="6696" max="6696" width="2.75" style="219" customWidth="1"/>
    <col min="6697" max="6697" width="0.875" style="219" customWidth="1"/>
    <col min="6698" max="6698" width="1.25" style="219" customWidth="1"/>
    <col min="6699" max="6699" width="5.375" style="219" customWidth="1"/>
    <col min="6700" max="6700" width="6.5" style="219" customWidth="1"/>
    <col min="6701" max="6701" width="4.125" style="219" customWidth="1"/>
    <col min="6702" max="6702" width="7.875" style="219" customWidth="1"/>
    <col min="6703" max="6703" width="8.75" style="219" customWidth="1"/>
    <col min="6704" max="6707" width="6.25" style="219" customWidth="1"/>
    <col min="6708" max="6708" width="4.875" style="219" customWidth="1"/>
    <col min="6709" max="6709" width="2.5" style="219" customWidth="1"/>
    <col min="6710" max="6710" width="4.875" style="219" customWidth="1"/>
    <col min="6711" max="6948" width="9" style="219"/>
    <col min="6949" max="6949" width="1.75" style="219" customWidth="1"/>
    <col min="6950" max="6950" width="2.5" style="219" customWidth="1"/>
    <col min="6951" max="6951" width="3.625" style="219" customWidth="1"/>
    <col min="6952" max="6952" width="2.75" style="219" customWidth="1"/>
    <col min="6953" max="6953" width="0.875" style="219" customWidth="1"/>
    <col min="6954" max="6954" width="1.25" style="219" customWidth="1"/>
    <col min="6955" max="6955" width="5.375" style="219" customWidth="1"/>
    <col min="6956" max="6956" width="6.5" style="219" customWidth="1"/>
    <col min="6957" max="6957" width="4.125" style="219" customWidth="1"/>
    <col min="6958" max="6958" width="7.875" style="219" customWidth="1"/>
    <col min="6959" max="6959" width="8.75" style="219" customWidth="1"/>
    <col min="6960" max="6963" width="6.25" style="219" customWidth="1"/>
    <col min="6964" max="6964" width="4.875" style="219" customWidth="1"/>
    <col min="6965" max="6965" width="2.5" style="219" customWidth="1"/>
    <col min="6966" max="6966" width="4.875" style="219" customWidth="1"/>
    <col min="6967" max="7204" width="9" style="219"/>
    <col min="7205" max="7205" width="1.75" style="219" customWidth="1"/>
    <col min="7206" max="7206" width="2.5" style="219" customWidth="1"/>
    <col min="7207" max="7207" width="3.625" style="219" customWidth="1"/>
    <col min="7208" max="7208" width="2.75" style="219" customWidth="1"/>
    <col min="7209" max="7209" width="0.875" style="219" customWidth="1"/>
    <col min="7210" max="7210" width="1.25" style="219" customWidth="1"/>
    <col min="7211" max="7211" width="5.375" style="219" customWidth="1"/>
    <col min="7212" max="7212" width="6.5" style="219" customWidth="1"/>
    <col min="7213" max="7213" width="4.125" style="219" customWidth="1"/>
    <col min="7214" max="7214" width="7.875" style="219" customWidth="1"/>
    <col min="7215" max="7215" width="8.75" style="219" customWidth="1"/>
    <col min="7216" max="7219" width="6.25" style="219" customWidth="1"/>
    <col min="7220" max="7220" width="4.875" style="219" customWidth="1"/>
    <col min="7221" max="7221" width="2.5" style="219" customWidth="1"/>
    <col min="7222" max="7222" width="4.875" style="219" customWidth="1"/>
    <col min="7223" max="7460" width="9" style="219"/>
    <col min="7461" max="7461" width="1.75" style="219" customWidth="1"/>
    <col min="7462" max="7462" width="2.5" style="219" customWidth="1"/>
    <col min="7463" max="7463" width="3.625" style="219" customWidth="1"/>
    <col min="7464" max="7464" width="2.75" style="219" customWidth="1"/>
    <col min="7465" max="7465" width="0.875" style="219" customWidth="1"/>
    <col min="7466" max="7466" width="1.25" style="219" customWidth="1"/>
    <col min="7467" max="7467" width="5.375" style="219" customWidth="1"/>
    <col min="7468" max="7468" width="6.5" style="219" customWidth="1"/>
    <col min="7469" max="7469" width="4.125" style="219" customWidth="1"/>
    <col min="7470" max="7470" width="7.875" style="219" customWidth="1"/>
    <col min="7471" max="7471" width="8.75" style="219" customWidth="1"/>
    <col min="7472" max="7475" width="6.25" style="219" customWidth="1"/>
    <col min="7476" max="7476" width="4.875" style="219" customWidth="1"/>
    <col min="7477" max="7477" width="2.5" style="219" customWidth="1"/>
    <col min="7478" max="7478" width="4.875" style="219" customWidth="1"/>
    <col min="7479" max="7716" width="9" style="219"/>
    <col min="7717" max="7717" width="1.75" style="219" customWidth="1"/>
    <col min="7718" max="7718" width="2.5" style="219" customWidth="1"/>
    <col min="7719" max="7719" width="3.625" style="219" customWidth="1"/>
    <col min="7720" max="7720" width="2.75" style="219" customWidth="1"/>
    <col min="7721" max="7721" width="0.875" style="219" customWidth="1"/>
    <col min="7722" max="7722" width="1.25" style="219" customWidth="1"/>
    <col min="7723" max="7723" width="5.375" style="219" customWidth="1"/>
    <col min="7724" max="7724" width="6.5" style="219" customWidth="1"/>
    <col min="7725" max="7725" width="4.125" style="219" customWidth="1"/>
    <col min="7726" max="7726" width="7.875" style="219" customWidth="1"/>
    <col min="7727" max="7727" width="8.75" style="219" customWidth="1"/>
    <col min="7728" max="7731" width="6.25" style="219" customWidth="1"/>
    <col min="7732" max="7732" width="4.875" style="219" customWidth="1"/>
    <col min="7733" max="7733" width="2.5" style="219" customWidth="1"/>
    <col min="7734" max="7734" width="4.875" style="219" customWidth="1"/>
    <col min="7735" max="7972" width="9" style="219"/>
    <col min="7973" max="7973" width="1.75" style="219" customWidth="1"/>
    <col min="7974" max="7974" width="2.5" style="219" customWidth="1"/>
    <col min="7975" max="7975" width="3.625" style="219" customWidth="1"/>
    <col min="7976" max="7976" width="2.75" style="219" customWidth="1"/>
    <col min="7977" max="7977" width="0.875" style="219" customWidth="1"/>
    <col min="7978" max="7978" width="1.25" style="219" customWidth="1"/>
    <col min="7979" max="7979" width="5.375" style="219" customWidth="1"/>
    <col min="7980" max="7980" width="6.5" style="219" customWidth="1"/>
    <col min="7981" max="7981" width="4.125" style="219" customWidth="1"/>
    <col min="7982" max="7982" width="7.875" style="219" customWidth="1"/>
    <col min="7983" max="7983" width="8.75" style="219" customWidth="1"/>
    <col min="7984" max="7987" width="6.25" style="219" customWidth="1"/>
    <col min="7988" max="7988" width="4.875" style="219" customWidth="1"/>
    <col min="7989" max="7989" width="2.5" style="219" customWidth="1"/>
    <col min="7990" max="7990" width="4.875" style="219" customWidth="1"/>
    <col min="7991" max="8228" width="9" style="219"/>
    <col min="8229" max="8229" width="1.75" style="219" customWidth="1"/>
    <col min="8230" max="8230" width="2.5" style="219" customWidth="1"/>
    <col min="8231" max="8231" width="3.625" style="219" customWidth="1"/>
    <col min="8232" max="8232" width="2.75" style="219" customWidth="1"/>
    <col min="8233" max="8233" width="0.875" style="219" customWidth="1"/>
    <col min="8234" max="8234" width="1.25" style="219" customWidth="1"/>
    <col min="8235" max="8235" width="5.375" style="219" customWidth="1"/>
    <col min="8236" max="8236" width="6.5" style="219" customWidth="1"/>
    <col min="8237" max="8237" width="4.125" style="219" customWidth="1"/>
    <col min="8238" max="8238" width="7.875" style="219" customWidth="1"/>
    <col min="8239" max="8239" width="8.75" style="219" customWidth="1"/>
    <col min="8240" max="8243" width="6.25" style="219" customWidth="1"/>
    <col min="8244" max="8244" width="4.875" style="219" customWidth="1"/>
    <col min="8245" max="8245" width="2.5" style="219" customWidth="1"/>
    <col min="8246" max="8246" width="4.875" style="219" customWidth="1"/>
    <col min="8247" max="8484" width="9" style="219"/>
    <col min="8485" max="8485" width="1.75" style="219" customWidth="1"/>
    <col min="8486" max="8486" width="2.5" style="219" customWidth="1"/>
    <col min="8487" max="8487" width="3.625" style="219" customWidth="1"/>
    <col min="8488" max="8488" width="2.75" style="219" customWidth="1"/>
    <col min="8489" max="8489" width="0.875" style="219" customWidth="1"/>
    <col min="8490" max="8490" width="1.25" style="219" customWidth="1"/>
    <col min="8491" max="8491" width="5.375" style="219" customWidth="1"/>
    <col min="8492" max="8492" width="6.5" style="219" customWidth="1"/>
    <col min="8493" max="8493" width="4.125" style="219" customWidth="1"/>
    <col min="8494" max="8494" width="7.875" style="219" customWidth="1"/>
    <col min="8495" max="8495" width="8.75" style="219" customWidth="1"/>
    <col min="8496" max="8499" width="6.25" style="219" customWidth="1"/>
    <col min="8500" max="8500" width="4.875" style="219" customWidth="1"/>
    <col min="8501" max="8501" width="2.5" style="219" customWidth="1"/>
    <col min="8502" max="8502" width="4.875" style="219" customWidth="1"/>
    <col min="8503" max="8740" width="9" style="219"/>
    <col min="8741" max="8741" width="1.75" style="219" customWidth="1"/>
    <col min="8742" max="8742" width="2.5" style="219" customWidth="1"/>
    <col min="8743" max="8743" width="3.625" style="219" customWidth="1"/>
    <col min="8744" max="8744" width="2.75" style="219" customWidth="1"/>
    <col min="8745" max="8745" width="0.875" style="219" customWidth="1"/>
    <col min="8746" max="8746" width="1.25" style="219" customWidth="1"/>
    <col min="8747" max="8747" width="5.375" style="219" customWidth="1"/>
    <col min="8748" max="8748" width="6.5" style="219" customWidth="1"/>
    <col min="8749" max="8749" width="4.125" style="219" customWidth="1"/>
    <col min="8750" max="8750" width="7.875" style="219" customWidth="1"/>
    <col min="8751" max="8751" width="8.75" style="219" customWidth="1"/>
    <col min="8752" max="8755" width="6.25" style="219" customWidth="1"/>
    <col min="8756" max="8756" width="4.875" style="219" customWidth="1"/>
    <col min="8757" max="8757" width="2.5" style="219" customWidth="1"/>
    <col min="8758" max="8758" width="4.875" style="219" customWidth="1"/>
    <col min="8759" max="8996" width="9" style="219"/>
    <col min="8997" max="8997" width="1.75" style="219" customWidth="1"/>
    <col min="8998" max="8998" width="2.5" style="219" customWidth="1"/>
    <col min="8999" max="8999" width="3.625" style="219" customWidth="1"/>
    <col min="9000" max="9000" width="2.75" style="219" customWidth="1"/>
    <col min="9001" max="9001" width="0.875" style="219" customWidth="1"/>
    <col min="9002" max="9002" width="1.25" style="219" customWidth="1"/>
    <col min="9003" max="9003" width="5.375" style="219" customWidth="1"/>
    <col min="9004" max="9004" width="6.5" style="219" customWidth="1"/>
    <col min="9005" max="9005" width="4.125" style="219" customWidth="1"/>
    <col min="9006" max="9006" width="7.875" style="219" customWidth="1"/>
    <col min="9007" max="9007" width="8.75" style="219" customWidth="1"/>
    <col min="9008" max="9011" width="6.25" style="219" customWidth="1"/>
    <col min="9012" max="9012" width="4.875" style="219" customWidth="1"/>
    <col min="9013" max="9013" width="2.5" style="219" customWidth="1"/>
    <col min="9014" max="9014" width="4.875" style="219" customWidth="1"/>
    <col min="9015" max="9252" width="9" style="219"/>
    <col min="9253" max="9253" width="1.75" style="219" customWidth="1"/>
    <col min="9254" max="9254" width="2.5" style="219" customWidth="1"/>
    <col min="9255" max="9255" width="3.625" style="219" customWidth="1"/>
    <col min="9256" max="9256" width="2.75" style="219" customWidth="1"/>
    <col min="9257" max="9257" width="0.875" style="219" customWidth="1"/>
    <col min="9258" max="9258" width="1.25" style="219" customWidth="1"/>
    <col min="9259" max="9259" width="5.375" style="219" customWidth="1"/>
    <col min="9260" max="9260" width="6.5" style="219" customWidth="1"/>
    <col min="9261" max="9261" width="4.125" style="219" customWidth="1"/>
    <col min="9262" max="9262" width="7.875" style="219" customWidth="1"/>
    <col min="9263" max="9263" width="8.75" style="219" customWidth="1"/>
    <col min="9264" max="9267" width="6.25" style="219" customWidth="1"/>
    <col min="9268" max="9268" width="4.875" style="219" customWidth="1"/>
    <col min="9269" max="9269" width="2.5" style="219" customWidth="1"/>
    <col min="9270" max="9270" width="4.875" style="219" customWidth="1"/>
    <col min="9271" max="9508" width="9" style="219"/>
    <col min="9509" max="9509" width="1.75" style="219" customWidth="1"/>
    <col min="9510" max="9510" width="2.5" style="219" customWidth="1"/>
    <col min="9511" max="9511" width="3.625" style="219" customWidth="1"/>
    <col min="9512" max="9512" width="2.75" style="219" customWidth="1"/>
    <col min="9513" max="9513" width="0.875" style="219" customWidth="1"/>
    <col min="9514" max="9514" width="1.25" style="219" customWidth="1"/>
    <col min="9515" max="9515" width="5.375" style="219" customWidth="1"/>
    <col min="9516" max="9516" width="6.5" style="219" customWidth="1"/>
    <col min="9517" max="9517" width="4.125" style="219" customWidth="1"/>
    <col min="9518" max="9518" width="7.875" style="219" customWidth="1"/>
    <col min="9519" max="9519" width="8.75" style="219" customWidth="1"/>
    <col min="9520" max="9523" width="6.25" style="219" customWidth="1"/>
    <col min="9524" max="9524" width="4.875" style="219" customWidth="1"/>
    <col min="9525" max="9525" width="2.5" style="219" customWidth="1"/>
    <col min="9526" max="9526" width="4.875" style="219" customWidth="1"/>
    <col min="9527" max="9764" width="9" style="219"/>
    <col min="9765" max="9765" width="1.75" style="219" customWidth="1"/>
    <col min="9766" max="9766" width="2.5" style="219" customWidth="1"/>
    <col min="9767" max="9767" width="3.625" style="219" customWidth="1"/>
    <col min="9768" max="9768" width="2.75" style="219" customWidth="1"/>
    <col min="9769" max="9769" width="0.875" style="219" customWidth="1"/>
    <col min="9770" max="9770" width="1.25" style="219" customWidth="1"/>
    <col min="9771" max="9771" width="5.375" style="219" customWidth="1"/>
    <col min="9772" max="9772" width="6.5" style="219" customWidth="1"/>
    <col min="9773" max="9773" width="4.125" style="219" customWidth="1"/>
    <col min="9774" max="9774" width="7.875" style="219" customWidth="1"/>
    <col min="9775" max="9775" width="8.75" style="219" customWidth="1"/>
    <col min="9776" max="9779" width="6.25" style="219" customWidth="1"/>
    <col min="9780" max="9780" width="4.875" style="219" customWidth="1"/>
    <col min="9781" max="9781" width="2.5" style="219" customWidth="1"/>
    <col min="9782" max="9782" width="4.875" style="219" customWidth="1"/>
    <col min="9783" max="10020" width="9" style="219"/>
    <col min="10021" max="10021" width="1.75" style="219" customWidth="1"/>
    <col min="10022" max="10022" width="2.5" style="219" customWidth="1"/>
    <col min="10023" max="10023" width="3.625" style="219" customWidth="1"/>
    <col min="10024" max="10024" width="2.75" style="219" customWidth="1"/>
    <col min="10025" max="10025" width="0.875" style="219" customWidth="1"/>
    <col min="10026" max="10026" width="1.25" style="219" customWidth="1"/>
    <col min="10027" max="10027" width="5.375" style="219" customWidth="1"/>
    <col min="10028" max="10028" width="6.5" style="219" customWidth="1"/>
    <col min="10029" max="10029" width="4.125" style="219" customWidth="1"/>
    <col min="10030" max="10030" width="7.875" style="219" customWidth="1"/>
    <col min="10031" max="10031" width="8.75" style="219" customWidth="1"/>
    <col min="10032" max="10035" width="6.25" style="219" customWidth="1"/>
    <col min="10036" max="10036" width="4.875" style="219" customWidth="1"/>
    <col min="10037" max="10037" width="2.5" style="219" customWidth="1"/>
    <col min="10038" max="10038" width="4.875" style="219" customWidth="1"/>
    <col min="10039" max="10276" width="9" style="219"/>
    <col min="10277" max="10277" width="1.75" style="219" customWidth="1"/>
    <col min="10278" max="10278" width="2.5" style="219" customWidth="1"/>
    <col min="10279" max="10279" width="3.625" style="219" customWidth="1"/>
    <col min="10280" max="10280" width="2.75" style="219" customWidth="1"/>
    <col min="10281" max="10281" width="0.875" style="219" customWidth="1"/>
    <col min="10282" max="10282" width="1.25" style="219" customWidth="1"/>
    <col min="10283" max="10283" width="5.375" style="219" customWidth="1"/>
    <col min="10284" max="10284" width="6.5" style="219" customWidth="1"/>
    <col min="10285" max="10285" width="4.125" style="219" customWidth="1"/>
    <col min="10286" max="10286" width="7.875" style="219" customWidth="1"/>
    <col min="10287" max="10287" width="8.75" style="219" customWidth="1"/>
    <col min="10288" max="10291" width="6.25" style="219" customWidth="1"/>
    <col min="10292" max="10292" width="4.875" style="219" customWidth="1"/>
    <col min="10293" max="10293" width="2.5" style="219" customWidth="1"/>
    <col min="10294" max="10294" width="4.875" style="219" customWidth="1"/>
    <col min="10295" max="10532" width="9" style="219"/>
    <col min="10533" max="10533" width="1.75" style="219" customWidth="1"/>
    <col min="10534" max="10534" width="2.5" style="219" customWidth="1"/>
    <col min="10535" max="10535" width="3.625" style="219" customWidth="1"/>
    <col min="10536" max="10536" width="2.75" style="219" customWidth="1"/>
    <col min="10537" max="10537" width="0.875" style="219" customWidth="1"/>
    <col min="10538" max="10538" width="1.25" style="219" customWidth="1"/>
    <col min="10539" max="10539" width="5.375" style="219" customWidth="1"/>
    <col min="10540" max="10540" width="6.5" style="219" customWidth="1"/>
    <col min="10541" max="10541" width="4.125" style="219" customWidth="1"/>
    <col min="10542" max="10542" width="7.875" style="219" customWidth="1"/>
    <col min="10543" max="10543" width="8.75" style="219" customWidth="1"/>
    <col min="10544" max="10547" width="6.25" style="219" customWidth="1"/>
    <col min="10548" max="10548" width="4.875" style="219" customWidth="1"/>
    <col min="10549" max="10549" width="2.5" style="219" customWidth="1"/>
    <col min="10550" max="10550" width="4.875" style="219" customWidth="1"/>
    <col min="10551" max="10788" width="9" style="219"/>
    <col min="10789" max="10789" width="1.75" style="219" customWidth="1"/>
    <col min="10790" max="10790" width="2.5" style="219" customWidth="1"/>
    <col min="10791" max="10791" width="3.625" style="219" customWidth="1"/>
    <col min="10792" max="10792" width="2.75" style="219" customWidth="1"/>
    <col min="10793" max="10793" width="0.875" style="219" customWidth="1"/>
    <col min="10794" max="10794" width="1.25" style="219" customWidth="1"/>
    <col min="10795" max="10795" width="5.375" style="219" customWidth="1"/>
    <col min="10796" max="10796" width="6.5" style="219" customWidth="1"/>
    <col min="10797" max="10797" width="4.125" style="219" customWidth="1"/>
    <col min="10798" max="10798" width="7.875" style="219" customWidth="1"/>
    <col min="10799" max="10799" width="8.75" style="219" customWidth="1"/>
    <col min="10800" max="10803" width="6.25" style="219" customWidth="1"/>
    <col min="10804" max="10804" width="4.875" style="219" customWidth="1"/>
    <col min="10805" max="10805" width="2.5" style="219" customWidth="1"/>
    <col min="10806" max="10806" width="4.875" style="219" customWidth="1"/>
    <col min="10807" max="11044" width="9" style="219"/>
    <col min="11045" max="11045" width="1.75" style="219" customWidth="1"/>
    <col min="11046" max="11046" width="2.5" style="219" customWidth="1"/>
    <col min="11047" max="11047" width="3.625" style="219" customWidth="1"/>
    <col min="11048" max="11048" width="2.75" style="219" customWidth="1"/>
    <col min="11049" max="11049" width="0.875" style="219" customWidth="1"/>
    <col min="11050" max="11050" width="1.25" style="219" customWidth="1"/>
    <col min="11051" max="11051" width="5.375" style="219" customWidth="1"/>
    <col min="11052" max="11052" width="6.5" style="219" customWidth="1"/>
    <col min="11053" max="11053" width="4.125" style="219" customWidth="1"/>
    <col min="11054" max="11054" width="7.875" style="219" customWidth="1"/>
    <col min="11055" max="11055" width="8.75" style="219" customWidth="1"/>
    <col min="11056" max="11059" width="6.25" style="219" customWidth="1"/>
    <col min="11060" max="11060" width="4.875" style="219" customWidth="1"/>
    <col min="11061" max="11061" width="2.5" style="219" customWidth="1"/>
    <col min="11062" max="11062" width="4.875" style="219" customWidth="1"/>
    <col min="11063" max="11300" width="9" style="219"/>
    <col min="11301" max="11301" width="1.75" style="219" customWidth="1"/>
    <col min="11302" max="11302" width="2.5" style="219" customWidth="1"/>
    <col min="11303" max="11303" width="3.625" style="219" customWidth="1"/>
    <col min="11304" max="11304" width="2.75" style="219" customWidth="1"/>
    <col min="11305" max="11305" width="0.875" style="219" customWidth="1"/>
    <col min="11306" max="11306" width="1.25" style="219" customWidth="1"/>
    <col min="11307" max="11307" width="5.375" style="219" customWidth="1"/>
    <col min="11308" max="11308" width="6.5" style="219" customWidth="1"/>
    <col min="11309" max="11309" width="4.125" style="219" customWidth="1"/>
    <col min="11310" max="11310" width="7.875" style="219" customWidth="1"/>
    <col min="11311" max="11311" width="8.75" style="219" customWidth="1"/>
    <col min="11312" max="11315" width="6.25" style="219" customWidth="1"/>
    <col min="11316" max="11316" width="4.875" style="219" customWidth="1"/>
    <col min="11317" max="11317" width="2.5" style="219" customWidth="1"/>
    <col min="11318" max="11318" width="4.875" style="219" customWidth="1"/>
    <col min="11319" max="11556" width="9" style="219"/>
    <col min="11557" max="11557" width="1.75" style="219" customWidth="1"/>
    <col min="11558" max="11558" width="2.5" style="219" customWidth="1"/>
    <col min="11559" max="11559" width="3.625" style="219" customWidth="1"/>
    <col min="11560" max="11560" width="2.75" style="219" customWidth="1"/>
    <col min="11561" max="11561" width="0.875" style="219" customWidth="1"/>
    <col min="11562" max="11562" width="1.25" style="219" customWidth="1"/>
    <col min="11563" max="11563" width="5.375" style="219" customWidth="1"/>
    <col min="11564" max="11564" width="6.5" style="219" customWidth="1"/>
    <col min="11565" max="11565" width="4.125" style="219" customWidth="1"/>
    <col min="11566" max="11566" width="7.875" style="219" customWidth="1"/>
    <col min="11567" max="11567" width="8.75" style="219" customWidth="1"/>
    <col min="11568" max="11571" width="6.25" style="219" customWidth="1"/>
    <col min="11572" max="11572" width="4.875" style="219" customWidth="1"/>
    <col min="11573" max="11573" width="2.5" style="219" customWidth="1"/>
    <col min="11574" max="11574" width="4.875" style="219" customWidth="1"/>
    <col min="11575" max="11812" width="9" style="219"/>
    <col min="11813" max="11813" width="1.75" style="219" customWidth="1"/>
    <col min="11814" max="11814" width="2.5" style="219" customWidth="1"/>
    <col min="11815" max="11815" width="3.625" style="219" customWidth="1"/>
    <col min="11816" max="11816" width="2.75" style="219" customWidth="1"/>
    <col min="11817" max="11817" width="0.875" style="219" customWidth="1"/>
    <col min="11818" max="11818" width="1.25" style="219" customWidth="1"/>
    <col min="11819" max="11819" width="5.375" style="219" customWidth="1"/>
    <col min="11820" max="11820" width="6.5" style="219" customWidth="1"/>
    <col min="11821" max="11821" width="4.125" style="219" customWidth="1"/>
    <col min="11822" max="11822" width="7.875" style="219" customWidth="1"/>
    <col min="11823" max="11823" width="8.75" style="219" customWidth="1"/>
    <col min="11824" max="11827" width="6.25" style="219" customWidth="1"/>
    <col min="11828" max="11828" width="4.875" style="219" customWidth="1"/>
    <col min="11829" max="11829" width="2.5" style="219" customWidth="1"/>
    <col min="11830" max="11830" width="4.875" style="219" customWidth="1"/>
    <col min="11831" max="12068" width="9" style="219"/>
    <col min="12069" max="12069" width="1.75" style="219" customWidth="1"/>
    <col min="12070" max="12070" width="2.5" style="219" customWidth="1"/>
    <col min="12071" max="12071" width="3.625" style="219" customWidth="1"/>
    <col min="12072" max="12072" width="2.75" style="219" customWidth="1"/>
    <col min="12073" max="12073" width="0.875" style="219" customWidth="1"/>
    <col min="12074" max="12074" width="1.25" style="219" customWidth="1"/>
    <col min="12075" max="12075" width="5.375" style="219" customWidth="1"/>
    <col min="12076" max="12076" width="6.5" style="219" customWidth="1"/>
    <col min="12077" max="12077" width="4.125" style="219" customWidth="1"/>
    <col min="12078" max="12078" width="7.875" style="219" customWidth="1"/>
    <col min="12079" max="12079" width="8.75" style="219" customWidth="1"/>
    <col min="12080" max="12083" width="6.25" style="219" customWidth="1"/>
    <col min="12084" max="12084" width="4.875" style="219" customWidth="1"/>
    <col min="12085" max="12085" width="2.5" style="219" customWidth="1"/>
    <col min="12086" max="12086" width="4.875" style="219" customWidth="1"/>
    <col min="12087" max="12324" width="9" style="219"/>
    <col min="12325" max="12325" width="1.75" style="219" customWidth="1"/>
    <col min="12326" max="12326" width="2.5" style="219" customWidth="1"/>
    <col min="12327" max="12327" width="3.625" style="219" customWidth="1"/>
    <col min="12328" max="12328" width="2.75" style="219" customWidth="1"/>
    <col min="12329" max="12329" width="0.875" style="219" customWidth="1"/>
    <col min="12330" max="12330" width="1.25" style="219" customWidth="1"/>
    <col min="12331" max="12331" width="5.375" style="219" customWidth="1"/>
    <col min="12332" max="12332" width="6.5" style="219" customWidth="1"/>
    <col min="12333" max="12333" width="4.125" style="219" customWidth="1"/>
    <col min="12334" max="12334" width="7.875" style="219" customWidth="1"/>
    <col min="12335" max="12335" width="8.75" style="219" customWidth="1"/>
    <col min="12336" max="12339" width="6.25" style="219" customWidth="1"/>
    <col min="12340" max="12340" width="4.875" style="219" customWidth="1"/>
    <col min="12341" max="12341" width="2.5" style="219" customWidth="1"/>
    <col min="12342" max="12342" width="4.875" style="219" customWidth="1"/>
    <col min="12343" max="12580" width="9" style="219"/>
    <col min="12581" max="12581" width="1.75" style="219" customWidth="1"/>
    <col min="12582" max="12582" width="2.5" style="219" customWidth="1"/>
    <col min="12583" max="12583" width="3.625" style="219" customWidth="1"/>
    <col min="12584" max="12584" width="2.75" style="219" customWidth="1"/>
    <col min="12585" max="12585" width="0.875" style="219" customWidth="1"/>
    <col min="12586" max="12586" width="1.25" style="219" customWidth="1"/>
    <col min="12587" max="12587" width="5.375" style="219" customWidth="1"/>
    <col min="12588" max="12588" width="6.5" style="219" customWidth="1"/>
    <col min="12589" max="12589" width="4.125" style="219" customWidth="1"/>
    <col min="12590" max="12590" width="7.875" style="219" customWidth="1"/>
    <col min="12591" max="12591" width="8.75" style="219" customWidth="1"/>
    <col min="12592" max="12595" width="6.25" style="219" customWidth="1"/>
    <col min="12596" max="12596" width="4.875" style="219" customWidth="1"/>
    <col min="12597" max="12597" width="2.5" style="219" customWidth="1"/>
    <col min="12598" max="12598" width="4.875" style="219" customWidth="1"/>
    <col min="12599" max="12836" width="9" style="219"/>
    <col min="12837" max="12837" width="1.75" style="219" customWidth="1"/>
    <col min="12838" max="12838" width="2.5" style="219" customWidth="1"/>
    <col min="12839" max="12839" width="3.625" style="219" customWidth="1"/>
    <col min="12840" max="12840" width="2.75" style="219" customWidth="1"/>
    <col min="12841" max="12841" width="0.875" style="219" customWidth="1"/>
    <col min="12842" max="12842" width="1.25" style="219" customWidth="1"/>
    <col min="12843" max="12843" width="5.375" style="219" customWidth="1"/>
    <col min="12844" max="12844" width="6.5" style="219" customWidth="1"/>
    <col min="12845" max="12845" width="4.125" style="219" customWidth="1"/>
    <col min="12846" max="12846" width="7.875" style="219" customWidth="1"/>
    <col min="12847" max="12847" width="8.75" style="219" customWidth="1"/>
    <col min="12848" max="12851" width="6.25" style="219" customWidth="1"/>
    <col min="12852" max="12852" width="4.875" style="219" customWidth="1"/>
    <col min="12853" max="12853" width="2.5" style="219" customWidth="1"/>
    <col min="12854" max="12854" width="4.875" style="219" customWidth="1"/>
    <col min="12855" max="13092" width="9" style="219"/>
    <col min="13093" max="13093" width="1.75" style="219" customWidth="1"/>
    <col min="13094" max="13094" width="2.5" style="219" customWidth="1"/>
    <col min="13095" max="13095" width="3.625" style="219" customWidth="1"/>
    <col min="13096" max="13096" width="2.75" style="219" customWidth="1"/>
    <col min="13097" max="13097" width="0.875" style="219" customWidth="1"/>
    <col min="13098" max="13098" width="1.25" style="219" customWidth="1"/>
    <col min="13099" max="13099" width="5.375" style="219" customWidth="1"/>
    <col min="13100" max="13100" width="6.5" style="219" customWidth="1"/>
    <col min="13101" max="13101" width="4.125" style="219" customWidth="1"/>
    <col min="13102" max="13102" width="7.875" style="219" customWidth="1"/>
    <col min="13103" max="13103" width="8.75" style="219" customWidth="1"/>
    <col min="13104" max="13107" width="6.25" style="219" customWidth="1"/>
    <col min="13108" max="13108" width="4.875" style="219" customWidth="1"/>
    <col min="13109" max="13109" width="2.5" style="219" customWidth="1"/>
    <col min="13110" max="13110" width="4.875" style="219" customWidth="1"/>
    <col min="13111" max="13348" width="9" style="219"/>
    <col min="13349" max="13349" width="1.75" style="219" customWidth="1"/>
    <col min="13350" max="13350" width="2.5" style="219" customWidth="1"/>
    <col min="13351" max="13351" width="3.625" style="219" customWidth="1"/>
    <col min="13352" max="13352" width="2.75" style="219" customWidth="1"/>
    <col min="13353" max="13353" width="0.875" style="219" customWidth="1"/>
    <col min="13354" max="13354" width="1.25" style="219" customWidth="1"/>
    <col min="13355" max="13355" width="5.375" style="219" customWidth="1"/>
    <col min="13356" max="13356" width="6.5" style="219" customWidth="1"/>
    <col min="13357" max="13357" width="4.125" style="219" customWidth="1"/>
    <col min="13358" max="13358" width="7.875" style="219" customWidth="1"/>
    <col min="13359" max="13359" width="8.75" style="219" customWidth="1"/>
    <col min="13360" max="13363" width="6.25" style="219" customWidth="1"/>
    <col min="13364" max="13364" width="4.875" style="219" customWidth="1"/>
    <col min="13365" max="13365" width="2.5" style="219" customWidth="1"/>
    <col min="13366" max="13366" width="4.875" style="219" customWidth="1"/>
    <col min="13367" max="13604" width="9" style="219"/>
    <col min="13605" max="13605" width="1.75" style="219" customWidth="1"/>
    <col min="13606" max="13606" width="2.5" style="219" customWidth="1"/>
    <col min="13607" max="13607" width="3.625" style="219" customWidth="1"/>
    <col min="13608" max="13608" width="2.75" style="219" customWidth="1"/>
    <col min="13609" max="13609" width="0.875" style="219" customWidth="1"/>
    <col min="13610" max="13610" width="1.25" style="219" customWidth="1"/>
    <col min="13611" max="13611" width="5.375" style="219" customWidth="1"/>
    <col min="13612" max="13612" width="6.5" style="219" customWidth="1"/>
    <col min="13613" max="13613" width="4.125" style="219" customWidth="1"/>
    <col min="13614" max="13614" width="7.875" style="219" customWidth="1"/>
    <col min="13615" max="13615" width="8.75" style="219" customWidth="1"/>
    <col min="13616" max="13619" width="6.25" style="219" customWidth="1"/>
    <col min="13620" max="13620" width="4.875" style="219" customWidth="1"/>
    <col min="13621" max="13621" width="2.5" style="219" customWidth="1"/>
    <col min="13622" max="13622" width="4.875" style="219" customWidth="1"/>
    <col min="13623" max="13860" width="9" style="219"/>
    <col min="13861" max="13861" width="1.75" style="219" customWidth="1"/>
    <col min="13862" max="13862" width="2.5" style="219" customWidth="1"/>
    <col min="13863" max="13863" width="3.625" style="219" customWidth="1"/>
    <col min="13864" max="13864" width="2.75" style="219" customWidth="1"/>
    <col min="13865" max="13865" width="0.875" style="219" customWidth="1"/>
    <col min="13866" max="13866" width="1.25" style="219" customWidth="1"/>
    <col min="13867" max="13867" width="5.375" style="219" customWidth="1"/>
    <col min="13868" max="13868" width="6.5" style="219" customWidth="1"/>
    <col min="13869" max="13869" width="4.125" style="219" customWidth="1"/>
    <col min="13870" max="13870" width="7.875" style="219" customWidth="1"/>
    <col min="13871" max="13871" width="8.75" style="219" customWidth="1"/>
    <col min="13872" max="13875" width="6.25" style="219" customWidth="1"/>
    <col min="13876" max="13876" width="4.875" style="219" customWidth="1"/>
    <col min="13877" max="13877" width="2.5" style="219" customWidth="1"/>
    <col min="13878" max="13878" width="4.875" style="219" customWidth="1"/>
    <col min="13879" max="14116" width="9" style="219"/>
    <col min="14117" max="14117" width="1.75" style="219" customWidth="1"/>
    <col min="14118" max="14118" width="2.5" style="219" customWidth="1"/>
    <col min="14119" max="14119" width="3.625" style="219" customWidth="1"/>
    <col min="14120" max="14120" width="2.75" style="219" customWidth="1"/>
    <col min="14121" max="14121" width="0.875" style="219" customWidth="1"/>
    <col min="14122" max="14122" width="1.25" style="219" customWidth="1"/>
    <col min="14123" max="14123" width="5.375" style="219" customWidth="1"/>
    <col min="14124" max="14124" width="6.5" style="219" customWidth="1"/>
    <col min="14125" max="14125" width="4.125" style="219" customWidth="1"/>
    <col min="14126" max="14126" width="7.875" style="219" customWidth="1"/>
    <col min="14127" max="14127" width="8.75" style="219" customWidth="1"/>
    <col min="14128" max="14131" width="6.25" style="219" customWidth="1"/>
    <col min="14132" max="14132" width="4.875" style="219" customWidth="1"/>
    <col min="14133" max="14133" width="2.5" style="219" customWidth="1"/>
    <col min="14134" max="14134" width="4.875" style="219" customWidth="1"/>
    <col min="14135" max="14372" width="9" style="219"/>
    <col min="14373" max="14373" width="1.75" style="219" customWidth="1"/>
    <col min="14374" max="14374" width="2.5" style="219" customWidth="1"/>
    <col min="14375" max="14375" width="3.625" style="219" customWidth="1"/>
    <col min="14376" max="14376" width="2.75" style="219" customWidth="1"/>
    <col min="14377" max="14377" width="0.875" style="219" customWidth="1"/>
    <col min="14378" max="14378" width="1.25" style="219" customWidth="1"/>
    <col min="14379" max="14379" width="5.375" style="219" customWidth="1"/>
    <col min="14380" max="14380" width="6.5" style="219" customWidth="1"/>
    <col min="14381" max="14381" width="4.125" style="219" customWidth="1"/>
    <col min="14382" max="14382" width="7.875" style="219" customWidth="1"/>
    <col min="14383" max="14383" width="8.75" style="219" customWidth="1"/>
    <col min="14384" max="14387" width="6.25" style="219" customWidth="1"/>
    <col min="14388" max="14388" width="4.875" style="219" customWidth="1"/>
    <col min="14389" max="14389" width="2.5" style="219" customWidth="1"/>
    <col min="14390" max="14390" width="4.875" style="219" customWidth="1"/>
    <col min="14391" max="14628" width="9" style="219"/>
    <col min="14629" max="14629" width="1.75" style="219" customWidth="1"/>
    <col min="14630" max="14630" width="2.5" style="219" customWidth="1"/>
    <col min="14631" max="14631" width="3.625" style="219" customWidth="1"/>
    <col min="14632" max="14632" width="2.75" style="219" customWidth="1"/>
    <col min="14633" max="14633" width="0.875" style="219" customWidth="1"/>
    <col min="14634" max="14634" width="1.25" style="219" customWidth="1"/>
    <col min="14635" max="14635" width="5.375" style="219" customWidth="1"/>
    <col min="14636" max="14636" width="6.5" style="219" customWidth="1"/>
    <col min="14637" max="14637" width="4.125" style="219" customWidth="1"/>
    <col min="14638" max="14638" width="7.875" style="219" customWidth="1"/>
    <col min="14639" max="14639" width="8.75" style="219" customWidth="1"/>
    <col min="14640" max="14643" width="6.25" style="219" customWidth="1"/>
    <col min="14644" max="14644" width="4.875" style="219" customWidth="1"/>
    <col min="14645" max="14645" width="2.5" style="219" customWidth="1"/>
    <col min="14646" max="14646" width="4.875" style="219" customWidth="1"/>
    <col min="14647" max="14884" width="9" style="219"/>
    <col min="14885" max="14885" width="1.75" style="219" customWidth="1"/>
    <col min="14886" max="14886" width="2.5" style="219" customWidth="1"/>
    <col min="14887" max="14887" width="3.625" style="219" customWidth="1"/>
    <col min="14888" max="14888" width="2.75" style="219" customWidth="1"/>
    <col min="14889" max="14889" width="0.875" style="219" customWidth="1"/>
    <col min="14890" max="14890" width="1.25" style="219" customWidth="1"/>
    <col min="14891" max="14891" width="5.375" style="219" customWidth="1"/>
    <col min="14892" max="14892" width="6.5" style="219" customWidth="1"/>
    <col min="14893" max="14893" width="4.125" style="219" customWidth="1"/>
    <col min="14894" max="14894" width="7.875" style="219" customWidth="1"/>
    <col min="14895" max="14895" width="8.75" style="219" customWidth="1"/>
    <col min="14896" max="14899" width="6.25" style="219" customWidth="1"/>
    <col min="14900" max="14900" width="4.875" style="219" customWidth="1"/>
    <col min="14901" max="14901" width="2.5" style="219" customWidth="1"/>
    <col min="14902" max="14902" width="4.875" style="219" customWidth="1"/>
    <col min="14903" max="15140" width="9" style="219"/>
    <col min="15141" max="15141" width="1.75" style="219" customWidth="1"/>
    <col min="15142" max="15142" width="2.5" style="219" customWidth="1"/>
    <col min="15143" max="15143" width="3.625" style="219" customWidth="1"/>
    <col min="15144" max="15144" width="2.75" style="219" customWidth="1"/>
    <col min="15145" max="15145" width="0.875" style="219" customWidth="1"/>
    <col min="15146" max="15146" width="1.25" style="219" customWidth="1"/>
    <col min="15147" max="15147" width="5.375" style="219" customWidth="1"/>
    <col min="15148" max="15148" width="6.5" style="219" customWidth="1"/>
    <col min="15149" max="15149" width="4.125" style="219" customWidth="1"/>
    <col min="15150" max="15150" width="7.875" style="219" customWidth="1"/>
    <col min="15151" max="15151" width="8.75" style="219" customWidth="1"/>
    <col min="15152" max="15155" width="6.25" style="219" customWidth="1"/>
    <col min="15156" max="15156" width="4.875" style="219" customWidth="1"/>
    <col min="15157" max="15157" width="2.5" style="219" customWidth="1"/>
    <col min="15158" max="15158" width="4.875" style="219" customWidth="1"/>
    <col min="15159" max="15396" width="9" style="219"/>
    <col min="15397" max="15397" width="1.75" style="219" customWidth="1"/>
    <col min="15398" max="15398" width="2.5" style="219" customWidth="1"/>
    <col min="15399" max="15399" width="3.625" style="219" customWidth="1"/>
    <col min="15400" max="15400" width="2.75" style="219" customWidth="1"/>
    <col min="15401" max="15401" width="0.875" style="219" customWidth="1"/>
    <col min="15402" max="15402" width="1.25" style="219" customWidth="1"/>
    <col min="15403" max="15403" width="5.375" style="219" customWidth="1"/>
    <col min="15404" max="15404" width="6.5" style="219" customWidth="1"/>
    <col min="15405" max="15405" width="4.125" style="219" customWidth="1"/>
    <col min="15406" max="15406" width="7.875" style="219" customWidth="1"/>
    <col min="15407" max="15407" width="8.75" style="219" customWidth="1"/>
    <col min="15408" max="15411" width="6.25" style="219" customWidth="1"/>
    <col min="15412" max="15412" width="4.875" style="219" customWidth="1"/>
    <col min="15413" max="15413" width="2.5" style="219" customWidth="1"/>
    <col min="15414" max="15414" width="4.875" style="219" customWidth="1"/>
    <col min="15415" max="15652" width="9" style="219"/>
    <col min="15653" max="15653" width="1.75" style="219" customWidth="1"/>
    <col min="15654" max="15654" width="2.5" style="219" customWidth="1"/>
    <col min="15655" max="15655" width="3.625" style="219" customWidth="1"/>
    <col min="15656" max="15656" width="2.75" style="219" customWidth="1"/>
    <col min="15657" max="15657" width="0.875" style="219" customWidth="1"/>
    <col min="15658" max="15658" width="1.25" style="219" customWidth="1"/>
    <col min="15659" max="15659" width="5.375" style="219" customWidth="1"/>
    <col min="15660" max="15660" width="6.5" style="219" customWidth="1"/>
    <col min="15661" max="15661" width="4.125" style="219" customWidth="1"/>
    <col min="15662" max="15662" width="7.875" style="219" customWidth="1"/>
    <col min="15663" max="15663" width="8.75" style="219" customWidth="1"/>
    <col min="15664" max="15667" width="6.25" style="219" customWidth="1"/>
    <col min="15668" max="15668" width="4.875" style="219" customWidth="1"/>
    <col min="15669" max="15669" width="2.5" style="219" customWidth="1"/>
    <col min="15670" max="15670" width="4.875" style="219" customWidth="1"/>
    <col min="15671" max="15908" width="9" style="219"/>
    <col min="15909" max="15909" width="1.75" style="219" customWidth="1"/>
    <col min="15910" max="15910" width="2.5" style="219" customWidth="1"/>
    <col min="15911" max="15911" width="3.625" style="219" customWidth="1"/>
    <col min="15912" max="15912" width="2.75" style="219" customWidth="1"/>
    <col min="15913" max="15913" width="0.875" style="219" customWidth="1"/>
    <col min="15914" max="15914" width="1.25" style="219" customWidth="1"/>
    <col min="15915" max="15915" width="5.375" style="219" customWidth="1"/>
    <col min="15916" max="15916" width="6.5" style="219" customWidth="1"/>
    <col min="15917" max="15917" width="4.125" style="219" customWidth="1"/>
    <col min="15918" max="15918" width="7.875" style="219" customWidth="1"/>
    <col min="15919" max="15919" width="8.75" style="219" customWidth="1"/>
    <col min="15920" max="15923" width="6.25" style="219" customWidth="1"/>
    <col min="15924" max="15924" width="4.875" style="219" customWidth="1"/>
    <col min="15925" max="15925" width="2.5" style="219" customWidth="1"/>
    <col min="15926" max="15926" width="4.875" style="219" customWidth="1"/>
    <col min="15927" max="16164" width="9" style="219"/>
    <col min="16165" max="16165" width="1.75" style="219" customWidth="1"/>
    <col min="16166" max="16166" width="2.5" style="219" customWidth="1"/>
    <col min="16167" max="16167" width="3.625" style="219" customWidth="1"/>
    <col min="16168" max="16168" width="2.75" style="219" customWidth="1"/>
    <col min="16169" max="16169" width="0.875" style="219" customWidth="1"/>
    <col min="16170" max="16170" width="1.25" style="219" customWidth="1"/>
    <col min="16171" max="16171" width="5.375" style="219" customWidth="1"/>
    <col min="16172" max="16172" width="6.5" style="219" customWidth="1"/>
    <col min="16173" max="16173" width="4.125" style="219" customWidth="1"/>
    <col min="16174" max="16174" width="7.875" style="219" customWidth="1"/>
    <col min="16175" max="16175" width="8.75" style="219" customWidth="1"/>
    <col min="16176" max="16179" width="6.25" style="219" customWidth="1"/>
    <col min="16180" max="16180" width="4.875" style="219" customWidth="1"/>
    <col min="16181" max="16181" width="2.5" style="219" customWidth="1"/>
    <col min="16182" max="16182" width="4.875" style="219" customWidth="1"/>
    <col min="16183" max="16384" width="9" style="219"/>
  </cols>
  <sheetData>
    <row r="1" spans="1:74" s="90" customFormat="1" ht="13.5" customHeight="1">
      <c r="B1" s="1834" t="s">
        <v>566</v>
      </c>
      <c r="C1" s="1834" t="s">
        <v>567</v>
      </c>
      <c r="D1" s="1834" t="s">
        <v>568</v>
      </c>
      <c r="E1" s="1834" t="s">
        <v>569</v>
      </c>
      <c r="F1" s="91"/>
      <c r="G1" s="1836" t="s">
        <v>570</v>
      </c>
      <c r="H1" s="1836"/>
      <c r="I1" s="1836"/>
      <c r="J1" s="1836"/>
      <c r="K1" s="92"/>
      <c r="L1" s="1836" t="s">
        <v>571</v>
      </c>
      <c r="M1" s="1836"/>
      <c r="N1" s="1836"/>
      <c r="O1" s="1836"/>
      <c r="P1" s="1836"/>
      <c r="Q1" s="1836"/>
      <c r="R1" s="92"/>
      <c r="S1" s="1839" t="s">
        <v>572</v>
      </c>
      <c r="T1" s="1840"/>
      <c r="U1" s="1841"/>
      <c r="V1" s="92"/>
      <c r="W1" s="1839" t="s">
        <v>573</v>
      </c>
      <c r="X1" s="1841"/>
      <c r="Y1" s="92"/>
      <c r="Z1" s="92"/>
      <c r="AA1" s="1850" t="s">
        <v>574</v>
      </c>
      <c r="AB1" s="1851"/>
      <c r="AC1" s="1851"/>
      <c r="AD1" s="1851"/>
      <c r="AE1" s="1851"/>
      <c r="AF1" s="1852"/>
      <c r="AG1" s="92"/>
      <c r="AH1" s="1839" t="s">
        <v>575</v>
      </c>
      <c r="AI1" s="1840"/>
      <c r="AJ1" s="93"/>
      <c r="AK1" s="94"/>
      <c r="AL1" s="92"/>
      <c r="AM1" s="1836" t="s">
        <v>576</v>
      </c>
      <c r="AN1" s="1836"/>
      <c r="AO1" s="1836"/>
      <c r="AP1" s="92"/>
      <c r="AQ1" s="1857" t="s">
        <v>577</v>
      </c>
      <c r="AR1" s="1857"/>
      <c r="AS1" s="1857"/>
      <c r="AT1" s="92"/>
      <c r="AU1" s="1839" t="s">
        <v>578</v>
      </c>
      <c r="AV1" s="1840"/>
      <c r="AW1" s="1841"/>
      <c r="AX1" s="92"/>
      <c r="AY1" s="1835" t="s">
        <v>579</v>
      </c>
      <c r="AZ1" s="92"/>
      <c r="BA1" s="1846" t="s">
        <v>580</v>
      </c>
      <c r="BB1" s="92"/>
      <c r="BC1" s="1846" t="s">
        <v>581</v>
      </c>
      <c r="BD1" s="92"/>
      <c r="BE1" s="92"/>
      <c r="BF1" s="92"/>
      <c r="BG1" s="1848" t="s">
        <v>582</v>
      </c>
      <c r="BH1" s="1849"/>
      <c r="BI1" s="1849" t="s">
        <v>583</v>
      </c>
    </row>
    <row r="2" spans="1:74" s="90" customFormat="1" ht="13.5" customHeight="1">
      <c r="B2" s="1834"/>
      <c r="C2" s="1834"/>
      <c r="D2" s="1834"/>
      <c r="E2" s="1834"/>
      <c r="F2" s="91"/>
      <c r="G2" s="1836" t="s">
        <v>584</v>
      </c>
      <c r="H2" s="1836"/>
      <c r="I2" s="1837" t="s">
        <v>585</v>
      </c>
      <c r="J2" s="1837"/>
      <c r="K2" s="95"/>
      <c r="L2" s="1836" t="s">
        <v>584</v>
      </c>
      <c r="M2" s="1836"/>
      <c r="N2" s="1838"/>
      <c r="O2" s="1837" t="s">
        <v>585</v>
      </c>
      <c r="P2" s="1837"/>
      <c r="Q2" s="1837"/>
      <c r="R2" s="95"/>
      <c r="S2" s="1842"/>
      <c r="T2" s="1843"/>
      <c r="U2" s="1844"/>
      <c r="V2" s="95"/>
      <c r="W2" s="1842"/>
      <c r="X2" s="1844"/>
      <c r="Y2" s="95"/>
      <c r="Z2" s="95"/>
      <c r="AA2" s="1853"/>
      <c r="AB2" s="1854"/>
      <c r="AC2" s="1854"/>
      <c r="AD2" s="1854"/>
      <c r="AE2" s="1854"/>
      <c r="AF2" s="1855"/>
      <c r="AG2" s="95"/>
      <c r="AH2" s="1842"/>
      <c r="AI2" s="1843"/>
      <c r="AJ2" s="96"/>
      <c r="AK2" s="97"/>
      <c r="AL2" s="92"/>
      <c r="AM2" s="1856"/>
      <c r="AN2" s="1856"/>
      <c r="AO2" s="1856"/>
      <c r="AP2" s="92"/>
      <c r="AQ2" s="1858"/>
      <c r="AR2" s="1858"/>
      <c r="AS2" s="1858"/>
      <c r="AT2" s="95"/>
      <c r="AU2" s="1842"/>
      <c r="AV2" s="1843"/>
      <c r="AW2" s="1844"/>
      <c r="AX2" s="92"/>
      <c r="AY2" s="1845"/>
      <c r="AZ2" s="92"/>
      <c r="BA2" s="1847"/>
      <c r="BB2" s="92"/>
      <c r="BC2" s="1847"/>
      <c r="BD2" s="92"/>
      <c r="BE2" s="92"/>
      <c r="BF2" s="95"/>
      <c r="BG2" s="1849"/>
      <c r="BH2" s="1849"/>
      <c r="BI2" s="1849"/>
    </row>
    <row r="3" spans="1:74" s="98" customFormat="1" ht="13.5" customHeight="1">
      <c r="B3" s="1834"/>
      <c r="C3" s="1834"/>
      <c r="D3" s="1834"/>
      <c r="E3" s="1834"/>
      <c r="F3" s="99"/>
      <c r="G3" s="1870" t="s">
        <v>586</v>
      </c>
      <c r="H3" s="1871"/>
      <c r="I3" s="1870" t="s">
        <v>586</v>
      </c>
      <c r="J3" s="1871"/>
      <c r="K3" s="100"/>
      <c r="L3" s="101"/>
      <c r="M3" s="102"/>
      <c r="N3" s="103"/>
      <c r="O3" s="101"/>
      <c r="P3" s="102"/>
      <c r="Q3" s="104"/>
      <c r="R3" s="105"/>
      <c r="S3" s="106"/>
      <c r="T3" s="107"/>
      <c r="U3" s="1865" t="s">
        <v>571</v>
      </c>
      <c r="V3" s="100"/>
      <c r="W3" s="108"/>
      <c r="X3" s="1865" t="s">
        <v>571</v>
      </c>
      <c r="Y3" s="105"/>
      <c r="Z3" s="105"/>
      <c r="AA3" s="106"/>
      <c r="AB3" s="107"/>
      <c r="AC3" s="1865" t="s">
        <v>571</v>
      </c>
      <c r="AD3" s="109"/>
      <c r="AE3" s="110"/>
      <c r="AF3" s="1867"/>
      <c r="AG3" s="105"/>
      <c r="AH3" s="106"/>
      <c r="AI3" s="111"/>
      <c r="AJ3" s="107"/>
      <c r="AK3" s="1859" t="s">
        <v>587</v>
      </c>
      <c r="AL3" s="100"/>
      <c r="AM3" s="106"/>
      <c r="AN3" s="1861" t="s">
        <v>588</v>
      </c>
      <c r="AO3" s="1862"/>
      <c r="AP3" s="100"/>
      <c r="AQ3" s="112"/>
      <c r="AR3" s="1863" t="s">
        <v>588</v>
      </c>
      <c r="AS3" s="1864"/>
      <c r="AT3" s="105"/>
      <c r="AU3" s="106"/>
      <c r="AV3" s="107"/>
      <c r="AW3" s="1846" t="s">
        <v>571</v>
      </c>
      <c r="AX3" s="100"/>
      <c r="AY3" s="1845"/>
      <c r="AZ3" s="100"/>
      <c r="BA3" s="1847"/>
      <c r="BB3" s="100"/>
      <c r="BC3" s="1847"/>
      <c r="BD3" s="113"/>
      <c r="BE3" s="113"/>
      <c r="BF3" s="105"/>
      <c r="BG3" s="1849"/>
      <c r="BH3" s="1849"/>
      <c r="BI3" s="1849"/>
      <c r="BJ3" s="114"/>
      <c r="BK3" s="114"/>
      <c r="BL3" s="114"/>
      <c r="BM3" s="114"/>
      <c r="BN3" s="114"/>
      <c r="BO3" s="114"/>
      <c r="BP3" s="114"/>
      <c r="BQ3" s="114"/>
      <c r="BR3" s="114"/>
      <c r="BS3" s="114"/>
      <c r="BT3" s="114"/>
      <c r="BU3" s="114"/>
      <c r="BV3" s="114"/>
    </row>
    <row r="4" spans="1:74" s="98" customFormat="1" ht="13.5" customHeight="1">
      <c r="B4" s="1835"/>
      <c r="C4" s="1835"/>
      <c r="D4" s="1835"/>
      <c r="E4" s="1835"/>
      <c r="F4" s="99"/>
      <c r="G4" s="101"/>
      <c r="H4" s="115" t="s">
        <v>589</v>
      </c>
      <c r="I4" s="101"/>
      <c r="J4" s="115" t="s">
        <v>589</v>
      </c>
      <c r="K4" s="116"/>
      <c r="L4" s="106"/>
      <c r="M4" s="117" t="s">
        <v>590</v>
      </c>
      <c r="N4" s="103"/>
      <c r="O4" s="118"/>
      <c r="P4" s="117" t="s">
        <v>590</v>
      </c>
      <c r="Q4" s="104"/>
      <c r="R4" s="105"/>
      <c r="S4" s="101"/>
      <c r="T4" s="119"/>
      <c r="U4" s="1866"/>
      <c r="V4" s="95"/>
      <c r="W4" s="106"/>
      <c r="X4" s="1866"/>
      <c r="Y4" s="105"/>
      <c r="Z4" s="105"/>
      <c r="AA4" s="101"/>
      <c r="AB4" s="119"/>
      <c r="AC4" s="1866"/>
      <c r="AD4" s="109"/>
      <c r="AE4" s="120"/>
      <c r="AF4" s="1867"/>
      <c r="AG4" s="105"/>
      <c r="AH4" s="101"/>
      <c r="AI4" s="121" t="s">
        <v>589</v>
      </c>
      <c r="AJ4" s="119"/>
      <c r="AK4" s="1860"/>
      <c r="AL4" s="100"/>
      <c r="AM4" s="106"/>
      <c r="AN4" s="122" t="s">
        <v>591</v>
      </c>
      <c r="AO4" s="123" t="s">
        <v>592</v>
      </c>
      <c r="AP4" s="100"/>
      <c r="AQ4" s="112"/>
      <c r="AR4" s="124" t="s">
        <v>591</v>
      </c>
      <c r="AS4" s="125" t="s">
        <v>592</v>
      </c>
      <c r="AT4" s="105"/>
      <c r="AU4" s="101"/>
      <c r="AV4" s="119"/>
      <c r="AW4" s="1847"/>
      <c r="AX4" s="100"/>
      <c r="AY4" s="1845"/>
      <c r="AZ4" s="100"/>
      <c r="BA4" s="1847"/>
      <c r="BB4" s="100"/>
      <c r="BC4" s="1847"/>
      <c r="BD4" s="126"/>
      <c r="BE4" s="126"/>
      <c r="BF4" s="105"/>
      <c r="BG4" s="1849"/>
      <c r="BH4" s="1849"/>
      <c r="BI4" s="1849"/>
      <c r="BJ4" s="114"/>
      <c r="BK4" s="114"/>
      <c r="BL4" s="114"/>
      <c r="BM4" s="114"/>
      <c r="BN4" s="114"/>
      <c r="BO4" s="114"/>
      <c r="BP4" s="114"/>
      <c r="BQ4" s="114"/>
      <c r="BR4" s="114"/>
      <c r="BS4" s="114"/>
      <c r="BT4" s="114"/>
      <c r="BU4" s="114"/>
      <c r="BV4" s="114"/>
    </row>
    <row r="5" spans="1:74" s="98" customFormat="1" ht="12" customHeight="1">
      <c r="B5" s="127" t="s">
        <v>593</v>
      </c>
      <c r="C5" s="127" t="s">
        <v>594</v>
      </c>
      <c r="D5" s="127" t="s">
        <v>595</v>
      </c>
      <c r="E5" s="127" t="s">
        <v>596</v>
      </c>
      <c r="F5" s="100"/>
      <c r="G5" s="1868" t="s">
        <v>597</v>
      </c>
      <c r="H5" s="1868"/>
      <c r="I5" s="1868" t="s">
        <v>597</v>
      </c>
      <c r="J5" s="1868"/>
      <c r="K5" s="95"/>
      <c r="L5" s="1868" t="s">
        <v>598</v>
      </c>
      <c r="M5" s="1868"/>
      <c r="N5" s="1868"/>
      <c r="O5" s="1869" t="s">
        <v>598</v>
      </c>
      <c r="P5" s="1869"/>
      <c r="Q5" s="1869"/>
      <c r="R5" s="105"/>
      <c r="S5" s="1868" t="s">
        <v>599</v>
      </c>
      <c r="T5" s="1868"/>
      <c r="U5" s="1868"/>
      <c r="V5" s="95"/>
      <c r="W5" s="1868" t="s">
        <v>600</v>
      </c>
      <c r="X5" s="1868"/>
      <c r="Y5" s="105"/>
      <c r="Z5" s="105"/>
      <c r="AA5" s="1868" t="s">
        <v>601</v>
      </c>
      <c r="AB5" s="1868"/>
      <c r="AC5" s="1868"/>
      <c r="AD5" s="1868"/>
      <c r="AE5" s="1868"/>
      <c r="AF5" s="1868"/>
      <c r="AG5" s="105"/>
      <c r="AH5" s="1868" t="s">
        <v>602</v>
      </c>
      <c r="AI5" s="1868"/>
      <c r="AJ5" s="1868"/>
      <c r="AK5" s="1868"/>
      <c r="AL5" s="100"/>
      <c r="AM5" s="1868" t="s">
        <v>603</v>
      </c>
      <c r="AN5" s="1868"/>
      <c r="AO5" s="1868"/>
      <c r="AP5" s="100"/>
      <c r="AQ5" s="1872" t="s">
        <v>604</v>
      </c>
      <c r="AR5" s="1872"/>
      <c r="AS5" s="1872"/>
      <c r="AT5" s="105"/>
      <c r="AU5" s="1868" t="s">
        <v>605</v>
      </c>
      <c r="AV5" s="1868"/>
      <c r="AW5" s="1868"/>
      <c r="AX5" s="100"/>
      <c r="AY5" s="128" t="s">
        <v>606</v>
      </c>
      <c r="AZ5" s="100"/>
      <c r="BA5" s="129" t="s">
        <v>607</v>
      </c>
      <c r="BB5" s="100"/>
      <c r="BC5" s="129" t="s">
        <v>608</v>
      </c>
      <c r="BD5" s="126"/>
      <c r="BE5" s="126"/>
      <c r="BF5" s="105"/>
      <c r="BG5" s="92"/>
      <c r="BH5" s="92"/>
      <c r="BI5" s="92"/>
      <c r="BJ5" s="114"/>
      <c r="BK5" s="114"/>
      <c r="BL5" s="114"/>
      <c r="BM5" s="114"/>
      <c r="BN5" s="114"/>
      <c r="BO5" s="114"/>
      <c r="BP5" s="114"/>
      <c r="BQ5" s="114"/>
      <c r="BR5" s="114"/>
      <c r="BS5" s="114"/>
      <c r="BT5" s="114"/>
      <c r="BU5" s="114"/>
      <c r="BV5" s="114"/>
    </row>
    <row r="6" spans="1:74"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32">
        <v>54</v>
      </c>
      <c r="BC6" s="145"/>
      <c r="BD6" s="131">
        <v>56</v>
      </c>
      <c r="BE6" s="132">
        <v>57</v>
      </c>
      <c r="BF6" s="130">
        <v>58</v>
      </c>
      <c r="BG6" s="131">
        <v>59</v>
      </c>
      <c r="BH6" s="132">
        <v>60</v>
      </c>
      <c r="BI6" s="130">
        <v>61</v>
      </c>
      <c r="BJ6" s="147"/>
      <c r="BK6" s="147"/>
      <c r="BL6" s="147"/>
      <c r="BM6" s="147"/>
      <c r="BN6" s="147"/>
      <c r="BO6" s="147"/>
      <c r="BP6" s="147"/>
      <c r="BQ6" s="147"/>
      <c r="BR6" s="147"/>
      <c r="BS6" s="147"/>
      <c r="BT6" s="147"/>
      <c r="BU6" s="147"/>
      <c r="BV6" s="147"/>
    </row>
    <row r="7" spans="1:74" s="98" customFormat="1" ht="13.5" customHeight="1">
      <c r="A7" s="98" t="s">
        <v>609</v>
      </c>
      <c r="B7" s="1835" t="s">
        <v>610</v>
      </c>
      <c r="C7" s="1874" t="s">
        <v>611</v>
      </c>
      <c r="D7" s="1876" t="s">
        <v>612</v>
      </c>
      <c r="E7" s="148" t="s">
        <v>498</v>
      </c>
      <c r="F7" s="149"/>
      <c r="G7" s="150">
        <v>99820</v>
      </c>
      <c r="H7" s="151">
        <v>107380</v>
      </c>
      <c r="I7" s="150">
        <v>74340</v>
      </c>
      <c r="J7" s="151">
        <v>81900</v>
      </c>
      <c r="K7" s="116" t="s">
        <v>613</v>
      </c>
      <c r="L7" s="152">
        <v>920</v>
      </c>
      <c r="M7" s="153">
        <v>990</v>
      </c>
      <c r="N7" s="154" t="s">
        <v>614</v>
      </c>
      <c r="O7" s="152">
        <v>670</v>
      </c>
      <c r="P7" s="153">
        <v>740</v>
      </c>
      <c r="Q7" s="154" t="s">
        <v>614</v>
      </c>
      <c r="R7" s="1878" t="s">
        <v>613</v>
      </c>
      <c r="S7" s="1879">
        <v>26350</v>
      </c>
      <c r="T7" s="1878" t="s">
        <v>613</v>
      </c>
      <c r="U7" s="1882">
        <v>260</v>
      </c>
      <c r="V7" s="116" t="s">
        <v>613</v>
      </c>
      <c r="W7" s="155">
        <v>7560</v>
      </c>
      <c r="X7" s="156">
        <v>70</v>
      </c>
      <c r="Y7" s="1885" t="s">
        <v>615</v>
      </c>
      <c r="Z7" s="95"/>
      <c r="AA7" s="157"/>
      <c r="AB7" s="1878" t="s">
        <v>613</v>
      </c>
      <c r="AC7" s="158"/>
      <c r="AD7" s="159"/>
      <c r="AE7" s="1887" t="s">
        <v>616</v>
      </c>
      <c r="AF7" s="158"/>
      <c r="AG7" s="1878" t="s">
        <v>613</v>
      </c>
      <c r="AH7" s="1901">
        <v>26600</v>
      </c>
      <c r="AI7" s="160"/>
      <c r="AJ7" s="1878" t="s">
        <v>613</v>
      </c>
      <c r="AK7" s="1882">
        <v>190</v>
      </c>
      <c r="AL7" s="1900" t="s">
        <v>613</v>
      </c>
      <c r="AM7" s="161" t="s">
        <v>617</v>
      </c>
      <c r="AN7" s="162">
        <v>6700</v>
      </c>
      <c r="AO7" s="163">
        <v>7400</v>
      </c>
      <c r="AP7" s="1900" t="s">
        <v>613</v>
      </c>
      <c r="AQ7" s="161" t="s">
        <v>618</v>
      </c>
      <c r="AR7" s="162">
        <v>15100</v>
      </c>
      <c r="AS7" s="163">
        <v>16800</v>
      </c>
      <c r="AT7" s="1878" t="s">
        <v>613</v>
      </c>
      <c r="AU7" s="1879">
        <v>22700</v>
      </c>
      <c r="AV7" s="1878" t="s">
        <v>613</v>
      </c>
      <c r="AW7" s="1882">
        <v>220</v>
      </c>
      <c r="AX7" s="1900" t="s">
        <v>619</v>
      </c>
      <c r="AY7" s="164"/>
      <c r="AZ7" s="1900" t="s">
        <v>619</v>
      </c>
      <c r="BA7" s="1892" t="s">
        <v>620</v>
      </c>
      <c r="BB7" s="165"/>
      <c r="BC7" s="1892" t="s">
        <v>621</v>
      </c>
      <c r="BD7" s="166"/>
      <c r="BF7" s="105"/>
      <c r="BG7" s="92">
        <v>35</v>
      </c>
      <c r="BH7" s="92">
        <v>36</v>
      </c>
      <c r="BI7" s="1849">
        <v>1</v>
      </c>
      <c r="BJ7" s="114"/>
      <c r="BK7" s="114"/>
      <c r="BL7" s="114"/>
      <c r="BM7" s="114"/>
      <c r="BN7" s="114"/>
      <c r="BO7" s="114"/>
      <c r="BP7" s="114"/>
      <c r="BQ7" s="114"/>
      <c r="BR7" s="114"/>
      <c r="BS7" s="114"/>
      <c r="BT7" s="114"/>
      <c r="BU7" s="114"/>
      <c r="BV7" s="114"/>
    </row>
    <row r="8" spans="1:74" s="98" customFormat="1" ht="13.5" customHeight="1">
      <c r="A8" s="98" t="s">
        <v>622</v>
      </c>
      <c r="B8" s="1845"/>
      <c r="C8" s="1875"/>
      <c r="D8" s="1877"/>
      <c r="E8" s="167" t="s">
        <v>436</v>
      </c>
      <c r="F8" s="149"/>
      <c r="G8" s="168">
        <v>107380</v>
      </c>
      <c r="H8" s="169">
        <v>163670</v>
      </c>
      <c r="I8" s="168">
        <v>81900</v>
      </c>
      <c r="J8" s="169">
        <v>138190</v>
      </c>
      <c r="K8" s="116" t="s">
        <v>613</v>
      </c>
      <c r="L8" s="170">
        <v>990</v>
      </c>
      <c r="M8" s="171">
        <v>1520</v>
      </c>
      <c r="N8" s="172" t="s">
        <v>614</v>
      </c>
      <c r="O8" s="170">
        <v>740</v>
      </c>
      <c r="P8" s="171">
        <v>1270</v>
      </c>
      <c r="Q8" s="172" t="s">
        <v>614</v>
      </c>
      <c r="R8" s="1878"/>
      <c r="S8" s="1880"/>
      <c r="T8" s="1878"/>
      <c r="U8" s="1883"/>
      <c r="V8" s="116" t="s">
        <v>613</v>
      </c>
      <c r="W8" s="173">
        <v>7560</v>
      </c>
      <c r="X8" s="174">
        <v>70</v>
      </c>
      <c r="Y8" s="1885"/>
      <c r="Z8" s="95"/>
      <c r="AA8" s="175"/>
      <c r="AB8" s="1878"/>
      <c r="AC8" s="165"/>
      <c r="AD8" s="159"/>
      <c r="AE8" s="1887"/>
      <c r="AF8" s="165"/>
      <c r="AG8" s="1878"/>
      <c r="AH8" s="1902"/>
      <c r="AI8" s="176">
        <v>24920</v>
      </c>
      <c r="AJ8" s="1878"/>
      <c r="AK8" s="1883"/>
      <c r="AL8" s="1900"/>
      <c r="AM8" s="112" t="s">
        <v>623</v>
      </c>
      <c r="AN8" s="177">
        <v>6300</v>
      </c>
      <c r="AO8" s="178">
        <v>7000</v>
      </c>
      <c r="AP8" s="1900"/>
      <c r="AQ8" s="112" t="s">
        <v>624</v>
      </c>
      <c r="AR8" s="177">
        <v>8300</v>
      </c>
      <c r="AS8" s="178">
        <v>9200</v>
      </c>
      <c r="AT8" s="1878"/>
      <c r="AU8" s="1880"/>
      <c r="AV8" s="1878"/>
      <c r="AW8" s="1883"/>
      <c r="AX8" s="1900"/>
      <c r="AY8" s="179"/>
      <c r="AZ8" s="1900"/>
      <c r="BA8" s="1893"/>
      <c r="BB8" s="165"/>
      <c r="BC8" s="1893"/>
      <c r="BD8" s="166"/>
      <c r="BE8" s="166"/>
      <c r="BF8" s="105"/>
      <c r="BG8" s="92">
        <v>35</v>
      </c>
      <c r="BH8" s="92">
        <v>36</v>
      </c>
      <c r="BI8" s="1849"/>
      <c r="BJ8" s="114"/>
      <c r="BK8" s="114"/>
      <c r="BL8" s="114"/>
      <c r="BM8" s="114"/>
      <c r="BN8" s="114"/>
      <c r="BO8" s="114"/>
      <c r="BP8" s="114"/>
      <c r="BQ8" s="114"/>
      <c r="BR8" s="114"/>
      <c r="BS8" s="114"/>
      <c r="BT8" s="114"/>
      <c r="BU8" s="114"/>
      <c r="BV8" s="114"/>
    </row>
    <row r="9" spans="1:74" s="98" customFormat="1" ht="13.5" customHeight="1">
      <c r="A9" s="98" t="s">
        <v>625</v>
      </c>
      <c r="B9" s="1845"/>
      <c r="C9" s="1875"/>
      <c r="D9" s="1894" t="s">
        <v>626</v>
      </c>
      <c r="E9" s="167" t="s">
        <v>627</v>
      </c>
      <c r="F9" s="149"/>
      <c r="G9" s="168">
        <v>163670</v>
      </c>
      <c r="H9" s="169">
        <v>239360</v>
      </c>
      <c r="I9" s="168">
        <v>138190</v>
      </c>
      <c r="J9" s="169">
        <v>213880</v>
      </c>
      <c r="K9" s="116" t="s">
        <v>613</v>
      </c>
      <c r="L9" s="170">
        <v>1520</v>
      </c>
      <c r="M9" s="171">
        <v>2280</v>
      </c>
      <c r="N9" s="172" t="s">
        <v>614</v>
      </c>
      <c r="O9" s="170">
        <v>1270</v>
      </c>
      <c r="P9" s="171">
        <v>2030</v>
      </c>
      <c r="Q9" s="172" t="s">
        <v>614</v>
      </c>
      <c r="R9" s="1878"/>
      <c r="S9" s="1880"/>
      <c r="T9" s="1878"/>
      <c r="U9" s="1883"/>
      <c r="V9" s="180"/>
      <c r="W9" s="181"/>
      <c r="X9" s="182"/>
      <c r="Y9" s="1886"/>
      <c r="Z9" s="95"/>
      <c r="AA9" s="175"/>
      <c r="AB9" s="1878"/>
      <c r="AC9" s="165"/>
      <c r="AD9" s="159"/>
      <c r="AE9" s="1887"/>
      <c r="AF9" s="165"/>
      <c r="AG9" s="1878" t="s">
        <v>613</v>
      </c>
      <c r="AH9" s="1896">
        <v>24920</v>
      </c>
      <c r="AI9" s="183"/>
      <c r="AJ9" s="1878"/>
      <c r="AK9" s="1883"/>
      <c r="AL9" s="1900"/>
      <c r="AM9" s="112" t="s">
        <v>628</v>
      </c>
      <c r="AN9" s="177">
        <v>6000</v>
      </c>
      <c r="AO9" s="178">
        <v>6600</v>
      </c>
      <c r="AP9" s="1900"/>
      <c r="AQ9" s="112" t="s">
        <v>629</v>
      </c>
      <c r="AR9" s="177">
        <v>7200</v>
      </c>
      <c r="AS9" s="178">
        <v>8000</v>
      </c>
      <c r="AT9" s="1878"/>
      <c r="AU9" s="1880"/>
      <c r="AV9" s="1878"/>
      <c r="AW9" s="1883"/>
      <c r="AX9" s="1900"/>
      <c r="AY9" s="179"/>
      <c r="AZ9" s="1900"/>
      <c r="BA9" s="1898">
        <v>0.06</v>
      </c>
      <c r="BB9" s="165"/>
      <c r="BC9" s="1898">
        <v>0.8</v>
      </c>
      <c r="BD9" s="166"/>
      <c r="BF9" s="105"/>
      <c r="BG9" s="92">
        <v>35</v>
      </c>
      <c r="BH9" s="92">
        <v>36</v>
      </c>
      <c r="BI9" s="1849"/>
      <c r="BJ9" s="114"/>
      <c r="BK9" s="114"/>
      <c r="BL9" s="114"/>
      <c r="BM9" s="114"/>
      <c r="BN9" s="114"/>
      <c r="BO9" s="114"/>
      <c r="BP9" s="114"/>
      <c r="BQ9" s="114"/>
      <c r="BR9" s="114"/>
      <c r="BS9" s="114"/>
      <c r="BT9" s="114"/>
      <c r="BU9" s="114"/>
      <c r="BV9" s="114"/>
    </row>
    <row r="10" spans="1:74" s="98" customFormat="1" ht="13.5" customHeight="1">
      <c r="A10" s="98" t="s">
        <v>630</v>
      </c>
      <c r="B10" s="1845"/>
      <c r="C10" s="1875"/>
      <c r="D10" s="1895"/>
      <c r="E10" s="184" t="s">
        <v>439</v>
      </c>
      <c r="F10" s="149"/>
      <c r="G10" s="185">
        <v>239360</v>
      </c>
      <c r="H10" s="186"/>
      <c r="I10" s="185">
        <v>213880</v>
      </c>
      <c r="J10" s="186"/>
      <c r="K10" s="116" t="s">
        <v>613</v>
      </c>
      <c r="L10" s="173">
        <v>2280</v>
      </c>
      <c r="M10" s="187"/>
      <c r="N10" s="188" t="s">
        <v>614</v>
      </c>
      <c r="O10" s="173">
        <v>2030</v>
      </c>
      <c r="P10" s="187"/>
      <c r="Q10" s="188" t="s">
        <v>614</v>
      </c>
      <c r="R10" s="1878"/>
      <c r="S10" s="1881"/>
      <c r="T10" s="1878"/>
      <c r="U10" s="1884"/>
      <c r="V10" s="180"/>
      <c r="W10" s="181"/>
      <c r="X10" s="189"/>
      <c r="Y10" s="1886"/>
      <c r="Z10" s="95"/>
      <c r="AA10" s="175"/>
      <c r="AB10" s="1878"/>
      <c r="AC10" s="165"/>
      <c r="AD10" s="159"/>
      <c r="AE10" s="1887"/>
      <c r="AF10" s="165"/>
      <c r="AG10" s="1878"/>
      <c r="AH10" s="1897"/>
      <c r="AI10" s="190"/>
      <c r="AJ10" s="1878"/>
      <c r="AK10" s="1884"/>
      <c r="AL10" s="1900"/>
      <c r="AM10" s="191" t="s">
        <v>631</v>
      </c>
      <c r="AN10" s="192">
        <v>5700</v>
      </c>
      <c r="AO10" s="193">
        <v>6300</v>
      </c>
      <c r="AP10" s="1900"/>
      <c r="AQ10" s="191" t="s">
        <v>632</v>
      </c>
      <c r="AR10" s="192">
        <v>6500</v>
      </c>
      <c r="AS10" s="193">
        <v>7200</v>
      </c>
      <c r="AT10" s="1878"/>
      <c r="AU10" s="1881"/>
      <c r="AV10" s="1878"/>
      <c r="AW10" s="1884"/>
      <c r="AX10" s="1900"/>
      <c r="AY10" s="179"/>
      <c r="AZ10" s="1900"/>
      <c r="BA10" s="1899"/>
      <c r="BB10" s="165"/>
      <c r="BC10" s="1898"/>
      <c r="BD10" s="166"/>
      <c r="BE10" s="166"/>
      <c r="BF10" s="105"/>
      <c r="BG10" s="92">
        <v>35</v>
      </c>
      <c r="BH10" s="92">
        <v>36</v>
      </c>
      <c r="BI10" s="1849"/>
      <c r="BJ10" s="114"/>
      <c r="BK10" s="114"/>
      <c r="BL10" s="114"/>
      <c r="BM10" s="114"/>
      <c r="BN10" s="114"/>
      <c r="BO10" s="114"/>
      <c r="BP10" s="114"/>
      <c r="BQ10" s="114"/>
      <c r="BR10" s="114"/>
      <c r="BS10" s="114"/>
      <c r="BT10" s="114"/>
      <c r="BU10" s="114"/>
      <c r="BV10" s="114"/>
    </row>
    <row r="11" spans="1:74" s="98" customFormat="1" ht="13.5" customHeight="1">
      <c r="A11" s="98" t="s">
        <v>633</v>
      </c>
      <c r="B11" s="1845"/>
      <c r="C11" s="1874" t="s">
        <v>634</v>
      </c>
      <c r="D11" s="1876" t="s">
        <v>612</v>
      </c>
      <c r="E11" s="148" t="s">
        <v>498</v>
      </c>
      <c r="F11" s="149"/>
      <c r="G11" s="150">
        <v>74650</v>
      </c>
      <c r="H11" s="151">
        <v>82210</v>
      </c>
      <c r="I11" s="150">
        <v>57660</v>
      </c>
      <c r="J11" s="151">
        <v>65220</v>
      </c>
      <c r="K11" s="116" t="s">
        <v>613</v>
      </c>
      <c r="L11" s="152">
        <v>670</v>
      </c>
      <c r="M11" s="153">
        <v>740</v>
      </c>
      <c r="N11" s="154" t="s">
        <v>614</v>
      </c>
      <c r="O11" s="152">
        <v>500</v>
      </c>
      <c r="P11" s="153">
        <v>570</v>
      </c>
      <c r="Q11" s="154" t="s">
        <v>614</v>
      </c>
      <c r="R11" s="1878" t="s">
        <v>613</v>
      </c>
      <c r="S11" s="1879">
        <v>17560</v>
      </c>
      <c r="T11" s="1878" t="s">
        <v>613</v>
      </c>
      <c r="U11" s="1882">
        <v>170</v>
      </c>
      <c r="V11" s="116" t="s">
        <v>613</v>
      </c>
      <c r="W11" s="155">
        <v>7560</v>
      </c>
      <c r="X11" s="156">
        <v>70</v>
      </c>
      <c r="Y11" s="1885"/>
      <c r="Z11" s="95"/>
      <c r="AA11" s="175"/>
      <c r="AB11" s="1878"/>
      <c r="AC11" s="165"/>
      <c r="AD11" s="159"/>
      <c r="AE11" s="1887"/>
      <c r="AF11" s="165"/>
      <c r="AG11" s="1878" t="s">
        <v>613</v>
      </c>
      <c r="AH11" s="1901">
        <v>19960</v>
      </c>
      <c r="AI11" s="160"/>
      <c r="AJ11" s="1878" t="s">
        <v>613</v>
      </c>
      <c r="AK11" s="1882">
        <v>130</v>
      </c>
      <c r="AL11" s="1900" t="s">
        <v>613</v>
      </c>
      <c r="AM11" s="161" t="s">
        <v>617</v>
      </c>
      <c r="AN11" s="162">
        <v>4600</v>
      </c>
      <c r="AO11" s="163">
        <v>5100</v>
      </c>
      <c r="AP11" s="1900" t="s">
        <v>613</v>
      </c>
      <c r="AQ11" s="161" t="s">
        <v>618</v>
      </c>
      <c r="AR11" s="162">
        <v>10500</v>
      </c>
      <c r="AS11" s="163">
        <v>11700</v>
      </c>
      <c r="AT11" s="1878" t="s">
        <v>613</v>
      </c>
      <c r="AU11" s="1879">
        <v>15130</v>
      </c>
      <c r="AV11" s="1878" t="s">
        <v>613</v>
      </c>
      <c r="AW11" s="1882">
        <v>150</v>
      </c>
      <c r="AX11" s="1900"/>
      <c r="AY11" s="179"/>
      <c r="AZ11" s="1900" t="s">
        <v>619</v>
      </c>
      <c r="BA11" s="1892" t="s">
        <v>620</v>
      </c>
      <c r="BB11" s="165"/>
      <c r="BC11" s="1892" t="s">
        <v>621</v>
      </c>
      <c r="BD11" s="166"/>
      <c r="BF11" s="105"/>
      <c r="BG11" s="92">
        <v>37</v>
      </c>
      <c r="BH11" s="92">
        <v>38</v>
      </c>
      <c r="BI11" s="1849">
        <v>2</v>
      </c>
      <c r="BJ11" s="114"/>
      <c r="BK11" s="114"/>
      <c r="BL11" s="114"/>
      <c r="BM11" s="114"/>
      <c r="BN11" s="114"/>
      <c r="BO11" s="114"/>
      <c r="BP11" s="114"/>
      <c r="BQ11" s="114"/>
      <c r="BR11" s="114"/>
      <c r="BS11" s="114"/>
      <c r="BT11" s="114"/>
      <c r="BU11" s="114"/>
      <c r="BV11" s="114"/>
    </row>
    <row r="12" spans="1:74" s="98" customFormat="1" ht="13.5" customHeight="1">
      <c r="A12" s="98" t="s">
        <v>635</v>
      </c>
      <c r="B12" s="1845"/>
      <c r="C12" s="1875"/>
      <c r="D12" s="1877"/>
      <c r="E12" s="167" t="s">
        <v>436</v>
      </c>
      <c r="F12" s="149"/>
      <c r="G12" s="168">
        <v>82210</v>
      </c>
      <c r="H12" s="169">
        <v>138500</v>
      </c>
      <c r="I12" s="168">
        <v>65220</v>
      </c>
      <c r="J12" s="169">
        <v>121510</v>
      </c>
      <c r="K12" s="116" t="s">
        <v>613</v>
      </c>
      <c r="L12" s="170">
        <v>740</v>
      </c>
      <c r="M12" s="171">
        <v>1270</v>
      </c>
      <c r="N12" s="172" t="s">
        <v>614</v>
      </c>
      <c r="O12" s="170">
        <v>570</v>
      </c>
      <c r="P12" s="171">
        <v>1100</v>
      </c>
      <c r="Q12" s="172" t="s">
        <v>614</v>
      </c>
      <c r="R12" s="1878"/>
      <c r="S12" s="1880"/>
      <c r="T12" s="1878"/>
      <c r="U12" s="1883"/>
      <c r="V12" s="116" t="s">
        <v>613</v>
      </c>
      <c r="W12" s="173">
        <v>7560</v>
      </c>
      <c r="X12" s="174">
        <v>70</v>
      </c>
      <c r="Y12" s="1885"/>
      <c r="Z12" s="95"/>
      <c r="AA12" s="175"/>
      <c r="AB12" s="1878"/>
      <c r="AC12" s="165"/>
      <c r="AD12" s="159"/>
      <c r="AE12" s="1887"/>
      <c r="AF12" s="165"/>
      <c r="AG12" s="1878"/>
      <c r="AH12" s="1902"/>
      <c r="AI12" s="176">
        <v>18290</v>
      </c>
      <c r="AJ12" s="1878"/>
      <c r="AK12" s="1883"/>
      <c r="AL12" s="1900"/>
      <c r="AM12" s="112" t="s">
        <v>623</v>
      </c>
      <c r="AN12" s="177">
        <v>4400</v>
      </c>
      <c r="AO12" s="178">
        <v>4900</v>
      </c>
      <c r="AP12" s="1900"/>
      <c r="AQ12" s="112" t="s">
        <v>624</v>
      </c>
      <c r="AR12" s="177">
        <v>5800</v>
      </c>
      <c r="AS12" s="178">
        <v>6400</v>
      </c>
      <c r="AT12" s="1878"/>
      <c r="AU12" s="1880"/>
      <c r="AV12" s="1878"/>
      <c r="AW12" s="1883"/>
      <c r="AX12" s="1900"/>
      <c r="AY12" s="179"/>
      <c r="AZ12" s="1900"/>
      <c r="BA12" s="1893"/>
      <c r="BB12" s="165"/>
      <c r="BC12" s="1893"/>
      <c r="BD12" s="166"/>
      <c r="BE12" s="166"/>
      <c r="BF12" s="105"/>
      <c r="BG12" s="92">
        <v>37</v>
      </c>
      <c r="BH12" s="92">
        <v>38</v>
      </c>
      <c r="BI12" s="1849"/>
      <c r="BJ12" s="114"/>
      <c r="BK12" s="114"/>
      <c r="BL12" s="114"/>
      <c r="BM12" s="114"/>
      <c r="BN12" s="114"/>
      <c r="BO12" s="114"/>
      <c r="BP12" s="114"/>
      <c r="BQ12" s="114"/>
      <c r="BR12" s="114"/>
      <c r="BS12" s="114"/>
      <c r="BT12" s="114"/>
      <c r="BU12" s="114"/>
      <c r="BV12" s="114"/>
    </row>
    <row r="13" spans="1:74" s="98" customFormat="1" ht="13.5" customHeight="1">
      <c r="A13" s="98" t="s">
        <v>636</v>
      </c>
      <c r="B13" s="1845"/>
      <c r="C13" s="1875"/>
      <c r="D13" s="1894" t="s">
        <v>626</v>
      </c>
      <c r="E13" s="167" t="s">
        <v>627</v>
      </c>
      <c r="F13" s="149"/>
      <c r="G13" s="168">
        <v>138500</v>
      </c>
      <c r="H13" s="169">
        <v>214190</v>
      </c>
      <c r="I13" s="168">
        <v>121510</v>
      </c>
      <c r="J13" s="169">
        <v>197200</v>
      </c>
      <c r="K13" s="116" t="s">
        <v>613</v>
      </c>
      <c r="L13" s="170">
        <v>1270</v>
      </c>
      <c r="M13" s="171">
        <v>2030</v>
      </c>
      <c r="N13" s="172" t="s">
        <v>614</v>
      </c>
      <c r="O13" s="170">
        <v>1100</v>
      </c>
      <c r="P13" s="171">
        <v>1860</v>
      </c>
      <c r="Q13" s="172" t="s">
        <v>614</v>
      </c>
      <c r="R13" s="1878"/>
      <c r="S13" s="1880"/>
      <c r="T13" s="1878"/>
      <c r="U13" s="1883"/>
      <c r="V13" s="180"/>
      <c r="W13" s="181"/>
      <c r="X13" s="182"/>
      <c r="Y13" s="1886"/>
      <c r="Z13" s="95"/>
      <c r="AA13" s="194"/>
      <c r="AB13" s="1878"/>
      <c r="AC13" s="165"/>
      <c r="AD13" s="159"/>
      <c r="AE13" s="1887"/>
      <c r="AF13" s="165"/>
      <c r="AG13" s="1878" t="s">
        <v>613</v>
      </c>
      <c r="AH13" s="1896">
        <v>18290</v>
      </c>
      <c r="AI13" s="183"/>
      <c r="AJ13" s="1878"/>
      <c r="AK13" s="1883">
        <v>0</v>
      </c>
      <c r="AL13" s="1900"/>
      <c r="AM13" s="112" t="s">
        <v>628</v>
      </c>
      <c r="AN13" s="177">
        <v>4300</v>
      </c>
      <c r="AO13" s="178">
        <v>4800</v>
      </c>
      <c r="AP13" s="1900"/>
      <c r="AQ13" s="112" t="s">
        <v>629</v>
      </c>
      <c r="AR13" s="177">
        <v>5000</v>
      </c>
      <c r="AS13" s="178">
        <v>5600</v>
      </c>
      <c r="AT13" s="1878"/>
      <c r="AU13" s="1880"/>
      <c r="AV13" s="1878"/>
      <c r="AW13" s="1883"/>
      <c r="AX13" s="1900"/>
      <c r="AY13" s="179"/>
      <c r="AZ13" s="1900"/>
      <c r="BA13" s="1898">
        <v>0.06</v>
      </c>
      <c r="BB13" s="165"/>
      <c r="BC13" s="1898">
        <v>0.87</v>
      </c>
      <c r="BD13" s="166"/>
      <c r="BF13" s="105"/>
      <c r="BG13" s="92">
        <v>37</v>
      </c>
      <c r="BH13" s="92">
        <v>38</v>
      </c>
      <c r="BI13" s="1849"/>
      <c r="BJ13" s="114"/>
      <c r="BK13" s="114"/>
      <c r="BL13" s="114"/>
      <c r="BM13" s="114"/>
      <c r="BN13" s="114"/>
      <c r="BO13" s="114"/>
      <c r="BP13" s="114"/>
      <c r="BQ13" s="114"/>
      <c r="BR13" s="114"/>
      <c r="BS13" s="114"/>
      <c r="BT13" s="114"/>
      <c r="BU13" s="114"/>
      <c r="BV13" s="114"/>
    </row>
    <row r="14" spans="1:74" s="98" customFormat="1" ht="13.5" customHeight="1">
      <c r="A14" s="98" t="s">
        <v>637</v>
      </c>
      <c r="B14" s="1845"/>
      <c r="C14" s="1875"/>
      <c r="D14" s="1895"/>
      <c r="E14" s="184" t="s">
        <v>439</v>
      </c>
      <c r="F14" s="149"/>
      <c r="G14" s="185">
        <v>214190</v>
      </c>
      <c r="H14" s="186"/>
      <c r="I14" s="185">
        <v>197200</v>
      </c>
      <c r="J14" s="186"/>
      <c r="K14" s="116" t="s">
        <v>613</v>
      </c>
      <c r="L14" s="173">
        <v>2030</v>
      </c>
      <c r="M14" s="187"/>
      <c r="N14" s="188" t="s">
        <v>614</v>
      </c>
      <c r="O14" s="173">
        <v>1860</v>
      </c>
      <c r="P14" s="187"/>
      <c r="Q14" s="188" t="s">
        <v>614</v>
      </c>
      <c r="R14" s="1878"/>
      <c r="S14" s="1881"/>
      <c r="T14" s="1878"/>
      <c r="U14" s="1884"/>
      <c r="V14" s="180"/>
      <c r="W14" s="181"/>
      <c r="X14" s="189"/>
      <c r="Y14" s="1886"/>
      <c r="Z14" s="95"/>
      <c r="AA14" s="194"/>
      <c r="AB14" s="1878"/>
      <c r="AC14" s="165"/>
      <c r="AD14" s="159"/>
      <c r="AE14" s="1887"/>
      <c r="AF14" s="165"/>
      <c r="AG14" s="1878"/>
      <c r="AH14" s="1897"/>
      <c r="AI14" s="190"/>
      <c r="AJ14" s="1878"/>
      <c r="AK14" s="1884"/>
      <c r="AL14" s="1900"/>
      <c r="AM14" s="191" t="s">
        <v>631</v>
      </c>
      <c r="AN14" s="192">
        <v>4100</v>
      </c>
      <c r="AO14" s="193">
        <v>4500</v>
      </c>
      <c r="AP14" s="1900"/>
      <c r="AQ14" s="191" t="s">
        <v>632</v>
      </c>
      <c r="AR14" s="192">
        <v>4500</v>
      </c>
      <c r="AS14" s="193">
        <v>5000</v>
      </c>
      <c r="AT14" s="1878"/>
      <c r="AU14" s="1881"/>
      <c r="AV14" s="1878"/>
      <c r="AW14" s="1884"/>
      <c r="AX14" s="1900"/>
      <c r="AY14" s="179"/>
      <c r="AZ14" s="1900"/>
      <c r="BA14" s="1899"/>
      <c r="BB14" s="165"/>
      <c r="BC14" s="1898"/>
      <c r="BD14" s="166"/>
      <c r="BE14" s="166"/>
      <c r="BF14" s="105"/>
      <c r="BG14" s="92">
        <v>37</v>
      </c>
      <c r="BH14" s="92">
        <v>38</v>
      </c>
      <c r="BI14" s="1849"/>
      <c r="BJ14" s="114"/>
      <c r="BK14" s="114"/>
      <c r="BL14" s="114"/>
      <c r="BM14" s="114"/>
      <c r="BN14" s="114"/>
      <c r="BO14" s="114"/>
      <c r="BP14" s="114"/>
      <c r="BQ14" s="114"/>
      <c r="BR14" s="114"/>
      <c r="BS14" s="114"/>
      <c r="BT14" s="114"/>
      <c r="BU14" s="114"/>
      <c r="BV14" s="114"/>
    </row>
    <row r="15" spans="1:74" s="195" customFormat="1" ht="13.5" customHeight="1">
      <c r="A15" s="195" t="s">
        <v>638</v>
      </c>
      <c r="B15" s="1845"/>
      <c r="C15" s="1890" t="s">
        <v>639</v>
      </c>
      <c r="D15" s="1876" t="s">
        <v>612</v>
      </c>
      <c r="E15" s="148" t="s">
        <v>498</v>
      </c>
      <c r="F15" s="149"/>
      <c r="G15" s="150">
        <v>62330</v>
      </c>
      <c r="H15" s="151">
        <v>69890</v>
      </c>
      <c r="I15" s="150">
        <v>49590</v>
      </c>
      <c r="J15" s="151">
        <v>57150</v>
      </c>
      <c r="K15" s="116" t="s">
        <v>613</v>
      </c>
      <c r="L15" s="152">
        <v>550</v>
      </c>
      <c r="M15" s="153">
        <v>620</v>
      </c>
      <c r="N15" s="154" t="s">
        <v>614</v>
      </c>
      <c r="O15" s="152">
        <v>420</v>
      </c>
      <c r="P15" s="153">
        <v>490</v>
      </c>
      <c r="Q15" s="154" t="s">
        <v>614</v>
      </c>
      <c r="R15" s="1878" t="s">
        <v>613</v>
      </c>
      <c r="S15" s="1879">
        <v>13170</v>
      </c>
      <c r="T15" s="1878" t="s">
        <v>613</v>
      </c>
      <c r="U15" s="1882">
        <v>130</v>
      </c>
      <c r="V15" s="116" t="s">
        <v>613</v>
      </c>
      <c r="W15" s="155">
        <v>7560</v>
      </c>
      <c r="X15" s="156">
        <v>70</v>
      </c>
      <c r="Y15" s="1885"/>
      <c r="Z15" s="95"/>
      <c r="AA15" s="194"/>
      <c r="AB15" s="1878"/>
      <c r="AC15" s="165"/>
      <c r="AD15" s="159"/>
      <c r="AE15" s="1887"/>
      <c r="AF15" s="165"/>
      <c r="AG15" s="1878" t="s">
        <v>613</v>
      </c>
      <c r="AH15" s="1901">
        <v>16650</v>
      </c>
      <c r="AI15" s="160"/>
      <c r="AJ15" s="1878" t="s">
        <v>613</v>
      </c>
      <c r="AK15" s="1882">
        <v>90</v>
      </c>
      <c r="AL15" s="1900" t="s">
        <v>613</v>
      </c>
      <c r="AM15" s="161" t="s">
        <v>617</v>
      </c>
      <c r="AN15" s="162">
        <v>4100</v>
      </c>
      <c r="AO15" s="163">
        <v>4500</v>
      </c>
      <c r="AP15" s="1900" t="s">
        <v>613</v>
      </c>
      <c r="AQ15" s="161" t="s">
        <v>618</v>
      </c>
      <c r="AR15" s="162">
        <v>9300</v>
      </c>
      <c r="AS15" s="163">
        <v>10400</v>
      </c>
      <c r="AT15" s="1878" t="s">
        <v>613</v>
      </c>
      <c r="AU15" s="1879">
        <v>11350</v>
      </c>
      <c r="AV15" s="1878" t="s">
        <v>613</v>
      </c>
      <c r="AW15" s="1882">
        <v>110</v>
      </c>
      <c r="AX15" s="1900"/>
      <c r="AY15" s="179"/>
      <c r="AZ15" s="1900" t="s">
        <v>619</v>
      </c>
      <c r="BA15" s="1892" t="s">
        <v>620</v>
      </c>
      <c r="BB15" s="165"/>
      <c r="BC15" s="1892" t="s">
        <v>621</v>
      </c>
      <c r="BD15" s="166"/>
      <c r="BF15" s="95"/>
      <c r="BG15" s="92">
        <v>39</v>
      </c>
      <c r="BH15" s="92">
        <v>40</v>
      </c>
      <c r="BI15" s="1849">
        <v>3</v>
      </c>
      <c r="BJ15" s="114"/>
      <c r="BK15" s="114"/>
      <c r="BL15" s="114"/>
      <c r="BM15" s="114"/>
      <c r="BN15" s="114"/>
      <c r="BO15" s="114"/>
      <c r="BP15" s="114"/>
      <c r="BQ15" s="114"/>
      <c r="BR15" s="114"/>
      <c r="BS15" s="114"/>
      <c r="BT15" s="114"/>
      <c r="BU15" s="114"/>
      <c r="BV15" s="114"/>
    </row>
    <row r="16" spans="1:74" s="195" customFormat="1" ht="13.5" customHeight="1">
      <c r="A16" s="195" t="s">
        <v>640</v>
      </c>
      <c r="B16" s="1845"/>
      <c r="C16" s="1891"/>
      <c r="D16" s="1877"/>
      <c r="E16" s="167" t="s">
        <v>436</v>
      </c>
      <c r="F16" s="149"/>
      <c r="G16" s="168">
        <v>69890</v>
      </c>
      <c r="H16" s="169">
        <v>126180</v>
      </c>
      <c r="I16" s="168">
        <v>57150</v>
      </c>
      <c r="J16" s="169">
        <v>113440</v>
      </c>
      <c r="K16" s="116" t="s">
        <v>613</v>
      </c>
      <c r="L16" s="170">
        <v>620</v>
      </c>
      <c r="M16" s="171">
        <v>1150</v>
      </c>
      <c r="N16" s="172" t="s">
        <v>614</v>
      </c>
      <c r="O16" s="170">
        <v>490</v>
      </c>
      <c r="P16" s="171">
        <v>1020</v>
      </c>
      <c r="Q16" s="172" t="s">
        <v>614</v>
      </c>
      <c r="R16" s="1878"/>
      <c r="S16" s="1880"/>
      <c r="T16" s="1878"/>
      <c r="U16" s="1883"/>
      <c r="V16" s="116" t="s">
        <v>613</v>
      </c>
      <c r="W16" s="173">
        <v>7560</v>
      </c>
      <c r="X16" s="174">
        <v>70</v>
      </c>
      <c r="Y16" s="1885"/>
      <c r="Z16" s="95"/>
      <c r="AA16" s="194"/>
      <c r="AB16" s="1878"/>
      <c r="AC16" s="165"/>
      <c r="AD16" s="159"/>
      <c r="AE16" s="1887"/>
      <c r="AF16" s="165"/>
      <c r="AG16" s="1878"/>
      <c r="AH16" s="1902"/>
      <c r="AI16" s="176">
        <v>14970</v>
      </c>
      <c r="AJ16" s="1878"/>
      <c r="AK16" s="1883"/>
      <c r="AL16" s="1900"/>
      <c r="AM16" s="112" t="s">
        <v>623</v>
      </c>
      <c r="AN16" s="177">
        <v>3800</v>
      </c>
      <c r="AO16" s="178">
        <v>4200</v>
      </c>
      <c r="AP16" s="1900"/>
      <c r="AQ16" s="112" t="s">
        <v>624</v>
      </c>
      <c r="AR16" s="177">
        <v>5100</v>
      </c>
      <c r="AS16" s="178">
        <v>5700</v>
      </c>
      <c r="AT16" s="1878"/>
      <c r="AU16" s="1880"/>
      <c r="AV16" s="1878"/>
      <c r="AW16" s="1883"/>
      <c r="AX16" s="1900"/>
      <c r="AY16" s="179"/>
      <c r="AZ16" s="1900"/>
      <c r="BA16" s="1893"/>
      <c r="BB16" s="165"/>
      <c r="BC16" s="1893"/>
      <c r="BD16" s="166"/>
      <c r="BE16" s="166"/>
      <c r="BF16" s="95"/>
      <c r="BG16" s="92">
        <v>39</v>
      </c>
      <c r="BH16" s="92">
        <v>40</v>
      </c>
      <c r="BI16" s="1849"/>
      <c r="BJ16" s="114"/>
      <c r="BK16" s="114"/>
      <c r="BL16" s="114"/>
      <c r="BM16" s="114"/>
      <c r="BN16" s="114"/>
      <c r="BO16" s="114"/>
      <c r="BP16" s="114"/>
      <c r="BQ16" s="114"/>
      <c r="BR16" s="114"/>
      <c r="BS16" s="114"/>
      <c r="BT16" s="114"/>
      <c r="BU16" s="114"/>
      <c r="BV16" s="114"/>
    </row>
    <row r="17" spans="1:74" s="195" customFormat="1" ht="13.5" customHeight="1">
      <c r="A17" s="195" t="s">
        <v>641</v>
      </c>
      <c r="B17" s="1845"/>
      <c r="C17" s="1891"/>
      <c r="D17" s="1894" t="s">
        <v>626</v>
      </c>
      <c r="E17" s="167" t="s">
        <v>627</v>
      </c>
      <c r="F17" s="149"/>
      <c r="G17" s="168">
        <v>126180</v>
      </c>
      <c r="H17" s="169">
        <v>201870</v>
      </c>
      <c r="I17" s="168">
        <v>113440</v>
      </c>
      <c r="J17" s="169">
        <v>189130</v>
      </c>
      <c r="K17" s="116" t="s">
        <v>613</v>
      </c>
      <c r="L17" s="170">
        <v>1150</v>
      </c>
      <c r="M17" s="171">
        <v>1910</v>
      </c>
      <c r="N17" s="172" t="s">
        <v>614</v>
      </c>
      <c r="O17" s="170">
        <v>1020</v>
      </c>
      <c r="P17" s="171">
        <v>1780</v>
      </c>
      <c r="Q17" s="172" t="s">
        <v>614</v>
      </c>
      <c r="R17" s="1878"/>
      <c r="S17" s="1880"/>
      <c r="T17" s="1878"/>
      <c r="U17" s="1883"/>
      <c r="V17" s="180"/>
      <c r="W17" s="181"/>
      <c r="X17" s="182"/>
      <c r="Y17" s="1886"/>
      <c r="Z17" s="95"/>
      <c r="AA17" s="194"/>
      <c r="AB17" s="1878"/>
      <c r="AC17" s="165"/>
      <c r="AD17" s="159"/>
      <c r="AE17" s="1887"/>
      <c r="AF17" s="165"/>
      <c r="AG17" s="1878" t="s">
        <v>613</v>
      </c>
      <c r="AH17" s="1896">
        <v>14970</v>
      </c>
      <c r="AI17" s="183"/>
      <c r="AJ17" s="1878"/>
      <c r="AK17" s="1883">
        <v>0</v>
      </c>
      <c r="AL17" s="1900"/>
      <c r="AM17" s="112" t="s">
        <v>628</v>
      </c>
      <c r="AN17" s="177">
        <v>3600</v>
      </c>
      <c r="AO17" s="178">
        <v>4000</v>
      </c>
      <c r="AP17" s="1900"/>
      <c r="AQ17" s="112" t="s">
        <v>629</v>
      </c>
      <c r="AR17" s="177">
        <v>4500</v>
      </c>
      <c r="AS17" s="178">
        <v>5000</v>
      </c>
      <c r="AT17" s="1878"/>
      <c r="AU17" s="1880"/>
      <c r="AV17" s="1878"/>
      <c r="AW17" s="1883"/>
      <c r="AX17" s="1900"/>
      <c r="AY17" s="179"/>
      <c r="AZ17" s="1900"/>
      <c r="BA17" s="1898">
        <v>0.06</v>
      </c>
      <c r="BB17" s="165"/>
      <c r="BC17" s="1898">
        <v>0.96</v>
      </c>
      <c r="BD17" s="166"/>
      <c r="BF17" s="95"/>
      <c r="BG17" s="92">
        <v>39</v>
      </c>
      <c r="BH17" s="92">
        <v>40</v>
      </c>
      <c r="BI17" s="1849"/>
      <c r="BJ17" s="114"/>
      <c r="BK17" s="114"/>
      <c r="BL17" s="114"/>
      <c r="BM17" s="114"/>
      <c r="BN17" s="114"/>
      <c r="BO17" s="114"/>
      <c r="BP17" s="114"/>
      <c r="BQ17" s="114"/>
      <c r="BR17" s="114"/>
      <c r="BS17" s="114"/>
      <c r="BT17" s="114"/>
      <c r="BU17" s="114"/>
      <c r="BV17" s="114"/>
    </row>
    <row r="18" spans="1:74" s="195" customFormat="1" ht="13.5" customHeight="1">
      <c r="A18" s="195" t="s">
        <v>642</v>
      </c>
      <c r="B18" s="1845"/>
      <c r="C18" s="1891"/>
      <c r="D18" s="1895"/>
      <c r="E18" s="184" t="s">
        <v>439</v>
      </c>
      <c r="F18" s="149"/>
      <c r="G18" s="185">
        <v>201870</v>
      </c>
      <c r="H18" s="186"/>
      <c r="I18" s="185">
        <v>189130</v>
      </c>
      <c r="J18" s="186"/>
      <c r="K18" s="116" t="s">
        <v>613</v>
      </c>
      <c r="L18" s="173">
        <v>1910</v>
      </c>
      <c r="M18" s="187"/>
      <c r="N18" s="188" t="s">
        <v>614</v>
      </c>
      <c r="O18" s="173">
        <v>1780</v>
      </c>
      <c r="P18" s="187"/>
      <c r="Q18" s="188" t="s">
        <v>614</v>
      </c>
      <c r="R18" s="1878"/>
      <c r="S18" s="1881"/>
      <c r="T18" s="1878"/>
      <c r="U18" s="1884"/>
      <c r="V18" s="180"/>
      <c r="W18" s="181"/>
      <c r="X18" s="189"/>
      <c r="Y18" s="1886"/>
      <c r="Z18" s="95"/>
      <c r="AA18" s="194"/>
      <c r="AB18" s="1878"/>
      <c r="AC18" s="165"/>
      <c r="AD18" s="159"/>
      <c r="AE18" s="1887"/>
      <c r="AF18" s="165"/>
      <c r="AG18" s="1878"/>
      <c r="AH18" s="1897"/>
      <c r="AI18" s="190"/>
      <c r="AJ18" s="1878"/>
      <c r="AK18" s="1884"/>
      <c r="AL18" s="1900"/>
      <c r="AM18" s="191" t="s">
        <v>631</v>
      </c>
      <c r="AN18" s="192">
        <v>3500</v>
      </c>
      <c r="AO18" s="193">
        <v>3800</v>
      </c>
      <c r="AP18" s="1900"/>
      <c r="AQ18" s="191" t="s">
        <v>632</v>
      </c>
      <c r="AR18" s="192">
        <v>4000</v>
      </c>
      <c r="AS18" s="193">
        <v>4400</v>
      </c>
      <c r="AT18" s="1878"/>
      <c r="AU18" s="1881"/>
      <c r="AV18" s="1878"/>
      <c r="AW18" s="1884"/>
      <c r="AX18" s="1900"/>
      <c r="AY18" s="179"/>
      <c r="AZ18" s="1900"/>
      <c r="BA18" s="1899"/>
      <c r="BB18" s="165"/>
      <c r="BC18" s="1898"/>
      <c r="BD18" s="166"/>
      <c r="BE18" s="166"/>
      <c r="BF18" s="95"/>
      <c r="BG18" s="92">
        <v>39</v>
      </c>
      <c r="BH18" s="92">
        <v>40</v>
      </c>
      <c r="BI18" s="1849"/>
      <c r="BJ18" s="114"/>
      <c r="BK18" s="114"/>
      <c r="BL18" s="114"/>
      <c r="BM18" s="114"/>
      <c r="BN18" s="114"/>
      <c r="BO18" s="114"/>
      <c r="BP18" s="114"/>
      <c r="BQ18" s="114"/>
      <c r="BR18" s="114"/>
      <c r="BS18" s="114"/>
      <c r="BT18" s="114"/>
      <c r="BU18" s="114"/>
      <c r="BV18" s="114"/>
    </row>
    <row r="19" spans="1:74" s="195" customFormat="1" ht="13.5" customHeight="1">
      <c r="A19" s="98" t="s">
        <v>643</v>
      </c>
      <c r="B19" s="1845"/>
      <c r="C19" s="1903" t="s">
        <v>644</v>
      </c>
      <c r="D19" s="1876" t="s">
        <v>612</v>
      </c>
      <c r="E19" s="148" t="s">
        <v>498</v>
      </c>
      <c r="F19" s="149"/>
      <c r="G19" s="150">
        <v>60380</v>
      </c>
      <c r="H19" s="151">
        <v>67940</v>
      </c>
      <c r="I19" s="150">
        <v>50190</v>
      </c>
      <c r="J19" s="151">
        <v>57750</v>
      </c>
      <c r="K19" s="116" t="s">
        <v>613</v>
      </c>
      <c r="L19" s="152">
        <v>530</v>
      </c>
      <c r="M19" s="153">
        <v>600</v>
      </c>
      <c r="N19" s="154" t="s">
        <v>614</v>
      </c>
      <c r="O19" s="152">
        <v>430</v>
      </c>
      <c r="P19" s="153">
        <v>500</v>
      </c>
      <c r="Q19" s="154" t="s">
        <v>614</v>
      </c>
      <c r="R19" s="1878" t="s">
        <v>613</v>
      </c>
      <c r="S19" s="1879">
        <v>10540</v>
      </c>
      <c r="T19" s="1878" t="s">
        <v>613</v>
      </c>
      <c r="U19" s="1882">
        <v>100</v>
      </c>
      <c r="V19" s="116" t="s">
        <v>613</v>
      </c>
      <c r="W19" s="155">
        <v>7560</v>
      </c>
      <c r="X19" s="156">
        <v>70</v>
      </c>
      <c r="Y19" s="1885"/>
      <c r="Z19" s="95"/>
      <c r="AA19" s="1888" t="s">
        <v>645</v>
      </c>
      <c r="AB19" s="1878"/>
      <c r="AC19" s="1889" t="s">
        <v>645</v>
      </c>
      <c r="AD19" s="196"/>
      <c r="AE19" s="1887"/>
      <c r="AF19" s="197"/>
      <c r="AG19" s="1878" t="s">
        <v>613</v>
      </c>
      <c r="AH19" s="1901">
        <v>14660</v>
      </c>
      <c r="AI19" s="160"/>
      <c r="AJ19" s="1878" t="s">
        <v>613</v>
      </c>
      <c r="AK19" s="1882">
        <v>70</v>
      </c>
      <c r="AL19" s="1900" t="s">
        <v>613</v>
      </c>
      <c r="AM19" s="161" t="s">
        <v>617</v>
      </c>
      <c r="AN19" s="162">
        <v>3700</v>
      </c>
      <c r="AO19" s="163">
        <v>4100</v>
      </c>
      <c r="AP19" s="1900" t="s">
        <v>613</v>
      </c>
      <c r="AQ19" s="161" t="s">
        <v>618</v>
      </c>
      <c r="AR19" s="162">
        <v>8300</v>
      </c>
      <c r="AS19" s="163">
        <v>9300</v>
      </c>
      <c r="AT19" s="1878" t="s">
        <v>613</v>
      </c>
      <c r="AU19" s="1879">
        <v>9080</v>
      </c>
      <c r="AV19" s="1878" t="s">
        <v>613</v>
      </c>
      <c r="AW19" s="1882">
        <v>90</v>
      </c>
      <c r="AX19" s="1900"/>
      <c r="AY19" s="179"/>
      <c r="AZ19" s="1900" t="s">
        <v>619</v>
      </c>
      <c r="BA19" s="1892" t="s">
        <v>620</v>
      </c>
      <c r="BB19" s="165"/>
      <c r="BC19" s="1892" t="s">
        <v>621</v>
      </c>
      <c r="BD19" s="166"/>
      <c r="BF19" s="95"/>
      <c r="BG19" s="92">
        <v>41</v>
      </c>
      <c r="BH19" s="92">
        <v>42</v>
      </c>
      <c r="BI19" s="1849">
        <v>4</v>
      </c>
      <c r="BJ19" s="114"/>
      <c r="BK19" s="114"/>
      <c r="BL19" s="114"/>
      <c r="BM19" s="114"/>
      <c r="BN19" s="114"/>
      <c r="BO19" s="114"/>
      <c r="BP19" s="114"/>
      <c r="BQ19" s="114"/>
      <c r="BR19" s="114"/>
      <c r="BS19" s="114"/>
      <c r="BT19" s="114"/>
      <c r="BU19" s="114"/>
      <c r="BV19" s="114"/>
    </row>
    <row r="20" spans="1:74" s="195" customFormat="1" ht="13.5" customHeight="1">
      <c r="A20" s="98" t="s">
        <v>646</v>
      </c>
      <c r="B20" s="1845"/>
      <c r="C20" s="1875"/>
      <c r="D20" s="1877"/>
      <c r="E20" s="167" t="s">
        <v>436</v>
      </c>
      <c r="F20" s="149"/>
      <c r="G20" s="168">
        <v>67940</v>
      </c>
      <c r="H20" s="169">
        <v>124230</v>
      </c>
      <c r="I20" s="168">
        <v>57750</v>
      </c>
      <c r="J20" s="169">
        <v>114040</v>
      </c>
      <c r="K20" s="116" t="s">
        <v>613</v>
      </c>
      <c r="L20" s="170">
        <v>600</v>
      </c>
      <c r="M20" s="171">
        <v>1130</v>
      </c>
      <c r="N20" s="172" t="s">
        <v>614</v>
      </c>
      <c r="O20" s="170">
        <v>500</v>
      </c>
      <c r="P20" s="171">
        <v>1030</v>
      </c>
      <c r="Q20" s="172" t="s">
        <v>614</v>
      </c>
      <c r="R20" s="1878"/>
      <c r="S20" s="1880"/>
      <c r="T20" s="1878"/>
      <c r="U20" s="1883"/>
      <c r="V20" s="116" t="s">
        <v>613</v>
      </c>
      <c r="W20" s="173">
        <v>7560</v>
      </c>
      <c r="X20" s="174">
        <v>70</v>
      </c>
      <c r="Y20" s="1885"/>
      <c r="Z20" s="95"/>
      <c r="AA20" s="1888"/>
      <c r="AB20" s="1878"/>
      <c r="AC20" s="1889"/>
      <c r="AD20" s="196"/>
      <c r="AE20" s="1887"/>
      <c r="AF20" s="197"/>
      <c r="AG20" s="1878"/>
      <c r="AH20" s="1902"/>
      <c r="AI20" s="176">
        <v>12980</v>
      </c>
      <c r="AJ20" s="1878"/>
      <c r="AK20" s="1883"/>
      <c r="AL20" s="1900"/>
      <c r="AM20" s="112" t="s">
        <v>623</v>
      </c>
      <c r="AN20" s="177">
        <v>3500</v>
      </c>
      <c r="AO20" s="178">
        <v>3900</v>
      </c>
      <c r="AP20" s="1900"/>
      <c r="AQ20" s="112" t="s">
        <v>624</v>
      </c>
      <c r="AR20" s="177">
        <v>4600</v>
      </c>
      <c r="AS20" s="178">
        <v>5100</v>
      </c>
      <c r="AT20" s="1878"/>
      <c r="AU20" s="1880"/>
      <c r="AV20" s="1878"/>
      <c r="AW20" s="1883"/>
      <c r="AX20" s="1900"/>
      <c r="AY20" s="179"/>
      <c r="AZ20" s="1900"/>
      <c r="BA20" s="1893"/>
      <c r="BB20" s="165"/>
      <c r="BC20" s="1893"/>
      <c r="BD20" s="166"/>
      <c r="BE20" s="166"/>
      <c r="BF20" s="95"/>
      <c r="BG20" s="92">
        <v>41</v>
      </c>
      <c r="BH20" s="92">
        <v>42</v>
      </c>
      <c r="BI20" s="1849"/>
      <c r="BJ20" s="114"/>
      <c r="BK20" s="114"/>
      <c r="BL20" s="114"/>
      <c r="BM20" s="114"/>
      <c r="BN20" s="114"/>
      <c r="BO20" s="114"/>
      <c r="BP20" s="114"/>
      <c r="BQ20" s="114"/>
      <c r="BR20" s="114"/>
      <c r="BS20" s="114"/>
      <c r="BT20" s="114"/>
      <c r="BU20" s="114"/>
      <c r="BV20" s="114"/>
    </row>
    <row r="21" spans="1:74" s="195" customFormat="1" ht="13.5" customHeight="1">
      <c r="A21" s="98" t="s">
        <v>647</v>
      </c>
      <c r="B21" s="1845"/>
      <c r="C21" s="1875"/>
      <c r="D21" s="1894" t="s">
        <v>626</v>
      </c>
      <c r="E21" s="167" t="s">
        <v>627</v>
      </c>
      <c r="F21" s="149"/>
      <c r="G21" s="168">
        <v>124230</v>
      </c>
      <c r="H21" s="169">
        <v>199920</v>
      </c>
      <c r="I21" s="168">
        <v>114040</v>
      </c>
      <c r="J21" s="169">
        <v>189730</v>
      </c>
      <c r="K21" s="116" t="s">
        <v>613</v>
      </c>
      <c r="L21" s="170">
        <v>1130</v>
      </c>
      <c r="M21" s="171">
        <v>1890</v>
      </c>
      <c r="N21" s="172" t="s">
        <v>614</v>
      </c>
      <c r="O21" s="170">
        <v>1030</v>
      </c>
      <c r="P21" s="171">
        <v>1790</v>
      </c>
      <c r="Q21" s="172" t="s">
        <v>614</v>
      </c>
      <c r="R21" s="1878"/>
      <c r="S21" s="1880"/>
      <c r="T21" s="1878"/>
      <c r="U21" s="1883"/>
      <c r="V21" s="180"/>
      <c r="W21" s="181"/>
      <c r="X21" s="182"/>
      <c r="Y21" s="1886"/>
      <c r="Z21" s="95"/>
      <c r="AA21" s="1888"/>
      <c r="AB21" s="1878"/>
      <c r="AC21" s="1889"/>
      <c r="AD21" s="196"/>
      <c r="AE21" s="1887"/>
      <c r="AF21" s="197"/>
      <c r="AG21" s="1878" t="s">
        <v>613</v>
      </c>
      <c r="AH21" s="1896">
        <v>12980</v>
      </c>
      <c r="AI21" s="183"/>
      <c r="AJ21" s="1878"/>
      <c r="AK21" s="1883">
        <v>0</v>
      </c>
      <c r="AL21" s="1900"/>
      <c r="AM21" s="112" t="s">
        <v>628</v>
      </c>
      <c r="AN21" s="177">
        <v>3300</v>
      </c>
      <c r="AO21" s="178">
        <v>3600</v>
      </c>
      <c r="AP21" s="1900"/>
      <c r="AQ21" s="112" t="s">
        <v>629</v>
      </c>
      <c r="AR21" s="177">
        <v>4000</v>
      </c>
      <c r="AS21" s="178">
        <v>4400</v>
      </c>
      <c r="AT21" s="1878"/>
      <c r="AU21" s="1880"/>
      <c r="AV21" s="1878"/>
      <c r="AW21" s="1883"/>
      <c r="AX21" s="1900"/>
      <c r="AY21" s="179"/>
      <c r="AZ21" s="1900"/>
      <c r="BA21" s="1898">
        <v>0.06</v>
      </c>
      <c r="BB21" s="165"/>
      <c r="BC21" s="1898">
        <v>0.93</v>
      </c>
      <c r="BD21" s="166"/>
      <c r="BF21" s="95"/>
      <c r="BG21" s="92">
        <v>41</v>
      </c>
      <c r="BH21" s="92">
        <v>42</v>
      </c>
      <c r="BI21" s="1849"/>
      <c r="BJ21" s="114"/>
      <c r="BK21" s="114"/>
      <c r="BL21" s="114"/>
      <c r="BM21" s="114"/>
      <c r="BN21" s="114"/>
      <c r="BO21" s="114"/>
      <c r="BP21" s="114"/>
      <c r="BQ21" s="114"/>
      <c r="BR21" s="114"/>
      <c r="BS21" s="114"/>
      <c r="BT21" s="114"/>
      <c r="BU21" s="114"/>
      <c r="BV21" s="114"/>
    </row>
    <row r="22" spans="1:74" s="195" customFormat="1" ht="13.5" customHeight="1">
      <c r="A22" s="98" t="s">
        <v>648</v>
      </c>
      <c r="B22" s="1845"/>
      <c r="C22" s="1875"/>
      <c r="D22" s="1895"/>
      <c r="E22" s="184" t="s">
        <v>439</v>
      </c>
      <c r="F22" s="149"/>
      <c r="G22" s="185">
        <v>199920</v>
      </c>
      <c r="H22" s="186"/>
      <c r="I22" s="185">
        <v>189730</v>
      </c>
      <c r="J22" s="186"/>
      <c r="K22" s="116" t="s">
        <v>613</v>
      </c>
      <c r="L22" s="173">
        <v>1890</v>
      </c>
      <c r="M22" s="187"/>
      <c r="N22" s="188" t="s">
        <v>614</v>
      </c>
      <c r="O22" s="173">
        <v>1790</v>
      </c>
      <c r="P22" s="187"/>
      <c r="Q22" s="188" t="s">
        <v>614</v>
      </c>
      <c r="R22" s="1878"/>
      <c r="S22" s="1881"/>
      <c r="T22" s="1878"/>
      <c r="U22" s="1884"/>
      <c r="V22" s="180"/>
      <c r="W22" s="181"/>
      <c r="X22" s="189"/>
      <c r="Y22" s="1886"/>
      <c r="Z22" s="95"/>
      <c r="AA22" s="175" t="s">
        <v>649</v>
      </c>
      <c r="AB22" s="1878"/>
      <c r="AC22" s="165" t="s">
        <v>649</v>
      </c>
      <c r="AD22" s="198"/>
      <c r="AE22" s="1887"/>
      <c r="AF22" s="175"/>
      <c r="AG22" s="1878"/>
      <c r="AH22" s="1897"/>
      <c r="AI22" s="190"/>
      <c r="AJ22" s="1878"/>
      <c r="AK22" s="1884"/>
      <c r="AL22" s="1900"/>
      <c r="AM22" s="191" t="s">
        <v>631</v>
      </c>
      <c r="AN22" s="192">
        <v>3200</v>
      </c>
      <c r="AO22" s="193">
        <v>3500</v>
      </c>
      <c r="AP22" s="1900"/>
      <c r="AQ22" s="191" t="s">
        <v>632</v>
      </c>
      <c r="AR22" s="192">
        <v>3600</v>
      </c>
      <c r="AS22" s="193">
        <v>4000</v>
      </c>
      <c r="AT22" s="1878"/>
      <c r="AU22" s="1881"/>
      <c r="AV22" s="1878"/>
      <c r="AW22" s="1884"/>
      <c r="AX22" s="1900"/>
      <c r="AY22" s="179"/>
      <c r="AZ22" s="1900"/>
      <c r="BA22" s="1899"/>
      <c r="BB22" s="165"/>
      <c r="BC22" s="1898"/>
      <c r="BD22" s="166"/>
      <c r="BE22" s="166"/>
      <c r="BF22" s="95"/>
      <c r="BG22" s="92">
        <v>41</v>
      </c>
      <c r="BH22" s="92">
        <v>42</v>
      </c>
      <c r="BI22" s="1849"/>
      <c r="BJ22" s="114"/>
      <c r="BK22" s="114"/>
      <c r="BL22" s="114"/>
      <c r="BM22" s="114"/>
      <c r="BN22" s="114"/>
      <c r="BO22" s="114"/>
      <c r="BP22" s="114"/>
      <c r="BQ22" s="114"/>
      <c r="BR22" s="114"/>
      <c r="BS22" s="114"/>
      <c r="BT22" s="114"/>
      <c r="BU22" s="114"/>
      <c r="BV22" s="114"/>
    </row>
    <row r="23" spans="1:74" s="195" customFormat="1" ht="13.5" customHeight="1">
      <c r="A23" s="195" t="s">
        <v>650</v>
      </c>
      <c r="B23" s="1845"/>
      <c r="C23" s="1903" t="s">
        <v>651</v>
      </c>
      <c r="D23" s="1876" t="s">
        <v>612</v>
      </c>
      <c r="E23" s="148" t="s">
        <v>498</v>
      </c>
      <c r="F23" s="149"/>
      <c r="G23" s="150">
        <v>53910</v>
      </c>
      <c r="H23" s="151">
        <v>61470</v>
      </c>
      <c r="I23" s="150">
        <v>45410</v>
      </c>
      <c r="J23" s="151">
        <v>52970</v>
      </c>
      <c r="K23" s="116" t="s">
        <v>613</v>
      </c>
      <c r="L23" s="152">
        <v>460</v>
      </c>
      <c r="M23" s="153">
        <v>530</v>
      </c>
      <c r="N23" s="154" t="s">
        <v>614</v>
      </c>
      <c r="O23" s="152">
        <v>380</v>
      </c>
      <c r="P23" s="153">
        <v>450</v>
      </c>
      <c r="Q23" s="154" t="s">
        <v>614</v>
      </c>
      <c r="R23" s="1878" t="s">
        <v>613</v>
      </c>
      <c r="S23" s="1879">
        <v>8780</v>
      </c>
      <c r="T23" s="1878" t="s">
        <v>613</v>
      </c>
      <c r="U23" s="1882">
        <v>80</v>
      </c>
      <c r="V23" s="116" t="s">
        <v>613</v>
      </c>
      <c r="W23" s="155">
        <v>7560</v>
      </c>
      <c r="X23" s="156">
        <v>70</v>
      </c>
      <c r="Y23" s="1885"/>
      <c r="Z23" s="95">
        <v>210</v>
      </c>
      <c r="AA23" s="175">
        <v>264200</v>
      </c>
      <c r="AB23" s="1878"/>
      <c r="AC23" s="165">
        <v>2640</v>
      </c>
      <c r="AD23" s="159"/>
      <c r="AE23" s="1887"/>
      <c r="AF23" s="165"/>
      <c r="AG23" s="1878" t="s">
        <v>613</v>
      </c>
      <c r="AH23" s="1901">
        <v>13330</v>
      </c>
      <c r="AI23" s="160"/>
      <c r="AJ23" s="1878" t="s">
        <v>613</v>
      </c>
      <c r="AK23" s="1882">
        <v>60</v>
      </c>
      <c r="AL23" s="1900" t="s">
        <v>613</v>
      </c>
      <c r="AM23" s="161" t="s">
        <v>617</v>
      </c>
      <c r="AN23" s="162">
        <v>3100</v>
      </c>
      <c r="AO23" s="163">
        <v>3400</v>
      </c>
      <c r="AP23" s="1900" t="s">
        <v>613</v>
      </c>
      <c r="AQ23" s="161" t="s">
        <v>618</v>
      </c>
      <c r="AR23" s="162">
        <v>7000</v>
      </c>
      <c r="AS23" s="163">
        <v>7800</v>
      </c>
      <c r="AT23" s="1878" t="s">
        <v>613</v>
      </c>
      <c r="AU23" s="1879">
        <v>7560</v>
      </c>
      <c r="AV23" s="1878" t="s">
        <v>613</v>
      </c>
      <c r="AW23" s="1882">
        <v>70</v>
      </c>
      <c r="AX23" s="1900"/>
      <c r="AY23" s="179"/>
      <c r="AZ23" s="1900" t="s">
        <v>619</v>
      </c>
      <c r="BA23" s="1892" t="s">
        <v>620</v>
      </c>
      <c r="BB23" s="165"/>
      <c r="BC23" s="1892" t="s">
        <v>621</v>
      </c>
      <c r="BD23" s="166"/>
      <c r="BF23" s="95"/>
      <c r="BG23" s="92">
        <v>43</v>
      </c>
      <c r="BH23" s="92">
        <v>44</v>
      </c>
      <c r="BI23" s="1849">
        <v>5</v>
      </c>
      <c r="BJ23" s="114"/>
      <c r="BK23" s="114"/>
      <c r="BL23" s="114"/>
      <c r="BM23" s="114"/>
      <c r="BN23" s="114"/>
      <c r="BO23" s="114"/>
      <c r="BP23" s="114"/>
      <c r="BQ23" s="114"/>
      <c r="BR23" s="114"/>
      <c r="BS23" s="114"/>
      <c r="BT23" s="114"/>
      <c r="BU23" s="114"/>
      <c r="BV23" s="114"/>
    </row>
    <row r="24" spans="1:74" s="195" customFormat="1" ht="13.5" customHeight="1">
      <c r="A24" s="195" t="s">
        <v>652</v>
      </c>
      <c r="B24" s="1845"/>
      <c r="C24" s="1875"/>
      <c r="D24" s="1877"/>
      <c r="E24" s="167" t="s">
        <v>436</v>
      </c>
      <c r="F24" s="149"/>
      <c r="G24" s="168">
        <v>61470</v>
      </c>
      <c r="H24" s="169">
        <v>117760</v>
      </c>
      <c r="I24" s="168">
        <v>52970</v>
      </c>
      <c r="J24" s="169">
        <v>109260</v>
      </c>
      <c r="K24" s="116" t="s">
        <v>613</v>
      </c>
      <c r="L24" s="170">
        <v>530</v>
      </c>
      <c r="M24" s="171">
        <v>1060</v>
      </c>
      <c r="N24" s="172" t="s">
        <v>614</v>
      </c>
      <c r="O24" s="170">
        <v>450</v>
      </c>
      <c r="P24" s="171">
        <v>980</v>
      </c>
      <c r="Q24" s="172" t="s">
        <v>614</v>
      </c>
      <c r="R24" s="1878"/>
      <c r="S24" s="1880"/>
      <c r="T24" s="1878"/>
      <c r="U24" s="1883"/>
      <c r="V24" s="116" t="s">
        <v>613</v>
      </c>
      <c r="W24" s="173">
        <v>7560</v>
      </c>
      <c r="X24" s="174">
        <v>70</v>
      </c>
      <c r="Y24" s="1885"/>
      <c r="Z24" s="95"/>
      <c r="AA24" s="199"/>
      <c r="AB24" s="1878"/>
      <c r="AC24" s="200"/>
      <c r="AD24" s="201"/>
      <c r="AE24" s="1887"/>
      <c r="AF24" s="199"/>
      <c r="AG24" s="1878"/>
      <c r="AH24" s="1902"/>
      <c r="AI24" s="176">
        <v>11660</v>
      </c>
      <c r="AJ24" s="1878"/>
      <c r="AK24" s="1883"/>
      <c r="AL24" s="1900"/>
      <c r="AM24" s="112" t="s">
        <v>623</v>
      </c>
      <c r="AN24" s="177">
        <v>2900</v>
      </c>
      <c r="AO24" s="178">
        <v>3200</v>
      </c>
      <c r="AP24" s="1900"/>
      <c r="AQ24" s="112" t="s">
        <v>624</v>
      </c>
      <c r="AR24" s="177">
        <v>3800</v>
      </c>
      <c r="AS24" s="178">
        <v>4300</v>
      </c>
      <c r="AT24" s="1878"/>
      <c r="AU24" s="1880"/>
      <c r="AV24" s="1878"/>
      <c r="AW24" s="1883"/>
      <c r="AX24" s="1900"/>
      <c r="AY24" s="179"/>
      <c r="AZ24" s="1900"/>
      <c r="BA24" s="1893"/>
      <c r="BB24" s="165"/>
      <c r="BC24" s="1893"/>
      <c r="BD24" s="166"/>
      <c r="BE24" s="166"/>
      <c r="BF24" s="95"/>
      <c r="BG24" s="92">
        <v>43</v>
      </c>
      <c r="BH24" s="92">
        <v>44</v>
      </c>
      <c r="BI24" s="1849"/>
      <c r="BJ24" s="114"/>
      <c r="BK24" s="114"/>
      <c r="BL24" s="114"/>
      <c r="BM24" s="114"/>
      <c r="BN24" s="114"/>
      <c r="BO24" s="114"/>
      <c r="BP24" s="114"/>
      <c r="BQ24" s="114"/>
      <c r="BR24" s="114"/>
      <c r="BS24" s="114"/>
      <c r="BT24" s="114"/>
      <c r="BU24" s="114"/>
      <c r="BV24" s="114"/>
    </row>
    <row r="25" spans="1:74" s="195" customFormat="1" ht="13.5" customHeight="1">
      <c r="A25" s="195" t="s">
        <v>653</v>
      </c>
      <c r="B25" s="1845"/>
      <c r="C25" s="1875"/>
      <c r="D25" s="1894" t="s">
        <v>626</v>
      </c>
      <c r="E25" s="167" t="s">
        <v>627</v>
      </c>
      <c r="F25" s="149"/>
      <c r="G25" s="168">
        <v>117760</v>
      </c>
      <c r="H25" s="169">
        <v>193450</v>
      </c>
      <c r="I25" s="168">
        <v>109260</v>
      </c>
      <c r="J25" s="169">
        <v>184950</v>
      </c>
      <c r="K25" s="116" t="s">
        <v>613</v>
      </c>
      <c r="L25" s="170">
        <v>1060</v>
      </c>
      <c r="M25" s="171">
        <v>1820</v>
      </c>
      <c r="N25" s="172" t="s">
        <v>614</v>
      </c>
      <c r="O25" s="170">
        <v>980</v>
      </c>
      <c r="P25" s="171">
        <v>1740</v>
      </c>
      <c r="Q25" s="172" t="s">
        <v>614</v>
      </c>
      <c r="R25" s="1878"/>
      <c r="S25" s="1880"/>
      <c r="T25" s="1878"/>
      <c r="U25" s="1883"/>
      <c r="V25" s="180"/>
      <c r="W25" s="181"/>
      <c r="X25" s="182"/>
      <c r="Y25" s="1886"/>
      <c r="Z25" s="95"/>
      <c r="AA25" s="175" t="s">
        <v>654</v>
      </c>
      <c r="AB25" s="1878"/>
      <c r="AC25" s="165" t="s">
        <v>654</v>
      </c>
      <c r="AD25" s="198"/>
      <c r="AE25" s="1887"/>
      <c r="AF25" s="175"/>
      <c r="AG25" s="1878" t="s">
        <v>613</v>
      </c>
      <c r="AH25" s="1896">
        <v>11660</v>
      </c>
      <c r="AI25" s="183"/>
      <c r="AJ25" s="1878"/>
      <c r="AK25" s="1883">
        <v>0</v>
      </c>
      <c r="AL25" s="1900"/>
      <c r="AM25" s="112" t="s">
        <v>628</v>
      </c>
      <c r="AN25" s="177">
        <v>2700</v>
      </c>
      <c r="AO25" s="178">
        <v>3000</v>
      </c>
      <c r="AP25" s="1900"/>
      <c r="AQ25" s="112" t="s">
        <v>629</v>
      </c>
      <c r="AR25" s="177">
        <v>3300</v>
      </c>
      <c r="AS25" s="178">
        <v>3700</v>
      </c>
      <c r="AT25" s="1878"/>
      <c r="AU25" s="1880"/>
      <c r="AV25" s="1878"/>
      <c r="AW25" s="1883"/>
      <c r="AX25" s="1900"/>
      <c r="AY25" s="179"/>
      <c r="AZ25" s="1900"/>
      <c r="BA25" s="1898">
        <v>6.9999999999999993E-2</v>
      </c>
      <c r="BB25" s="165"/>
      <c r="BC25" s="1898">
        <v>0.9</v>
      </c>
      <c r="BD25" s="166"/>
      <c r="BF25" s="95"/>
      <c r="BG25" s="92">
        <v>43</v>
      </c>
      <c r="BH25" s="92">
        <v>44</v>
      </c>
      <c r="BI25" s="1849"/>
      <c r="BJ25" s="114"/>
      <c r="BK25" s="114"/>
      <c r="BL25" s="114"/>
      <c r="BM25" s="114"/>
      <c r="BN25" s="114"/>
      <c r="BO25" s="114"/>
      <c r="BP25" s="114"/>
      <c r="BQ25" s="114"/>
      <c r="BR25" s="114"/>
      <c r="BS25" s="114"/>
      <c r="BT25" s="114"/>
      <c r="BU25" s="114"/>
      <c r="BV25" s="114"/>
    </row>
    <row r="26" spans="1:74" s="195" customFormat="1" ht="13.5" customHeight="1">
      <c r="A26" s="195" t="s">
        <v>655</v>
      </c>
      <c r="B26" s="1845"/>
      <c r="C26" s="1875"/>
      <c r="D26" s="1895"/>
      <c r="E26" s="184" t="s">
        <v>439</v>
      </c>
      <c r="F26" s="149"/>
      <c r="G26" s="185">
        <v>193450</v>
      </c>
      <c r="H26" s="186"/>
      <c r="I26" s="185">
        <v>184950</v>
      </c>
      <c r="J26" s="186"/>
      <c r="K26" s="116" t="s">
        <v>613</v>
      </c>
      <c r="L26" s="173">
        <v>1820</v>
      </c>
      <c r="M26" s="187"/>
      <c r="N26" s="188" t="s">
        <v>614</v>
      </c>
      <c r="O26" s="173">
        <v>1740</v>
      </c>
      <c r="P26" s="187"/>
      <c r="Q26" s="188" t="s">
        <v>614</v>
      </c>
      <c r="R26" s="1878"/>
      <c r="S26" s="1881"/>
      <c r="T26" s="1878"/>
      <c r="U26" s="1884"/>
      <c r="V26" s="180"/>
      <c r="W26" s="181"/>
      <c r="X26" s="189"/>
      <c r="Y26" s="1886"/>
      <c r="Z26" s="95">
        <v>279</v>
      </c>
      <c r="AA26" s="175">
        <v>282800</v>
      </c>
      <c r="AB26" s="1878"/>
      <c r="AC26" s="165">
        <v>2820</v>
      </c>
      <c r="AD26" s="159"/>
      <c r="AE26" s="1887"/>
      <c r="AF26" s="165"/>
      <c r="AG26" s="1878"/>
      <c r="AH26" s="1897"/>
      <c r="AI26" s="190"/>
      <c r="AJ26" s="1878"/>
      <c r="AK26" s="1884"/>
      <c r="AL26" s="1900"/>
      <c r="AM26" s="191" t="s">
        <v>631</v>
      </c>
      <c r="AN26" s="192">
        <v>2600</v>
      </c>
      <c r="AO26" s="193">
        <v>2900</v>
      </c>
      <c r="AP26" s="1900"/>
      <c r="AQ26" s="191" t="s">
        <v>632</v>
      </c>
      <c r="AR26" s="192">
        <v>3000</v>
      </c>
      <c r="AS26" s="193">
        <v>3300</v>
      </c>
      <c r="AT26" s="1878"/>
      <c r="AU26" s="1881"/>
      <c r="AV26" s="1878"/>
      <c r="AW26" s="1884"/>
      <c r="AX26" s="1900"/>
      <c r="AY26" s="179"/>
      <c r="AZ26" s="1900"/>
      <c r="BA26" s="1899"/>
      <c r="BB26" s="165"/>
      <c r="BC26" s="1898"/>
      <c r="BD26" s="166"/>
      <c r="BF26" s="95"/>
      <c r="BG26" s="92">
        <v>43</v>
      </c>
      <c r="BH26" s="92">
        <v>44</v>
      </c>
      <c r="BI26" s="1849"/>
      <c r="BJ26" s="114"/>
      <c r="BK26" s="114"/>
      <c r="BL26" s="114"/>
      <c r="BM26" s="114"/>
      <c r="BN26" s="114"/>
      <c r="BO26" s="114"/>
      <c r="BP26" s="114"/>
      <c r="BQ26" s="114"/>
      <c r="BR26" s="114"/>
      <c r="BS26" s="114"/>
      <c r="BT26" s="114"/>
      <c r="BU26" s="114"/>
      <c r="BV26" s="114"/>
    </row>
    <row r="27" spans="1:74" s="195" customFormat="1" ht="13.5" customHeight="1">
      <c r="A27" s="195" t="s">
        <v>656</v>
      </c>
      <c r="B27" s="1845"/>
      <c r="C27" s="1903" t="s">
        <v>657</v>
      </c>
      <c r="D27" s="1876" t="s">
        <v>612</v>
      </c>
      <c r="E27" s="148" t="s">
        <v>498</v>
      </c>
      <c r="F27" s="149"/>
      <c r="G27" s="150">
        <v>49360</v>
      </c>
      <c r="H27" s="151">
        <v>56920</v>
      </c>
      <c r="I27" s="150">
        <v>42080</v>
      </c>
      <c r="J27" s="151">
        <v>49640</v>
      </c>
      <c r="K27" s="116" t="s">
        <v>613</v>
      </c>
      <c r="L27" s="152">
        <v>420</v>
      </c>
      <c r="M27" s="153">
        <v>490</v>
      </c>
      <c r="N27" s="154" t="s">
        <v>614</v>
      </c>
      <c r="O27" s="152">
        <v>350</v>
      </c>
      <c r="P27" s="153">
        <v>420</v>
      </c>
      <c r="Q27" s="154" t="s">
        <v>614</v>
      </c>
      <c r="R27" s="1878" t="s">
        <v>613</v>
      </c>
      <c r="S27" s="1879">
        <v>7520</v>
      </c>
      <c r="T27" s="1878" t="s">
        <v>613</v>
      </c>
      <c r="U27" s="1882">
        <v>70</v>
      </c>
      <c r="V27" s="116" t="s">
        <v>613</v>
      </c>
      <c r="W27" s="155">
        <v>7560</v>
      </c>
      <c r="X27" s="156">
        <v>70</v>
      </c>
      <c r="Y27" s="1885"/>
      <c r="Z27" s="95"/>
      <c r="AA27" s="199"/>
      <c r="AB27" s="1878"/>
      <c r="AC27" s="200"/>
      <c r="AD27" s="201"/>
      <c r="AE27" s="1887"/>
      <c r="AF27" s="199"/>
      <c r="AG27" s="1878" t="s">
        <v>613</v>
      </c>
      <c r="AH27" s="1901">
        <v>12380</v>
      </c>
      <c r="AI27" s="160"/>
      <c r="AJ27" s="1878" t="s">
        <v>613</v>
      </c>
      <c r="AK27" s="1882">
        <v>50</v>
      </c>
      <c r="AL27" s="1900" t="s">
        <v>613</v>
      </c>
      <c r="AM27" s="161" t="s">
        <v>617</v>
      </c>
      <c r="AN27" s="162">
        <v>2600</v>
      </c>
      <c r="AO27" s="163">
        <v>2900</v>
      </c>
      <c r="AP27" s="1900" t="s">
        <v>613</v>
      </c>
      <c r="AQ27" s="161" t="s">
        <v>618</v>
      </c>
      <c r="AR27" s="162">
        <v>6000</v>
      </c>
      <c r="AS27" s="163">
        <v>6700</v>
      </c>
      <c r="AT27" s="1878" t="s">
        <v>613</v>
      </c>
      <c r="AU27" s="1879">
        <v>6480</v>
      </c>
      <c r="AV27" s="1878" t="s">
        <v>613</v>
      </c>
      <c r="AW27" s="1882">
        <v>60</v>
      </c>
      <c r="AX27" s="1900"/>
      <c r="AY27" s="179"/>
      <c r="AZ27" s="1900" t="s">
        <v>619</v>
      </c>
      <c r="BA27" s="1892" t="s">
        <v>620</v>
      </c>
      <c r="BB27" s="165"/>
      <c r="BC27" s="1892" t="s">
        <v>621</v>
      </c>
      <c r="BD27" s="166"/>
      <c r="BF27" s="95"/>
      <c r="BG27" s="92">
        <v>45</v>
      </c>
      <c r="BH27" s="92">
        <v>46</v>
      </c>
      <c r="BI27" s="1849">
        <v>6</v>
      </c>
      <c r="BJ27" s="114"/>
      <c r="BK27" s="114"/>
      <c r="BL27" s="114"/>
      <c r="BM27" s="114"/>
      <c r="BN27" s="114"/>
      <c r="BO27" s="114"/>
      <c r="BP27" s="114"/>
      <c r="BQ27" s="114"/>
      <c r="BR27" s="114"/>
      <c r="BS27" s="114"/>
      <c r="BT27" s="114"/>
      <c r="BU27" s="114"/>
      <c r="BV27" s="114"/>
    </row>
    <row r="28" spans="1:74" s="195" customFormat="1" ht="13.5" customHeight="1">
      <c r="A28" s="195" t="s">
        <v>658</v>
      </c>
      <c r="B28" s="1845"/>
      <c r="C28" s="1875"/>
      <c r="D28" s="1877"/>
      <c r="E28" s="167" t="s">
        <v>436</v>
      </c>
      <c r="F28" s="149"/>
      <c r="G28" s="168">
        <v>56920</v>
      </c>
      <c r="H28" s="169">
        <v>113210</v>
      </c>
      <c r="I28" s="168">
        <v>49640</v>
      </c>
      <c r="J28" s="169">
        <v>105930</v>
      </c>
      <c r="K28" s="116" t="s">
        <v>613</v>
      </c>
      <c r="L28" s="170">
        <v>490</v>
      </c>
      <c r="M28" s="171">
        <v>1020</v>
      </c>
      <c r="N28" s="172" t="s">
        <v>614</v>
      </c>
      <c r="O28" s="170">
        <v>420</v>
      </c>
      <c r="P28" s="171">
        <v>950</v>
      </c>
      <c r="Q28" s="172" t="s">
        <v>614</v>
      </c>
      <c r="R28" s="1878"/>
      <c r="S28" s="1880"/>
      <c r="T28" s="1878"/>
      <c r="U28" s="1883"/>
      <c r="V28" s="116" t="s">
        <v>613</v>
      </c>
      <c r="W28" s="173">
        <v>7560</v>
      </c>
      <c r="X28" s="174">
        <v>70</v>
      </c>
      <c r="Y28" s="1885"/>
      <c r="Z28" s="95"/>
      <c r="AA28" s="175" t="s">
        <v>659</v>
      </c>
      <c r="AB28" s="1878"/>
      <c r="AC28" s="165" t="s">
        <v>659</v>
      </c>
      <c r="AD28" s="198"/>
      <c r="AE28" s="1887"/>
      <c r="AF28" s="175"/>
      <c r="AG28" s="1878"/>
      <c r="AH28" s="1902"/>
      <c r="AI28" s="176">
        <v>10710</v>
      </c>
      <c r="AJ28" s="1878"/>
      <c r="AK28" s="1883"/>
      <c r="AL28" s="1900"/>
      <c r="AM28" s="112" t="s">
        <v>623</v>
      </c>
      <c r="AN28" s="177">
        <v>2500</v>
      </c>
      <c r="AO28" s="178">
        <v>2700</v>
      </c>
      <c r="AP28" s="1900"/>
      <c r="AQ28" s="112" t="s">
        <v>624</v>
      </c>
      <c r="AR28" s="177">
        <v>3300</v>
      </c>
      <c r="AS28" s="178">
        <v>3600</v>
      </c>
      <c r="AT28" s="1878"/>
      <c r="AU28" s="1880"/>
      <c r="AV28" s="1878"/>
      <c r="AW28" s="1883"/>
      <c r="AX28" s="1900"/>
      <c r="AY28" s="179"/>
      <c r="AZ28" s="1900"/>
      <c r="BA28" s="1893"/>
      <c r="BB28" s="165"/>
      <c r="BC28" s="1893"/>
      <c r="BD28" s="166"/>
      <c r="BF28" s="95"/>
      <c r="BG28" s="92">
        <v>45</v>
      </c>
      <c r="BH28" s="92">
        <v>46</v>
      </c>
      <c r="BI28" s="1849"/>
      <c r="BJ28" s="114"/>
      <c r="BK28" s="114"/>
      <c r="BL28" s="114"/>
      <c r="BM28" s="114"/>
      <c r="BN28" s="114"/>
      <c r="BO28" s="114"/>
      <c r="BP28" s="114"/>
      <c r="BQ28" s="114"/>
      <c r="BR28" s="114"/>
      <c r="BS28" s="114"/>
      <c r="BT28" s="114"/>
      <c r="BU28" s="114"/>
      <c r="BV28" s="114"/>
    </row>
    <row r="29" spans="1:74" s="195" customFormat="1" ht="13.5" customHeight="1">
      <c r="A29" s="195" t="s">
        <v>660</v>
      </c>
      <c r="B29" s="1845"/>
      <c r="C29" s="1875"/>
      <c r="D29" s="1894" t="s">
        <v>626</v>
      </c>
      <c r="E29" s="167" t="s">
        <v>627</v>
      </c>
      <c r="F29" s="149"/>
      <c r="G29" s="168">
        <v>113210</v>
      </c>
      <c r="H29" s="169">
        <v>188900</v>
      </c>
      <c r="I29" s="168">
        <v>105930</v>
      </c>
      <c r="J29" s="169">
        <v>181620</v>
      </c>
      <c r="K29" s="116" t="s">
        <v>613</v>
      </c>
      <c r="L29" s="170">
        <v>1020</v>
      </c>
      <c r="M29" s="171">
        <v>1780</v>
      </c>
      <c r="N29" s="172" t="s">
        <v>614</v>
      </c>
      <c r="O29" s="170">
        <v>950</v>
      </c>
      <c r="P29" s="171">
        <v>1710</v>
      </c>
      <c r="Q29" s="172" t="s">
        <v>614</v>
      </c>
      <c r="R29" s="1878"/>
      <c r="S29" s="1880"/>
      <c r="T29" s="1878"/>
      <c r="U29" s="1883"/>
      <c r="V29" s="180"/>
      <c r="W29" s="181"/>
      <c r="X29" s="182"/>
      <c r="Y29" s="1886"/>
      <c r="Z29" s="95">
        <v>349</v>
      </c>
      <c r="AA29" s="175">
        <v>320200</v>
      </c>
      <c r="AB29" s="1878"/>
      <c r="AC29" s="165">
        <v>3200</v>
      </c>
      <c r="AD29" s="159"/>
      <c r="AE29" s="1887"/>
      <c r="AF29" s="165"/>
      <c r="AG29" s="1878" t="s">
        <v>613</v>
      </c>
      <c r="AH29" s="1896">
        <v>10710</v>
      </c>
      <c r="AI29" s="183"/>
      <c r="AJ29" s="1878"/>
      <c r="AK29" s="1883">
        <v>0</v>
      </c>
      <c r="AL29" s="1900"/>
      <c r="AM29" s="112" t="s">
        <v>628</v>
      </c>
      <c r="AN29" s="177">
        <v>2300</v>
      </c>
      <c r="AO29" s="178">
        <v>2600</v>
      </c>
      <c r="AP29" s="1900"/>
      <c r="AQ29" s="112" t="s">
        <v>629</v>
      </c>
      <c r="AR29" s="177">
        <v>2900</v>
      </c>
      <c r="AS29" s="178">
        <v>3200</v>
      </c>
      <c r="AT29" s="1878"/>
      <c r="AU29" s="1880"/>
      <c r="AV29" s="1878"/>
      <c r="AW29" s="1883"/>
      <c r="AX29" s="1900"/>
      <c r="AY29" s="179"/>
      <c r="AZ29" s="1900"/>
      <c r="BA29" s="1898">
        <v>7.0000000000000007E-2</v>
      </c>
      <c r="BB29" s="165"/>
      <c r="BC29" s="1898">
        <v>0.92</v>
      </c>
      <c r="BD29" s="166"/>
      <c r="BF29" s="95"/>
      <c r="BG29" s="92">
        <v>45</v>
      </c>
      <c r="BH29" s="92">
        <v>46</v>
      </c>
      <c r="BI29" s="1849"/>
      <c r="BJ29" s="114"/>
      <c r="BK29" s="114"/>
      <c r="BL29" s="114"/>
      <c r="BM29" s="114"/>
      <c r="BN29" s="114"/>
      <c r="BO29" s="114"/>
      <c r="BP29" s="114"/>
      <c r="BQ29" s="114"/>
      <c r="BR29" s="114"/>
      <c r="BS29" s="114"/>
      <c r="BT29" s="114"/>
      <c r="BU29" s="114"/>
      <c r="BV29" s="114"/>
    </row>
    <row r="30" spans="1:74" s="195" customFormat="1" ht="13.5" customHeight="1">
      <c r="A30" s="195" t="s">
        <v>661</v>
      </c>
      <c r="B30" s="1845"/>
      <c r="C30" s="1875"/>
      <c r="D30" s="1895"/>
      <c r="E30" s="184" t="s">
        <v>439</v>
      </c>
      <c r="F30" s="149"/>
      <c r="G30" s="185">
        <v>188900</v>
      </c>
      <c r="H30" s="186"/>
      <c r="I30" s="185">
        <v>181620</v>
      </c>
      <c r="J30" s="186"/>
      <c r="K30" s="116" t="s">
        <v>613</v>
      </c>
      <c r="L30" s="173">
        <v>1780</v>
      </c>
      <c r="M30" s="187"/>
      <c r="N30" s="188" t="s">
        <v>614</v>
      </c>
      <c r="O30" s="173">
        <v>1710</v>
      </c>
      <c r="P30" s="187"/>
      <c r="Q30" s="188" t="s">
        <v>614</v>
      </c>
      <c r="R30" s="1878"/>
      <c r="S30" s="1881"/>
      <c r="T30" s="1878"/>
      <c r="U30" s="1884"/>
      <c r="V30" s="180"/>
      <c r="W30" s="181"/>
      <c r="X30" s="189"/>
      <c r="Y30" s="1886"/>
      <c r="Z30" s="95"/>
      <c r="AA30" s="199"/>
      <c r="AB30" s="1878"/>
      <c r="AC30" s="200"/>
      <c r="AD30" s="201"/>
      <c r="AE30" s="1887"/>
      <c r="AF30" s="199"/>
      <c r="AG30" s="1878"/>
      <c r="AH30" s="1897"/>
      <c r="AI30" s="190"/>
      <c r="AJ30" s="1878"/>
      <c r="AK30" s="1884"/>
      <c r="AL30" s="1900"/>
      <c r="AM30" s="191" t="s">
        <v>631</v>
      </c>
      <c r="AN30" s="192">
        <v>2200</v>
      </c>
      <c r="AO30" s="193">
        <v>2500</v>
      </c>
      <c r="AP30" s="1900"/>
      <c r="AQ30" s="191" t="s">
        <v>632</v>
      </c>
      <c r="AR30" s="192">
        <v>2500</v>
      </c>
      <c r="AS30" s="193">
        <v>2800</v>
      </c>
      <c r="AT30" s="1878"/>
      <c r="AU30" s="1881"/>
      <c r="AV30" s="1878"/>
      <c r="AW30" s="1884"/>
      <c r="AX30" s="1900"/>
      <c r="AY30" s="179"/>
      <c r="AZ30" s="1900"/>
      <c r="BA30" s="1899"/>
      <c r="BB30" s="165"/>
      <c r="BC30" s="1898"/>
      <c r="BD30" s="166"/>
      <c r="BF30" s="95"/>
      <c r="BG30" s="92">
        <v>45</v>
      </c>
      <c r="BH30" s="92">
        <v>46</v>
      </c>
      <c r="BI30" s="1849"/>
      <c r="BJ30" s="114"/>
      <c r="BK30" s="114"/>
      <c r="BL30" s="114"/>
      <c r="BM30" s="114"/>
      <c r="BN30" s="114"/>
      <c r="BO30" s="114"/>
      <c r="BP30" s="114"/>
      <c r="BQ30" s="114"/>
      <c r="BR30" s="114"/>
      <c r="BS30" s="114"/>
      <c r="BT30" s="114"/>
      <c r="BU30" s="114"/>
      <c r="BV30" s="114"/>
    </row>
    <row r="31" spans="1:74" s="195" customFormat="1" ht="13.5" customHeight="1">
      <c r="A31" s="195" t="s">
        <v>662</v>
      </c>
      <c r="B31" s="1845"/>
      <c r="C31" s="1903" t="s">
        <v>663</v>
      </c>
      <c r="D31" s="1876" t="s">
        <v>612</v>
      </c>
      <c r="E31" s="148" t="s">
        <v>498</v>
      </c>
      <c r="F31" s="149"/>
      <c r="G31" s="150">
        <v>46000</v>
      </c>
      <c r="H31" s="151">
        <v>53560</v>
      </c>
      <c r="I31" s="150">
        <v>39630</v>
      </c>
      <c r="J31" s="151">
        <v>47190</v>
      </c>
      <c r="K31" s="116" t="s">
        <v>613</v>
      </c>
      <c r="L31" s="152">
        <v>390</v>
      </c>
      <c r="M31" s="153">
        <v>460</v>
      </c>
      <c r="N31" s="154" t="s">
        <v>614</v>
      </c>
      <c r="O31" s="152">
        <v>320</v>
      </c>
      <c r="P31" s="153">
        <v>390</v>
      </c>
      <c r="Q31" s="154" t="s">
        <v>614</v>
      </c>
      <c r="R31" s="1878" t="s">
        <v>613</v>
      </c>
      <c r="S31" s="1879">
        <v>6580</v>
      </c>
      <c r="T31" s="1878" t="s">
        <v>613</v>
      </c>
      <c r="U31" s="1882">
        <v>60</v>
      </c>
      <c r="V31" s="116" t="s">
        <v>613</v>
      </c>
      <c r="W31" s="155">
        <v>7560</v>
      </c>
      <c r="X31" s="156">
        <v>70</v>
      </c>
      <c r="Y31" s="1885"/>
      <c r="Z31" s="95"/>
      <c r="AA31" s="175" t="s">
        <v>664</v>
      </c>
      <c r="AB31" s="1878"/>
      <c r="AC31" s="165" t="s">
        <v>664</v>
      </c>
      <c r="AD31" s="198"/>
      <c r="AE31" s="1887"/>
      <c r="AF31" s="175"/>
      <c r="AG31" s="1878" t="s">
        <v>613</v>
      </c>
      <c r="AH31" s="1901">
        <v>11670</v>
      </c>
      <c r="AI31" s="160"/>
      <c r="AJ31" s="1878" t="s">
        <v>613</v>
      </c>
      <c r="AK31" s="1882">
        <v>40</v>
      </c>
      <c r="AL31" s="1900" t="s">
        <v>613</v>
      </c>
      <c r="AM31" s="161" t="s">
        <v>617</v>
      </c>
      <c r="AN31" s="162">
        <v>3000</v>
      </c>
      <c r="AO31" s="163">
        <v>3300</v>
      </c>
      <c r="AP31" s="1900" t="s">
        <v>613</v>
      </c>
      <c r="AQ31" s="161" t="s">
        <v>618</v>
      </c>
      <c r="AR31" s="162">
        <v>6700</v>
      </c>
      <c r="AS31" s="163">
        <v>7500</v>
      </c>
      <c r="AT31" s="1878" t="s">
        <v>613</v>
      </c>
      <c r="AU31" s="1879">
        <v>5670</v>
      </c>
      <c r="AV31" s="1878" t="s">
        <v>613</v>
      </c>
      <c r="AW31" s="1882">
        <v>50</v>
      </c>
      <c r="AX31" s="1900"/>
      <c r="AY31" s="179"/>
      <c r="AZ31" s="1900" t="s">
        <v>619</v>
      </c>
      <c r="BA31" s="1892" t="s">
        <v>620</v>
      </c>
      <c r="BB31" s="165"/>
      <c r="BC31" s="1892" t="s">
        <v>621</v>
      </c>
      <c r="BD31" s="166"/>
      <c r="BF31" s="95"/>
      <c r="BG31" s="92">
        <v>47</v>
      </c>
      <c r="BH31" s="92">
        <v>48</v>
      </c>
      <c r="BI31" s="1849">
        <v>7</v>
      </c>
      <c r="BJ31" s="114"/>
      <c r="BK31" s="114"/>
      <c r="BL31" s="114"/>
      <c r="BM31" s="114"/>
      <c r="BN31" s="114"/>
      <c r="BO31" s="114"/>
      <c r="BP31" s="114"/>
      <c r="BQ31" s="114"/>
      <c r="BR31" s="114"/>
      <c r="BS31" s="114"/>
      <c r="BT31" s="114"/>
      <c r="BU31" s="114"/>
      <c r="BV31" s="114"/>
    </row>
    <row r="32" spans="1:74" s="195" customFormat="1" ht="13.5" customHeight="1">
      <c r="A32" s="195" t="s">
        <v>665</v>
      </c>
      <c r="B32" s="1845"/>
      <c r="C32" s="1875"/>
      <c r="D32" s="1877"/>
      <c r="E32" s="167" t="s">
        <v>436</v>
      </c>
      <c r="F32" s="149"/>
      <c r="G32" s="168">
        <v>53560</v>
      </c>
      <c r="H32" s="169">
        <v>109850</v>
      </c>
      <c r="I32" s="168">
        <v>47190</v>
      </c>
      <c r="J32" s="169">
        <v>103480</v>
      </c>
      <c r="K32" s="116" t="s">
        <v>613</v>
      </c>
      <c r="L32" s="170">
        <v>460</v>
      </c>
      <c r="M32" s="171">
        <v>990</v>
      </c>
      <c r="N32" s="172" t="s">
        <v>614</v>
      </c>
      <c r="O32" s="170">
        <v>390</v>
      </c>
      <c r="P32" s="171">
        <v>920</v>
      </c>
      <c r="Q32" s="172" t="s">
        <v>614</v>
      </c>
      <c r="R32" s="1878"/>
      <c r="S32" s="1880"/>
      <c r="T32" s="1878"/>
      <c r="U32" s="1883"/>
      <c r="V32" s="116" t="s">
        <v>613</v>
      </c>
      <c r="W32" s="173">
        <v>7560</v>
      </c>
      <c r="X32" s="174">
        <v>70</v>
      </c>
      <c r="Y32" s="1885"/>
      <c r="Z32" s="95">
        <v>419</v>
      </c>
      <c r="AA32" s="175">
        <v>357500</v>
      </c>
      <c r="AB32" s="1878"/>
      <c r="AC32" s="165">
        <v>3570</v>
      </c>
      <c r="AD32" s="159"/>
      <c r="AE32" s="1887"/>
      <c r="AF32" s="165"/>
      <c r="AG32" s="1878"/>
      <c r="AH32" s="1902"/>
      <c r="AI32" s="176">
        <v>10000</v>
      </c>
      <c r="AJ32" s="1878"/>
      <c r="AK32" s="1883"/>
      <c r="AL32" s="1900"/>
      <c r="AM32" s="112" t="s">
        <v>623</v>
      </c>
      <c r="AN32" s="177">
        <v>2900</v>
      </c>
      <c r="AO32" s="178">
        <v>3200</v>
      </c>
      <c r="AP32" s="1900"/>
      <c r="AQ32" s="112" t="s">
        <v>624</v>
      </c>
      <c r="AR32" s="177">
        <v>3700</v>
      </c>
      <c r="AS32" s="178">
        <v>4100</v>
      </c>
      <c r="AT32" s="1878"/>
      <c r="AU32" s="1880"/>
      <c r="AV32" s="1878"/>
      <c r="AW32" s="1883"/>
      <c r="AX32" s="1900"/>
      <c r="AY32" s="179"/>
      <c r="AZ32" s="1900"/>
      <c r="BA32" s="1893"/>
      <c r="BB32" s="165"/>
      <c r="BC32" s="1893"/>
      <c r="BD32" s="166"/>
      <c r="BF32" s="95"/>
      <c r="BG32" s="92">
        <v>47</v>
      </c>
      <c r="BH32" s="92">
        <v>48</v>
      </c>
      <c r="BI32" s="1849"/>
      <c r="BJ32" s="114"/>
      <c r="BK32" s="114"/>
      <c r="BL32" s="114"/>
      <c r="BM32" s="114"/>
      <c r="BN32" s="114"/>
      <c r="BO32" s="114"/>
      <c r="BP32" s="114"/>
      <c r="BQ32" s="114"/>
      <c r="BR32" s="114"/>
      <c r="BS32" s="114"/>
      <c r="BT32" s="114"/>
      <c r="BU32" s="114"/>
      <c r="BV32" s="114"/>
    </row>
    <row r="33" spans="1:74" s="195" customFormat="1" ht="13.5" customHeight="1">
      <c r="A33" s="195" t="s">
        <v>666</v>
      </c>
      <c r="B33" s="1845"/>
      <c r="C33" s="1875"/>
      <c r="D33" s="1894" t="s">
        <v>626</v>
      </c>
      <c r="E33" s="167" t="s">
        <v>627</v>
      </c>
      <c r="F33" s="149"/>
      <c r="G33" s="168">
        <v>109850</v>
      </c>
      <c r="H33" s="169">
        <v>185540</v>
      </c>
      <c r="I33" s="168">
        <v>103480</v>
      </c>
      <c r="J33" s="169">
        <v>179170</v>
      </c>
      <c r="K33" s="116" t="s">
        <v>613</v>
      </c>
      <c r="L33" s="170">
        <v>990</v>
      </c>
      <c r="M33" s="171">
        <v>1750</v>
      </c>
      <c r="N33" s="172" t="s">
        <v>614</v>
      </c>
      <c r="O33" s="170">
        <v>920</v>
      </c>
      <c r="P33" s="171">
        <v>1680</v>
      </c>
      <c r="Q33" s="172" t="s">
        <v>614</v>
      </c>
      <c r="R33" s="1878"/>
      <c r="S33" s="1880"/>
      <c r="T33" s="1878"/>
      <c r="U33" s="1883"/>
      <c r="V33" s="180"/>
      <c r="W33" s="181"/>
      <c r="X33" s="182"/>
      <c r="Y33" s="1886"/>
      <c r="Z33" s="95"/>
      <c r="AA33" s="199"/>
      <c r="AB33" s="1878"/>
      <c r="AC33" s="200"/>
      <c r="AD33" s="201"/>
      <c r="AE33" s="1887"/>
      <c r="AF33" s="199"/>
      <c r="AG33" s="1878" t="s">
        <v>613</v>
      </c>
      <c r="AH33" s="1896">
        <v>10000</v>
      </c>
      <c r="AI33" s="183"/>
      <c r="AJ33" s="1878"/>
      <c r="AK33" s="1883">
        <v>0</v>
      </c>
      <c r="AL33" s="1900"/>
      <c r="AM33" s="112" t="s">
        <v>628</v>
      </c>
      <c r="AN33" s="177">
        <v>2700</v>
      </c>
      <c r="AO33" s="178">
        <v>3000</v>
      </c>
      <c r="AP33" s="1900"/>
      <c r="AQ33" s="112" t="s">
        <v>629</v>
      </c>
      <c r="AR33" s="177">
        <v>3200</v>
      </c>
      <c r="AS33" s="178">
        <v>3600</v>
      </c>
      <c r="AT33" s="1878"/>
      <c r="AU33" s="1880"/>
      <c r="AV33" s="1878"/>
      <c r="AW33" s="1883"/>
      <c r="AX33" s="1900"/>
      <c r="AY33" s="199"/>
      <c r="AZ33" s="1900"/>
      <c r="BA33" s="1898">
        <v>7.0000000000000007E-2</v>
      </c>
      <c r="BB33" s="165"/>
      <c r="BC33" s="1898">
        <v>0.89</v>
      </c>
      <c r="BD33" s="166"/>
      <c r="BF33" s="95"/>
      <c r="BG33" s="92">
        <v>47</v>
      </c>
      <c r="BH33" s="92">
        <v>48</v>
      </c>
      <c r="BI33" s="1849"/>
      <c r="BJ33" s="114"/>
      <c r="BK33" s="114"/>
      <c r="BL33" s="114"/>
      <c r="BM33" s="114"/>
      <c r="BN33" s="114"/>
      <c r="BO33" s="114"/>
      <c r="BP33" s="114"/>
      <c r="BQ33" s="114"/>
      <c r="BR33" s="114"/>
      <c r="BS33" s="114"/>
      <c r="BT33" s="114"/>
      <c r="BU33" s="114"/>
      <c r="BV33" s="114"/>
    </row>
    <row r="34" spans="1:74" s="195" customFormat="1" ht="13.5" customHeight="1">
      <c r="A34" s="195" t="s">
        <v>667</v>
      </c>
      <c r="B34" s="1845"/>
      <c r="C34" s="1875"/>
      <c r="D34" s="1895"/>
      <c r="E34" s="184" t="s">
        <v>439</v>
      </c>
      <c r="F34" s="149"/>
      <c r="G34" s="185">
        <v>185540</v>
      </c>
      <c r="H34" s="186"/>
      <c r="I34" s="185">
        <v>179170</v>
      </c>
      <c r="J34" s="186"/>
      <c r="K34" s="116" t="s">
        <v>613</v>
      </c>
      <c r="L34" s="173">
        <v>1750</v>
      </c>
      <c r="M34" s="187"/>
      <c r="N34" s="188" t="s">
        <v>614</v>
      </c>
      <c r="O34" s="173">
        <v>1680</v>
      </c>
      <c r="P34" s="187"/>
      <c r="Q34" s="188" t="s">
        <v>614</v>
      </c>
      <c r="R34" s="1878"/>
      <c r="S34" s="1881"/>
      <c r="T34" s="1878"/>
      <c r="U34" s="1884"/>
      <c r="V34" s="180"/>
      <c r="W34" s="181"/>
      <c r="X34" s="189"/>
      <c r="Y34" s="1886"/>
      <c r="Z34" s="95"/>
      <c r="AA34" s="175" t="s">
        <v>668</v>
      </c>
      <c r="AB34" s="1878"/>
      <c r="AC34" s="165" t="s">
        <v>668</v>
      </c>
      <c r="AD34" s="198"/>
      <c r="AE34" s="1887"/>
      <c r="AF34" s="175"/>
      <c r="AG34" s="1878"/>
      <c r="AH34" s="1897"/>
      <c r="AI34" s="190"/>
      <c r="AJ34" s="1878"/>
      <c r="AK34" s="1884"/>
      <c r="AL34" s="1900"/>
      <c r="AM34" s="191" t="s">
        <v>631</v>
      </c>
      <c r="AN34" s="192">
        <v>2600</v>
      </c>
      <c r="AO34" s="193">
        <v>2800</v>
      </c>
      <c r="AP34" s="1900"/>
      <c r="AQ34" s="191" t="s">
        <v>632</v>
      </c>
      <c r="AR34" s="192">
        <v>2900</v>
      </c>
      <c r="AS34" s="193">
        <v>3200</v>
      </c>
      <c r="AT34" s="1878"/>
      <c r="AU34" s="1881"/>
      <c r="AV34" s="1878"/>
      <c r="AW34" s="1884"/>
      <c r="AX34" s="1900"/>
      <c r="AY34" s="199"/>
      <c r="AZ34" s="1900"/>
      <c r="BA34" s="1899"/>
      <c r="BB34" s="165"/>
      <c r="BC34" s="1898"/>
      <c r="BD34" s="166"/>
      <c r="BF34" s="95"/>
      <c r="BG34" s="92">
        <v>47</v>
      </c>
      <c r="BH34" s="92">
        <v>48</v>
      </c>
      <c r="BI34" s="1849"/>
      <c r="BJ34" s="114"/>
      <c r="BK34" s="114"/>
      <c r="BL34" s="114"/>
      <c r="BM34" s="114"/>
      <c r="BN34" s="114"/>
      <c r="BO34" s="114"/>
      <c r="BP34" s="114"/>
      <c r="BQ34" s="114"/>
      <c r="BR34" s="114"/>
      <c r="BS34" s="114"/>
      <c r="BT34" s="114"/>
      <c r="BU34" s="114"/>
      <c r="BV34" s="114"/>
    </row>
    <row r="35" spans="1:74" s="195" customFormat="1" ht="13.5" customHeight="1">
      <c r="A35" s="195" t="s">
        <v>669</v>
      </c>
      <c r="B35" s="1845"/>
      <c r="C35" s="1903" t="s">
        <v>670</v>
      </c>
      <c r="D35" s="1876" t="s">
        <v>612</v>
      </c>
      <c r="E35" s="148" t="s">
        <v>498</v>
      </c>
      <c r="F35" s="149"/>
      <c r="G35" s="150">
        <v>43340</v>
      </c>
      <c r="H35" s="151">
        <v>50900</v>
      </c>
      <c r="I35" s="150">
        <v>37680</v>
      </c>
      <c r="J35" s="151">
        <v>45240</v>
      </c>
      <c r="K35" s="116" t="s">
        <v>613</v>
      </c>
      <c r="L35" s="152">
        <v>360</v>
      </c>
      <c r="M35" s="153">
        <v>430</v>
      </c>
      <c r="N35" s="154" t="s">
        <v>614</v>
      </c>
      <c r="O35" s="152">
        <v>300</v>
      </c>
      <c r="P35" s="153">
        <v>370</v>
      </c>
      <c r="Q35" s="154" t="s">
        <v>614</v>
      </c>
      <c r="R35" s="1878" t="s">
        <v>613</v>
      </c>
      <c r="S35" s="1879">
        <v>5850</v>
      </c>
      <c r="T35" s="1878" t="s">
        <v>613</v>
      </c>
      <c r="U35" s="1882">
        <v>50</v>
      </c>
      <c r="V35" s="116" t="s">
        <v>613</v>
      </c>
      <c r="W35" s="155">
        <v>7560</v>
      </c>
      <c r="X35" s="156">
        <v>70</v>
      </c>
      <c r="Y35" s="1885"/>
      <c r="Z35" s="95">
        <v>489</v>
      </c>
      <c r="AA35" s="175">
        <v>394800</v>
      </c>
      <c r="AB35" s="1878"/>
      <c r="AC35" s="165">
        <v>3940</v>
      </c>
      <c r="AD35" s="159"/>
      <c r="AE35" s="1887"/>
      <c r="AF35" s="165"/>
      <c r="AG35" s="1878" t="s">
        <v>613</v>
      </c>
      <c r="AH35" s="1901">
        <v>11120</v>
      </c>
      <c r="AI35" s="160"/>
      <c r="AJ35" s="1878" t="s">
        <v>613</v>
      </c>
      <c r="AK35" s="1882">
        <v>40</v>
      </c>
      <c r="AL35" s="1900" t="s">
        <v>613</v>
      </c>
      <c r="AM35" s="161" t="s">
        <v>617</v>
      </c>
      <c r="AN35" s="162">
        <v>2600</v>
      </c>
      <c r="AO35" s="163">
        <v>2900</v>
      </c>
      <c r="AP35" s="1900" t="s">
        <v>613</v>
      </c>
      <c r="AQ35" s="161" t="s">
        <v>618</v>
      </c>
      <c r="AR35" s="162">
        <v>6000</v>
      </c>
      <c r="AS35" s="163">
        <v>6700</v>
      </c>
      <c r="AT35" s="1878" t="s">
        <v>613</v>
      </c>
      <c r="AU35" s="1879">
        <v>5040</v>
      </c>
      <c r="AV35" s="1878" t="s">
        <v>613</v>
      </c>
      <c r="AW35" s="1882">
        <v>50</v>
      </c>
      <c r="AX35" s="1900"/>
      <c r="AY35" s="199"/>
      <c r="AZ35" s="1900" t="s">
        <v>619</v>
      </c>
      <c r="BA35" s="1892" t="s">
        <v>620</v>
      </c>
      <c r="BB35" s="165"/>
      <c r="BC35" s="1892" t="s">
        <v>621</v>
      </c>
      <c r="BD35" s="166"/>
      <c r="BF35" s="95"/>
      <c r="BG35" s="92">
        <v>49</v>
      </c>
      <c r="BH35" s="92">
        <v>50</v>
      </c>
      <c r="BI35" s="1849">
        <v>8</v>
      </c>
      <c r="BJ35" s="114"/>
      <c r="BK35" s="114"/>
      <c r="BL35" s="114"/>
      <c r="BM35" s="114"/>
      <c r="BN35" s="114"/>
      <c r="BO35" s="114"/>
      <c r="BP35" s="114"/>
      <c r="BQ35" s="114"/>
      <c r="BR35" s="114"/>
      <c r="BS35" s="114"/>
      <c r="BT35" s="114"/>
      <c r="BU35" s="114"/>
      <c r="BV35" s="114"/>
    </row>
    <row r="36" spans="1:74" s="195" customFormat="1" ht="13.5" customHeight="1">
      <c r="A36" s="195" t="s">
        <v>671</v>
      </c>
      <c r="B36" s="1845"/>
      <c r="C36" s="1875"/>
      <c r="D36" s="1877"/>
      <c r="E36" s="167" t="s">
        <v>436</v>
      </c>
      <c r="F36" s="149"/>
      <c r="G36" s="168">
        <v>50900</v>
      </c>
      <c r="H36" s="169">
        <v>107190</v>
      </c>
      <c r="I36" s="168">
        <v>45240</v>
      </c>
      <c r="J36" s="169">
        <v>101530</v>
      </c>
      <c r="K36" s="116" t="s">
        <v>613</v>
      </c>
      <c r="L36" s="170">
        <v>430</v>
      </c>
      <c r="M36" s="171">
        <v>960</v>
      </c>
      <c r="N36" s="172" t="s">
        <v>614</v>
      </c>
      <c r="O36" s="170">
        <v>370</v>
      </c>
      <c r="P36" s="171">
        <v>900</v>
      </c>
      <c r="Q36" s="172" t="s">
        <v>614</v>
      </c>
      <c r="R36" s="1878"/>
      <c r="S36" s="1880"/>
      <c r="T36" s="1878"/>
      <c r="U36" s="1883"/>
      <c r="V36" s="116" t="s">
        <v>613</v>
      </c>
      <c r="W36" s="173">
        <v>7560</v>
      </c>
      <c r="X36" s="174">
        <v>70</v>
      </c>
      <c r="Y36" s="1885"/>
      <c r="Z36" s="95"/>
      <c r="AA36" s="199"/>
      <c r="AB36" s="1878"/>
      <c r="AC36" s="200"/>
      <c r="AD36" s="201"/>
      <c r="AE36" s="1887"/>
      <c r="AF36" s="199"/>
      <c r="AG36" s="1878"/>
      <c r="AH36" s="1902"/>
      <c r="AI36" s="176">
        <v>9440</v>
      </c>
      <c r="AJ36" s="1878"/>
      <c r="AK36" s="1883"/>
      <c r="AL36" s="1900"/>
      <c r="AM36" s="112" t="s">
        <v>623</v>
      </c>
      <c r="AN36" s="177">
        <v>2500</v>
      </c>
      <c r="AO36" s="178">
        <v>2800</v>
      </c>
      <c r="AP36" s="1900"/>
      <c r="AQ36" s="112" t="s">
        <v>624</v>
      </c>
      <c r="AR36" s="177">
        <v>3300</v>
      </c>
      <c r="AS36" s="178">
        <v>3600</v>
      </c>
      <c r="AT36" s="1878"/>
      <c r="AU36" s="1880"/>
      <c r="AV36" s="1878"/>
      <c r="AW36" s="1883"/>
      <c r="AX36" s="1900"/>
      <c r="AY36" s="199"/>
      <c r="AZ36" s="1900"/>
      <c r="BA36" s="1893"/>
      <c r="BB36" s="165"/>
      <c r="BC36" s="1893"/>
      <c r="BD36" s="166"/>
      <c r="BF36" s="95"/>
      <c r="BG36" s="92">
        <v>49</v>
      </c>
      <c r="BH36" s="92">
        <v>50</v>
      </c>
      <c r="BI36" s="1849"/>
      <c r="BJ36" s="114"/>
      <c r="BK36" s="114"/>
      <c r="BL36" s="114"/>
      <c r="BM36" s="114"/>
      <c r="BN36" s="114"/>
      <c r="BO36" s="114"/>
      <c r="BP36" s="114"/>
      <c r="BQ36" s="114"/>
      <c r="BR36" s="114"/>
      <c r="BS36" s="114"/>
      <c r="BT36" s="114"/>
      <c r="BU36" s="114"/>
      <c r="BV36" s="114"/>
    </row>
    <row r="37" spans="1:74" s="195" customFormat="1" ht="13.5" customHeight="1">
      <c r="A37" s="195" t="s">
        <v>672</v>
      </c>
      <c r="B37" s="1845"/>
      <c r="C37" s="1875"/>
      <c r="D37" s="1894" t="s">
        <v>626</v>
      </c>
      <c r="E37" s="167" t="s">
        <v>627</v>
      </c>
      <c r="F37" s="149"/>
      <c r="G37" s="168">
        <v>107190</v>
      </c>
      <c r="H37" s="169">
        <v>182880</v>
      </c>
      <c r="I37" s="168">
        <v>101530</v>
      </c>
      <c r="J37" s="169">
        <v>177220</v>
      </c>
      <c r="K37" s="116" t="s">
        <v>613</v>
      </c>
      <c r="L37" s="170">
        <v>960</v>
      </c>
      <c r="M37" s="171">
        <v>1720</v>
      </c>
      <c r="N37" s="172" t="s">
        <v>614</v>
      </c>
      <c r="O37" s="170">
        <v>900</v>
      </c>
      <c r="P37" s="171">
        <v>1660</v>
      </c>
      <c r="Q37" s="172" t="s">
        <v>614</v>
      </c>
      <c r="R37" s="1878"/>
      <c r="S37" s="1880"/>
      <c r="T37" s="1878"/>
      <c r="U37" s="1883"/>
      <c r="V37" s="180"/>
      <c r="W37" s="181"/>
      <c r="X37" s="182"/>
      <c r="Y37" s="1886"/>
      <c r="Z37" s="95"/>
      <c r="AA37" s="175" t="s">
        <v>673</v>
      </c>
      <c r="AB37" s="1878"/>
      <c r="AC37" s="165" t="s">
        <v>673</v>
      </c>
      <c r="AD37" s="198"/>
      <c r="AE37" s="1887"/>
      <c r="AF37" s="175"/>
      <c r="AG37" s="1878" t="s">
        <v>613</v>
      </c>
      <c r="AH37" s="1896">
        <v>9440</v>
      </c>
      <c r="AI37" s="183"/>
      <c r="AJ37" s="1878"/>
      <c r="AK37" s="1883">
        <v>0</v>
      </c>
      <c r="AL37" s="1900"/>
      <c r="AM37" s="112" t="s">
        <v>628</v>
      </c>
      <c r="AN37" s="177">
        <v>2400</v>
      </c>
      <c r="AO37" s="178">
        <v>2600</v>
      </c>
      <c r="AP37" s="1900"/>
      <c r="AQ37" s="112" t="s">
        <v>629</v>
      </c>
      <c r="AR37" s="177">
        <v>2900</v>
      </c>
      <c r="AS37" s="178">
        <v>3200</v>
      </c>
      <c r="AT37" s="1878"/>
      <c r="AU37" s="1880"/>
      <c r="AV37" s="1878"/>
      <c r="AW37" s="1883"/>
      <c r="AX37" s="1900"/>
      <c r="AY37" s="202"/>
      <c r="AZ37" s="1900"/>
      <c r="BA37" s="1898">
        <v>7.0000000000000007E-2</v>
      </c>
      <c r="BB37" s="165"/>
      <c r="BC37" s="1898">
        <v>0.91</v>
      </c>
      <c r="BD37" s="166"/>
      <c r="BF37" s="95"/>
      <c r="BG37" s="92">
        <v>49</v>
      </c>
      <c r="BH37" s="92">
        <v>50</v>
      </c>
      <c r="BI37" s="1849"/>
      <c r="BJ37" s="114"/>
      <c r="BK37" s="114"/>
      <c r="BL37" s="114"/>
      <c r="BM37" s="114"/>
      <c r="BN37" s="114"/>
      <c r="BO37" s="114"/>
      <c r="BP37" s="114"/>
      <c r="BQ37" s="114"/>
      <c r="BR37" s="114"/>
      <c r="BS37" s="114"/>
      <c r="BT37" s="114"/>
      <c r="BU37" s="114"/>
      <c r="BV37" s="114"/>
    </row>
    <row r="38" spans="1:74" s="195" customFormat="1" ht="13.5" customHeight="1">
      <c r="A38" s="195" t="s">
        <v>674</v>
      </c>
      <c r="B38" s="1845"/>
      <c r="C38" s="1875"/>
      <c r="D38" s="1895"/>
      <c r="E38" s="184" t="s">
        <v>439</v>
      </c>
      <c r="F38" s="149"/>
      <c r="G38" s="185">
        <v>182880</v>
      </c>
      <c r="H38" s="186"/>
      <c r="I38" s="185">
        <v>177220</v>
      </c>
      <c r="J38" s="186"/>
      <c r="K38" s="116" t="s">
        <v>613</v>
      </c>
      <c r="L38" s="173">
        <v>1720</v>
      </c>
      <c r="M38" s="187"/>
      <c r="N38" s="188" t="s">
        <v>614</v>
      </c>
      <c r="O38" s="173">
        <v>1660</v>
      </c>
      <c r="P38" s="187"/>
      <c r="Q38" s="188" t="s">
        <v>614</v>
      </c>
      <c r="R38" s="1878"/>
      <c r="S38" s="1881"/>
      <c r="T38" s="1878"/>
      <c r="U38" s="1884"/>
      <c r="V38" s="180"/>
      <c r="W38" s="181"/>
      <c r="X38" s="189"/>
      <c r="Y38" s="1886"/>
      <c r="Z38" s="95">
        <v>559</v>
      </c>
      <c r="AA38" s="175">
        <v>432200</v>
      </c>
      <c r="AB38" s="1878"/>
      <c r="AC38" s="165">
        <v>4320</v>
      </c>
      <c r="AD38" s="159"/>
      <c r="AE38" s="1887"/>
      <c r="AF38" s="165"/>
      <c r="AG38" s="1878"/>
      <c r="AH38" s="1897"/>
      <c r="AI38" s="190"/>
      <c r="AJ38" s="1878"/>
      <c r="AK38" s="1884"/>
      <c r="AL38" s="1900"/>
      <c r="AM38" s="191" t="s">
        <v>631</v>
      </c>
      <c r="AN38" s="192">
        <v>2300</v>
      </c>
      <c r="AO38" s="193">
        <v>2500</v>
      </c>
      <c r="AP38" s="1900"/>
      <c r="AQ38" s="191" t="s">
        <v>632</v>
      </c>
      <c r="AR38" s="192">
        <v>2500</v>
      </c>
      <c r="AS38" s="193">
        <v>2800</v>
      </c>
      <c r="AT38" s="1878"/>
      <c r="AU38" s="1881"/>
      <c r="AV38" s="1878"/>
      <c r="AW38" s="1884"/>
      <c r="AX38" s="1900"/>
      <c r="AY38" s="202"/>
      <c r="AZ38" s="1900"/>
      <c r="BA38" s="1899"/>
      <c r="BB38" s="165"/>
      <c r="BC38" s="1898"/>
      <c r="BD38" s="166"/>
      <c r="BF38" s="95"/>
      <c r="BG38" s="92">
        <v>49</v>
      </c>
      <c r="BH38" s="92">
        <v>50</v>
      </c>
      <c r="BI38" s="1849"/>
      <c r="BJ38" s="114"/>
      <c r="BK38" s="114"/>
      <c r="BL38" s="114"/>
      <c r="BM38" s="114"/>
      <c r="BN38" s="114"/>
      <c r="BO38" s="114"/>
      <c r="BP38" s="114"/>
      <c r="BQ38" s="114"/>
      <c r="BR38" s="114"/>
      <c r="BS38" s="114"/>
      <c r="BT38" s="114"/>
      <c r="BU38" s="114"/>
      <c r="BV38" s="114"/>
    </row>
    <row r="39" spans="1:74" s="195" customFormat="1" ht="13.5" customHeight="1">
      <c r="A39" s="195" t="s">
        <v>675</v>
      </c>
      <c r="B39" s="1845"/>
      <c r="C39" s="1903" t="s">
        <v>676</v>
      </c>
      <c r="D39" s="1876" t="s">
        <v>612</v>
      </c>
      <c r="E39" s="148" t="s">
        <v>498</v>
      </c>
      <c r="F39" s="149"/>
      <c r="G39" s="150">
        <v>37850</v>
      </c>
      <c r="H39" s="151">
        <v>45410</v>
      </c>
      <c r="I39" s="150">
        <v>32760</v>
      </c>
      <c r="J39" s="151">
        <v>40320</v>
      </c>
      <c r="K39" s="116" t="s">
        <v>613</v>
      </c>
      <c r="L39" s="152">
        <v>300</v>
      </c>
      <c r="M39" s="153">
        <v>370</v>
      </c>
      <c r="N39" s="154" t="s">
        <v>614</v>
      </c>
      <c r="O39" s="152">
        <v>250</v>
      </c>
      <c r="P39" s="153">
        <v>320</v>
      </c>
      <c r="Q39" s="154" t="s">
        <v>614</v>
      </c>
      <c r="R39" s="1878" t="s">
        <v>613</v>
      </c>
      <c r="S39" s="1879">
        <v>5270</v>
      </c>
      <c r="T39" s="1878" t="s">
        <v>613</v>
      </c>
      <c r="U39" s="1882">
        <v>50</v>
      </c>
      <c r="V39" s="116" t="s">
        <v>613</v>
      </c>
      <c r="W39" s="155">
        <v>7560</v>
      </c>
      <c r="X39" s="156">
        <v>70</v>
      </c>
      <c r="Y39" s="1885"/>
      <c r="Z39" s="95"/>
      <c r="AA39" s="199"/>
      <c r="AB39" s="1878"/>
      <c r="AC39" s="200"/>
      <c r="AD39" s="201"/>
      <c r="AE39" s="1887"/>
      <c r="AF39" s="199"/>
      <c r="AG39" s="1885"/>
      <c r="AH39" s="181"/>
      <c r="AI39" s="181"/>
      <c r="AJ39" s="1886"/>
      <c r="AK39" s="203"/>
      <c r="AL39" s="1904" t="s">
        <v>613</v>
      </c>
      <c r="AM39" s="161" t="s">
        <v>617</v>
      </c>
      <c r="AN39" s="162">
        <v>2400</v>
      </c>
      <c r="AO39" s="163">
        <v>2600</v>
      </c>
      <c r="AP39" s="1900" t="s">
        <v>613</v>
      </c>
      <c r="AQ39" s="161" t="s">
        <v>618</v>
      </c>
      <c r="AR39" s="162">
        <v>5400</v>
      </c>
      <c r="AS39" s="163">
        <v>6000</v>
      </c>
      <c r="AT39" s="1878" t="s">
        <v>613</v>
      </c>
      <c r="AU39" s="1879">
        <v>4540</v>
      </c>
      <c r="AV39" s="1878" t="s">
        <v>613</v>
      </c>
      <c r="AW39" s="1882">
        <v>40</v>
      </c>
      <c r="AX39" s="1900"/>
      <c r="AY39" s="1888" t="s">
        <v>677</v>
      </c>
      <c r="AZ39" s="1900" t="s">
        <v>619</v>
      </c>
      <c r="BA39" s="1892" t="s">
        <v>620</v>
      </c>
      <c r="BB39" s="165"/>
      <c r="BC39" s="1892" t="s">
        <v>621</v>
      </c>
      <c r="BD39" s="166"/>
      <c r="BF39" s="95"/>
      <c r="BG39" s="92">
        <v>51</v>
      </c>
      <c r="BH39" s="92">
        <v>52</v>
      </c>
      <c r="BI39" s="1849">
        <v>9</v>
      </c>
      <c r="BJ39" s="114"/>
      <c r="BK39" s="114"/>
      <c r="BL39" s="114"/>
      <c r="BM39" s="114"/>
      <c r="BN39" s="114"/>
      <c r="BO39" s="114"/>
      <c r="BP39" s="114"/>
      <c r="BQ39" s="114"/>
      <c r="BR39" s="114"/>
      <c r="BS39" s="114"/>
      <c r="BT39" s="114"/>
      <c r="BU39" s="114"/>
      <c r="BV39" s="114"/>
    </row>
    <row r="40" spans="1:74" s="195" customFormat="1" ht="13.5" customHeight="1">
      <c r="A40" s="195" t="s">
        <v>678</v>
      </c>
      <c r="B40" s="1845"/>
      <c r="C40" s="1875"/>
      <c r="D40" s="1877"/>
      <c r="E40" s="167" t="s">
        <v>436</v>
      </c>
      <c r="F40" s="149"/>
      <c r="G40" s="168">
        <v>45410</v>
      </c>
      <c r="H40" s="169">
        <v>101700</v>
      </c>
      <c r="I40" s="168">
        <v>40320</v>
      </c>
      <c r="J40" s="169">
        <v>96610</v>
      </c>
      <c r="K40" s="116" t="s">
        <v>613</v>
      </c>
      <c r="L40" s="170">
        <v>370</v>
      </c>
      <c r="M40" s="171">
        <v>900</v>
      </c>
      <c r="N40" s="172" t="s">
        <v>614</v>
      </c>
      <c r="O40" s="170">
        <v>320</v>
      </c>
      <c r="P40" s="171">
        <v>850</v>
      </c>
      <c r="Q40" s="172" t="s">
        <v>614</v>
      </c>
      <c r="R40" s="1878"/>
      <c r="S40" s="1880"/>
      <c r="T40" s="1878"/>
      <c r="U40" s="1883"/>
      <c r="V40" s="116" t="s">
        <v>613</v>
      </c>
      <c r="W40" s="173">
        <v>7560</v>
      </c>
      <c r="X40" s="174">
        <v>70</v>
      </c>
      <c r="Y40" s="1885"/>
      <c r="Z40" s="95"/>
      <c r="AA40" s="175" t="s">
        <v>679</v>
      </c>
      <c r="AB40" s="1878"/>
      <c r="AC40" s="165" t="s">
        <v>679</v>
      </c>
      <c r="AD40" s="198"/>
      <c r="AE40" s="1887"/>
      <c r="AF40" s="175" t="s">
        <v>680</v>
      </c>
      <c r="AG40" s="1885"/>
      <c r="AH40" s="181"/>
      <c r="AI40" s="181"/>
      <c r="AJ40" s="1886"/>
      <c r="AK40" s="204"/>
      <c r="AL40" s="1904"/>
      <c r="AM40" s="112" t="s">
        <v>623</v>
      </c>
      <c r="AN40" s="177">
        <v>2300</v>
      </c>
      <c r="AO40" s="178">
        <v>2500</v>
      </c>
      <c r="AP40" s="1900"/>
      <c r="AQ40" s="112" t="s">
        <v>624</v>
      </c>
      <c r="AR40" s="177">
        <v>2900</v>
      </c>
      <c r="AS40" s="178">
        <v>3300</v>
      </c>
      <c r="AT40" s="1878"/>
      <c r="AU40" s="1880"/>
      <c r="AV40" s="1878"/>
      <c r="AW40" s="1883"/>
      <c r="AX40" s="1900"/>
      <c r="AY40" s="1888"/>
      <c r="AZ40" s="1900"/>
      <c r="BA40" s="1893"/>
      <c r="BB40" s="165"/>
      <c r="BC40" s="1893"/>
      <c r="BD40" s="166"/>
      <c r="BF40" s="95"/>
      <c r="BG40" s="92">
        <v>51</v>
      </c>
      <c r="BH40" s="92">
        <v>52</v>
      </c>
      <c r="BI40" s="1849"/>
      <c r="BJ40" s="114"/>
      <c r="BK40" s="114"/>
      <c r="BL40" s="114"/>
      <c r="BM40" s="114"/>
      <c r="BN40" s="114"/>
      <c r="BO40" s="114"/>
      <c r="BP40" s="114"/>
      <c r="BQ40" s="114"/>
      <c r="BR40" s="114"/>
      <c r="BS40" s="114"/>
      <c r="BT40" s="114"/>
      <c r="BU40" s="114"/>
      <c r="BV40" s="114"/>
    </row>
    <row r="41" spans="1:74" s="195" customFormat="1" ht="13.5" customHeight="1">
      <c r="A41" s="195" t="s">
        <v>681</v>
      </c>
      <c r="B41" s="1845"/>
      <c r="C41" s="1875"/>
      <c r="D41" s="1894" t="s">
        <v>626</v>
      </c>
      <c r="E41" s="167" t="s">
        <v>627</v>
      </c>
      <c r="F41" s="149"/>
      <c r="G41" s="168">
        <v>101700</v>
      </c>
      <c r="H41" s="169">
        <v>177390</v>
      </c>
      <c r="I41" s="168">
        <v>96610</v>
      </c>
      <c r="J41" s="169">
        <v>172300</v>
      </c>
      <c r="K41" s="116" t="s">
        <v>613</v>
      </c>
      <c r="L41" s="170">
        <v>900</v>
      </c>
      <c r="M41" s="171">
        <v>1660</v>
      </c>
      <c r="N41" s="172" t="s">
        <v>614</v>
      </c>
      <c r="O41" s="170">
        <v>850</v>
      </c>
      <c r="P41" s="171">
        <v>1610</v>
      </c>
      <c r="Q41" s="172" t="s">
        <v>614</v>
      </c>
      <c r="R41" s="1878"/>
      <c r="S41" s="1880"/>
      <c r="T41" s="1878"/>
      <c r="U41" s="1883"/>
      <c r="V41" s="180"/>
      <c r="W41" s="181"/>
      <c r="X41" s="182"/>
      <c r="Y41" s="1886"/>
      <c r="Z41" s="95">
        <v>629</v>
      </c>
      <c r="AA41" s="175">
        <v>469500</v>
      </c>
      <c r="AB41" s="1878"/>
      <c r="AC41" s="165">
        <v>4690</v>
      </c>
      <c r="AD41" s="159"/>
      <c r="AE41" s="1887"/>
      <c r="AF41" s="205" t="s">
        <v>682</v>
      </c>
      <c r="AG41" s="1885"/>
      <c r="AH41" s="181"/>
      <c r="AI41" s="181"/>
      <c r="AJ41" s="1886"/>
      <c r="AK41" s="204"/>
      <c r="AL41" s="1904"/>
      <c r="AM41" s="112" t="s">
        <v>628</v>
      </c>
      <c r="AN41" s="177">
        <v>2100</v>
      </c>
      <c r="AO41" s="178">
        <v>2400</v>
      </c>
      <c r="AP41" s="1900"/>
      <c r="AQ41" s="112" t="s">
        <v>629</v>
      </c>
      <c r="AR41" s="177">
        <v>2500</v>
      </c>
      <c r="AS41" s="178">
        <v>2800</v>
      </c>
      <c r="AT41" s="1878"/>
      <c r="AU41" s="1880"/>
      <c r="AV41" s="1878"/>
      <c r="AW41" s="1883"/>
      <c r="AX41" s="1900"/>
      <c r="AY41" s="1905">
        <v>0.1</v>
      </c>
      <c r="AZ41" s="1900"/>
      <c r="BA41" s="1898">
        <v>7.0000000000000007E-2</v>
      </c>
      <c r="BB41" s="165"/>
      <c r="BC41" s="1898">
        <v>0.96</v>
      </c>
      <c r="BD41" s="166"/>
      <c r="BF41" s="95"/>
      <c r="BG41" s="92">
        <v>51</v>
      </c>
      <c r="BH41" s="92">
        <v>52</v>
      </c>
      <c r="BI41" s="1849"/>
      <c r="BJ41" s="114"/>
      <c r="BK41" s="114"/>
      <c r="BL41" s="114"/>
      <c r="BM41" s="114"/>
      <c r="BN41" s="114"/>
      <c r="BO41" s="114"/>
      <c r="BP41" s="114"/>
      <c r="BQ41" s="114"/>
      <c r="BR41" s="114"/>
      <c r="BS41" s="114"/>
      <c r="BT41" s="114"/>
      <c r="BU41" s="114"/>
      <c r="BV41" s="114"/>
    </row>
    <row r="42" spans="1:74" s="195" customFormat="1" ht="13.5" customHeight="1">
      <c r="A42" s="195" t="s">
        <v>683</v>
      </c>
      <c r="B42" s="1845"/>
      <c r="C42" s="1875"/>
      <c r="D42" s="1895"/>
      <c r="E42" s="184" t="s">
        <v>439</v>
      </c>
      <c r="F42" s="149"/>
      <c r="G42" s="185">
        <v>177390</v>
      </c>
      <c r="H42" s="186"/>
      <c r="I42" s="185">
        <v>172300</v>
      </c>
      <c r="J42" s="186"/>
      <c r="K42" s="116" t="s">
        <v>613</v>
      </c>
      <c r="L42" s="173">
        <v>1660</v>
      </c>
      <c r="M42" s="187"/>
      <c r="N42" s="188" t="s">
        <v>614</v>
      </c>
      <c r="O42" s="173">
        <v>1610</v>
      </c>
      <c r="P42" s="187"/>
      <c r="Q42" s="188" t="s">
        <v>614</v>
      </c>
      <c r="R42" s="1878"/>
      <c r="S42" s="1881"/>
      <c r="T42" s="1878"/>
      <c r="U42" s="1884"/>
      <c r="V42" s="180"/>
      <c r="W42" s="181"/>
      <c r="X42" s="189"/>
      <c r="Y42" s="1886"/>
      <c r="Z42" s="95"/>
      <c r="AA42" s="199"/>
      <c r="AB42" s="1878"/>
      <c r="AC42" s="200"/>
      <c r="AD42" s="201"/>
      <c r="AE42" s="1887"/>
      <c r="AF42" s="199"/>
      <c r="AG42" s="1885"/>
      <c r="AH42" s="181"/>
      <c r="AI42" s="181"/>
      <c r="AJ42" s="1886"/>
      <c r="AK42" s="204"/>
      <c r="AL42" s="1904"/>
      <c r="AM42" s="191" t="s">
        <v>631</v>
      </c>
      <c r="AN42" s="192">
        <v>2000</v>
      </c>
      <c r="AO42" s="193">
        <v>2300</v>
      </c>
      <c r="AP42" s="1900"/>
      <c r="AQ42" s="191" t="s">
        <v>632</v>
      </c>
      <c r="AR42" s="192">
        <v>2300</v>
      </c>
      <c r="AS42" s="193">
        <v>2500</v>
      </c>
      <c r="AT42" s="1878"/>
      <c r="AU42" s="1881"/>
      <c r="AV42" s="1878"/>
      <c r="AW42" s="1884"/>
      <c r="AX42" s="1900"/>
      <c r="AY42" s="1905"/>
      <c r="AZ42" s="1900"/>
      <c r="BA42" s="1899"/>
      <c r="BB42" s="165"/>
      <c r="BC42" s="1898"/>
      <c r="BD42" s="166"/>
      <c r="BF42" s="95"/>
      <c r="BG42" s="92">
        <v>51</v>
      </c>
      <c r="BH42" s="92">
        <v>52</v>
      </c>
      <c r="BI42" s="1849"/>
      <c r="BJ42" s="114"/>
      <c r="BK42" s="114"/>
      <c r="BL42" s="114"/>
      <c r="BM42" s="114"/>
      <c r="BN42" s="114"/>
      <c r="BO42" s="114"/>
      <c r="BP42" s="114"/>
      <c r="BQ42" s="114"/>
      <c r="BR42" s="114"/>
      <c r="BS42" s="114"/>
      <c r="BT42" s="114"/>
      <c r="BU42" s="114"/>
      <c r="BV42" s="114"/>
    </row>
    <row r="43" spans="1:74" s="195" customFormat="1" ht="13.5" customHeight="1">
      <c r="A43" s="195" t="s">
        <v>684</v>
      </c>
      <c r="B43" s="1845"/>
      <c r="C43" s="1903" t="s">
        <v>685</v>
      </c>
      <c r="D43" s="1876" t="s">
        <v>612</v>
      </c>
      <c r="E43" s="148" t="s">
        <v>498</v>
      </c>
      <c r="F43" s="149"/>
      <c r="G43" s="150">
        <v>36460</v>
      </c>
      <c r="H43" s="151">
        <v>44020</v>
      </c>
      <c r="I43" s="150">
        <v>31830</v>
      </c>
      <c r="J43" s="151">
        <v>39390</v>
      </c>
      <c r="K43" s="116" t="s">
        <v>613</v>
      </c>
      <c r="L43" s="152">
        <v>290</v>
      </c>
      <c r="M43" s="153">
        <v>360</v>
      </c>
      <c r="N43" s="154" t="s">
        <v>614</v>
      </c>
      <c r="O43" s="152">
        <v>240</v>
      </c>
      <c r="P43" s="153">
        <v>310</v>
      </c>
      <c r="Q43" s="154" t="s">
        <v>614</v>
      </c>
      <c r="R43" s="1878" t="s">
        <v>613</v>
      </c>
      <c r="S43" s="1879">
        <v>4790</v>
      </c>
      <c r="T43" s="1878" t="s">
        <v>613</v>
      </c>
      <c r="U43" s="1882">
        <v>40</v>
      </c>
      <c r="V43" s="116" t="s">
        <v>613</v>
      </c>
      <c r="W43" s="155">
        <v>7560</v>
      </c>
      <c r="X43" s="156">
        <v>70</v>
      </c>
      <c r="Y43" s="1885"/>
      <c r="Z43" s="95"/>
      <c r="AA43" s="175" t="s">
        <v>686</v>
      </c>
      <c r="AB43" s="1878"/>
      <c r="AC43" s="165" t="s">
        <v>686</v>
      </c>
      <c r="AD43" s="198"/>
      <c r="AE43" s="1887"/>
      <c r="AF43" s="175"/>
      <c r="AG43" s="1885"/>
      <c r="AH43" s="181"/>
      <c r="AI43" s="181"/>
      <c r="AJ43" s="1886"/>
      <c r="AK43" s="204"/>
      <c r="AL43" s="1904" t="s">
        <v>613</v>
      </c>
      <c r="AM43" s="161" t="s">
        <v>617</v>
      </c>
      <c r="AN43" s="162">
        <v>2600</v>
      </c>
      <c r="AO43" s="163">
        <v>2900</v>
      </c>
      <c r="AP43" s="1900" t="s">
        <v>613</v>
      </c>
      <c r="AQ43" s="161" t="s">
        <v>618</v>
      </c>
      <c r="AR43" s="162">
        <v>5800</v>
      </c>
      <c r="AS43" s="163">
        <v>6500</v>
      </c>
      <c r="AT43" s="1878" t="s">
        <v>613</v>
      </c>
      <c r="AU43" s="1879">
        <v>4120</v>
      </c>
      <c r="AV43" s="1878" t="s">
        <v>613</v>
      </c>
      <c r="AW43" s="1882">
        <v>40</v>
      </c>
      <c r="AX43" s="1900"/>
      <c r="AY43" s="202"/>
      <c r="AZ43" s="1900" t="s">
        <v>619</v>
      </c>
      <c r="BA43" s="1892" t="s">
        <v>620</v>
      </c>
      <c r="BB43" s="165"/>
      <c r="BC43" s="1892" t="s">
        <v>621</v>
      </c>
      <c r="BD43" s="166"/>
      <c r="BF43" s="95"/>
      <c r="BG43" s="92">
        <v>53</v>
      </c>
      <c r="BH43" s="92">
        <v>54</v>
      </c>
      <c r="BI43" s="1849">
        <v>10</v>
      </c>
      <c r="BJ43" s="114"/>
      <c r="BK43" s="114"/>
      <c r="BL43" s="114"/>
      <c r="BM43" s="114"/>
      <c r="BN43" s="114"/>
      <c r="BO43" s="114"/>
      <c r="BP43" s="114"/>
      <c r="BQ43" s="114"/>
      <c r="BR43" s="114"/>
      <c r="BS43" s="114"/>
      <c r="BT43" s="114"/>
      <c r="BU43" s="114"/>
      <c r="BV43" s="114"/>
    </row>
    <row r="44" spans="1:74" s="195" customFormat="1" ht="13.5" customHeight="1">
      <c r="A44" s="195" t="s">
        <v>687</v>
      </c>
      <c r="B44" s="1845"/>
      <c r="C44" s="1875"/>
      <c r="D44" s="1877"/>
      <c r="E44" s="167" t="s">
        <v>436</v>
      </c>
      <c r="F44" s="149"/>
      <c r="G44" s="168">
        <v>44020</v>
      </c>
      <c r="H44" s="169">
        <v>100310</v>
      </c>
      <c r="I44" s="168">
        <v>39390</v>
      </c>
      <c r="J44" s="169">
        <v>95680</v>
      </c>
      <c r="K44" s="116" t="s">
        <v>613</v>
      </c>
      <c r="L44" s="170">
        <v>360</v>
      </c>
      <c r="M44" s="171">
        <v>890</v>
      </c>
      <c r="N44" s="172" t="s">
        <v>614</v>
      </c>
      <c r="O44" s="170">
        <v>310</v>
      </c>
      <c r="P44" s="171">
        <v>840</v>
      </c>
      <c r="Q44" s="172" t="s">
        <v>614</v>
      </c>
      <c r="R44" s="1878"/>
      <c r="S44" s="1880"/>
      <c r="T44" s="1878"/>
      <c r="U44" s="1883"/>
      <c r="V44" s="116" t="s">
        <v>613</v>
      </c>
      <c r="W44" s="173">
        <v>7560</v>
      </c>
      <c r="X44" s="174">
        <v>70</v>
      </c>
      <c r="Y44" s="1885"/>
      <c r="Z44" s="95">
        <v>699</v>
      </c>
      <c r="AA44" s="175">
        <v>506800</v>
      </c>
      <c r="AB44" s="1878"/>
      <c r="AC44" s="165">
        <v>5060</v>
      </c>
      <c r="AD44" s="159"/>
      <c r="AE44" s="1887"/>
      <c r="AF44" s="165"/>
      <c r="AG44" s="1885"/>
      <c r="AH44" s="181"/>
      <c r="AI44" s="181"/>
      <c r="AJ44" s="1886"/>
      <c r="AK44" s="204"/>
      <c r="AL44" s="1904"/>
      <c r="AM44" s="112" t="s">
        <v>623</v>
      </c>
      <c r="AN44" s="177">
        <v>2500</v>
      </c>
      <c r="AO44" s="178">
        <v>2700</v>
      </c>
      <c r="AP44" s="1900"/>
      <c r="AQ44" s="112" t="s">
        <v>624</v>
      </c>
      <c r="AR44" s="177">
        <v>3200</v>
      </c>
      <c r="AS44" s="178">
        <v>3500</v>
      </c>
      <c r="AT44" s="1878"/>
      <c r="AU44" s="1880"/>
      <c r="AV44" s="1878"/>
      <c r="AW44" s="1883"/>
      <c r="AX44" s="1900"/>
      <c r="AY44" s="202"/>
      <c r="AZ44" s="1900"/>
      <c r="BA44" s="1893"/>
      <c r="BB44" s="165"/>
      <c r="BC44" s="1893"/>
      <c r="BD44" s="166"/>
      <c r="BF44" s="95"/>
      <c r="BG44" s="92">
        <v>53</v>
      </c>
      <c r="BH44" s="92">
        <v>54</v>
      </c>
      <c r="BI44" s="1849"/>
      <c r="BJ44" s="114"/>
      <c r="BK44" s="114"/>
      <c r="BL44" s="114"/>
      <c r="BM44" s="114"/>
      <c r="BN44" s="114"/>
      <c r="BO44" s="114"/>
      <c r="BP44" s="114"/>
      <c r="BQ44" s="114"/>
      <c r="BR44" s="114"/>
      <c r="BS44" s="114"/>
      <c r="BT44" s="114"/>
      <c r="BU44" s="114"/>
      <c r="BV44" s="114"/>
    </row>
    <row r="45" spans="1:74" s="195" customFormat="1" ht="13.5" customHeight="1">
      <c r="A45" s="195" t="s">
        <v>688</v>
      </c>
      <c r="B45" s="1845"/>
      <c r="C45" s="1875"/>
      <c r="D45" s="1894" t="s">
        <v>626</v>
      </c>
      <c r="E45" s="167" t="s">
        <v>627</v>
      </c>
      <c r="F45" s="149"/>
      <c r="G45" s="168">
        <v>100310</v>
      </c>
      <c r="H45" s="169">
        <v>176000</v>
      </c>
      <c r="I45" s="168">
        <v>95680</v>
      </c>
      <c r="J45" s="169">
        <v>171370</v>
      </c>
      <c r="K45" s="116" t="s">
        <v>613</v>
      </c>
      <c r="L45" s="170">
        <v>890</v>
      </c>
      <c r="M45" s="171">
        <v>1650</v>
      </c>
      <c r="N45" s="172" t="s">
        <v>614</v>
      </c>
      <c r="O45" s="170">
        <v>840</v>
      </c>
      <c r="P45" s="171">
        <v>1600</v>
      </c>
      <c r="Q45" s="172" t="s">
        <v>614</v>
      </c>
      <c r="R45" s="1878"/>
      <c r="S45" s="1880"/>
      <c r="T45" s="1878"/>
      <c r="U45" s="1883"/>
      <c r="V45" s="180"/>
      <c r="W45" s="181"/>
      <c r="X45" s="182"/>
      <c r="Y45" s="1886"/>
      <c r="Z45" s="95"/>
      <c r="AA45" s="199"/>
      <c r="AB45" s="1878"/>
      <c r="AC45" s="200"/>
      <c r="AD45" s="201"/>
      <c r="AE45" s="1887"/>
      <c r="AF45" s="199"/>
      <c r="AG45" s="1885"/>
      <c r="AH45" s="181"/>
      <c r="AI45" s="181"/>
      <c r="AJ45" s="1886"/>
      <c r="AK45" s="204"/>
      <c r="AL45" s="1904"/>
      <c r="AM45" s="112" t="s">
        <v>628</v>
      </c>
      <c r="AN45" s="177">
        <v>2300</v>
      </c>
      <c r="AO45" s="178">
        <v>2600</v>
      </c>
      <c r="AP45" s="1900"/>
      <c r="AQ45" s="112" t="s">
        <v>629</v>
      </c>
      <c r="AR45" s="177">
        <v>2800</v>
      </c>
      <c r="AS45" s="178">
        <v>3100</v>
      </c>
      <c r="AT45" s="1878"/>
      <c r="AU45" s="1880"/>
      <c r="AV45" s="1878"/>
      <c r="AW45" s="1883"/>
      <c r="AX45" s="1900"/>
      <c r="AY45" s="202"/>
      <c r="AZ45" s="1900"/>
      <c r="BA45" s="1898">
        <v>7.0000000000000007E-2</v>
      </c>
      <c r="BB45" s="165"/>
      <c r="BC45" s="1898">
        <v>0.95</v>
      </c>
      <c r="BD45" s="166"/>
      <c r="BF45" s="95"/>
      <c r="BG45" s="92">
        <v>53</v>
      </c>
      <c r="BH45" s="92">
        <v>54</v>
      </c>
      <c r="BI45" s="1849"/>
      <c r="BJ45" s="114"/>
      <c r="BK45" s="114"/>
      <c r="BL45" s="114"/>
      <c r="BM45" s="114"/>
      <c r="BN45" s="114"/>
      <c r="BO45" s="114"/>
      <c r="BP45" s="114"/>
      <c r="BQ45" s="114"/>
      <c r="BR45" s="114"/>
      <c r="BS45" s="114"/>
      <c r="BT45" s="114"/>
      <c r="BU45" s="114"/>
      <c r="BV45" s="114"/>
    </row>
    <row r="46" spans="1:74" s="195" customFormat="1" ht="13.5" customHeight="1">
      <c r="A46" s="195" t="s">
        <v>689</v>
      </c>
      <c r="B46" s="1845"/>
      <c r="C46" s="1875"/>
      <c r="D46" s="1895"/>
      <c r="E46" s="184" t="s">
        <v>439</v>
      </c>
      <c r="F46" s="149"/>
      <c r="G46" s="185">
        <v>176000</v>
      </c>
      <c r="H46" s="186"/>
      <c r="I46" s="185">
        <v>171370</v>
      </c>
      <c r="J46" s="186"/>
      <c r="K46" s="116" t="s">
        <v>613</v>
      </c>
      <c r="L46" s="173">
        <v>1650</v>
      </c>
      <c r="M46" s="187"/>
      <c r="N46" s="188" t="s">
        <v>614</v>
      </c>
      <c r="O46" s="173">
        <v>1600</v>
      </c>
      <c r="P46" s="187"/>
      <c r="Q46" s="188" t="s">
        <v>614</v>
      </c>
      <c r="R46" s="1878"/>
      <c r="S46" s="1881"/>
      <c r="T46" s="1878"/>
      <c r="U46" s="1884"/>
      <c r="V46" s="180"/>
      <c r="W46" s="181"/>
      <c r="X46" s="189"/>
      <c r="Y46" s="1886"/>
      <c r="Z46" s="95"/>
      <c r="AA46" s="175" t="s">
        <v>690</v>
      </c>
      <c r="AB46" s="1878"/>
      <c r="AC46" s="165" t="s">
        <v>690</v>
      </c>
      <c r="AD46" s="198"/>
      <c r="AE46" s="1887"/>
      <c r="AF46" s="175"/>
      <c r="AG46" s="1885"/>
      <c r="AH46" s="181"/>
      <c r="AI46" s="181"/>
      <c r="AJ46" s="1886"/>
      <c r="AK46" s="204"/>
      <c r="AL46" s="1904"/>
      <c r="AM46" s="191" t="s">
        <v>631</v>
      </c>
      <c r="AN46" s="192">
        <v>2200</v>
      </c>
      <c r="AO46" s="193">
        <v>2500</v>
      </c>
      <c r="AP46" s="1900"/>
      <c r="AQ46" s="191" t="s">
        <v>632</v>
      </c>
      <c r="AR46" s="192">
        <v>2500</v>
      </c>
      <c r="AS46" s="193">
        <v>2800</v>
      </c>
      <c r="AT46" s="1878"/>
      <c r="AU46" s="1881"/>
      <c r="AV46" s="1878"/>
      <c r="AW46" s="1884"/>
      <c r="AX46" s="1900"/>
      <c r="AY46" s="202"/>
      <c r="AZ46" s="1900"/>
      <c r="BA46" s="1899"/>
      <c r="BB46" s="165"/>
      <c r="BC46" s="1898"/>
      <c r="BD46" s="166"/>
      <c r="BF46" s="95"/>
      <c r="BG46" s="92">
        <v>53</v>
      </c>
      <c r="BH46" s="92">
        <v>54</v>
      </c>
      <c r="BI46" s="1849"/>
      <c r="BJ46" s="114"/>
      <c r="BK46" s="114"/>
      <c r="BL46" s="114"/>
      <c r="BM46" s="114"/>
      <c r="BN46" s="114"/>
      <c r="BO46" s="114"/>
      <c r="BP46" s="114"/>
      <c r="BQ46" s="114"/>
      <c r="BR46" s="114"/>
      <c r="BS46" s="114"/>
      <c r="BT46" s="114"/>
      <c r="BU46" s="114"/>
      <c r="BV46" s="114"/>
    </row>
    <row r="47" spans="1:74" s="195" customFormat="1" ht="13.5" customHeight="1">
      <c r="A47" s="195" t="s">
        <v>691</v>
      </c>
      <c r="B47" s="1845"/>
      <c r="C47" s="1903" t="s">
        <v>692</v>
      </c>
      <c r="D47" s="1876" t="s">
        <v>612</v>
      </c>
      <c r="E47" s="148" t="s">
        <v>498</v>
      </c>
      <c r="F47" s="149"/>
      <c r="G47" s="150">
        <v>35260</v>
      </c>
      <c r="H47" s="151">
        <v>42820</v>
      </c>
      <c r="I47" s="150">
        <v>31010</v>
      </c>
      <c r="J47" s="151">
        <v>38570</v>
      </c>
      <c r="K47" s="116" t="s">
        <v>613</v>
      </c>
      <c r="L47" s="152">
        <v>280</v>
      </c>
      <c r="M47" s="153">
        <v>350</v>
      </c>
      <c r="N47" s="154" t="s">
        <v>614</v>
      </c>
      <c r="O47" s="152">
        <v>240</v>
      </c>
      <c r="P47" s="153">
        <v>310</v>
      </c>
      <c r="Q47" s="154" t="s">
        <v>614</v>
      </c>
      <c r="R47" s="1878" t="s">
        <v>613</v>
      </c>
      <c r="S47" s="1879">
        <v>4390</v>
      </c>
      <c r="T47" s="1878" t="s">
        <v>613</v>
      </c>
      <c r="U47" s="1882">
        <v>40</v>
      </c>
      <c r="V47" s="116" t="s">
        <v>613</v>
      </c>
      <c r="W47" s="155">
        <v>7560</v>
      </c>
      <c r="X47" s="156">
        <v>70</v>
      </c>
      <c r="Y47" s="1885"/>
      <c r="Z47" s="95">
        <v>769</v>
      </c>
      <c r="AA47" s="175">
        <v>544200</v>
      </c>
      <c r="AB47" s="1878"/>
      <c r="AC47" s="165">
        <v>5440</v>
      </c>
      <c r="AD47" s="159"/>
      <c r="AE47" s="1887"/>
      <c r="AF47" s="165"/>
      <c r="AG47" s="1885"/>
      <c r="AH47" s="181"/>
      <c r="AI47" s="181"/>
      <c r="AJ47" s="1886"/>
      <c r="AK47" s="204"/>
      <c r="AL47" s="1904" t="s">
        <v>613</v>
      </c>
      <c r="AM47" s="161" t="s">
        <v>617</v>
      </c>
      <c r="AN47" s="162">
        <v>2400</v>
      </c>
      <c r="AO47" s="163">
        <v>2600</v>
      </c>
      <c r="AP47" s="1900" t="s">
        <v>613</v>
      </c>
      <c r="AQ47" s="161" t="s">
        <v>618</v>
      </c>
      <c r="AR47" s="162">
        <v>5400</v>
      </c>
      <c r="AS47" s="163">
        <v>6000</v>
      </c>
      <c r="AT47" s="1878" t="s">
        <v>613</v>
      </c>
      <c r="AU47" s="1879">
        <v>3780</v>
      </c>
      <c r="AV47" s="1878" t="s">
        <v>613</v>
      </c>
      <c r="AW47" s="1882">
        <v>30</v>
      </c>
      <c r="AX47" s="1900"/>
      <c r="AY47" s="202"/>
      <c r="AZ47" s="1900" t="s">
        <v>619</v>
      </c>
      <c r="BA47" s="1892" t="s">
        <v>620</v>
      </c>
      <c r="BB47" s="165"/>
      <c r="BC47" s="1892" t="s">
        <v>621</v>
      </c>
      <c r="BD47" s="166"/>
      <c r="BF47" s="95"/>
      <c r="BG47" s="92">
        <v>55</v>
      </c>
      <c r="BH47" s="92">
        <v>56</v>
      </c>
      <c r="BI47" s="1849">
        <v>11</v>
      </c>
      <c r="BJ47" s="114"/>
      <c r="BK47" s="114"/>
      <c r="BL47" s="114"/>
      <c r="BM47" s="114"/>
      <c r="BN47" s="114"/>
      <c r="BO47" s="114"/>
      <c r="BP47" s="114"/>
      <c r="BQ47" s="114"/>
      <c r="BR47" s="114"/>
      <c r="BS47" s="114"/>
      <c r="BT47" s="114"/>
      <c r="BU47" s="114"/>
      <c r="BV47" s="114"/>
    </row>
    <row r="48" spans="1:74" s="195" customFormat="1" ht="13.5" customHeight="1">
      <c r="A48" s="195" t="s">
        <v>693</v>
      </c>
      <c r="B48" s="1845"/>
      <c r="C48" s="1875"/>
      <c r="D48" s="1877"/>
      <c r="E48" s="167" t="s">
        <v>436</v>
      </c>
      <c r="F48" s="149"/>
      <c r="G48" s="168">
        <v>42820</v>
      </c>
      <c r="H48" s="169">
        <v>99110</v>
      </c>
      <c r="I48" s="168">
        <v>38570</v>
      </c>
      <c r="J48" s="169">
        <v>94860</v>
      </c>
      <c r="K48" s="116" t="s">
        <v>613</v>
      </c>
      <c r="L48" s="170">
        <v>350</v>
      </c>
      <c r="M48" s="171">
        <v>880</v>
      </c>
      <c r="N48" s="172" t="s">
        <v>614</v>
      </c>
      <c r="O48" s="170">
        <v>310</v>
      </c>
      <c r="P48" s="171">
        <v>840</v>
      </c>
      <c r="Q48" s="172" t="s">
        <v>614</v>
      </c>
      <c r="R48" s="1878"/>
      <c r="S48" s="1880"/>
      <c r="T48" s="1878"/>
      <c r="U48" s="1883"/>
      <c r="V48" s="116" t="s">
        <v>613</v>
      </c>
      <c r="W48" s="173">
        <v>7560</v>
      </c>
      <c r="X48" s="174">
        <v>70</v>
      </c>
      <c r="Y48" s="1885"/>
      <c r="Z48" s="95"/>
      <c r="AA48" s="199"/>
      <c r="AB48" s="1878"/>
      <c r="AC48" s="200"/>
      <c r="AD48" s="201"/>
      <c r="AE48" s="1887"/>
      <c r="AF48" s="199"/>
      <c r="AG48" s="1885"/>
      <c r="AH48" s="181"/>
      <c r="AI48" s="181"/>
      <c r="AJ48" s="1886"/>
      <c r="AK48" s="204"/>
      <c r="AL48" s="1904"/>
      <c r="AM48" s="112" t="s">
        <v>623</v>
      </c>
      <c r="AN48" s="177">
        <v>2300</v>
      </c>
      <c r="AO48" s="178">
        <v>2500</v>
      </c>
      <c r="AP48" s="1900"/>
      <c r="AQ48" s="112" t="s">
        <v>624</v>
      </c>
      <c r="AR48" s="177">
        <v>2900</v>
      </c>
      <c r="AS48" s="178">
        <v>3300</v>
      </c>
      <c r="AT48" s="1878"/>
      <c r="AU48" s="1880"/>
      <c r="AV48" s="1878"/>
      <c r="AW48" s="1883"/>
      <c r="AX48" s="1900"/>
      <c r="AY48" s="202"/>
      <c r="AZ48" s="1900"/>
      <c r="BA48" s="1893"/>
      <c r="BB48" s="165"/>
      <c r="BC48" s="1893"/>
      <c r="BD48" s="166"/>
      <c r="BF48" s="95"/>
      <c r="BG48" s="92">
        <v>55</v>
      </c>
      <c r="BH48" s="92">
        <v>56</v>
      </c>
      <c r="BI48" s="1849"/>
      <c r="BJ48" s="114"/>
      <c r="BK48" s="114"/>
      <c r="BL48" s="114"/>
      <c r="BM48" s="114"/>
      <c r="BN48" s="114"/>
      <c r="BO48" s="114"/>
      <c r="BP48" s="114"/>
      <c r="BQ48" s="114"/>
      <c r="BR48" s="114"/>
      <c r="BS48" s="114"/>
      <c r="BT48" s="114"/>
      <c r="BU48" s="114"/>
      <c r="BV48" s="114"/>
    </row>
    <row r="49" spans="1:74" s="195" customFormat="1" ht="13.5" customHeight="1">
      <c r="A49" s="195" t="s">
        <v>694</v>
      </c>
      <c r="B49" s="1845"/>
      <c r="C49" s="1875"/>
      <c r="D49" s="1894" t="s">
        <v>626</v>
      </c>
      <c r="E49" s="167" t="s">
        <v>627</v>
      </c>
      <c r="F49" s="149"/>
      <c r="G49" s="168">
        <v>99110</v>
      </c>
      <c r="H49" s="169">
        <v>174800</v>
      </c>
      <c r="I49" s="168">
        <v>94860</v>
      </c>
      <c r="J49" s="169">
        <v>170550</v>
      </c>
      <c r="K49" s="116" t="s">
        <v>613</v>
      </c>
      <c r="L49" s="170">
        <v>880</v>
      </c>
      <c r="M49" s="171">
        <v>1640</v>
      </c>
      <c r="N49" s="172" t="s">
        <v>614</v>
      </c>
      <c r="O49" s="170">
        <v>840</v>
      </c>
      <c r="P49" s="171">
        <v>1600</v>
      </c>
      <c r="Q49" s="172" t="s">
        <v>614</v>
      </c>
      <c r="R49" s="1878"/>
      <c r="S49" s="1880"/>
      <c r="T49" s="1878"/>
      <c r="U49" s="1883"/>
      <c r="V49" s="180"/>
      <c r="W49" s="181"/>
      <c r="X49" s="182"/>
      <c r="Y49" s="1886"/>
      <c r="Z49" s="95"/>
      <c r="AA49" s="175" t="s">
        <v>695</v>
      </c>
      <c r="AB49" s="1878"/>
      <c r="AC49" s="165" t="s">
        <v>695</v>
      </c>
      <c r="AD49" s="198"/>
      <c r="AE49" s="1887"/>
      <c r="AF49" s="175"/>
      <c r="AG49" s="1885"/>
      <c r="AH49" s="181"/>
      <c r="AI49" s="181"/>
      <c r="AJ49" s="1886"/>
      <c r="AK49" s="204"/>
      <c r="AL49" s="1904"/>
      <c r="AM49" s="112" t="s">
        <v>628</v>
      </c>
      <c r="AN49" s="177">
        <v>2100</v>
      </c>
      <c r="AO49" s="178">
        <v>2400</v>
      </c>
      <c r="AP49" s="1900"/>
      <c r="AQ49" s="112" t="s">
        <v>629</v>
      </c>
      <c r="AR49" s="177">
        <v>2500</v>
      </c>
      <c r="AS49" s="178">
        <v>2800</v>
      </c>
      <c r="AT49" s="1878"/>
      <c r="AU49" s="1880"/>
      <c r="AV49" s="1878"/>
      <c r="AW49" s="1883"/>
      <c r="AX49" s="1900"/>
      <c r="AY49" s="202"/>
      <c r="AZ49" s="1900"/>
      <c r="BA49" s="1898">
        <v>7.0000000000000007E-2</v>
      </c>
      <c r="BB49" s="165"/>
      <c r="BC49" s="1898">
        <v>0.96</v>
      </c>
      <c r="BD49" s="166"/>
      <c r="BF49" s="95"/>
      <c r="BG49" s="92">
        <v>55</v>
      </c>
      <c r="BH49" s="92">
        <v>56</v>
      </c>
      <c r="BI49" s="1849"/>
      <c r="BJ49" s="114"/>
      <c r="BK49" s="114"/>
      <c r="BL49" s="114"/>
      <c r="BM49" s="114"/>
      <c r="BN49" s="114"/>
      <c r="BO49" s="114"/>
      <c r="BP49" s="114"/>
      <c r="BQ49" s="114"/>
      <c r="BR49" s="114"/>
      <c r="BS49" s="114"/>
      <c r="BT49" s="114"/>
      <c r="BU49" s="114"/>
      <c r="BV49" s="114"/>
    </row>
    <row r="50" spans="1:74" s="195" customFormat="1" ht="13.5" customHeight="1">
      <c r="A50" s="195" t="s">
        <v>696</v>
      </c>
      <c r="B50" s="1845"/>
      <c r="C50" s="1875"/>
      <c r="D50" s="1895"/>
      <c r="E50" s="184" t="s">
        <v>439</v>
      </c>
      <c r="F50" s="149"/>
      <c r="G50" s="185">
        <v>174800</v>
      </c>
      <c r="H50" s="186"/>
      <c r="I50" s="185">
        <v>170550</v>
      </c>
      <c r="J50" s="186"/>
      <c r="K50" s="116" t="s">
        <v>613</v>
      </c>
      <c r="L50" s="173">
        <v>1640</v>
      </c>
      <c r="M50" s="187"/>
      <c r="N50" s="188" t="s">
        <v>614</v>
      </c>
      <c r="O50" s="173">
        <v>1600</v>
      </c>
      <c r="P50" s="187"/>
      <c r="Q50" s="188" t="s">
        <v>614</v>
      </c>
      <c r="R50" s="1878"/>
      <c r="S50" s="1881"/>
      <c r="T50" s="1878"/>
      <c r="U50" s="1884"/>
      <c r="V50" s="180"/>
      <c r="W50" s="181"/>
      <c r="X50" s="189"/>
      <c r="Y50" s="1886"/>
      <c r="Z50" s="95">
        <v>839</v>
      </c>
      <c r="AA50" s="175">
        <v>581500</v>
      </c>
      <c r="AB50" s="1878"/>
      <c r="AC50" s="165">
        <v>5810</v>
      </c>
      <c r="AD50" s="159"/>
      <c r="AE50" s="1887"/>
      <c r="AF50" s="165"/>
      <c r="AG50" s="1885"/>
      <c r="AH50" s="181"/>
      <c r="AI50" s="181"/>
      <c r="AJ50" s="1886"/>
      <c r="AK50" s="204"/>
      <c r="AL50" s="1904"/>
      <c r="AM50" s="191" t="s">
        <v>631</v>
      </c>
      <c r="AN50" s="192">
        <v>2100</v>
      </c>
      <c r="AO50" s="193">
        <v>2300</v>
      </c>
      <c r="AP50" s="1900"/>
      <c r="AQ50" s="191" t="s">
        <v>632</v>
      </c>
      <c r="AR50" s="192">
        <v>2300</v>
      </c>
      <c r="AS50" s="193">
        <v>2500</v>
      </c>
      <c r="AT50" s="1878"/>
      <c r="AU50" s="1881"/>
      <c r="AV50" s="1878"/>
      <c r="AW50" s="1884"/>
      <c r="AX50" s="1900"/>
      <c r="AY50" s="202"/>
      <c r="AZ50" s="1900"/>
      <c r="BA50" s="1899"/>
      <c r="BB50" s="165"/>
      <c r="BC50" s="1898"/>
      <c r="BD50" s="166"/>
      <c r="BF50" s="95"/>
      <c r="BG50" s="92">
        <v>55</v>
      </c>
      <c r="BH50" s="92">
        <v>56</v>
      </c>
      <c r="BI50" s="1849"/>
      <c r="BJ50" s="114"/>
      <c r="BK50" s="114"/>
      <c r="BL50" s="114"/>
      <c r="BM50" s="114"/>
      <c r="BN50" s="114"/>
      <c r="BO50" s="114"/>
      <c r="BP50" s="114"/>
      <c r="BQ50" s="114"/>
      <c r="BR50" s="114"/>
      <c r="BS50" s="114"/>
      <c r="BT50" s="114"/>
      <c r="BU50" s="114"/>
      <c r="BV50" s="114"/>
    </row>
    <row r="51" spans="1:74" s="195" customFormat="1" ht="13.5" customHeight="1">
      <c r="A51" s="195" t="s">
        <v>697</v>
      </c>
      <c r="B51" s="1845"/>
      <c r="C51" s="1903" t="s">
        <v>698</v>
      </c>
      <c r="D51" s="1876" t="s">
        <v>612</v>
      </c>
      <c r="E51" s="148" t="s">
        <v>498</v>
      </c>
      <c r="F51" s="149"/>
      <c r="G51" s="150">
        <v>34250</v>
      </c>
      <c r="H51" s="151">
        <v>41810</v>
      </c>
      <c r="I51" s="150">
        <v>30330</v>
      </c>
      <c r="J51" s="151">
        <v>37890</v>
      </c>
      <c r="K51" s="116" t="s">
        <v>613</v>
      </c>
      <c r="L51" s="152">
        <v>270</v>
      </c>
      <c r="M51" s="153">
        <v>340</v>
      </c>
      <c r="N51" s="154" t="s">
        <v>614</v>
      </c>
      <c r="O51" s="152">
        <v>230</v>
      </c>
      <c r="P51" s="153">
        <v>300</v>
      </c>
      <c r="Q51" s="154" t="s">
        <v>614</v>
      </c>
      <c r="R51" s="1878" t="s">
        <v>613</v>
      </c>
      <c r="S51" s="1879">
        <v>4050</v>
      </c>
      <c r="T51" s="1878" t="s">
        <v>613</v>
      </c>
      <c r="U51" s="1882">
        <v>40</v>
      </c>
      <c r="V51" s="116" t="s">
        <v>613</v>
      </c>
      <c r="W51" s="155">
        <v>7560</v>
      </c>
      <c r="X51" s="156">
        <v>70</v>
      </c>
      <c r="Y51" s="1885"/>
      <c r="Z51" s="95"/>
      <c r="AA51" s="199"/>
      <c r="AB51" s="1878"/>
      <c r="AC51" s="200"/>
      <c r="AD51" s="201"/>
      <c r="AE51" s="1887"/>
      <c r="AF51" s="199"/>
      <c r="AG51" s="1885"/>
      <c r="AH51" s="181"/>
      <c r="AI51" s="181"/>
      <c r="AJ51" s="1886"/>
      <c r="AK51" s="204"/>
      <c r="AL51" s="1904" t="s">
        <v>613</v>
      </c>
      <c r="AM51" s="161" t="s">
        <v>617</v>
      </c>
      <c r="AN51" s="162">
        <v>2200</v>
      </c>
      <c r="AO51" s="163">
        <v>2400</v>
      </c>
      <c r="AP51" s="1900" t="s">
        <v>613</v>
      </c>
      <c r="AQ51" s="161" t="s">
        <v>618</v>
      </c>
      <c r="AR51" s="162">
        <v>4800</v>
      </c>
      <c r="AS51" s="163">
        <v>5400</v>
      </c>
      <c r="AT51" s="1878" t="s">
        <v>613</v>
      </c>
      <c r="AU51" s="1879">
        <v>3490</v>
      </c>
      <c r="AV51" s="1878" t="s">
        <v>613</v>
      </c>
      <c r="AW51" s="1882">
        <v>30</v>
      </c>
      <c r="AX51" s="1900"/>
      <c r="AY51" s="202"/>
      <c r="AZ51" s="1900" t="s">
        <v>619</v>
      </c>
      <c r="BA51" s="1892" t="s">
        <v>620</v>
      </c>
      <c r="BB51" s="165"/>
      <c r="BC51" s="1892" t="s">
        <v>621</v>
      </c>
      <c r="BD51" s="166"/>
      <c r="BF51" s="95"/>
      <c r="BG51" s="92">
        <v>57</v>
      </c>
      <c r="BH51" s="92">
        <v>58</v>
      </c>
      <c r="BI51" s="1849">
        <v>12</v>
      </c>
      <c r="BJ51" s="114"/>
      <c r="BK51" s="114"/>
      <c r="BL51" s="114"/>
      <c r="BM51" s="114"/>
      <c r="BN51" s="114"/>
      <c r="BO51" s="114"/>
      <c r="BP51" s="114"/>
      <c r="BQ51" s="114"/>
      <c r="BR51" s="114"/>
      <c r="BS51" s="114"/>
      <c r="BT51" s="114"/>
      <c r="BU51" s="114"/>
      <c r="BV51" s="114"/>
    </row>
    <row r="52" spans="1:74" s="195" customFormat="1" ht="13.5" customHeight="1">
      <c r="A52" s="195" t="s">
        <v>699</v>
      </c>
      <c r="B52" s="1845"/>
      <c r="C52" s="1875"/>
      <c r="D52" s="1877"/>
      <c r="E52" s="167" t="s">
        <v>436</v>
      </c>
      <c r="F52" s="149"/>
      <c r="G52" s="168">
        <v>41810</v>
      </c>
      <c r="H52" s="169">
        <v>98100</v>
      </c>
      <c r="I52" s="168">
        <v>37890</v>
      </c>
      <c r="J52" s="169">
        <v>94180</v>
      </c>
      <c r="K52" s="116" t="s">
        <v>613</v>
      </c>
      <c r="L52" s="170">
        <v>340</v>
      </c>
      <c r="M52" s="171">
        <v>870</v>
      </c>
      <c r="N52" s="172" t="s">
        <v>614</v>
      </c>
      <c r="O52" s="170">
        <v>300</v>
      </c>
      <c r="P52" s="171">
        <v>830</v>
      </c>
      <c r="Q52" s="172" t="s">
        <v>614</v>
      </c>
      <c r="R52" s="1878"/>
      <c r="S52" s="1880"/>
      <c r="T52" s="1878"/>
      <c r="U52" s="1883"/>
      <c r="V52" s="116" t="s">
        <v>613</v>
      </c>
      <c r="W52" s="173">
        <v>7560</v>
      </c>
      <c r="X52" s="174">
        <v>70</v>
      </c>
      <c r="Y52" s="1885"/>
      <c r="Z52" s="95"/>
      <c r="AA52" s="175" t="s">
        <v>700</v>
      </c>
      <c r="AB52" s="1878"/>
      <c r="AC52" s="165" t="s">
        <v>700</v>
      </c>
      <c r="AD52" s="198"/>
      <c r="AE52" s="1887"/>
      <c r="AF52" s="175"/>
      <c r="AG52" s="1885"/>
      <c r="AH52" s="181"/>
      <c r="AI52" s="181"/>
      <c r="AJ52" s="1886"/>
      <c r="AK52" s="204"/>
      <c r="AL52" s="1904"/>
      <c r="AM52" s="112" t="s">
        <v>623</v>
      </c>
      <c r="AN52" s="177">
        <v>2100</v>
      </c>
      <c r="AO52" s="178">
        <v>2300</v>
      </c>
      <c r="AP52" s="1900"/>
      <c r="AQ52" s="112" t="s">
        <v>624</v>
      </c>
      <c r="AR52" s="177">
        <v>2600</v>
      </c>
      <c r="AS52" s="178">
        <v>2900</v>
      </c>
      <c r="AT52" s="1878"/>
      <c r="AU52" s="1880"/>
      <c r="AV52" s="1878"/>
      <c r="AW52" s="1883"/>
      <c r="AX52" s="1900"/>
      <c r="AY52" s="202"/>
      <c r="AZ52" s="1900"/>
      <c r="BA52" s="1893"/>
      <c r="BB52" s="165"/>
      <c r="BC52" s="1893"/>
      <c r="BD52" s="166"/>
      <c r="BF52" s="95"/>
      <c r="BG52" s="92">
        <v>57</v>
      </c>
      <c r="BH52" s="92">
        <v>58</v>
      </c>
      <c r="BI52" s="1849"/>
      <c r="BJ52" s="114"/>
      <c r="BK52" s="114"/>
      <c r="BL52" s="114"/>
      <c r="BM52" s="114"/>
      <c r="BN52" s="114"/>
      <c r="BO52" s="114"/>
      <c r="BP52" s="114"/>
      <c r="BQ52" s="114"/>
      <c r="BR52" s="114"/>
      <c r="BS52" s="114"/>
      <c r="BT52" s="114"/>
      <c r="BU52" s="114"/>
      <c r="BV52" s="114"/>
    </row>
    <row r="53" spans="1:74" s="195" customFormat="1" ht="13.5" customHeight="1">
      <c r="A53" s="195" t="s">
        <v>701</v>
      </c>
      <c r="B53" s="1845"/>
      <c r="C53" s="1875"/>
      <c r="D53" s="1894" t="s">
        <v>626</v>
      </c>
      <c r="E53" s="167" t="s">
        <v>627</v>
      </c>
      <c r="F53" s="149"/>
      <c r="G53" s="168">
        <v>98100</v>
      </c>
      <c r="H53" s="169">
        <v>173790</v>
      </c>
      <c r="I53" s="168">
        <v>94180</v>
      </c>
      <c r="J53" s="169">
        <v>169870</v>
      </c>
      <c r="K53" s="116" t="s">
        <v>613</v>
      </c>
      <c r="L53" s="170">
        <v>870</v>
      </c>
      <c r="M53" s="171">
        <v>1630</v>
      </c>
      <c r="N53" s="172" t="s">
        <v>614</v>
      </c>
      <c r="O53" s="170">
        <v>830</v>
      </c>
      <c r="P53" s="171">
        <v>1590</v>
      </c>
      <c r="Q53" s="172" t="s">
        <v>614</v>
      </c>
      <c r="R53" s="1878"/>
      <c r="S53" s="1880"/>
      <c r="T53" s="1878"/>
      <c r="U53" s="1883"/>
      <c r="V53" s="180"/>
      <c r="W53" s="181"/>
      <c r="X53" s="182"/>
      <c r="Y53" s="1886"/>
      <c r="Z53" s="95">
        <v>909</v>
      </c>
      <c r="AA53" s="175">
        <v>618800</v>
      </c>
      <c r="AB53" s="1878"/>
      <c r="AC53" s="165">
        <v>6180</v>
      </c>
      <c r="AD53" s="159"/>
      <c r="AE53" s="1887"/>
      <c r="AF53" s="165"/>
      <c r="AG53" s="1885"/>
      <c r="AH53" s="181"/>
      <c r="AI53" s="181"/>
      <c r="AJ53" s="1886"/>
      <c r="AK53" s="204"/>
      <c r="AL53" s="1904"/>
      <c r="AM53" s="112" t="s">
        <v>628</v>
      </c>
      <c r="AN53" s="177">
        <v>2000</v>
      </c>
      <c r="AO53" s="178">
        <v>2200</v>
      </c>
      <c r="AP53" s="1900"/>
      <c r="AQ53" s="112" t="s">
        <v>629</v>
      </c>
      <c r="AR53" s="177">
        <v>2300</v>
      </c>
      <c r="AS53" s="178">
        <v>2500</v>
      </c>
      <c r="AT53" s="1878"/>
      <c r="AU53" s="1880"/>
      <c r="AV53" s="1878"/>
      <c r="AW53" s="1883"/>
      <c r="AX53" s="1900"/>
      <c r="AY53" s="202"/>
      <c r="AZ53" s="1900"/>
      <c r="BA53" s="1898">
        <v>7.0000000000000007E-2</v>
      </c>
      <c r="BB53" s="165"/>
      <c r="BC53" s="1898">
        <v>0.97</v>
      </c>
      <c r="BD53" s="166"/>
      <c r="BF53" s="95"/>
      <c r="BG53" s="92">
        <v>57</v>
      </c>
      <c r="BH53" s="92">
        <v>58</v>
      </c>
      <c r="BI53" s="1849"/>
      <c r="BJ53" s="114"/>
      <c r="BK53" s="114"/>
      <c r="BL53" s="114"/>
      <c r="BM53" s="114"/>
      <c r="BN53" s="114"/>
      <c r="BO53" s="114"/>
      <c r="BP53" s="114"/>
      <c r="BQ53" s="114"/>
      <c r="BR53" s="114"/>
      <c r="BS53" s="114"/>
      <c r="BT53" s="114"/>
      <c r="BU53" s="114"/>
      <c r="BV53" s="114"/>
    </row>
    <row r="54" spans="1:74" s="195" customFormat="1" ht="13.5" customHeight="1">
      <c r="A54" s="195" t="s">
        <v>702</v>
      </c>
      <c r="B54" s="1845"/>
      <c r="C54" s="1875"/>
      <c r="D54" s="1895"/>
      <c r="E54" s="184" t="s">
        <v>439</v>
      </c>
      <c r="F54" s="149"/>
      <c r="G54" s="185">
        <v>173790</v>
      </c>
      <c r="H54" s="186"/>
      <c r="I54" s="185">
        <v>169870</v>
      </c>
      <c r="J54" s="186"/>
      <c r="K54" s="116" t="s">
        <v>613</v>
      </c>
      <c r="L54" s="173">
        <v>1630</v>
      </c>
      <c r="M54" s="187"/>
      <c r="N54" s="188" t="s">
        <v>614</v>
      </c>
      <c r="O54" s="173">
        <v>1590</v>
      </c>
      <c r="P54" s="187"/>
      <c r="Q54" s="188" t="s">
        <v>614</v>
      </c>
      <c r="R54" s="1878"/>
      <c r="S54" s="1881"/>
      <c r="T54" s="1878"/>
      <c r="U54" s="1884"/>
      <c r="V54" s="180"/>
      <c r="W54" s="181"/>
      <c r="X54" s="189"/>
      <c r="Y54" s="1886"/>
      <c r="Z54" s="95"/>
      <c r="AA54" s="199"/>
      <c r="AB54" s="1878"/>
      <c r="AC54" s="200"/>
      <c r="AD54" s="201"/>
      <c r="AE54" s="1887"/>
      <c r="AF54" s="199"/>
      <c r="AG54" s="1885"/>
      <c r="AH54" s="181"/>
      <c r="AI54" s="181"/>
      <c r="AJ54" s="1886"/>
      <c r="AK54" s="204"/>
      <c r="AL54" s="1904"/>
      <c r="AM54" s="191" t="s">
        <v>631</v>
      </c>
      <c r="AN54" s="192">
        <v>1900</v>
      </c>
      <c r="AO54" s="193">
        <v>2100</v>
      </c>
      <c r="AP54" s="1900"/>
      <c r="AQ54" s="191" t="s">
        <v>632</v>
      </c>
      <c r="AR54" s="192">
        <v>2000</v>
      </c>
      <c r="AS54" s="193">
        <v>2300</v>
      </c>
      <c r="AT54" s="1878"/>
      <c r="AU54" s="1881"/>
      <c r="AV54" s="1878"/>
      <c r="AW54" s="1884"/>
      <c r="AX54" s="1900"/>
      <c r="AY54" s="202"/>
      <c r="AZ54" s="1900"/>
      <c r="BA54" s="1899"/>
      <c r="BB54" s="165"/>
      <c r="BC54" s="1898"/>
      <c r="BD54" s="166"/>
      <c r="BF54" s="95"/>
      <c r="BG54" s="92">
        <v>57</v>
      </c>
      <c r="BH54" s="92">
        <v>58</v>
      </c>
      <c r="BI54" s="1849"/>
      <c r="BJ54" s="114"/>
      <c r="BK54" s="114"/>
      <c r="BL54" s="114"/>
      <c r="BM54" s="114"/>
      <c r="BN54" s="114"/>
      <c r="BO54" s="114"/>
      <c r="BP54" s="114"/>
      <c r="BQ54" s="114"/>
      <c r="BR54" s="114"/>
      <c r="BS54" s="114"/>
      <c r="BT54" s="114"/>
      <c r="BU54" s="114"/>
      <c r="BV54" s="114"/>
    </row>
    <row r="55" spans="1:74" s="195" customFormat="1" ht="13.5" customHeight="1">
      <c r="A55" s="195" t="s">
        <v>703</v>
      </c>
      <c r="B55" s="1845"/>
      <c r="C55" s="1903" t="s">
        <v>704</v>
      </c>
      <c r="D55" s="1876" t="s">
        <v>612</v>
      </c>
      <c r="E55" s="148" t="s">
        <v>498</v>
      </c>
      <c r="F55" s="149"/>
      <c r="G55" s="150">
        <v>33410</v>
      </c>
      <c r="H55" s="151">
        <v>40970</v>
      </c>
      <c r="I55" s="150">
        <v>29770</v>
      </c>
      <c r="J55" s="151">
        <v>37330</v>
      </c>
      <c r="K55" s="116" t="s">
        <v>613</v>
      </c>
      <c r="L55" s="152">
        <v>260</v>
      </c>
      <c r="M55" s="153">
        <v>330</v>
      </c>
      <c r="N55" s="154" t="s">
        <v>614</v>
      </c>
      <c r="O55" s="152">
        <v>220</v>
      </c>
      <c r="P55" s="153">
        <v>290</v>
      </c>
      <c r="Q55" s="154" t="s">
        <v>614</v>
      </c>
      <c r="R55" s="1878" t="s">
        <v>613</v>
      </c>
      <c r="S55" s="1879">
        <v>3760</v>
      </c>
      <c r="T55" s="1878" t="s">
        <v>613</v>
      </c>
      <c r="U55" s="1882">
        <v>30</v>
      </c>
      <c r="V55" s="116" t="s">
        <v>613</v>
      </c>
      <c r="W55" s="155">
        <v>7560</v>
      </c>
      <c r="X55" s="156">
        <v>70</v>
      </c>
      <c r="Y55" s="1885"/>
      <c r="Z55" s="95"/>
      <c r="AA55" s="175" t="s">
        <v>705</v>
      </c>
      <c r="AB55" s="1878"/>
      <c r="AC55" s="165" t="s">
        <v>705</v>
      </c>
      <c r="AD55" s="198"/>
      <c r="AE55" s="1887"/>
      <c r="AF55" s="175"/>
      <c r="AG55" s="1885"/>
      <c r="AH55" s="181"/>
      <c r="AI55" s="181"/>
      <c r="AJ55" s="1886"/>
      <c r="AK55" s="204"/>
      <c r="AL55" s="1904" t="s">
        <v>613</v>
      </c>
      <c r="AM55" s="161" t="s">
        <v>617</v>
      </c>
      <c r="AN55" s="162">
        <v>2400</v>
      </c>
      <c r="AO55" s="163">
        <v>2600</v>
      </c>
      <c r="AP55" s="1900" t="s">
        <v>613</v>
      </c>
      <c r="AQ55" s="161" t="s">
        <v>618</v>
      </c>
      <c r="AR55" s="162">
        <v>5400</v>
      </c>
      <c r="AS55" s="163">
        <v>6000</v>
      </c>
      <c r="AT55" s="1878" t="s">
        <v>613</v>
      </c>
      <c r="AU55" s="1879">
        <v>3240</v>
      </c>
      <c r="AV55" s="1878" t="s">
        <v>613</v>
      </c>
      <c r="AW55" s="1882">
        <v>30</v>
      </c>
      <c r="AX55" s="1900"/>
      <c r="AY55" s="202"/>
      <c r="AZ55" s="1900" t="s">
        <v>619</v>
      </c>
      <c r="BA55" s="1892" t="s">
        <v>620</v>
      </c>
      <c r="BB55" s="165"/>
      <c r="BC55" s="1892" t="s">
        <v>621</v>
      </c>
      <c r="BD55" s="166"/>
      <c r="BF55" s="95"/>
      <c r="BG55" s="92">
        <v>59</v>
      </c>
      <c r="BH55" s="92">
        <v>60</v>
      </c>
      <c r="BI55" s="1849">
        <v>13</v>
      </c>
      <c r="BJ55" s="114"/>
      <c r="BK55" s="114"/>
      <c r="BL55" s="114"/>
      <c r="BM55" s="114"/>
      <c r="BN55" s="114"/>
      <c r="BO55" s="114"/>
      <c r="BP55" s="114"/>
      <c r="BQ55" s="114"/>
      <c r="BR55" s="114"/>
      <c r="BS55" s="114"/>
      <c r="BT55" s="114"/>
      <c r="BU55" s="114"/>
      <c r="BV55" s="114"/>
    </row>
    <row r="56" spans="1:74" s="195" customFormat="1" ht="13.5" customHeight="1">
      <c r="A56" s="195" t="s">
        <v>706</v>
      </c>
      <c r="B56" s="1845"/>
      <c r="C56" s="1875"/>
      <c r="D56" s="1877"/>
      <c r="E56" s="167" t="s">
        <v>436</v>
      </c>
      <c r="F56" s="149"/>
      <c r="G56" s="168">
        <v>40970</v>
      </c>
      <c r="H56" s="169">
        <v>97260</v>
      </c>
      <c r="I56" s="168">
        <v>37330</v>
      </c>
      <c r="J56" s="169">
        <v>93620</v>
      </c>
      <c r="K56" s="116" t="s">
        <v>613</v>
      </c>
      <c r="L56" s="170">
        <v>330</v>
      </c>
      <c r="M56" s="171">
        <v>860</v>
      </c>
      <c r="N56" s="172" t="s">
        <v>614</v>
      </c>
      <c r="O56" s="170">
        <v>290</v>
      </c>
      <c r="P56" s="171">
        <v>820</v>
      </c>
      <c r="Q56" s="172" t="s">
        <v>614</v>
      </c>
      <c r="R56" s="1878"/>
      <c r="S56" s="1880"/>
      <c r="T56" s="1878"/>
      <c r="U56" s="1883"/>
      <c r="V56" s="116" t="s">
        <v>613</v>
      </c>
      <c r="W56" s="173">
        <v>7560</v>
      </c>
      <c r="X56" s="174">
        <v>70</v>
      </c>
      <c r="Y56" s="1886"/>
      <c r="Z56" s="95">
        <v>979</v>
      </c>
      <c r="AA56" s="175">
        <v>656200</v>
      </c>
      <c r="AB56" s="1878"/>
      <c r="AC56" s="165">
        <v>6560</v>
      </c>
      <c r="AD56" s="159"/>
      <c r="AE56" s="1887"/>
      <c r="AF56" s="165"/>
      <c r="AG56" s="1885"/>
      <c r="AH56" s="181"/>
      <c r="AI56" s="181"/>
      <c r="AJ56" s="1886"/>
      <c r="AK56" s="204"/>
      <c r="AL56" s="1904"/>
      <c r="AM56" s="112" t="s">
        <v>623</v>
      </c>
      <c r="AN56" s="177">
        <v>2300</v>
      </c>
      <c r="AO56" s="178">
        <v>2500</v>
      </c>
      <c r="AP56" s="1900"/>
      <c r="AQ56" s="112" t="s">
        <v>624</v>
      </c>
      <c r="AR56" s="177">
        <v>2900</v>
      </c>
      <c r="AS56" s="178">
        <v>3300</v>
      </c>
      <c r="AT56" s="1878"/>
      <c r="AU56" s="1880"/>
      <c r="AV56" s="1878"/>
      <c r="AW56" s="1883"/>
      <c r="AX56" s="1900"/>
      <c r="AY56" s="202"/>
      <c r="AZ56" s="1900"/>
      <c r="BA56" s="1893"/>
      <c r="BB56" s="165"/>
      <c r="BC56" s="1893"/>
      <c r="BD56" s="166"/>
      <c r="BF56" s="95"/>
      <c r="BG56" s="92">
        <v>59</v>
      </c>
      <c r="BH56" s="92">
        <v>60</v>
      </c>
      <c r="BI56" s="1849"/>
      <c r="BJ56" s="114"/>
      <c r="BK56" s="114"/>
      <c r="BL56" s="114"/>
      <c r="BM56" s="114"/>
      <c r="BN56" s="114"/>
      <c r="BO56" s="114"/>
      <c r="BP56" s="114"/>
      <c r="BQ56" s="114"/>
      <c r="BR56" s="114"/>
      <c r="BS56" s="114"/>
      <c r="BT56" s="114"/>
      <c r="BU56" s="114"/>
      <c r="BV56" s="114"/>
    </row>
    <row r="57" spans="1:74" s="195" customFormat="1" ht="13.5" customHeight="1">
      <c r="A57" s="195" t="s">
        <v>707</v>
      </c>
      <c r="B57" s="1845"/>
      <c r="C57" s="1875"/>
      <c r="D57" s="1894" t="s">
        <v>626</v>
      </c>
      <c r="E57" s="167" t="s">
        <v>627</v>
      </c>
      <c r="F57" s="149"/>
      <c r="G57" s="168">
        <v>97260</v>
      </c>
      <c r="H57" s="169">
        <v>172950</v>
      </c>
      <c r="I57" s="168">
        <v>93620</v>
      </c>
      <c r="J57" s="169">
        <v>169310</v>
      </c>
      <c r="K57" s="116" t="s">
        <v>613</v>
      </c>
      <c r="L57" s="170">
        <v>860</v>
      </c>
      <c r="M57" s="171">
        <v>1620</v>
      </c>
      <c r="N57" s="172" t="s">
        <v>614</v>
      </c>
      <c r="O57" s="170">
        <v>820</v>
      </c>
      <c r="P57" s="171">
        <v>1580</v>
      </c>
      <c r="Q57" s="172" t="s">
        <v>614</v>
      </c>
      <c r="R57" s="1878"/>
      <c r="S57" s="1880"/>
      <c r="T57" s="1878"/>
      <c r="U57" s="1883"/>
      <c r="V57" s="180"/>
      <c r="W57" s="181"/>
      <c r="X57" s="182"/>
      <c r="Y57" s="1886"/>
      <c r="Z57" s="95"/>
      <c r="AA57" s="199"/>
      <c r="AB57" s="1878"/>
      <c r="AC57" s="200"/>
      <c r="AD57" s="201"/>
      <c r="AE57" s="1887"/>
      <c r="AF57" s="199"/>
      <c r="AG57" s="1885"/>
      <c r="AH57" s="181"/>
      <c r="AI57" s="181"/>
      <c r="AJ57" s="1886"/>
      <c r="AK57" s="204"/>
      <c r="AL57" s="1904"/>
      <c r="AM57" s="112" t="s">
        <v>628</v>
      </c>
      <c r="AN57" s="177">
        <v>2100</v>
      </c>
      <c r="AO57" s="178">
        <v>2300</v>
      </c>
      <c r="AP57" s="1900"/>
      <c r="AQ57" s="112" t="s">
        <v>629</v>
      </c>
      <c r="AR57" s="177">
        <v>2500</v>
      </c>
      <c r="AS57" s="178">
        <v>2800</v>
      </c>
      <c r="AT57" s="1878"/>
      <c r="AU57" s="1880"/>
      <c r="AV57" s="1878"/>
      <c r="AW57" s="1883"/>
      <c r="AX57" s="1900"/>
      <c r="AY57" s="202"/>
      <c r="AZ57" s="1900"/>
      <c r="BA57" s="1898">
        <v>7.0000000000000007E-2</v>
      </c>
      <c r="BB57" s="165"/>
      <c r="BC57" s="1898">
        <v>0.98</v>
      </c>
      <c r="BD57" s="166"/>
      <c r="BF57" s="95"/>
      <c r="BG57" s="92">
        <v>59</v>
      </c>
      <c r="BH57" s="92">
        <v>60</v>
      </c>
      <c r="BI57" s="1849"/>
      <c r="BJ57" s="114"/>
      <c r="BK57" s="114"/>
      <c r="BL57" s="114"/>
      <c r="BM57" s="114"/>
      <c r="BN57" s="114"/>
      <c r="BO57" s="114"/>
      <c r="BP57" s="114"/>
      <c r="BQ57" s="114"/>
      <c r="BR57" s="114"/>
      <c r="BS57" s="114"/>
      <c r="BT57" s="114"/>
      <c r="BU57" s="114"/>
      <c r="BV57" s="114"/>
    </row>
    <row r="58" spans="1:74" s="195" customFormat="1" ht="13.5" customHeight="1">
      <c r="A58" s="195" t="s">
        <v>708</v>
      </c>
      <c r="B58" s="1845"/>
      <c r="C58" s="1875"/>
      <c r="D58" s="1895"/>
      <c r="E58" s="184" t="s">
        <v>439</v>
      </c>
      <c r="F58" s="149"/>
      <c r="G58" s="185">
        <v>172950</v>
      </c>
      <c r="H58" s="186"/>
      <c r="I58" s="185">
        <v>169310</v>
      </c>
      <c r="J58" s="186"/>
      <c r="K58" s="116" t="s">
        <v>613</v>
      </c>
      <c r="L58" s="173">
        <v>1620</v>
      </c>
      <c r="M58" s="187"/>
      <c r="N58" s="188" t="s">
        <v>614</v>
      </c>
      <c r="O58" s="173">
        <v>1580</v>
      </c>
      <c r="P58" s="187"/>
      <c r="Q58" s="188" t="s">
        <v>614</v>
      </c>
      <c r="R58" s="1878"/>
      <c r="S58" s="1881"/>
      <c r="T58" s="1878"/>
      <c r="U58" s="1884"/>
      <c r="V58" s="180"/>
      <c r="W58" s="181"/>
      <c r="X58" s="189"/>
      <c r="Y58" s="1886"/>
      <c r="Z58" s="95"/>
      <c r="AA58" s="175" t="s">
        <v>709</v>
      </c>
      <c r="AB58" s="1878"/>
      <c r="AC58" s="165" t="s">
        <v>709</v>
      </c>
      <c r="AD58" s="198"/>
      <c r="AE58" s="1887"/>
      <c r="AF58" s="175"/>
      <c r="AG58" s="1885"/>
      <c r="AH58" s="181"/>
      <c r="AI58" s="181"/>
      <c r="AJ58" s="1886"/>
      <c r="AK58" s="204"/>
      <c r="AL58" s="1904"/>
      <c r="AM58" s="191" t="s">
        <v>631</v>
      </c>
      <c r="AN58" s="192">
        <v>2000</v>
      </c>
      <c r="AO58" s="193">
        <v>2200</v>
      </c>
      <c r="AP58" s="1900"/>
      <c r="AQ58" s="191" t="s">
        <v>632</v>
      </c>
      <c r="AR58" s="192">
        <v>2300</v>
      </c>
      <c r="AS58" s="193">
        <v>2500</v>
      </c>
      <c r="AT58" s="1878"/>
      <c r="AU58" s="1881"/>
      <c r="AV58" s="1878"/>
      <c r="AW58" s="1884"/>
      <c r="AX58" s="1900"/>
      <c r="AY58" s="202"/>
      <c r="AZ58" s="1900"/>
      <c r="BA58" s="1899"/>
      <c r="BB58" s="165"/>
      <c r="BC58" s="1898"/>
      <c r="BD58" s="166"/>
      <c r="BF58" s="95"/>
      <c r="BG58" s="92">
        <v>59</v>
      </c>
      <c r="BH58" s="92">
        <v>60</v>
      </c>
      <c r="BI58" s="1849"/>
      <c r="BJ58" s="114"/>
      <c r="BK58" s="114"/>
      <c r="BL58" s="114"/>
      <c r="BM58" s="114"/>
      <c r="BN58" s="114"/>
      <c r="BO58" s="114"/>
      <c r="BP58" s="114"/>
      <c r="BQ58" s="114"/>
      <c r="BR58" s="114"/>
      <c r="BS58" s="114"/>
      <c r="BT58" s="114"/>
      <c r="BU58" s="114"/>
      <c r="BV58" s="114"/>
    </row>
    <row r="59" spans="1:74" s="195" customFormat="1" ht="13.5" customHeight="1">
      <c r="A59" s="195" t="s">
        <v>710</v>
      </c>
      <c r="B59" s="1845"/>
      <c r="C59" s="1903" t="s">
        <v>711</v>
      </c>
      <c r="D59" s="1876" t="s">
        <v>612</v>
      </c>
      <c r="E59" s="148" t="s">
        <v>498</v>
      </c>
      <c r="F59" s="149"/>
      <c r="G59" s="150">
        <v>32660</v>
      </c>
      <c r="H59" s="151">
        <v>40220</v>
      </c>
      <c r="I59" s="150">
        <v>29260</v>
      </c>
      <c r="J59" s="151">
        <v>36820</v>
      </c>
      <c r="K59" s="116" t="s">
        <v>613</v>
      </c>
      <c r="L59" s="152">
        <v>250</v>
      </c>
      <c r="M59" s="153">
        <v>320</v>
      </c>
      <c r="N59" s="154" t="s">
        <v>614</v>
      </c>
      <c r="O59" s="152">
        <v>220</v>
      </c>
      <c r="P59" s="153">
        <v>290</v>
      </c>
      <c r="Q59" s="154" t="s">
        <v>614</v>
      </c>
      <c r="R59" s="1878" t="s">
        <v>613</v>
      </c>
      <c r="S59" s="1879">
        <v>3510</v>
      </c>
      <c r="T59" s="1878" t="s">
        <v>613</v>
      </c>
      <c r="U59" s="1882">
        <v>30</v>
      </c>
      <c r="V59" s="116" t="s">
        <v>613</v>
      </c>
      <c r="W59" s="155">
        <v>7560</v>
      </c>
      <c r="X59" s="156">
        <v>70</v>
      </c>
      <c r="Y59" s="1885"/>
      <c r="Z59" s="95">
        <v>1049</v>
      </c>
      <c r="AA59" s="175">
        <v>693500</v>
      </c>
      <c r="AB59" s="1878"/>
      <c r="AC59" s="165">
        <v>6930</v>
      </c>
      <c r="AD59" s="159"/>
      <c r="AE59" s="1887"/>
      <c r="AF59" s="165"/>
      <c r="AG59" s="1885"/>
      <c r="AH59" s="181"/>
      <c r="AI59" s="181"/>
      <c r="AJ59" s="1886"/>
      <c r="AK59" s="204"/>
      <c r="AL59" s="1904" t="s">
        <v>613</v>
      </c>
      <c r="AM59" s="161" t="s">
        <v>617</v>
      </c>
      <c r="AN59" s="162">
        <v>2200</v>
      </c>
      <c r="AO59" s="163">
        <v>2400</v>
      </c>
      <c r="AP59" s="1900" t="s">
        <v>613</v>
      </c>
      <c r="AQ59" s="161" t="s">
        <v>618</v>
      </c>
      <c r="AR59" s="162">
        <v>5100</v>
      </c>
      <c r="AS59" s="163">
        <v>5700</v>
      </c>
      <c r="AT59" s="1878" t="s">
        <v>613</v>
      </c>
      <c r="AU59" s="1879">
        <v>3020</v>
      </c>
      <c r="AV59" s="1878" t="s">
        <v>613</v>
      </c>
      <c r="AW59" s="1882">
        <v>30</v>
      </c>
      <c r="AX59" s="1900"/>
      <c r="AY59" s="202"/>
      <c r="AZ59" s="1900" t="s">
        <v>619</v>
      </c>
      <c r="BA59" s="1892" t="s">
        <v>620</v>
      </c>
      <c r="BB59" s="165"/>
      <c r="BC59" s="1892" t="s">
        <v>621</v>
      </c>
      <c r="BD59" s="166"/>
      <c r="BF59" s="95"/>
      <c r="BG59" s="92">
        <v>61</v>
      </c>
      <c r="BH59" s="92">
        <v>62</v>
      </c>
      <c r="BI59" s="1849">
        <v>14</v>
      </c>
      <c r="BJ59" s="114"/>
      <c r="BK59" s="114"/>
      <c r="BL59" s="114"/>
      <c r="BM59" s="114"/>
      <c r="BN59" s="114"/>
      <c r="BO59" s="114"/>
      <c r="BP59" s="114"/>
      <c r="BQ59" s="114"/>
      <c r="BR59" s="114"/>
      <c r="BS59" s="114"/>
      <c r="BT59" s="114"/>
      <c r="BU59" s="114"/>
      <c r="BV59" s="114"/>
    </row>
    <row r="60" spans="1:74" s="195" customFormat="1" ht="13.5" customHeight="1">
      <c r="A60" s="195" t="s">
        <v>712</v>
      </c>
      <c r="B60" s="1845"/>
      <c r="C60" s="1875"/>
      <c r="D60" s="1877"/>
      <c r="E60" s="167" t="s">
        <v>436</v>
      </c>
      <c r="F60" s="149"/>
      <c r="G60" s="168">
        <v>40220</v>
      </c>
      <c r="H60" s="169">
        <v>96510</v>
      </c>
      <c r="I60" s="168">
        <v>36820</v>
      </c>
      <c r="J60" s="169">
        <v>93110</v>
      </c>
      <c r="K60" s="116" t="s">
        <v>613</v>
      </c>
      <c r="L60" s="170">
        <v>320</v>
      </c>
      <c r="M60" s="171">
        <v>850</v>
      </c>
      <c r="N60" s="172" t="s">
        <v>614</v>
      </c>
      <c r="O60" s="170">
        <v>290</v>
      </c>
      <c r="P60" s="171">
        <v>820</v>
      </c>
      <c r="Q60" s="172" t="s">
        <v>614</v>
      </c>
      <c r="R60" s="1878"/>
      <c r="S60" s="1880"/>
      <c r="T60" s="1878"/>
      <c r="U60" s="1883"/>
      <c r="V60" s="116" t="s">
        <v>613</v>
      </c>
      <c r="W60" s="173">
        <v>7560</v>
      </c>
      <c r="X60" s="174">
        <v>70</v>
      </c>
      <c r="Y60" s="1885"/>
      <c r="Z60" s="95"/>
      <c r="AA60" s="199"/>
      <c r="AB60" s="1878"/>
      <c r="AC60" s="200"/>
      <c r="AD60" s="201"/>
      <c r="AE60" s="1887"/>
      <c r="AF60" s="199"/>
      <c r="AG60" s="1885"/>
      <c r="AH60" s="181"/>
      <c r="AI60" s="181"/>
      <c r="AJ60" s="1886"/>
      <c r="AK60" s="204"/>
      <c r="AL60" s="1904"/>
      <c r="AM60" s="112" t="s">
        <v>623</v>
      </c>
      <c r="AN60" s="177">
        <v>2100</v>
      </c>
      <c r="AO60" s="178">
        <v>2300</v>
      </c>
      <c r="AP60" s="1900"/>
      <c r="AQ60" s="112" t="s">
        <v>624</v>
      </c>
      <c r="AR60" s="177">
        <v>2800</v>
      </c>
      <c r="AS60" s="178">
        <v>3100</v>
      </c>
      <c r="AT60" s="1878"/>
      <c r="AU60" s="1880"/>
      <c r="AV60" s="1878"/>
      <c r="AW60" s="1883"/>
      <c r="AX60" s="1900"/>
      <c r="AY60" s="202"/>
      <c r="AZ60" s="1900"/>
      <c r="BA60" s="1893"/>
      <c r="BB60" s="165"/>
      <c r="BC60" s="1893"/>
      <c r="BD60" s="166"/>
      <c r="BF60" s="95"/>
      <c r="BG60" s="92">
        <v>61</v>
      </c>
      <c r="BH60" s="92">
        <v>62</v>
      </c>
      <c r="BI60" s="1849"/>
      <c r="BJ60" s="114"/>
      <c r="BK60" s="114"/>
      <c r="BL60" s="114"/>
      <c r="BM60" s="114"/>
      <c r="BN60" s="114"/>
      <c r="BO60" s="114"/>
      <c r="BP60" s="114"/>
      <c r="BQ60" s="114"/>
      <c r="BR60" s="114"/>
      <c r="BS60" s="114"/>
      <c r="BT60" s="114"/>
      <c r="BU60" s="114"/>
      <c r="BV60" s="114"/>
    </row>
    <row r="61" spans="1:74" s="195" customFormat="1" ht="13.5" customHeight="1">
      <c r="A61" s="195" t="s">
        <v>713</v>
      </c>
      <c r="B61" s="1845"/>
      <c r="C61" s="1875"/>
      <c r="D61" s="1894" t="s">
        <v>626</v>
      </c>
      <c r="E61" s="167" t="s">
        <v>627</v>
      </c>
      <c r="F61" s="149"/>
      <c r="G61" s="168">
        <v>96510</v>
      </c>
      <c r="H61" s="169">
        <v>172200</v>
      </c>
      <c r="I61" s="168">
        <v>93110</v>
      </c>
      <c r="J61" s="169">
        <v>168800</v>
      </c>
      <c r="K61" s="116" t="s">
        <v>613</v>
      </c>
      <c r="L61" s="170">
        <v>850</v>
      </c>
      <c r="M61" s="171">
        <v>1610</v>
      </c>
      <c r="N61" s="172" t="s">
        <v>614</v>
      </c>
      <c r="O61" s="170">
        <v>820</v>
      </c>
      <c r="P61" s="171">
        <v>1580</v>
      </c>
      <c r="Q61" s="172" t="s">
        <v>614</v>
      </c>
      <c r="R61" s="1878"/>
      <c r="S61" s="1880"/>
      <c r="T61" s="1878"/>
      <c r="U61" s="1883"/>
      <c r="V61" s="180"/>
      <c r="W61" s="181"/>
      <c r="X61" s="182"/>
      <c r="Y61" s="1886"/>
      <c r="Z61" s="95"/>
      <c r="AA61" s="175" t="s">
        <v>714</v>
      </c>
      <c r="AB61" s="1878"/>
      <c r="AC61" s="165" t="s">
        <v>714</v>
      </c>
      <c r="AD61" s="198"/>
      <c r="AE61" s="1887"/>
      <c r="AF61" s="175"/>
      <c r="AG61" s="1885"/>
      <c r="AH61" s="181"/>
      <c r="AI61" s="181"/>
      <c r="AJ61" s="1886"/>
      <c r="AK61" s="204"/>
      <c r="AL61" s="1904"/>
      <c r="AM61" s="112" t="s">
        <v>628</v>
      </c>
      <c r="AN61" s="177">
        <v>2000</v>
      </c>
      <c r="AO61" s="178">
        <v>2200</v>
      </c>
      <c r="AP61" s="1900"/>
      <c r="AQ61" s="112" t="s">
        <v>629</v>
      </c>
      <c r="AR61" s="177">
        <v>2400</v>
      </c>
      <c r="AS61" s="178">
        <v>2700</v>
      </c>
      <c r="AT61" s="1878"/>
      <c r="AU61" s="1880"/>
      <c r="AV61" s="1878"/>
      <c r="AW61" s="1883"/>
      <c r="AX61" s="1900"/>
      <c r="AY61" s="202"/>
      <c r="AZ61" s="1900"/>
      <c r="BA61" s="1898">
        <v>7.0000000000000007E-2</v>
      </c>
      <c r="BB61" s="165"/>
      <c r="BC61" s="1898">
        <v>0.98</v>
      </c>
      <c r="BD61" s="166"/>
      <c r="BF61" s="95"/>
      <c r="BG61" s="92">
        <v>61</v>
      </c>
      <c r="BH61" s="92">
        <v>62</v>
      </c>
      <c r="BI61" s="1849"/>
      <c r="BJ61" s="114"/>
      <c r="BK61" s="114"/>
      <c r="BL61" s="114"/>
      <c r="BM61" s="114"/>
      <c r="BN61" s="114"/>
      <c r="BO61" s="114"/>
      <c r="BP61" s="114"/>
      <c r="BQ61" s="114"/>
      <c r="BR61" s="114"/>
      <c r="BS61" s="114"/>
      <c r="BT61" s="114"/>
      <c r="BU61" s="114"/>
      <c r="BV61" s="114"/>
    </row>
    <row r="62" spans="1:74" s="195" customFormat="1" ht="13.5" customHeight="1">
      <c r="A62" s="195" t="s">
        <v>715</v>
      </c>
      <c r="B62" s="1845"/>
      <c r="C62" s="1875"/>
      <c r="D62" s="1895"/>
      <c r="E62" s="184" t="s">
        <v>439</v>
      </c>
      <c r="F62" s="149"/>
      <c r="G62" s="185">
        <v>172200</v>
      </c>
      <c r="H62" s="186"/>
      <c r="I62" s="185">
        <v>168800</v>
      </c>
      <c r="J62" s="186"/>
      <c r="K62" s="116" t="s">
        <v>613</v>
      </c>
      <c r="L62" s="173">
        <v>1610</v>
      </c>
      <c r="M62" s="187"/>
      <c r="N62" s="188" t="s">
        <v>614</v>
      </c>
      <c r="O62" s="173">
        <v>1580</v>
      </c>
      <c r="P62" s="187"/>
      <c r="Q62" s="188" t="s">
        <v>614</v>
      </c>
      <c r="R62" s="1878"/>
      <c r="S62" s="1881"/>
      <c r="T62" s="1878"/>
      <c r="U62" s="1884"/>
      <c r="V62" s="180"/>
      <c r="W62" s="181"/>
      <c r="X62" s="189"/>
      <c r="Y62" s="1886"/>
      <c r="Z62" s="95">
        <v>1050</v>
      </c>
      <c r="AA62" s="175">
        <v>730800</v>
      </c>
      <c r="AB62" s="1878"/>
      <c r="AC62" s="165">
        <v>7300</v>
      </c>
      <c r="AD62" s="159"/>
      <c r="AE62" s="1887"/>
      <c r="AF62" s="165"/>
      <c r="AG62" s="1885"/>
      <c r="AH62" s="181"/>
      <c r="AI62" s="181"/>
      <c r="AJ62" s="1886"/>
      <c r="AK62" s="204"/>
      <c r="AL62" s="1904"/>
      <c r="AM62" s="191" t="s">
        <v>631</v>
      </c>
      <c r="AN62" s="192">
        <v>1900</v>
      </c>
      <c r="AO62" s="193">
        <v>2100</v>
      </c>
      <c r="AP62" s="1900"/>
      <c r="AQ62" s="191" t="s">
        <v>632</v>
      </c>
      <c r="AR62" s="192">
        <v>2200</v>
      </c>
      <c r="AS62" s="193">
        <v>2400</v>
      </c>
      <c r="AT62" s="1878"/>
      <c r="AU62" s="1881"/>
      <c r="AV62" s="1878"/>
      <c r="AW62" s="1884"/>
      <c r="AX62" s="1900"/>
      <c r="AY62" s="202"/>
      <c r="AZ62" s="1900"/>
      <c r="BA62" s="1899"/>
      <c r="BB62" s="165"/>
      <c r="BC62" s="1898"/>
      <c r="BD62" s="166"/>
      <c r="BF62" s="95"/>
      <c r="BG62" s="92">
        <v>61</v>
      </c>
      <c r="BH62" s="92">
        <v>62</v>
      </c>
      <c r="BI62" s="1849"/>
      <c r="BJ62" s="114"/>
      <c r="BK62" s="114"/>
      <c r="BL62" s="114"/>
      <c r="BM62" s="114"/>
      <c r="BN62" s="114"/>
      <c r="BO62" s="114"/>
      <c r="BP62" s="114"/>
      <c r="BQ62" s="114"/>
      <c r="BR62" s="114"/>
      <c r="BS62" s="114"/>
      <c r="BT62" s="114"/>
      <c r="BU62" s="114"/>
      <c r="BV62" s="114"/>
    </row>
    <row r="63" spans="1:74" s="195" customFormat="1" ht="13.5" customHeight="1">
      <c r="A63" s="195" t="s">
        <v>716</v>
      </c>
      <c r="B63" s="1845"/>
      <c r="C63" s="1903" t="s">
        <v>717</v>
      </c>
      <c r="D63" s="1876" t="s">
        <v>612</v>
      </c>
      <c r="E63" s="148" t="s">
        <v>498</v>
      </c>
      <c r="F63" s="149"/>
      <c r="G63" s="150">
        <v>32860</v>
      </c>
      <c r="H63" s="151">
        <v>40420</v>
      </c>
      <c r="I63" s="150">
        <v>29680</v>
      </c>
      <c r="J63" s="151">
        <v>37240</v>
      </c>
      <c r="K63" s="116" t="s">
        <v>613</v>
      </c>
      <c r="L63" s="152">
        <v>250</v>
      </c>
      <c r="M63" s="153">
        <v>320</v>
      </c>
      <c r="N63" s="154" t="s">
        <v>614</v>
      </c>
      <c r="O63" s="152">
        <v>220</v>
      </c>
      <c r="P63" s="153">
        <v>290</v>
      </c>
      <c r="Q63" s="154" t="s">
        <v>614</v>
      </c>
      <c r="R63" s="1878" t="s">
        <v>613</v>
      </c>
      <c r="S63" s="1879">
        <v>3290</v>
      </c>
      <c r="T63" s="1878" t="s">
        <v>613</v>
      </c>
      <c r="U63" s="1882">
        <v>30</v>
      </c>
      <c r="V63" s="116" t="s">
        <v>613</v>
      </c>
      <c r="W63" s="155">
        <v>7560</v>
      </c>
      <c r="X63" s="156">
        <v>70</v>
      </c>
      <c r="Y63" s="1885"/>
      <c r="Z63" s="95"/>
      <c r="AA63" s="199"/>
      <c r="AB63" s="1878"/>
      <c r="AC63" s="165"/>
      <c r="AD63" s="159"/>
      <c r="AE63" s="1887"/>
      <c r="AF63" s="165"/>
      <c r="AG63" s="1885"/>
      <c r="AH63" s="181"/>
      <c r="AI63" s="181"/>
      <c r="AJ63" s="1886"/>
      <c r="AK63" s="204"/>
      <c r="AL63" s="1904" t="s">
        <v>613</v>
      </c>
      <c r="AM63" s="161" t="s">
        <v>617</v>
      </c>
      <c r="AN63" s="162">
        <v>2100</v>
      </c>
      <c r="AO63" s="163">
        <v>2300</v>
      </c>
      <c r="AP63" s="1900" t="s">
        <v>613</v>
      </c>
      <c r="AQ63" s="161" t="s">
        <v>618</v>
      </c>
      <c r="AR63" s="162">
        <v>4600</v>
      </c>
      <c r="AS63" s="163">
        <v>5200</v>
      </c>
      <c r="AT63" s="1878" t="s">
        <v>613</v>
      </c>
      <c r="AU63" s="1879">
        <v>2830</v>
      </c>
      <c r="AV63" s="1878" t="s">
        <v>613</v>
      </c>
      <c r="AW63" s="1882">
        <v>20</v>
      </c>
      <c r="AX63" s="1900"/>
      <c r="AY63" s="202"/>
      <c r="AZ63" s="1900" t="s">
        <v>619</v>
      </c>
      <c r="BA63" s="1892" t="s">
        <v>620</v>
      </c>
      <c r="BB63" s="165"/>
      <c r="BC63" s="1892" t="s">
        <v>621</v>
      </c>
      <c r="BD63" s="166"/>
      <c r="BF63" s="95"/>
      <c r="BG63" s="92">
        <v>63</v>
      </c>
      <c r="BH63" s="92">
        <v>64</v>
      </c>
      <c r="BI63" s="1849">
        <v>15</v>
      </c>
      <c r="BJ63" s="114"/>
      <c r="BK63" s="114"/>
      <c r="BL63" s="114"/>
      <c r="BM63" s="114"/>
      <c r="BN63" s="114"/>
      <c r="BO63" s="114"/>
      <c r="BP63" s="114"/>
      <c r="BQ63" s="114"/>
      <c r="BR63" s="114"/>
      <c r="BS63" s="114"/>
      <c r="BT63" s="114"/>
      <c r="BU63" s="114"/>
      <c r="BV63" s="114"/>
    </row>
    <row r="64" spans="1:74" s="195" customFormat="1" ht="13.5" customHeight="1">
      <c r="A64" s="195" t="s">
        <v>718</v>
      </c>
      <c r="B64" s="1845"/>
      <c r="C64" s="1875"/>
      <c r="D64" s="1877"/>
      <c r="E64" s="167" t="s">
        <v>436</v>
      </c>
      <c r="F64" s="149"/>
      <c r="G64" s="168">
        <v>40420</v>
      </c>
      <c r="H64" s="169">
        <v>96710</v>
      </c>
      <c r="I64" s="168">
        <v>37240</v>
      </c>
      <c r="J64" s="169">
        <v>93530</v>
      </c>
      <c r="K64" s="116" t="s">
        <v>613</v>
      </c>
      <c r="L64" s="170">
        <v>320</v>
      </c>
      <c r="M64" s="171">
        <v>850</v>
      </c>
      <c r="N64" s="172" t="s">
        <v>614</v>
      </c>
      <c r="O64" s="170">
        <v>290</v>
      </c>
      <c r="P64" s="171">
        <v>820</v>
      </c>
      <c r="Q64" s="172" t="s">
        <v>614</v>
      </c>
      <c r="R64" s="1878"/>
      <c r="S64" s="1880"/>
      <c r="T64" s="1878"/>
      <c r="U64" s="1883"/>
      <c r="V64" s="116" t="s">
        <v>613</v>
      </c>
      <c r="W64" s="173">
        <v>7560</v>
      </c>
      <c r="X64" s="174">
        <v>70</v>
      </c>
      <c r="Y64" s="1885"/>
      <c r="Z64" s="95"/>
      <c r="AA64" s="199"/>
      <c r="AB64" s="1878"/>
      <c r="AC64" s="165"/>
      <c r="AD64" s="159"/>
      <c r="AE64" s="1887"/>
      <c r="AF64" s="165"/>
      <c r="AG64" s="1885"/>
      <c r="AH64" s="181"/>
      <c r="AI64" s="181"/>
      <c r="AJ64" s="1886"/>
      <c r="AK64" s="204"/>
      <c r="AL64" s="1904"/>
      <c r="AM64" s="112" t="s">
        <v>623</v>
      </c>
      <c r="AN64" s="177">
        <v>2000</v>
      </c>
      <c r="AO64" s="178">
        <v>2200</v>
      </c>
      <c r="AP64" s="1900"/>
      <c r="AQ64" s="112" t="s">
        <v>624</v>
      </c>
      <c r="AR64" s="177">
        <v>2500</v>
      </c>
      <c r="AS64" s="178">
        <v>2800</v>
      </c>
      <c r="AT64" s="1878"/>
      <c r="AU64" s="1880"/>
      <c r="AV64" s="1878"/>
      <c r="AW64" s="1883"/>
      <c r="AX64" s="1900"/>
      <c r="AY64" s="202"/>
      <c r="AZ64" s="1900"/>
      <c r="BA64" s="1893"/>
      <c r="BB64" s="165"/>
      <c r="BC64" s="1893"/>
      <c r="BD64" s="166"/>
      <c r="BF64" s="95"/>
      <c r="BG64" s="92">
        <v>63</v>
      </c>
      <c r="BH64" s="92">
        <v>64</v>
      </c>
      <c r="BI64" s="1849"/>
      <c r="BJ64" s="114"/>
      <c r="BK64" s="114"/>
      <c r="BL64" s="114"/>
      <c r="BM64" s="114"/>
      <c r="BN64" s="114"/>
      <c r="BO64" s="114"/>
      <c r="BP64" s="114"/>
      <c r="BQ64" s="114"/>
      <c r="BR64" s="114"/>
      <c r="BS64" s="114"/>
      <c r="BT64" s="114"/>
      <c r="BU64" s="114"/>
      <c r="BV64" s="114"/>
    </row>
    <row r="65" spans="1:16182" s="195" customFormat="1" ht="13.5" customHeight="1">
      <c r="A65" s="195" t="s">
        <v>719</v>
      </c>
      <c r="B65" s="1845"/>
      <c r="C65" s="1875"/>
      <c r="D65" s="1894" t="s">
        <v>626</v>
      </c>
      <c r="E65" s="167" t="s">
        <v>627</v>
      </c>
      <c r="F65" s="149"/>
      <c r="G65" s="168">
        <v>96710</v>
      </c>
      <c r="H65" s="169">
        <v>172400</v>
      </c>
      <c r="I65" s="168">
        <v>93530</v>
      </c>
      <c r="J65" s="169">
        <v>169220</v>
      </c>
      <c r="K65" s="116" t="s">
        <v>613</v>
      </c>
      <c r="L65" s="170">
        <v>850</v>
      </c>
      <c r="M65" s="171">
        <v>1610</v>
      </c>
      <c r="N65" s="172" t="s">
        <v>614</v>
      </c>
      <c r="O65" s="170">
        <v>820</v>
      </c>
      <c r="P65" s="171">
        <v>1580</v>
      </c>
      <c r="Q65" s="172" t="s">
        <v>614</v>
      </c>
      <c r="R65" s="1878"/>
      <c r="S65" s="1880"/>
      <c r="T65" s="1878"/>
      <c r="U65" s="1883"/>
      <c r="V65" s="180"/>
      <c r="W65" s="181"/>
      <c r="X65" s="182"/>
      <c r="Y65" s="1886"/>
      <c r="Z65" s="95"/>
      <c r="AA65" s="199"/>
      <c r="AB65" s="1878"/>
      <c r="AC65" s="165"/>
      <c r="AD65" s="159"/>
      <c r="AE65" s="1887"/>
      <c r="AF65" s="165"/>
      <c r="AG65" s="1885"/>
      <c r="AH65" s="181"/>
      <c r="AI65" s="181"/>
      <c r="AJ65" s="1886"/>
      <c r="AK65" s="204"/>
      <c r="AL65" s="1904"/>
      <c r="AM65" s="112" t="s">
        <v>628</v>
      </c>
      <c r="AN65" s="177">
        <v>1900</v>
      </c>
      <c r="AO65" s="178">
        <v>2000</v>
      </c>
      <c r="AP65" s="1900"/>
      <c r="AQ65" s="112" t="s">
        <v>629</v>
      </c>
      <c r="AR65" s="177">
        <v>2200</v>
      </c>
      <c r="AS65" s="178">
        <v>2500</v>
      </c>
      <c r="AT65" s="1878"/>
      <c r="AU65" s="1880"/>
      <c r="AV65" s="1878"/>
      <c r="AW65" s="1883"/>
      <c r="AX65" s="1900"/>
      <c r="AY65" s="202"/>
      <c r="AZ65" s="1900"/>
      <c r="BA65" s="1898">
        <v>7.0000000000000007E-2</v>
      </c>
      <c r="BB65" s="165"/>
      <c r="BC65" s="1898">
        <v>0.98</v>
      </c>
      <c r="BD65" s="166"/>
      <c r="BF65" s="95"/>
      <c r="BG65" s="92">
        <v>63</v>
      </c>
      <c r="BH65" s="92">
        <v>64</v>
      </c>
      <c r="BI65" s="1849"/>
      <c r="BJ65" s="114"/>
      <c r="BK65" s="114"/>
      <c r="BL65" s="114"/>
      <c r="BM65" s="114"/>
      <c r="BN65" s="114"/>
      <c r="BO65" s="114"/>
      <c r="BP65" s="114"/>
      <c r="BQ65" s="114"/>
      <c r="BR65" s="114"/>
      <c r="BS65" s="114"/>
      <c r="BT65" s="114"/>
      <c r="BU65" s="114"/>
      <c r="BV65" s="114"/>
    </row>
    <row r="66" spans="1:16182" s="195" customFormat="1" ht="13.5" customHeight="1">
      <c r="A66" s="195" t="s">
        <v>720</v>
      </c>
      <c r="B66" s="1845"/>
      <c r="C66" s="1875"/>
      <c r="D66" s="1895"/>
      <c r="E66" s="184" t="s">
        <v>439</v>
      </c>
      <c r="F66" s="149"/>
      <c r="G66" s="185">
        <v>172400</v>
      </c>
      <c r="H66" s="186"/>
      <c r="I66" s="185">
        <v>169220</v>
      </c>
      <c r="J66" s="186"/>
      <c r="K66" s="116" t="s">
        <v>613</v>
      </c>
      <c r="L66" s="173">
        <v>1610</v>
      </c>
      <c r="M66" s="187"/>
      <c r="N66" s="188" t="s">
        <v>614</v>
      </c>
      <c r="O66" s="173">
        <v>1580</v>
      </c>
      <c r="P66" s="187"/>
      <c r="Q66" s="188" t="s">
        <v>614</v>
      </c>
      <c r="R66" s="1878"/>
      <c r="S66" s="1881"/>
      <c r="T66" s="1878"/>
      <c r="U66" s="1884"/>
      <c r="V66" s="180"/>
      <c r="W66" s="181"/>
      <c r="X66" s="189"/>
      <c r="Y66" s="1886"/>
      <c r="Z66" s="95"/>
      <c r="AA66" s="199"/>
      <c r="AB66" s="1878"/>
      <c r="AC66" s="165"/>
      <c r="AD66" s="159"/>
      <c r="AE66" s="1887"/>
      <c r="AF66" s="165"/>
      <c r="AG66" s="1885"/>
      <c r="AH66" s="181"/>
      <c r="AI66" s="181"/>
      <c r="AJ66" s="1886"/>
      <c r="AK66" s="204"/>
      <c r="AL66" s="1904"/>
      <c r="AM66" s="191" t="s">
        <v>631</v>
      </c>
      <c r="AN66" s="192">
        <v>1800</v>
      </c>
      <c r="AO66" s="193">
        <v>2000</v>
      </c>
      <c r="AP66" s="1900"/>
      <c r="AQ66" s="191" t="s">
        <v>632</v>
      </c>
      <c r="AR66" s="192">
        <v>2000</v>
      </c>
      <c r="AS66" s="193">
        <v>2200</v>
      </c>
      <c r="AT66" s="1878"/>
      <c r="AU66" s="1881"/>
      <c r="AV66" s="1878"/>
      <c r="AW66" s="1884"/>
      <c r="AX66" s="1900"/>
      <c r="AY66" s="202"/>
      <c r="AZ66" s="1900"/>
      <c r="BA66" s="1899"/>
      <c r="BB66" s="165"/>
      <c r="BC66" s="1898"/>
      <c r="BD66" s="166"/>
      <c r="BF66" s="95"/>
      <c r="BG66" s="92">
        <v>63</v>
      </c>
      <c r="BH66" s="92">
        <v>64</v>
      </c>
      <c r="BI66" s="1849"/>
      <c r="BJ66" s="114"/>
      <c r="BK66" s="114"/>
      <c r="BL66" s="114"/>
      <c r="BM66" s="114"/>
      <c r="BN66" s="114"/>
      <c r="BO66" s="114"/>
      <c r="BP66" s="114"/>
      <c r="BQ66" s="114"/>
      <c r="BR66" s="114"/>
      <c r="BS66" s="114"/>
      <c r="BT66" s="114"/>
      <c r="BU66" s="114"/>
      <c r="BV66" s="114"/>
    </row>
    <row r="67" spans="1:16182" s="195" customFormat="1" ht="13.5" customHeight="1">
      <c r="A67" s="195" t="s">
        <v>721</v>
      </c>
      <c r="B67" s="1845"/>
      <c r="C67" s="1903" t="s">
        <v>722</v>
      </c>
      <c r="D67" s="1876" t="s">
        <v>612</v>
      </c>
      <c r="E67" s="148" t="s">
        <v>498</v>
      </c>
      <c r="F67" s="149"/>
      <c r="G67" s="150">
        <v>32260</v>
      </c>
      <c r="H67" s="151">
        <v>39820</v>
      </c>
      <c r="I67" s="150">
        <v>29260</v>
      </c>
      <c r="J67" s="151">
        <v>36820</v>
      </c>
      <c r="K67" s="116" t="s">
        <v>613</v>
      </c>
      <c r="L67" s="152">
        <v>250</v>
      </c>
      <c r="M67" s="153">
        <v>320</v>
      </c>
      <c r="N67" s="154" t="s">
        <v>614</v>
      </c>
      <c r="O67" s="152">
        <v>220</v>
      </c>
      <c r="P67" s="153">
        <v>290</v>
      </c>
      <c r="Q67" s="154" t="s">
        <v>614</v>
      </c>
      <c r="R67" s="1878" t="s">
        <v>613</v>
      </c>
      <c r="S67" s="1879">
        <v>3100</v>
      </c>
      <c r="T67" s="1878" t="s">
        <v>613</v>
      </c>
      <c r="U67" s="1882">
        <v>30</v>
      </c>
      <c r="V67" s="116" t="s">
        <v>613</v>
      </c>
      <c r="W67" s="155">
        <v>7560</v>
      </c>
      <c r="X67" s="156">
        <v>70</v>
      </c>
      <c r="Y67" s="1885"/>
      <c r="Z67" s="95"/>
      <c r="AA67" s="199"/>
      <c r="AB67" s="1878"/>
      <c r="AC67" s="165"/>
      <c r="AD67" s="159"/>
      <c r="AE67" s="1887"/>
      <c r="AF67" s="165"/>
      <c r="AG67" s="1885"/>
      <c r="AH67" s="181"/>
      <c r="AI67" s="181"/>
      <c r="AJ67" s="1886"/>
      <c r="AK67" s="204"/>
      <c r="AL67" s="1904" t="s">
        <v>613</v>
      </c>
      <c r="AM67" s="161" t="s">
        <v>617</v>
      </c>
      <c r="AN67" s="162">
        <v>2200</v>
      </c>
      <c r="AO67" s="163">
        <v>2400</v>
      </c>
      <c r="AP67" s="1900" t="s">
        <v>613</v>
      </c>
      <c r="AQ67" s="161" t="s">
        <v>618</v>
      </c>
      <c r="AR67" s="162">
        <v>5100</v>
      </c>
      <c r="AS67" s="163">
        <v>5700</v>
      </c>
      <c r="AT67" s="1878" t="s">
        <v>613</v>
      </c>
      <c r="AU67" s="1879">
        <v>2670</v>
      </c>
      <c r="AV67" s="1878" t="s">
        <v>613</v>
      </c>
      <c r="AW67" s="1882">
        <v>20</v>
      </c>
      <c r="AX67" s="1900"/>
      <c r="AY67" s="202"/>
      <c r="AZ67" s="1900" t="s">
        <v>619</v>
      </c>
      <c r="BA67" s="1892" t="s">
        <v>620</v>
      </c>
      <c r="BB67" s="165"/>
      <c r="BC67" s="1892" t="s">
        <v>621</v>
      </c>
      <c r="BD67" s="166"/>
      <c r="BF67" s="95"/>
      <c r="BG67" s="92">
        <v>65</v>
      </c>
      <c r="BH67" s="92">
        <v>66</v>
      </c>
      <c r="BI67" s="1849">
        <v>16</v>
      </c>
      <c r="BJ67" s="114"/>
      <c r="BK67" s="114"/>
      <c r="BL67" s="114"/>
      <c r="BM67" s="114"/>
      <c r="BN67" s="114"/>
      <c r="BO67" s="114"/>
      <c r="BP67" s="114"/>
      <c r="BQ67" s="114"/>
      <c r="BR67" s="114"/>
      <c r="BS67" s="114"/>
      <c r="BT67" s="114"/>
      <c r="BU67" s="114"/>
      <c r="BV67" s="114"/>
    </row>
    <row r="68" spans="1:16182" s="195" customFormat="1" ht="13.5" customHeight="1">
      <c r="A68" s="195" t="s">
        <v>723</v>
      </c>
      <c r="B68" s="1845"/>
      <c r="C68" s="1875"/>
      <c r="D68" s="1877"/>
      <c r="E68" s="167" t="s">
        <v>436</v>
      </c>
      <c r="F68" s="149"/>
      <c r="G68" s="168">
        <v>39820</v>
      </c>
      <c r="H68" s="169">
        <v>96110</v>
      </c>
      <c r="I68" s="168">
        <v>36820</v>
      </c>
      <c r="J68" s="169">
        <v>93110</v>
      </c>
      <c r="K68" s="116" t="s">
        <v>613</v>
      </c>
      <c r="L68" s="170">
        <v>320</v>
      </c>
      <c r="M68" s="171">
        <v>850</v>
      </c>
      <c r="N68" s="172" t="s">
        <v>614</v>
      </c>
      <c r="O68" s="170">
        <v>290</v>
      </c>
      <c r="P68" s="171">
        <v>820</v>
      </c>
      <c r="Q68" s="172" t="s">
        <v>614</v>
      </c>
      <c r="R68" s="1878"/>
      <c r="S68" s="1880"/>
      <c r="T68" s="1878"/>
      <c r="U68" s="1883"/>
      <c r="V68" s="116" t="s">
        <v>613</v>
      </c>
      <c r="W68" s="173">
        <v>7560</v>
      </c>
      <c r="X68" s="174">
        <v>70</v>
      </c>
      <c r="Y68" s="1885"/>
      <c r="Z68" s="95"/>
      <c r="AA68" s="199"/>
      <c r="AB68" s="1878"/>
      <c r="AC68" s="165"/>
      <c r="AD68" s="159"/>
      <c r="AE68" s="1887"/>
      <c r="AF68" s="165"/>
      <c r="AG68" s="1885"/>
      <c r="AH68" s="181"/>
      <c r="AI68" s="181"/>
      <c r="AJ68" s="1886"/>
      <c r="AK68" s="204"/>
      <c r="AL68" s="1904"/>
      <c r="AM68" s="112" t="s">
        <v>623</v>
      </c>
      <c r="AN68" s="177">
        <v>2100</v>
      </c>
      <c r="AO68" s="178">
        <v>2300</v>
      </c>
      <c r="AP68" s="1900"/>
      <c r="AQ68" s="112" t="s">
        <v>624</v>
      </c>
      <c r="AR68" s="177">
        <v>2800</v>
      </c>
      <c r="AS68" s="178">
        <v>3100</v>
      </c>
      <c r="AT68" s="1878"/>
      <c r="AU68" s="1880"/>
      <c r="AV68" s="1878"/>
      <c r="AW68" s="1883"/>
      <c r="AX68" s="1900"/>
      <c r="AY68" s="202"/>
      <c r="AZ68" s="1900"/>
      <c r="BA68" s="1893"/>
      <c r="BB68" s="165"/>
      <c r="BC68" s="1893"/>
      <c r="BD68" s="166"/>
      <c r="BF68" s="95"/>
      <c r="BG68" s="92">
        <v>65</v>
      </c>
      <c r="BH68" s="92">
        <v>66</v>
      </c>
      <c r="BI68" s="1849"/>
      <c r="BJ68" s="114"/>
      <c r="BK68" s="114"/>
      <c r="BL68" s="114"/>
      <c r="BM68" s="114"/>
      <c r="BN68" s="114"/>
      <c r="BO68" s="114"/>
      <c r="BP68" s="114"/>
      <c r="BQ68" s="114"/>
      <c r="BR68" s="114"/>
      <c r="BS68" s="114"/>
      <c r="BT68" s="114"/>
      <c r="BU68" s="114"/>
      <c r="BV68" s="114"/>
    </row>
    <row r="69" spans="1:16182" s="195" customFormat="1" ht="13.5" customHeight="1">
      <c r="A69" s="195" t="s">
        <v>724</v>
      </c>
      <c r="B69" s="1845"/>
      <c r="C69" s="1875"/>
      <c r="D69" s="1894" t="s">
        <v>626</v>
      </c>
      <c r="E69" s="167" t="s">
        <v>627</v>
      </c>
      <c r="F69" s="149"/>
      <c r="G69" s="168">
        <v>96110</v>
      </c>
      <c r="H69" s="169">
        <v>171800</v>
      </c>
      <c r="I69" s="168">
        <v>93110</v>
      </c>
      <c r="J69" s="169">
        <v>168800</v>
      </c>
      <c r="K69" s="116" t="s">
        <v>613</v>
      </c>
      <c r="L69" s="170">
        <v>850</v>
      </c>
      <c r="M69" s="171">
        <v>1610</v>
      </c>
      <c r="N69" s="172" t="s">
        <v>614</v>
      </c>
      <c r="O69" s="170">
        <v>820</v>
      </c>
      <c r="P69" s="171">
        <v>1580</v>
      </c>
      <c r="Q69" s="172" t="s">
        <v>614</v>
      </c>
      <c r="R69" s="1878"/>
      <c r="S69" s="1880"/>
      <c r="T69" s="1878"/>
      <c r="U69" s="1883"/>
      <c r="V69" s="180"/>
      <c r="W69" s="181"/>
      <c r="X69" s="182"/>
      <c r="Y69" s="1886"/>
      <c r="Z69" s="95"/>
      <c r="AA69" s="175"/>
      <c r="AB69" s="1878"/>
      <c r="AC69" s="165"/>
      <c r="AD69" s="159"/>
      <c r="AE69" s="1887"/>
      <c r="AF69" s="165"/>
      <c r="AG69" s="1885"/>
      <c r="AH69" s="181"/>
      <c r="AI69" s="181"/>
      <c r="AJ69" s="1886"/>
      <c r="AK69" s="204"/>
      <c r="AL69" s="1904"/>
      <c r="AM69" s="112" t="s">
        <v>628</v>
      </c>
      <c r="AN69" s="177">
        <v>2000</v>
      </c>
      <c r="AO69" s="178">
        <v>2200</v>
      </c>
      <c r="AP69" s="1900"/>
      <c r="AQ69" s="112" t="s">
        <v>629</v>
      </c>
      <c r="AR69" s="177">
        <v>2400</v>
      </c>
      <c r="AS69" s="178">
        <v>2700</v>
      </c>
      <c r="AT69" s="1878"/>
      <c r="AU69" s="1880"/>
      <c r="AV69" s="1878"/>
      <c r="AW69" s="1883"/>
      <c r="AX69" s="1900"/>
      <c r="AY69" s="202"/>
      <c r="AZ69" s="1900"/>
      <c r="BA69" s="1898">
        <v>7.0000000000000007E-2</v>
      </c>
      <c r="BB69" s="165"/>
      <c r="BC69" s="1898">
        <v>0.99</v>
      </c>
      <c r="BD69" s="166"/>
      <c r="BF69" s="95"/>
      <c r="BG69" s="92">
        <v>65</v>
      </c>
      <c r="BH69" s="92">
        <v>66</v>
      </c>
      <c r="BI69" s="1849"/>
      <c r="BJ69" s="114"/>
      <c r="BK69" s="114"/>
      <c r="BL69" s="114"/>
      <c r="BM69" s="114"/>
      <c r="BN69" s="114"/>
      <c r="BO69" s="114"/>
      <c r="BP69" s="114"/>
      <c r="BQ69" s="114"/>
      <c r="BR69" s="114"/>
      <c r="BS69" s="114"/>
      <c r="BT69" s="114"/>
      <c r="BU69" s="114"/>
      <c r="BV69" s="114"/>
    </row>
    <row r="70" spans="1:16182" s="195" customFormat="1" ht="13.5" customHeight="1">
      <c r="A70" s="195" t="s">
        <v>725</v>
      </c>
      <c r="B70" s="1845"/>
      <c r="C70" s="1875"/>
      <c r="D70" s="1895"/>
      <c r="E70" s="184" t="s">
        <v>439</v>
      </c>
      <c r="F70" s="149"/>
      <c r="G70" s="185">
        <v>171800</v>
      </c>
      <c r="H70" s="186"/>
      <c r="I70" s="185">
        <v>168800</v>
      </c>
      <c r="J70" s="186"/>
      <c r="K70" s="116" t="s">
        <v>613</v>
      </c>
      <c r="L70" s="173">
        <v>1610</v>
      </c>
      <c r="M70" s="187"/>
      <c r="N70" s="188" t="s">
        <v>614</v>
      </c>
      <c r="O70" s="173">
        <v>1580</v>
      </c>
      <c r="P70" s="187"/>
      <c r="Q70" s="188" t="s">
        <v>614</v>
      </c>
      <c r="R70" s="1878"/>
      <c r="S70" s="1881"/>
      <c r="T70" s="1878"/>
      <c r="U70" s="1884"/>
      <c r="V70" s="180"/>
      <c r="W70" s="181"/>
      <c r="X70" s="189"/>
      <c r="Y70" s="1886"/>
      <c r="Z70" s="95"/>
      <c r="AA70" s="175"/>
      <c r="AB70" s="1878"/>
      <c r="AC70" s="165"/>
      <c r="AD70" s="159"/>
      <c r="AE70" s="1887"/>
      <c r="AF70" s="165"/>
      <c r="AG70" s="1885"/>
      <c r="AH70" s="181"/>
      <c r="AI70" s="181"/>
      <c r="AJ70" s="1886"/>
      <c r="AK70" s="204"/>
      <c r="AL70" s="1904"/>
      <c r="AM70" s="191" t="s">
        <v>631</v>
      </c>
      <c r="AN70" s="192">
        <v>1900</v>
      </c>
      <c r="AO70" s="193">
        <v>2100</v>
      </c>
      <c r="AP70" s="1900"/>
      <c r="AQ70" s="191" t="s">
        <v>632</v>
      </c>
      <c r="AR70" s="192">
        <v>2200</v>
      </c>
      <c r="AS70" s="193">
        <v>2400</v>
      </c>
      <c r="AT70" s="1878"/>
      <c r="AU70" s="1881"/>
      <c r="AV70" s="1878"/>
      <c r="AW70" s="1884"/>
      <c r="AX70" s="1900"/>
      <c r="AY70" s="202"/>
      <c r="AZ70" s="1900"/>
      <c r="BA70" s="1899"/>
      <c r="BB70" s="165"/>
      <c r="BC70" s="1898"/>
      <c r="BD70" s="166"/>
      <c r="BF70" s="95"/>
      <c r="BG70" s="92">
        <v>65</v>
      </c>
      <c r="BH70" s="92">
        <v>66</v>
      </c>
      <c r="BI70" s="1849"/>
      <c r="BJ70" s="114"/>
      <c r="BK70" s="114"/>
      <c r="BL70" s="114"/>
      <c r="BM70" s="114"/>
      <c r="BN70" s="114"/>
      <c r="BO70" s="114"/>
      <c r="BP70" s="114"/>
      <c r="BQ70" s="114"/>
      <c r="BR70" s="114"/>
      <c r="BS70" s="114"/>
      <c r="BT70" s="114"/>
      <c r="BU70" s="114"/>
      <c r="BV70" s="114"/>
    </row>
    <row r="71" spans="1:16182" s="195" customFormat="1" ht="13.5" customHeight="1">
      <c r="A71" s="195" t="s">
        <v>726</v>
      </c>
      <c r="B71" s="1845"/>
      <c r="C71" s="1903" t="s">
        <v>727</v>
      </c>
      <c r="D71" s="1876" t="s">
        <v>612</v>
      </c>
      <c r="E71" s="148" t="s">
        <v>498</v>
      </c>
      <c r="F71" s="149"/>
      <c r="G71" s="150">
        <v>31690</v>
      </c>
      <c r="H71" s="151">
        <v>39250</v>
      </c>
      <c r="I71" s="150">
        <v>28860</v>
      </c>
      <c r="J71" s="151">
        <v>36420</v>
      </c>
      <c r="K71" s="116" t="s">
        <v>613</v>
      </c>
      <c r="L71" s="152">
        <v>240</v>
      </c>
      <c r="M71" s="153">
        <v>310</v>
      </c>
      <c r="N71" s="154" t="s">
        <v>614</v>
      </c>
      <c r="O71" s="152">
        <v>210</v>
      </c>
      <c r="P71" s="153">
        <v>280</v>
      </c>
      <c r="Q71" s="154" t="s">
        <v>614</v>
      </c>
      <c r="R71" s="1878" t="s">
        <v>613</v>
      </c>
      <c r="S71" s="1879">
        <v>2920</v>
      </c>
      <c r="T71" s="1878" t="s">
        <v>613</v>
      </c>
      <c r="U71" s="1882">
        <v>20</v>
      </c>
      <c r="V71" s="116" t="s">
        <v>613</v>
      </c>
      <c r="W71" s="155">
        <v>7560</v>
      </c>
      <c r="X71" s="156">
        <v>70</v>
      </c>
      <c r="Y71" s="1885"/>
      <c r="Z71" s="95"/>
      <c r="AA71" s="175"/>
      <c r="AB71" s="1878"/>
      <c r="AC71" s="165"/>
      <c r="AD71" s="159"/>
      <c r="AE71" s="1887"/>
      <c r="AF71" s="165"/>
      <c r="AG71" s="1885"/>
      <c r="AH71" s="181"/>
      <c r="AI71" s="181"/>
      <c r="AJ71" s="1886"/>
      <c r="AK71" s="204"/>
      <c r="AL71" s="1904" t="s">
        <v>613</v>
      </c>
      <c r="AM71" s="161" t="s">
        <v>617</v>
      </c>
      <c r="AN71" s="162">
        <v>2100</v>
      </c>
      <c r="AO71" s="163">
        <v>2300</v>
      </c>
      <c r="AP71" s="1900" t="s">
        <v>613</v>
      </c>
      <c r="AQ71" s="161" t="s">
        <v>618</v>
      </c>
      <c r="AR71" s="162">
        <v>4600</v>
      </c>
      <c r="AS71" s="163">
        <v>5200</v>
      </c>
      <c r="AT71" s="1878" t="s">
        <v>613</v>
      </c>
      <c r="AU71" s="1879">
        <v>2520</v>
      </c>
      <c r="AV71" s="1878" t="s">
        <v>613</v>
      </c>
      <c r="AW71" s="1882">
        <v>20</v>
      </c>
      <c r="AX71" s="1900"/>
      <c r="AY71" s="202"/>
      <c r="AZ71" s="1900" t="s">
        <v>619</v>
      </c>
      <c r="BA71" s="1892" t="s">
        <v>620</v>
      </c>
      <c r="BB71" s="159"/>
      <c r="BC71" s="1892" t="s">
        <v>621</v>
      </c>
      <c r="BD71" s="166"/>
      <c r="BF71" s="95"/>
      <c r="BG71" s="92">
        <v>67</v>
      </c>
      <c r="BH71" s="92">
        <v>68</v>
      </c>
      <c r="BI71" s="1849">
        <v>17</v>
      </c>
      <c r="BJ71" s="114"/>
      <c r="BK71" s="114"/>
      <c r="BL71" s="114"/>
      <c r="BM71" s="114"/>
      <c r="BN71" s="114"/>
      <c r="BO71" s="114"/>
      <c r="BP71" s="114"/>
      <c r="BQ71" s="114"/>
      <c r="BR71" s="114"/>
      <c r="BS71" s="114"/>
      <c r="BT71" s="114"/>
      <c r="BU71" s="114"/>
      <c r="BV71" s="114"/>
    </row>
    <row r="72" spans="1:16182" s="195" customFormat="1" ht="13.5" customHeight="1">
      <c r="A72" s="195" t="s">
        <v>728</v>
      </c>
      <c r="B72" s="1845"/>
      <c r="C72" s="1875"/>
      <c r="D72" s="1877"/>
      <c r="E72" s="167" t="s">
        <v>436</v>
      </c>
      <c r="F72" s="149"/>
      <c r="G72" s="168">
        <v>39250</v>
      </c>
      <c r="H72" s="169">
        <v>95540</v>
      </c>
      <c r="I72" s="168">
        <v>36420</v>
      </c>
      <c r="J72" s="169">
        <v>92710</v>
      </c>
      <c r="K72" s="116" t="s">
        <v>613</v>
      </c>
      <c r="L72" s="170">
        <v>310</v>
      </c>
      <c r="M72" s="171">
        <v>840</v>
      </c>
      <c r="N72" s="172" t="s">
        <v>614</v>
      </c>
      <c r="O72" s="170">
        <v>280</v>
      </c>
      <c r="P72" s="171">
        <v>810</v>
      </c>
      <c r="Q72" s="172" t="s">
        <v>614</v>
      </c>
      <c r="R72" s="1878"/>
      <c r="S72" s="1880"/>
      <c r="T72" s="1878"/>
      <c r="U72" s="1883"/>
      <c r="V72" s="116" t="s">
        <v>613</v>
      </c>
      <c r="W72" s="173">
        <v>7560</v>
      </c>
      <c r="X72" s="174">
        <v>70</v>
      </c>
      <c r="Y72" s="1885"/>
      <c r="Z72" s="95"/>
      <c r="AA72" s="175"/>
      <c r="AB72" s="1878"/>
      <c r="AC72" s="165"/>
      <c r="AD72" s="159"/>
      <c r="AE72" s="1887"/>
      <c r="AF72" s="165"/>
      <c r="AG72" s="1885"/>
      <c r="AH72" s="181"/>
      <c r="AI72" s="181"/>
      <c r="AJ72" s="1886"/>
      <c r="AK72" s="204"/>
      <c r="AL72" s="1904"/>
      <c r="AM72" s="112" t="s">
        <v>623</v>
      </c>
      <c r="AN72" s="177">
        <v>2000</v>
      </c>
      <c r="AO72" s="178">
        <v>2200</v>
      </c>
      <c r="AP72" s="1900"/>
      <c r="AQ72" s="112" t="s">
        <v>624</v>
      </c>
      <c r="AR72" s="177">
        <v>2500</v>
      </c>
      <c r="AS72" s="178">
        <v>2800</v>
      </c>
      <c r="AT72" s="1878"/>
      <c r="AU72" s="1880"/>
      <c r="AV72" s="1878"/>
      <c r="AW72" s="1883"/>
      <c r="AX72" s="1900"/>
      <c r="AY72" s="202"/>
      <c r="AZ72" s="1900"/>
      <c r="BA72" s="1893"/>
      <c r="BB72" s="159"/>
      <c r="BC72" s="1893"/>
      <c r="BD72" s="166"/>
      <c r="BE72" s="166"/>
      <c r="BF72" s="95"/>
      <c r="BG72" s="92">
        <v>67</v>
      </c>
      <c r="BH72" s="92">
        <v>68</v>
      </c>
      <c r="BI72" s="1849"/>
      <c r="BJ72" s="114"/>
      <c r="BK72" s="114"/>
      <c r="BL72" s="114"/>
      <c r="BM72" s="114"/>
      <c r="BN72" s="114"/>
      <c r="BO72" s="114"/>
      <c r="BP72" s="114"/>
      <c r="BQ72" s="114"/>
      <c r="BR72" s="114"/>
      <c r="BS72" s="114"/>
      <c r="BT72" s="114"/>
      <c r="BU72" s="114"/>
      <c r="BV72" s="114"/>
    </row>
    <row r="73" spans="1:16182" s="195" customFormat="1" ht="13.5" customHeight="1">
      <c r="A73" s="195" t="s">
        <v>729</v>
      </c>
      <c r="B73" s="1845"/>
      <c r="C73" s="1875"/>
      <c r="D73" s="1894" t="s">
        <v>626</v>
      </c>
      <c r="E73" s="167" t="s">
        <v>627</v>
      </c>
      <c r="F73" s="149"/>
      <c r="G73" s="168">
        <v>95540</v>
      </c>
      <c r="H73" s="169">
        <v>171230</v>
      </c>
      <c r="I73" s="168">
        <v>92710</v>
      </c>
      <c r="J73" s="169">
        <v>168400</v>
      </c>
      <c r="K73" s="116" t="s">
        <v>613</v>
      </c>
      <c r="L73" s="170">
        <v>840</v>
      </c>
      <c r="M73" s="171">
        <v>1600</v>
      </c>
      <c r="N73" s="172" t="s">
        <v>614</v>
      </c>
      <c r="O73" s="170">
        <v>810</v>
      </c>
      <c r="P73" s="171">
        <v>1570</v>
      </c>
      <c r="Q73" s="172" t="s">
        <v>614</v>
      </c>
      <c r="R73" s="1878"/>
      <c r="S73" s="1880"/>
      <c r="T73" s="1878"/>
      <c r="U73" s="1883"/>
      <c r="V73" s="180"/>
      <c r="W73" s="181"/>
      <c r="X73" s="182"/>
      <c r="Y73" s="1886"/>
      <c r="Z73" s="95"/>
      <c r="AA73" s="175"/>
      <c r="AB73" s="1878"/>
      <c r="AC73" s="165"/>
      <c r="AD73" s="159"/>
      <c r="AE73" s="1887"/>
      <c r="AF73" s="165"/>
      <c r="AG73" s="1885"/>
      <c r="AH73" s="181"/>
      <c r="AI73" s="181"/>
      <c r="AJ73" s="1886"/>
      <c r="AK73" s="204"/>
      <c r="AL73" s="1904"/>
      <c r="AM73" s="112" t="s">
        <v>628</v>
      </c>
      <c r="AN73" s="177">
        <v>1900</v>
      </c>
      <c r="AO73" s="178">
        <v>2100</v>
      </c>
      <c r="AP73" s="1900"/>
      <c r="AQ73" s="112" t="s">
        <v>629</v>
      </c>
      <c r="AR73" s="177">
        <v>2200</v>
      </c>
      <c r="AS73" s="178">
        <v>2500</v>
      </c>
      <c r="AT73" s="1878"/>
      <c r="AU73" s="1880"/>
      <c r="AV73" s="1878"/>
      <c r="AW73" s="1883"/>
      <c r="AX73" s="1900"/>
      <c r="AY73" s="202"/>
      <c r="AZ73" s="1900"/>
      <c r="BA73" s="1898">
        <v>7.0000000000000007E-2</v>
      </c>
      <c r="BB73" s="159"/>
      <c r="BC73" s="1898">
        <v>0.99</v>
      </c>
      <c r="BD73" s="166"/>
      <c r="BE73" s="166"/>
      <c r="BF73" s="95"/>
      <c r="BG73" s="92">
        <v>67</v>
      </c>
      <c r="BH73" s="92">
        <v>68</v>
      </c>
      <c r="BI73" s="1849"/>
      <c r="BJ73" s="114"/>
      <c r="BK73" s="114"/>
      <c r="BL73" s="114"/>
      <c r="BM73" s="114"/>
      <c r="BN73" s="114"/>
      <c r="BO73" s="114"/>
      <c r="BP73" s="114"/>
      <c r="BQ73" s="114"/>
      <c r="BR73" s="114"/>
      <c r="BS73" s="114"/>
      <c r="BT73" s="114"/>
      <c r="BU73" s="114"/>
      <c r="BV73" s="114"/>
    </row>
    <row r="74" spans="1:16182" s="195" customFormat="1" ht="13.5" customHeight="1">
      <c r="A74" s="195" t="s">
        <v>730</v>
      </c>
      <c r="B74" s="1873"/>
      <c r="C74" s="1875"/>
      <c r="D74" s="1895"/>
      <c r="E74" s="184" t="s">
        <v>439</v>
      </c>
      <c r="F74" s="149"/>
      <c r="G74" s="185">
        <v>171230</v>
      </c>
      <c r="H74" s="186"/>
      <c r="I74" s="185">
        <v>168400</v>
      </c>
      <c r="J74" s="186"/>
      <c r="K74" s="116" t="s">
        <v>613</v>
      </c>
      <c r="L74" s="173">
        <v>1600</v>
      </c>
      <c r="M74" s="187"/>
      <c r="N74" s="188" t="s">
        <v>614</v>
      </c>
      <c r="O74" s="173">
        <v>1570</v>
      </c>
      <c r="P74" s="187"/>
      <c r="Q74" s="188" t="s">
        <v>614</v>
      </c>
      <c r="R74" s="1878"/>
      <c r="S74" s="1881"/>
      <c r="T74" s="1878"/>
      <c r="U74" s="1884"/>
      <c r="V74" s="180"/>
      <c r="W74" s="181"/>
      <c r="X74" s="206"/>
      <c r="Y74" s="1886"/>
      <c r="Z74" s="95"/>
      <c r="AA74" s="207"/>
      <c r="AB74" s="1878"/>
      <c r="AC74" s="208"/>
      <c r="AD74" s="159"/>
      <c r="AE74" s="1887"/>
      <c r="AF74" s="208"/>
      <c r="AG74" s="1885"/>
      <c r="AH74" s="181"/>
      <c r="AI74" s="181"/>
      <c r="AJ74" s="1886"/>
      <c r="AK74" s="204"/>
      <c r="AL74" s="1904"/>
      <c r="AM74" s="191" t="s">
        <v>631</v>
      </c>
      <c r="AN74" s="192">
        <v>1800</v>
      </c>
      <c r="AO74" s="193">
        <v>2000</v>
      </c>
      <c r="AP74" s="1900"/>
      <c r="AQ74" s="191" t="s">
        <v>632</v>
      </c>
      <c r="AR74" s="192">
        <v>2000</v>
      </c>
      <c r="AS74" s="193">
        <v>2200</v>
      </c>
      <c r="AT74" s="1878"/>
      <c r="AU74" s="1881"/>
      <c r="AV74" s="1878"/>
      <c r="AW74" s="1884"/>
      <c r="AX74" s="1900"/>
      <c r="AY74" s="128"/>
      <c r="AZ74" s="1900"/>
      <c r="BA74" s="1899"/>
      <c r="BB74" s="159"/>
      <c r="BC74" s="1899"/>
      <c r="BD74" s="166"/>
      <c r="BE74" s="166"/>
      <c r="BF74" s="95"/>
      <c r="BG74" s="92">
        <v>67</v>
      </c>
      <c r="BH74" s="92">
        <v>68</v>
      </c>
      <c r="BI74" s="1849"/>
      <c r="BJ74" s="114"/>
      <c r="BK74" s="114"/>
      <c r="BL74" s="114"/>
      <c r="BM74" s="114"/>
      <c r="BN74" s="114"/>
      <c r="BO74" s="114"/>
      <c r="BP74" s="114"/>
      <c r="BQ74" s="114"/>
      <c r="BR74" s="114"/>
      <c r="BS74" s="114"/>
      <c r="BT74" s="114"/>
      <c r="BU74" s="114"/>
      <c r="BV74" s="114"/>
    </row>
    <row r="75" spans="1:16182"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G75" s="92"/>
      <c r="BH75" s="92"/>
      <c r="BI75" s="92"/>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c r="WXH75" s="219"/>
      <c r="WXI75" s="219"/>
      <c r="WXJ75" s="219"/>
    </row>
  </sheetData>
  <sheetProtection algorithmName="SHA-512" hashValue="aJ+D2Ux5DYXzhrko3iVhdfORvdh+RN/FEGHL+gfpCwbTr/wDeFGTp+BX8UUyTS19glaf53cb/WBoUoV6D/47fQ==" saltValue="fYmH0XP6ZfqopZcyX+cqcw==" spinCount="100000" sheet="1" objects="1" scenarios="1"/>
  <mergeCells count="441">
    <mergeCell ref="AZ71:AZ74"/>
    <mergeCell ref="BA71:BA72"/>
    <mergeCell ref="BC71:BC72"/>
    <mergeCell ref="BI71:BI74"/>
    <mergeCell ref="BA73:BA74"/>
    <mergeCell ref="BC73:BC74"/>
    <mergeCell ref="AG71:AG74"/>
    <mergeCell ref="AJ71:AJ74"/>
    <mergeCell ref="AL71:AL74"/>
    <mergeCell ref="AP71:AP74"/>
    <mergeCell ref="AT71:AT74"/>
    <mergeCell ref="AU71:AU74"/>
    <mergeCell ref="C71:C74"/>
    <mergeCell ref="D71:D72"/>
    <mergeCell ref="R71:R74"/>
    <mergeCell ref="S71:S74"/>
    <mergeCell ref="T71:T74"/>
    <mergeCell ref="U71:U74"/>
    <mergeCell ref="D73:D74"/>
    <mergeCell ref="AV67:AV70"/>
    <mergeCell ref="AW67:AW70"/>
    <mergeCell ref="C67:C70"/>
    <mergeCell ref="D67:D68"/>
    <mergeCell ref="R67:R70"/>
    <mergeCell ref="S67:S70"/>
    <mergeCell ref="T67:T70"/>
    <mergeCell ref="U67:U70"/>
    <mergeCell ref="D69:D70"/>
    <mergeCell ref="AV71:AV74"/>
    <mergeCell ref="AW71:AW74"/>
    <mergeCell ref="AZ67:AZ70"/>
    <mergeCell ref="BA67:BA68"/>
    <mergeCell ref="BC67:BC68"/>
    <mergeCell ref="BI67:BI70"/>
    <mergeCell ref="BA69:BA70"/>
    <mergeCell ref="BC69:BC70"/>
    <mergeCell ref="AG67:AG70"/>
    <mergeCell ref="AJ67:AJ70"/>
    <mergeCell ref="AL67:AL70"/>
    <mergeCell ref="AP67:AP70"/>
    <mergeCell ref="AT67:AT70"/>
    <mergeCell ref="AU67:AU70"/>
    <mergeCell ref="AZ63:AZ66"/>
    <mergeCell ref="BA63:BA64"/>
    <mergeCell ref="BC63:BC64"/>
    <mergeCell ref="BI63:BI66"/>
    <mergeCell ref="BA65:BA66"/>
    <mergeCell ref="BC65:BC66"/>
    <mergeCell ref="AG63:AG66"/>
    <mergeCell ref="AJ63:AJ66"/>
    <mergeCell ref="AL63:AL66"/>
    <mergeCell ref="AP63:AP66"/>
    <mergeCell ref="AT63:AT66"/>
    <mergeCell ref="AU63:AU66"/>
    <mergeCell ref="C63:C66"/>
    <mergeCell ref="D63:D64"/>
    <mergeCell ref="R63:R66"/>
    <mergeCell ref="S63:S66"/>
    <mergeCell ref="T63:T66"/>
    <mergeCell ref="U63:U66"/>
    <mergeCell ref="D65:D66"/>
    <mergeCell ref="AV59:AV62"/>
    <mergeCell ref="AW59:AW62"/>
    <mergeCell ref="C59:C62"/>
    <mergeCell ref="D59:D60"/>
    <mergeCell ref="R59:R62"/>
    <mergeCell ref="S59:S62"/>
    <mergeCell ref="T59:T62"/>
    <mergeCell ref="U59:U62"/>
    <mergeCell ref="D61:D62"/>
    <mergeCell ref="AV63:AV66"/>
    <mergeCell ref="AW63:AW66"/>
    <mergeCell ref="AZ59:AZ62"/>
    <mergeCell ref="BA59:BA60"/>
    <mergeCell ref="BC59:BC60"/>
    <mergeCell ref="BI59:BI62"/>
    <mergeCell ref="BA61:BA62"/>
    <mergeCell ref="BC61:BC62"/>
    <mergeCell ref="AG59:AG62"/>
    <mergeCell ref="AJ59:AJ62"/>
    <mergeCell ref="AL59:AL62"/>
    <mergeCell ref="AP59:AP62"/>
    <mergeCell ref="AT59:AT62"/>
    <mergeCell ref="AU59:AU62"/>
    <mergeCell ref="BA55:BA56"/>
    <mergeCell ref="BC55:BC56"/>
    <mergeCell ref="BI55:BI58"/>
    <mergeCell ref="BA57:BA58"/>
    <mergeCell ref="BC57:BC58"/>
    <mergeCell ref="AG55:AG58"/>
    <mergeCell ref="AJ55:AJ58"/>
    <mergeCell ref="AL55:AL58"/>
    <mergeCell ref="AP55:AP58"/>
    <mergeCell ref="AT55:AT58"/>
    <mergeCell ref="AU55:AU58"/>
    <mergeCell ref="C55:C58"/>
    <mergeCell ref="D55:D56"/>
    <mergeCell ref="R55:R58"/>
    <mergeCell ref="S55:S58"/>
    <mergeCell ref="T55:T58"/>
    <mergeCell ref="U55:U58"/>
    <mergeCell ref="D57:D58"/>
    <mergeCell ref="AW51:AW54"/>
    <mergeCell ref="AZ51:AZ54"/>
    <mergeCell ref="AV55:AV58"/>
    <mergeCell ref="AW55:AW58"/>
    <mergeCell ref="AZ55:AZ58"/>
    <mergeCell ref="C51:C54"/>
    <mergeCell ref="BA51:BA52"/>
    <mergeCell ref="BC51:BC52"/>
    <mergeCell ref="BI51:BI54"/>
    <mergeCell ref="D53:D54"/>
    <mergeCell ref="BA53:BA54"/>
    <mergeCell ref="BC53:BC54"/>
    <mergeCell ref="AJ51:AJ54"/>
    <mergeCell ref="AL51:AL54"/>
    <mergeCell ref="AP51:AP54"/>
    <mergeCell ref="AT51:AT54"/>
    <mergeCell ref="AU51:AU54"/>
    <mergeCell ref="AV51:AV54"/>
    <mergeCell ref="D51:D52"/>
    <mergeCell ref="R51:R54"/>
    <mergeCell ref="S51:S54"/>
    <mergeCell ref="T51:T54"/>
    <mergeCell ref="U51:U54"/>
    <mergeCell ref="AG51:AG54"/>
    <mergeCell ref="AV47:AV50"/>
    <mergeCell ref="AW47:AW50"/>
    <mergeCell ref="C47:C50"/>
    <mergeCell ref="AU43:AU46"/>
    <mergeCell ref="AV43:AV46"/>
    <mergeCell ref="AW43:AW46"/>
    <mergeCell ref="AZ43:AZ46"/>
    <mergeCell ref="BA43:BA44"/>
    <mergeCell ref="BC43:BC44"/>
    <mergeCell ref="U43:U46"/>
    <mergeCell ref="AG43:AG46"/>
    <mergeCell ref="D49:D50"/>
    <mergeCell ref="BA49:BA50"/>
    <mergeCell ref="BC49:BC50"/>
    <mergeCell ref="AZ47:AZ50"/>
    <mergeCell ref="BA47:BA48"/>
    <mergeCell ref="BC47:BC48"/>
    <mergeCell ref="AT43:AT46"/>
    <mergeCell ref="C43:C46"/>
    <mergeCell ref="R43:R46"/>
    <mergeCell ref="S43:S46"/>
    <mergeCell ref="T43:T46"/>
    <mergeCell ref="BI39:BI42"/>
    <mergeCell ref="D41:D42"/>
    <mergeCell ref="AY41:AY42"/>
    <mergeCell ref="BA41:BA42"/>
    <mergeCell ref="BC41:BC42"/>
    <mergeCell ref="BA39:BA40"/>
    <mergeCell ref="BC39:BC40"/>
    <mergeCell ref="BI47:BI50"/>
    <mergeCell ref="AG47:AG50"/>
    <mergeCell ref="AJ47:AJ50"/>
    <mergeCell ref="AL47:AL50"/>
    <mergeCell ref="AP47:AP50"/>
    <mergeCell ref="AT47:AT50"/>
    <mergeCell ref="AU47:AU50"/>
    <mergeCell ref="BI43:BI46"/>
    <mergeCell ref="D45:D46"/>
    <mergeCell ref="BA45:BA46"/>
    <mergeCell ref="BC45:BC46"/>
    <mergeCell ref="D47:D48"/>
    <mergeCell ref="R47:R50"/>
    <mergeCell ref="S47:S50"/>
    <mergeCell ref="T47:T50"/>
    <mergeCell ref="U47:U50"/>
    <mergeCell ref="D43:D44"/>
    <mergeCell ref="AV39:AV42"/>
    <mergeCell ref="AW39:AW42"/>
    <mergeCell ref="AY39:AY40"/>
    <mergeCell ref="AZ39:AZ42"/>
    <mergeCell ref="AG39:AG42"/>
    <mergeCell ref="AJ39:AJ42"/>
    <mergeCell ref="AL39:AL42"/>
    <mergeCell ref="AP39:AP42"/>
    <mergeCell ref="AT39:AT42"/>
    <mergeCell ref="AU39:AU42"/>
    <mergeCell ref="C39:C42"/>
    <mergeCell ref="D39:D40"/>
    <mergeCell ref="R39:R42"/>
    <mergeCell ref="S39:S42"/>
    <mergeCell ref="T39:T42"/>
    <mergeCell ref="U39:U42"/>
    <mergeCell ref="AJ43:AJ46"/>
    <mergeCell ref="AL43:AL46"/>
    <mergeCell ref="AP43:AP46"/>
    <mergeCell ref="BC35:BC36"/>
    <mergeCell ref="BI35:BI38"/>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5:C38"/>
    <mergeCell ref="D35:D36"/>
    <mergeCell ref="R35:R38"/>
    <mergeCell ref="S35:S38"/>
    <mergeCell ref="T35:T38"/>
    <mergeCell ref="U35:U38"/>
    <mergeCell ref="BC31:BC32"/>
    <mergeCell ref="BI31:BI34"/>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AP31:AP34"/>
    <mergeCell ref="C31:C34"/>
    <mergeCell ref="D31:D32"/>
    <mergeCell ref="R31:R34"/>
    <mergeCell ref="S31:S34"/>
    <mergeCell ref="T31:T34"/>
    <mergeCell ref="U31:U34"/>
    <mergeCell ref="BC27:BC28"/>
    <mergeCell ref="BI27:BI30"/>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AL27:AL30"/>
    <mergeCell ref="AP27:AP30"/>
    <mergeCell ref="C27:C30"/>
    <mergeCell ref="D27:D28"/>
    <mergeCell ref="R27:R30"/>
    <mergeCell ref="S27:S30"/>
    <mergeCell ref="T27:T30"/>
    <mergeCell ref="U27:U30"/>
    <mergeCell ref="BC23:BC24"/>
    <mergeCell ref="C23:C26"/>
    <mergeCell ref="BI23:BI26"/>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D23:D24"/>
    <mergeCell ref="R23:R26"/>
    <mergeCell ref="S23:S26"/>
    <mergeCell ref="T23:T26"/>
    <mergeCell ref="U23:U26"/>
    <mergeCell ref="BA21:BA22"/>
    <mergeCell ref="BC21:BC22"/>
    <mergeCell ref="AT19:AT22"/>
    <mergeCell ref="AU19:AU22"/>
    <mergeCell ref="AV19:AV22"/>
    <mergeCell ref="AW19:AW22"/>
    <mergeCell ref="AZ19:AZ22"/>
    <mergeCell ref="BA19:BA20"/>
    <mergeCell ref="AG19:AG20"/>
    <mergeCell ref="AH19:AH20"/>
    <mergeCell ref="AJ19:AJ22"/>
    <mergeCell ref="AK19:AK22"/>
    <mergeCell ref="AL19:AL22"/>
    <mergeCell ref="AP19:AP22"/>
    <mergeCell ref="U19:U22"/>
    <mergeCell ref="BI15:BI18"/>
    <mergeCell ref="D17:D18"/>
    <mergeCell ref="AG17:AG18"/>
    <mergeCell ref="AH17:AH18"/>
    <mergeCell ref="BA17:BA18"/>
    <mergeCell ref="BC17:BC18"/>
    <mergeCell ref="AU15:AU18"/>
    <mergeCell ref="AV15:AV18"/>
    <mergeCell ref="AW15:AW18"/>
    <mergeCell ref="AZ15:AZ18"/>
    <mergeCell ref="BA15:BA16"/>
    <mergeCell ref="BC15:BC16"/>
    <mergeCell ref="AH15:AH16"/>
    <mergeCell ref="AJ15:AJ18"/>
    <mergeCell ref="AK15:AK18"/>
    <mergeCell ref="AL15:AL18"/>
    <mergeCell ref="AP15:AP18"/>
    <mergeCell ref="AT15:AT18"/>
    <mergeCell ref="BC19:BC20"/>
    <mergeCell ref="BI19:BI22"/>
    <mergeCell ref="D21:D22"/>
    <mergeCell ref="AG21:AG22"/>
    <mergeCell ref="AH21:AH22"/>
    <mergeCell ref="C11:C14"/>
    <mergeCell ref="D11:D12"/>
    <mergeCell ref="R11:R14"/>
    <mergeCell ref="S11:S14"/>
    <mergeCell ref="C19:C22"/>
    <mergeCell ref="D19:D20"/>
    <mergeCell ref="R19:R22"/>
    <mergeCell ref="S19:S22"/>
    <mergeCell ref="T19:T22"/>
    <mergeCell ref="S15:S18"/>
    <mergeCell ref="T15:T18"/>
    <mergeCell ref="U15:U18"/>
    <mergeCell ref="BA11:BA12"/>
    <mergeCell ref="BC11:BC12"/>
    <mergeCell ref="BI11:BI14"/>
    <mergeCell ref="D13:D14"/>
    <mergeCell ref="AG13:AG14"/>
    <mergeCell ref="AH13:AH14"/>
    <mergeCell ref="BA13:BA14"/>
    <mergeCell ref="BC13:BC14"/>
    <mergeCell ref="AH11:AH12"/>
    <mergeCell ref="AJ11:AJ14"/>
    <mergeCell ref="AK11:AK14"/>
    <mergeCell ref="AL11:AL14"/>
    <mergeCell ref="AP11:AP14"/>
    <mergeCell ref="AT11:AT14"/>
    <mergeCell ref="BC7:BC8"/>
    <mergeCell ref="BI7:BI10"/>
    <mergeCell ref="D9:D10"/>
    <mergeCell ref="AG9:AG10"/>
    <mergeCell ref="AH9:AH10"/>
    <mergeCell ref="BA9:BA10"/>
    <mergeCell ref="BC9:BC10"/>
    <mergeCell ref="AU7:AU10"/>
    <mergeCell ref="AV7:AV10"/>
    <mergeCell ref="AW7:AW10"/>
    <mergeCell ref="AX7:AX74"/>
    <mergeCell ref="AZ7:AZ10"/>
    <mergeCell ref="BA7:BA8"/>
    <mergeCell ref="AU11:AU14"/>
    <mergeCell ref="AV11:AV14"/>
    <mergeCell ref="AW11:AW14"/>
    <mergeCell ref="AZ11:AZ14"/>
    <mergeCell ref="AH7:AH8"/>
    <mergeCell ref="AJ7:AJ10"/>
    <mergeCell ref="AK7:AK10"/>
    <mergeCell ref="AL7:AL10"/>
    <mergeCell ref="AP7:AP10"/>
    <mergeCell ref="D15:D16"/>
    <mergeCell ref="R15:R18"/>
    <mergeCell ref="AA5:AF5"/>
    <mergeCell ref="AH5:AK5"/>
    <mergeCell ref="AM5:AO5"/>
    <mergeCell ref="AQ5:AS5"/>
    <mergeCell ref="AU5:AW5"/>
    <mergeCell ref="B7:B74"/>
    <mergeCell ref="C7:C10"/>
    <mergeCell ref="D7:D8"/>
    <mergeCell ref="R7:R10"/>
    <mergeCell ref="S7:S10"/>
    <mergeCell ref="AT7:AT10"/>
    <mergeCell ref="T7:T10"/>
    <mergeCell ref="U7:U10"/>
    <mergeCell ref="Y7:Y74"/>
    <mergeCell ref="AB7:AB74"/>
    <mergeCell ref="AE7:AE74"/>
    <mergeCell ref="AG7:AG8"/>
    <mergeCell ref="AG11:AG12"/>
    <mergeCell ref="AG15:AG16"/>
    <mergeCell ref="AA19:AA21"/>
    <mergeCell ref="AC19:AC21"/>
    <mergeCell ref="T11:T14"/>
    <mergeCell ref="U11:U14"/>
    <mergeCell ref="C15:C18"/>
    <mergeCell ref="G5:H5"/>
    <mergeCell ref="I5:J5"/>
    <mergeCell ref="L5:N5"/>
    <mergeCell ref="O5:Q5"/>
    <mergeCell ref="S5:U5"/>
    <mergeCell ref="W5:X5"/>
    <mergeCell ref="G3:H3"/>
    <mergeCell ref="I3:J3"/>
    <mergeCell ref="U3:U4"/>
    <mergeCell ref="X3:X4"/>
    <mergeCell ref="AU1:AW2"/>
    <mergeCell ref="AY1:AY4"/>
    <mergeCell ref="BA1:BA4"/>
    <mergeCell ref="BC1:BC4"/>
    <mergeCell ref="BG1:BH4"/>
    <mergeCell ref="BI1:BI4"/>
    <mergeCell ref="S1:U2"/>
    <mergeCell ref="W1:X2"/>
    <mergeCell ref="AA1:AF2"/>
    <mergeCell ref="AH1:AI2"/>
    <mergeCell ref="AM1:AO2"/>
    <mergeCell ref="AQ1:AS2"/>
    <mergeCell ref="AK3:AK4"/>
    <mergeCell ref="AN3:AO3"/>
    <mergeCell ref="AR3:AS3"/>
    <mergeCell ref="AW3:AW4"/>
    <mergeCell ref="AC3:AC4"/>
    <mergeCell ref="AF3:AF4"/>
    <mergeCell ref="B1:B4"/>
    <mergeCell ref="C1:C4"/>
    <mergeCell ref="D1:D4"/>
    <mergeCell ref="E1:E4"/>
    <mergeCell ref="G1:J1"/>
    <mergeCell ref="L1:Q1"/>
    <mergeCell ref="G2:H2"/>
    <mergeCell ref="I2:J2"/>
    <mergeCell ref="L2:N2"/>
    <mergeCell ref="O2:Q2"/>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XJ75"/>
  <sheetViews>
    <sheetView view="pageBreakPreview" zoomScaleNormal="100" zoomScaleSheetLayoutView="100" workbookViewId="0">
      <pane xSplit="5" ySplit="5" topLeftCell="F6" activePane="bottomRight" state="frozen"/>
      <selection activeCell="A60" sqref="A60"/>
      <selection pane="topRight" activeCell="A60" sqref="A60"/>
      <selection pane="bottomLeft" activeCell="A60" sqref="A60"/>
      <selection pane="bottomRight" activeCell="A60" sqref="A60"/>
    </sheetView>
  </sheetViews>
  <sheetFormatPr defaultRowHeight="13.5"/>
  <cols>
    <col min="1" max="1" width="9" style="219"/>
    <col min="2" max="2" width="5.625" style="209" customWidth="1"/>
    <col min="3" max="3" width="7.25" style="209" customWidth="1"/>
    <col min="4" max="4" width="4.5" style="209" bestFit="1" customWidth="1"/>
    <col min="5" max="5" width="8.375" style="209" customWidth="1"/>
    <col min="6" max="6" width="2.25" style="210" customWidth="1"/>
    <col min="7" max="7" width="6.875" style="211" customWidth="1"/>
    <col min="8" max="8" width="8.125" style="212" customWidth="1"/>
    <col min="9" max="9" width="6.875" style="213" customWidth="1"/>
    <col min="10" max="10" width="8.125" style="212" customWidth="1"/>
    <col min="11" max="11" width="2.25" style="95" customWidth="1"/>
    <col min="12" max="12" width="6.25" style="211" customWidth="1"/>
    <col min="13" max="13" width="6.25" style="212" customWidth="1"/>
    <col min="14" max="14" width="7.625" style="214" customWidth="1"/>
    <col min="15" max="15" width="6.25" style="213" customWidth="1"/>
    <col min="16" max="16" width="6.25" style="212" customWidth="1"/>
    <col min="17" max="17" width="7.625" style="214" customWidth="1"/>
    <col min="18" max="18" width="2.25" style="214" customWidth="1"/>
    <col min="19" max="19" width="5.5" style="213" customWidth="1"/>
    <col min="20" max="20" width="2.25" style="95" customWidth="1"/>
    <col min="21" max="21" width="12.25" style="211" bestFit="1" customWidth="1"/>
    <col min="22" max="22" width="2.25" style="95" customWidth="1"/>
    <col min="23" max="23" width="6.25" style="211" customWidth="1"/>
    <col min="24" max="24" width="11.375" style="215" bestFit="1" customWidth="1"/>
    <col min="25" max="25" width="2.25" style="214" customWidth="1"/>
    <col min="26" max="26" width="1.75" style="95" customWidth="1"/>
    <col min="27" max="27" width="13.625" style="213" customWidth="1"/>
    <col min="28" max="28" width="2.25" style="95" customWidth="1"/>
    <col min="29" max="29" width="13.625" style="215" customWidth="1"/>
    <col min="30" max="30" width="1.75" style="215" customWidth="1"/>
    <col min="31" max="31" width="2.25" style="95" customWidth="1"/>
    <col min="32" max="32" width="10.25" style="215" customWidth="1"/>
    <col min="33" max="33" width="2.25" style="214" customWidth="1"/>
    <col min="34" max="34" width="5.625" style="213" customWidth="1"/>
    <col min="35" max="35" width="5.375" style="213" customWidth="1"/>
    <col min="36" max="36" width="2.25" style="95" customWidth="1"/>
    <col min="37" max="37" width="9.75" style="220" bestFit="1" customWidth="1"/>
    <col min="38" max="38" width="2.25" style="211" customWidth="1"/>
    <col min="39" max="39" width="6" style="218" bestFit="1" customWidth="1"/>
    <col min="40" max="41" width="6.125" style="211" customWidth="1"/>
    <col min="42" max="42" width="2.25" style="211" customWidth="1"/>
    <col min="43" max="43" width="6" style="218" bestFit="1" customWidth="1"/>
    <col min="44" max="45" width="6.125" style="211" customWidth="1"/>
    <col min="46" max="46" width="2.25" style="214" customWidth="1"/>
    <col min="47" max="47" width="5.5" style="213" customWidth="1"/>
    <col min="48" max="48" width="2.25" style="95" customWidth="1"/>
    <col min="49" max="49" width="9.25" style="211" customWidth="1"/>
    <col min="50" max="50" width="2.25" style="211" customWidth="1"/>
    <col min="51" max="51" width="10.25" style="218" customWidth="1"/>
    <col min="52" max="52" width="2.25" style="211" customWidth="1"/>
    <col min="53" max="53" width="10.25" style="218" customWidth="1"/>
    <col min="54" max="54" width="2.25" style="211" customWidth="1"/>
    <col min="55" max="55" width="11.75" style="218" customWidth="1"/>
    <col min="56" max="57" width="6.25" style="211" customWidth="1"/>
    <col min="58" max="58" width="7.5" style="214" customWidth="1"/>
    <col min="59" max="60" width="3.75" style="92" bestFit="1" customWidth="1"/>
    <col min="61" max="61" width="4.5" style="92" bestFit="1" customWidth="1"/>
    <col min="62" max="74" width="9" style="114"/>
    <col min="75" max="292" width="9" style="219"/>
    <col min="293" max="293" width="1.75" style="219" customWidth="1"/>
    <col min="294" max="294" width="2.5" style="219" customWidth="1"/>
    <col min="295" max="295" width="3.625" style="219" customWidth="1"/>
    <col min="296" max="296" width="2.75" style="219" customWidth="1"/>
    <col min="297" max="297" width="0.875" style="219" customWidth="1"/>
    <col min="298" max="298" width="1.25" style="219" customWidth="1"/>
    <col min="299" max="299" width="5.375" style="219" customWidth="1"/>
    <col min="300" max="300" width="6.5" style="219" customWidth="1"/>
    <col min="301" max="301" width="4.125" style="219" customWidth="1"/>
    <col min="302" max="302" width="7.875" style="219" customWidth="1"/>
    <col min="303" max="303" width="8.75" style="219" customWidth="1"/>
    <col min="304" max="307" width="6.25" style="219" customWidth="1"/>
    <col min="308" max="308" width="4.875" style="219" customWidth="1"/>
    <col min="309" max="309" width="2.5" style="219" customWidth="1"/>
    <col min="310" max="310" width="4.875" style="219" customWidth="1"/>
    <col min="311" max="548" width="9" style="219"/>
    <col min="549" max="549" width="1.75" style="219" customWidth="1"/>
    <col min="550" max="550" width="2.5" style="219" customWidth="1"/>
    <col min="551" max="551" width="3.625" style="219" customWidth="1"/>
    <col min="552" max="552" width="2.75" style="219" customWidth="1"/>
    <col min="553" max="553" width="0.875" style="219" customWidth="1"/>
    <col min="554" max="554" width="1.25" style="219" customWidth="1"/>
    <col min="555" max="555" width="5.375" style="219" customWidth="1"/>
    <col min="556" max="556" width="6.5" style="219" customWidth="1"/>
    <col min="557" max="557" width="4.125" style="219" customWidth="1"/>
    <col min="558" max="558" width="7.875" style="219" customWidth="1"/>
    <col min="559" max="559" width="8.75" style="219" customWidth="1"/>
    <col min="560" max="563" width="6.25" style="219" customWidth="1"/>
    <col min="564" max="564" width="4.875" style="219" customWidth="1"/>
    <col min="565" max="565" width="2.5" style="219" customWidth="1"/>
    <col min="566" max="566" width="4.875" style="219" customWidth="1"/>
    <col min="567" max="804" width="9" style="219"/>
    <col min="805" max="805" width="1.75" style="219" customWidth="1"/>
    <col min="806" max="806" width="2.5" style="219" customWidth="1"/>
    <col min="807" max="807" width="3.625" style="219" customWidth="1"/>
    <col min="808" max="808" width="2.75" style="219" customWidth="1"/>
    <col min="809" max="809" width="0.875" style="219" customWidth="1"/>
    <col min="810" max="810" width="1.25" style="219" customWidth="1"/>
    <col min="811" max="811" width="5.375" style="219" customWidth="1"/>
    <col min="812" max="812" width="6.5" style="219" customWidth="1"/>
    <col min="813" max="813" width="4.125" style="219" customWidth="1"/>
    <col min="814" max="814" width="7.875" style="219" customWidth="1"/>
    <col min="815" max="815" width="8.75" style="219" customWidth="1"/>
    <col min="816" max="819" width="6.25" style="219" customWidth="1"/>
    <col min="820" max="820" width="4.875" style="219" customWidth="1"/>
    <col min="821" max="821" width="2.5" style="219" customWidth="1"/>
    <col min="822" max="822" width="4.875" style="219" customWidth="1"/>
    <col min="823" max="1060" width="9" style="219"/>
    <col min="1061" max="1061" width="1.75" style="219" customWidth="1"/>
    <col min="1062" max="1062" width="2.5" style="219" customWidth="1"/>
    <col min="1063" max="1063" width="3.625" style="219" customWidth="1"/>
    <col min="1064" max="1064" width="2.75" style="219" customWidth="1"/>
    <col min="1065" max="1065" width="0.875" style="219" customWidth="1"/>
    <col min="1066" max="1066" width="1.25" style="219" customWidth="1"/>
    <col min="1067" max="1067" width="5.375" style="219" customWidth="1"/>
    <col min="1068" max="1068" width="6.5" style="219" customWidth="1"/>
    <col min="1069" max="1069" width="4.125" style="219" customWidth="1"/>
    <col min="1070" max="1070" width="7.875" style="219" customWidth="1"/>
    <col min="1071" max="1071" width="8.75" style="219" customWidth="1"/>
    <col min="1072" max="1075" width="6.25" style="219" customWidth="1"/>
    <col min="1076" max="1076" width="4.875" style="219" customWidth="1"/>
    <col min="1077" max="1077" width="2.5" style="219" customWidth="1"/>
    <col min="1078" max="1078" width="4.875" style="219" customWidth="1"/>
    <col min="1079" max="1316" width="9" style="219"/>
    <col min="1317" max="1317" width="1.75" style="219" customWidth="1"/>
    <col min="1318" max="1318" width="2.5" style="219" customWidth="1"/>
    <col min="1319" max="1319" width="3.625" style="219" customWidth="1"/>
    <col min="1320" max="1320" width="2.75" style="219" customWidth="1"/>
    <col min="1321" max="1321" width="0.875" style="219" customWidth="1"/>
    <col min="1322" max="1322" width="1.25" style="219" customWidth="1"/>
    <col min="1323" max="1323" width="5.375" style="219" customWidth="1"/>
    <col min="1324" max="1324" width="6.5" style="219" customWidth="1"/>
    <col min="1325" max="1325" width="4.125" style="219" customWidth="1"/>
    <col min="1326" max="1326" width="7.875" style="219" customWidth="1"/>
    <col min="1327" max="1327" width="8.75" style="219" customWidth="1"/>
    <col min="1328" max="1331" width="6.25" style="219" customWidth="1"/>
    <col min="1332" max="1332" width="4.875" style="219" customWidth="1"/>
    <col min="1333" max="1333" width="2.5" style="219" customWidth="1"/>
    <col min="1334" max="1334" width="4.875" style="219" customWidth="1"/>
    <col min="1335" max="1572" width="9" style="219"/>
    <col min="1573" max="1573" width="1.75" style="219" customWidth="1"/>
    <col min="1574" max="1574" width="2.5" style="219" customWidth="1"/>
    <col min="1575" max="1575" width="3.625" style="219" customWidth="1"/>
    <col min="1576" max="1576" width="2.75" style="219" customWidth="1"/>
    <col min="1577" max="1577" width="0.875" style="219" customWidth="1"/>
    <col min="1578" max="1578" width="1.25" style="219" customWidth="1"/>
    <col min="1579" max="1579" width="5.375" style="219" customWidth="1"/>
    <col min="1580" max="1580" width="6.5" style="219" customWidth="1"/>
    <col min="1581" max="1581" width="4.125" style="219" customWidth="1"/>
    <col min="1582" max="1582" width="7.875" style="219" customWidth="1"/>
    <col min="1583" max="1583" width="8.75" style="219" customWidth="1"/>
    <col min="1584" max="1587" width="6.25" style="219" customWidth="1"/>
    <col min="1588" max="1588" width="4.875" style="219" customWidth="1"/>
    <col min="1589" max="1589" width="2.5" style="219" customWidth="1"/>
    <col min="1590" max="1590" width="4.875" style="219" customWidth="1"/>
    <col min="1591" max="1828" width="9" style="219"/>
    <col min="1829" max="1829" width="1.75" style="219" customWidth="1"/>
    <col min="1830" max="1830" width="2.5" style="219" customWidth="1"/>
    <col min="1831" max="1831" width="3.625" style="219" customWidth="1"/>
    <col min="1832" max="1832" width="2.75" style="219" customWidth="1"/>
    <col min="1833" max="1833" width="0.875" style="219" customWidth="1"/>
    <col min="1834" max="1834" width="1.25" style="219" customWidth="1"/>
    <col min="1835" max="1835" width="5.375" style="219" customWidth="1"/>
    <col min="1836" max="1836" width="6.5" style="219" customWidth="1"/>
    <col min="1837" max="1837" width="4.125" style="219" customWidth="1"/>
    <col min="1838" max="1838" width="7.875" style="219" customWidth="1"/>
    <col min="1839" max="1839" width="8.75" style="219" customWidth="1"/>
    <col min="1840" max="1843" width="6.25" style="219" customWidth="1"/>
    <col min="1844" max="1844" width="4.875" style="219" customWidth="1"/>
    <col min="1845" max="1845" width="2.5" style="219" customWidth="1"/>
    <col min="1846" max="1846" width="4.875" style="219" customWidth="1"/>
    <col min="1847" max="2084" width="9" style="219"/>
    <col min="2085" max="2085" width="1.75" style="219" customWidth="1"/>
    <col min="2086" max="2086" width="2.5" style="219" customWidth="1"/>
    <col min="2087" max="2087" width="3.625" style="219" customWidth="1"/>
    <col min="2088" max="2088" width="2.75" style="219" customWidth="1"/>
    <col min="2089" max="2089" width="0.875" style="219" customWidth="1"/>
    <col min="2090" max="2090" width="1.25" style="219" customWidth="1"/>
    <col min="2091" max="2091" width="5.375" style="219" customWidth="1"/>
    <col min="2092" max="2092" width="6.5" style="219" customWidth="1"/>
    <col min="2093" max="2093" width="4.125" style="219" customWidth="1"/>
    <col min="2094" max="2094" width="7.875" style="219" customWidth="1"/>
    <col min="2095" max="2095" width="8.75" style="219" customWidth="1"/>
    <col min="2096" max="2099" width="6.25" style="219" customWidth="1"/>
    <col min="2100" max="2100" width="4.875" style="219" customWidth="1"/>
    <col min="2101" max="2101" width="2.5" style="219" customWidth="1"/>
    <col min="2102" max="2102" width="4.875" style="219" customWidth="1"/>
    <col min="2103" max="2340" width="9" style="219"/>
    <col min="2341" max="2341" width="1.75" style="219" customWidth="1"/>
    <col min="2342" max="2342" width="2.5" style="219" customWidth="1"/>
    <col min="2343" max="2343" width="3.625" style="219" customWidth="1"/>
    <col min="2344" max="2344" width="2.75" style="219" customWidth="1"/>
    <col min="2345" max="2345" width="0.875" style="219" customWidth="1"/>
    <col min="2346" max="2346" width="1.25" style="219" customWidth="1"/>
    <col min="2347" max="2347" width="5.375" style="219" customWidth="1"/>
    <col min="2348" max="2348" width="6.5" style="219" customWidth="1"/>
    <col min="2349" max="2349" width="4.125" style="219" customWidth="1"/>
    <col min="2350" max="2350" width="7.875" style="219" customWidth="1"/>
    <col min="2351" max="2351" width="8.75" style="219" customWidth="1"/>
    <col min="2352" max="2355" width="6.25" style="219" customWidth="1"/>
    <col min="2356" max="2356" width="4.875" style="219" customWidth="1"/>
    <col min="2357" max="2357" width="2.5" style="219" customWidth="1"/>
    <col min="2358" max="2358" width="4.875" style="219" customWidth="1"/>
    <col min="2359" max="2596" width="9" style="219"/>
    <col min="2597" max="2597" width="1.75" style="219" customWidth="1"/>
    <col min="2598" max="2598" width="2.5" style="219" customWidth="1"/>
    <col min="2599" max="2599" width="3.625" style="219" customWidth="1"/>
    <col min="2600" max="2600" width="2.75" style="219" customWidth="1"/>
    <col min="2601" max="2601" width="0.875" style="219" customWidth="1"/>
    <col min="2602" max="2602" width="1.25" style="219" customWidth="1"/>
    <col min="2603" max="2603" width="5.375" style="219" customWidth="1"/>
    <col min="2604" max="2604" width="6.5" style="219" customWidth="1"/>
    <col min="2605" max="2605" width="4.125" style="219" customWidth="1"/>
    <col min="2606" max="2606" width="7.875" style="219" customWidth="1"/>
    <col min="2607" max="2607" width="8.75" style="219" customWidth="1"/>
    <col min="2608" max="2611" width="6.25" style="219" customWidth="1"/>
    <col min="2612" max="2612" width="4.875" style="219" customWidth="1"/>
    <col min="2613" max="2613" width="2.5" style="219" customWidth="1"/>
    <col min="2614" max="2614" width="4.875" style="219" customWidth="1"/>
    <col min="2615" max="2852" width="9" style="219"/>
    <col min="2853" max="2853" width="1.75" style="219" customWidth="1"/>
    <col min="2854" max="2854" width="2.5" style="219" customWidth="1"/>
    <col min="2855" max="2855" width="3.625" style="219" customWidth="1"/>
    <col min="2856" max="2856" width="2.75" style="219" customWidth="1"/>
    <col min="2857" max="2857" width="0.875" style="219" customWidth="1"/>
    <col min="2858" max="2858" width="1.25" style="219" customWidth="1"/>
    <col min="2859" max="2859" width="5.375" style="219" customWidth="1"/>
    <col min="2860" max="2860" width="6.5" style="219" customWidth="1"/>
    <col min="2861" max="2861" width="4.125" style="219" customWidth="1"/>
    <col min="2862" max="2862" width="7.875" style="219" customWidth="1"/>
    <col min="2863" max="2863" width="8.75" style="219" customWidth="1"/>
    <col min="2864" max="2867" width="6.25" style="219" customWidth="1"/>
    <col min="2868" max="2868" width="4.875" style="219" customWidth="1"/>
    <col min="2869" max="2869" width="2.5" style="219" customWidth="1"/>
    <col min="2870" max="2870" width="4.875" style="219" customWidth="1"/>
    <col min="2871" max="3108" width="9" style="219"/>
    <col min="3109" max="3109" width="1.75" style="219" customWidth="1"/>
    <col min="3110" max="3110" width="2.5" style="219" customWidth="1"/>
    <col min="3111" max="3111" width="3.625" style="219" customWidth="1"/>
    <col min="3112" max="3112" width="2.75" style="219" customWidth="1"/>
    <col min="3113" max="3113" width="0.875" style="219" customWidth="1"/>
    <col min="3114" max="3114" width="1.25" style="219" customWidth="1"/>
    <col min="3115" max="3115" width="5.375" style="219" customWidth="1"/>
    <col min="3116" max="3116" width="6.5" style="219" customWidth="1"/>
    <col min="3117" max="3117" width="4.125" style="219" customWidth="1"/>
    <col min="3118" max="3118" width="7.875" style="219" customWidth="1"/>
    <col min="3119" max="3119" width="8.75" style="219" customWidth="1"/>
    <col min="3120" max="3123" width="6.25" style="219" customWidth="1"/>
    <col min="3124" max="3124" width="4.875" style="219" customWidth="1"/>
    <col min="3125" max="3125" width="2.5" style="219" customWidth="1"/>
    <col min="3126" max="3126" width="4.875" style="219" customWidth="1"/>
    <col min="3127" max="3364" width="9" style="219"/>
    <col min="3365" max="3365" width="1.75" style="219" customWidth="1"/>
    <col min="3366" max="3366" width="2.5" style="219" customWidth="1"/>
    <col min="3367" max="3367" width="3.625" style="219" customWidth="1"/>
    <col min="3368" max="3368" width="2.75" style="219" customWidth="1"/>
    <col min="3369" max="3369" width="0.875" style="219" customWidth="1"/>
    <col min="3370" max="3370" width="1.25" style="219" customWidth="1"/>
    <col min="3371" max="3371" width="5.375" style="219" customWidth="1"/>
    <col min="3372" max="3372" width="6.5" style="219" customWidth="1"/>
    <col min="3373" max="3373" width="4.125" style="219" customWidth="1"/>
    <col min="3374" max="3374" width="7.875" style="219" customWidth="1"/>
    <col min="3375" max="3375" width="8.75" style="219" customWidth="1"/>
    <col min="3376" max="3379" width="6.25" style="219" customWidth="1"/>
    <col min="3380" max="3380" width="4.875" style="219" customWidth="1"/>
    <col min="3381" max="3381" width="2.5" style="219" customWidth="1"/>
    <col min="3382" max="3382" width="4.875" style="219" customWidth="1"/>
    <col min="3383" max="3620" width="9" style="219"/>
    <col min="3621" max="3621" width="1.75" style="219" customWidth="1"/>
    <col min="3622" max="3622" width="2.5" style="219" customWidth="1"/>
    <col min="3623" max="3623" width="3.625" style="219" customWidth="1"/>
    <col min="3624" max="3624" width="2.75" style="219" customWidth="1"/>
    <col min="3625" max="3625" width="0.875" style="219" customWidth="1"/>
    <col min="3626" max="3626" width="1.25" style="219" customWidth="1"/>
    <col min="3627" max="3627" width="5.375" style="219" customWidth="1"/>
    <col min="3628" max="3628" width="6.5" style="219" customWidth="1"/>
    <col min="3629" max="3629" width="4.125" style="219" customWidth="1"/>
    <col min="3630" max="3630" width="7.875" style="219" customWidth="1"/>
    <col min="3631" max="3631" width="8.75" style="219" customWidth="1"/>
    <col min="3632" max="3635" width="6.25" style="219" customWidth="1"/>
    <col min="3636" max="3636" width="4.875" style="219" customWidth="1"/>
    <col min="3637" max="3637" width="2.5" style="219" customWidth="1"/>
    <col min="3638" max="3638" width="4.875" style="219" customWidth="1"/>
    <col min="3639" max="3876" width="9" style="219"/>
    <col min="3877" max="3877" width="1.75" style="219" customWidth="1"/>
    <col min="3878" max="3878" width="2.5" style="219" customWidth="1"/>
    <col min="3879" max="3879" width="3.625" style="219" customWidth="1"/>
    <col min="3880" max="3880" width="2.75" style="219" customWidth="1"/>
    <col min="3881" max="3881" width="0.875" style="219" customWidth="1"/>
    <col min="3882" max="3882" width="1.25" style="219" customWidth="1"/>
    <col min="3883" max="3883" width="5.375" style="219" customWidth="1"/>
    <col min="3884" max="3884" width="6.5" style="219" customWidth="1"/>
    <col min="3885" max="3885" width="4.125" style="219" customWidth="1"/>
    <col min="3886" max="3886" width="7.875" style="219" customWidth="1"/>
    <col min="3887" max="3887" width="8.75" style="219" customWidth="1"/>
    <col min="3888" max="3891" width="6.25" style="219" customWidth="1"/>
    <col min="3892" max="3892" width="4.875" style="219" customWidth="1"/>
    <col min="3893" max="3893" width="2.5" style="219" customWidth="1"/>
    <col min="3894" max="3894" width="4.875" style="219" customWidth="1"/>
    <col min="3895" max="4132" width="9" style="219"/>
    <col min="4133" max="4133" width="1.75" style="219" customWidth="1"/>
    <col min="4134" max="4134" width="2.5" style="219" customWidth="1"/>
    <col min="4135" max="4135" width="3.625" style="219" customWidth="1"/>
    <col min="4136" max="4136" width="2.75" style="219" customWidth="1"/>
    <col min="4137" max="4137" width="0.875" style="219" customWidth="1"/>
    <col min="4138" max="4138" width="1.25" style="219" customWidth="1"/>
    <col min="4139" max="4139" width="5.375" style="219" customWidth="1"/>
    <col min="4140" max="4140" width="6.5" style="219" customWidth="1"/>
    <col min="4141" max="4141" width="4.125" style="219" customWidth="1"/>
    <col min="4142" max="4142" width="7.875" style="219" customWidth="1"/>
    <col min="4143" max="4143" width="8.75" style="219" customWidth="1"/>
    <col min="4144" max="4147" width="6.25" style="219" customWidth="1"/>
    <col min="4148" max="4148" width="4.875" style="219" customWidth="1"/>
    <col min="4149" max="4149" width="2.5" style="219" customWidth="1"/>
    <col min="4150" max="4150" width="4.875" style="219" customWidth="1"/>
    <col min="4151" max="4388" width="9" style="219"/>
    <col min="4389" max="4389" width="1.75" style="219" customWidth="1"/>
    <col min="4390" max="4390" width="2.5" style="219" customWidth="1"/>
    <col min="4391" max="4391" width="3.625" style="219" customWidth="1"/>
    <col min="4392" max="4392" width="2.75" style="219" customWidth="1"/>
    <col min="4393" max="4393" width="0.875" style="219" customWidth="1"/>
    <col min="4394" max="4394" width="1.25" style="219" customWidth="1"/>
    <col min="4395" max="4395" width="5.375" style="219" customWidth="1"/>
    <col min="4396" max="4396" width="6.5" style="219" customWidth="1"/>
    <col min="4397" max="4397" width="4.125" style="219" customWidth="1"/>
    <col min="4398" max="4398" width="7.875" style="219" customWidth="1"/>
    <col min="4399" max="4399" width="8.75" style="219" customWidth="1"/>
    <col min="4400" max="4403" width="6.25" style="219" customWidth="1"/>
    <col min="4404" max="4404" width="4.875" style="219" customWidth="1"/>
    <col min="4405" max="4405" width="2.5" style="219" customWidth="1"/>
    <col min="4406" max="4406" width="4.875" style="219" customWidth="1"/>
    <col min="4407" max="4644" width="9" style="219"/>
    <col min="4645" max="4645" width="1.75" style="219" customWidth="1"/>
    <col min="4646" max="4646" width="2.5" style="219" customWidth="1"/>
    <col min="4647" max="4647" width="3.625" style="219" customWidth="1"/>
    <col min="4648" max="4648" width="2.75" style="219" customWidth="1"/>
    <col min="4649" max="4649" width="0.875" style="219" customWidth="1"/>
    <col min="4650" max="4650" width="1.25" style="219" customWidth="1"/>
    <col min="4651" max="4651" width="5.375" style="219" customWidth="1"/>
    <col min="4652" max="4652" width="6.5" style="219" customWidth="1"/>
    <col min="4653" max="4653" width="4.125" style="219" customWidth="1"/>
    <col min="4654" max="4654" width="7.875" style="219" customWidth="1"/>
    <col min="4655" max="4655" width="8.75" style="219" customWidth="1"/>
    <col min="4656" max="4659" width="6.25" style="219" customWidth="1"/>
    <col min="4660" max="4660" width="4.875" style="219" customWidth="1"/>
    <col min="4661" max="4661" width="2.5" style="219" customWidth="1"/>
    <col min="4662" max="4662" width="4.875" style="219" customWidth="1"/>
    <col min="4663" max="4900" width="9" style="219"/>
    <col min="4901" max="4901" width="1.75" style="219" customWidth="1"/>
    <col min="4902" max="4902" width="2.5" style="219" customWidth="1"/>
    <col min="4903" max="4903" width="3.625" style="219" customWidth="1"/>
    <col min="4904" max="4904" width="2.75" style="219" customWidth="1"/>
    <col min="4905" max="4905" width="0.875" style="219" customWidth="1"/>
    <col min="4906" max="4906" width="1.25" style="219" customWidth="1"/>
    <col min="4907" max="4907" width="5.375" style="219" customWidth="1"/>
    <col min="4908" max="4908" width="6.5" style="219" customWidth="1"/>
    <col min="4909" max="4909" width="4.125" style="219" customWidth="1"/>
    <col min="4910" max="4910" width="7.875" style="219" customWidth="1"/>
    <col min="4911" max="4911" width="8.75" style="219" customWidth="1"/>
    <col min="4912" max="4915" width="6.25" style="219" customWidth="1"/>
    <col min="4916" max="4916" width="4.875" style="219" customWidth="1"/>
    <col min="4917" max="4917" width="2.5" style="219" customWidth="1"/>
    <col min="4918" max="4918" width="4.875" style="219" customWidth="1"/>
    <col min="4919" max="5156" width="9" style="219"/>
    <col min="5157" max="5157" width="1.75" style="219" customWidth="1"/>
    <col min="5158" max="5158" width="2.5" style="219" customWidth="1"/>
    <col min="5159" max="5159" width="3.625" style="219" customWidth="1"/>
    <col min="5160" max="5160" width="2.75" style="219" customWidth="1"/>
    <col min="5161" max="5161" width="0.875" style="219" customWidth="1"/>
    <col min="5162" max="5162" width="1.25" style="219" customWidth="1"/>
    <col min="5163" max="5163" width="5.375" style="219" customWidth="1"/>
    <col min="5164" max="5164" width="6.5" style="219" customWidth="1"/>
    <col min="5165" max="5165" width="4.125" style="219" customWidth="1"/>
    <col min="5166" max="5166" width="7.875" style="219" customWidth="1"/>
    <col min="5167" max="5167" width="8.75" style="219" customWidth="1"/>
    <col min="5168" max="5171" width="6.25" style="219" customWidth="1"/>
    <col min="5172" max="5172" width="4.875" style="219" customWidth="1"/>
    <col min="5173" max="5173" width="2.5" style="219" customWidth="1"/>
    <col min="5174" max="5174" width="4.875" style="219" customWidth="1"/>
    <col min="5175" max="5412" width="9" style="219"/>
    <col min="5413" max="5413" width="1.75" style="219" customWidth="1"/>
    <col min="5414" max="5414" width="2.5" style="219" customWidth="1"/>
    <col min="5415" max="5415" width="3.625" style="219" customWidth="1"/>
    <col min="5416" max="5416" width="2.75" style="219" customWidth="1"/>
    <col min="5417" max="5417" width="0.875" style="219" customWidth="1"/>
    <col min="5418" max="5418" width="1.25" style="219" customWidth="1"/>
    <col min="5419" max="5419" width="5.375" style="219" customWidth="1"/>
    <col min="5420" max="5420" width="6.5" style="219" customWidth="1"/>
    <col min="5421" max="5421" width="4.125" style="219" customWidth="1"/>
    <col min="5422" max="5422" width="7.875" style="219" customWidth="1"/>
    <col min="5423" max="5423" width="8.75" style="219" customWidth="1"/>
    <col min="5424" max="5427" width="6.25" style="219" customWidth="1"/>
    <col min="5428" max="5428" width="4.875" style="219" customWidth="1"/>
    <col min="5429" max="5429" width="2.5" style="219" customWidth="1"/>
    <col min="5430" max="5430" width="4.875" style="219" customWidth="1"/>
    <col min="5431" max="5668" width="9" style="219"/>
    <col min="5669" max="5669" width="1.75" style="219" customWidth="1"/>
    <col min="5670" max="5670" width="2.5" style="219" customWidth="1"/>
    <col min="5671" max="5671" width="3.625" style="219" customWidth="1"/>
    <col min="5672" max="5672" width="2.75" style="219" customWidth="1"/>
    <col min="5673" max="5673" width="0.875" style="219" customWidth="1"/>
    <col min="5674" max="5674" width="1.25" style="219" customWidth="1"/>
    <col min="5675" max="5675" width="5.375" style="219" customWidth="1"/>
    <col min="5676" max="5676" width="6.5" style="219" customWidth="1"/>
    <col min="5677" max="5677" width="4.125" style="219" customWidth="1"/>
    <col min="5678" max="5678" width="7.875" style="219" customWidth="1"/>
    <col min="5679" max="5679" width="8.75" style="219" customWidth="1"/>
    <col min="5680" max="5683" width="6.25" style="219" customWidth="1"/>
    <col min="5684" max="5684" width="4.875" style="219" customWidth="1"/>
    <col min="5685" max="5685" width="2.5" style="219" customWidth="1"/>
    <col min="5686" max="5686" width="4.875" style="219" customWidth="1"/>
    <col min="5687" max="5924" width="9" style="219"/>
    <col min="5925" max="5925" width="1.75" style="219" customWidth="1"/>
    <col min="5926" max="5926" width="2.5" style="219" customWidth="1"/>
    <col min="5927" max="5927" width="3.625" style="219" customWidth="1"/>
    <col min="5928" max="5928" width="2.75" style="219" customWidth="1"/>
    <col min="5929" max="5929" width="0.875" style="219" customWidth="1"/>
    <col min="5930" max="5930" width="1.25" style="219" customWidth="1"/>
    <col min="5931" max="5931" width="5.375" style="219" customWidth="1"/>
    <col min="5932" max="5932" width="6.5" style="219" customWidth="1"/>
    <col min="5933" max="5933" width="4.125" style="219" customWidth="1"/>
    <col min="5934" max="5934" width="7.875" style="219" customWidth="1"/>
    <col min="5935" max="5935" width="8.75" style="219" customWidth="1"/>
    <col min="5936" max="5939" width="6.25" style="219" customWidth="1"/>
    <col min="5940" max="5940" width="4.875" style="219" customWidth="1"/>
    <col min="5941" max="5941" width="2.5" style="219" customWidth="1"/>
    <col min="5942" max="5942" width="4.875" style="219" customWidth="1"/>
    <col min="5943" max="6180" width="9" style="219"/>
    <col min="6181" max="6181" width="1.75" style="219" customWidth="1"/>
    <col min="6182" max="6182" width="2.5" style="219" customWidth="1"/>
    <col min="6183" max="6183" width="3.625" style="219" customWidth="1"/>
    <col min="6184" max="6184" width="2.75" style="219" customWidth="1"/>
    <col min="6185" max="6185" width="0.875" style="219" customWidth="1"/>
    <col min="6186" max="6186" width="1.25" style="219" customWidth="1"/>
    <col min="6187" max="6187" width="5.375" style="219" customWidth="1"/>
    <col min="6188" max="6188" width="6.5" style="219" customWidth="1"/>
    <col min="6189" max="6189" width="4.125" style="219" customWidth="1"/>
    <col min="6190" max="6190" width="7.875" style="219" customWidth="1"/>
    <col min="6191" max="6191" width="8.75" style="219" customWidth="1"/>
    <col min="6192" max="6195" width="6.25" style="219" customWidth="1"/>
    <col min="6196" max="6196" width="4.875" style="219" customWidth="1"/>
    <col min="6197" max="6197" width="2.5" style="219" customWidth="1"/>
    <col min="6198" max="6198" width="4.875" style="219" customWidth="1"/>
    <col min="6199" max="6436" width="9" style="219"/>
    <col min="6437" max="6437" width="1.75" style="219" customWidth="1"/>
    <col min="6438" max="6438" width="2.5" style="219" customWidth="1"/>
    <col min="6439" max="6439" width="3.625" style="219" customWidth="1"/>
    <col min="6440" max="6440" width="2.75" style="219" customWidth="1"/>
    <col min="6441" max="6441" width="0.875" style="219" customWidth="1"/>
    <col min="6442" max="6442" width="1.25" style="219" customWidth="1"/>
    <col min="6443" max="6443" width="5.375" style="219" customWidth="1"/>
    <col min="6444" max="6444" width="6.5" style="219" customWidth="1"/>
    <col min="6445" max="6445" width="4.125" style="219" customWidth="1"/>
    <col min="6446" max="6446" width="7.875" style="219" customWidth="1"/>
    <col min="6447" max="6447" width="8.75" style="219" customWidth="1"/>
    <col min="6448" max="6451" width="6.25" style="219" customWidth="1"/>
    <col min="6452" max="6452" width="4.875" style="219" customWidth="1"/>
    <col min="6453" max="6453" width="2.5" style="219" customWidth="1"/>
    <col min="6454" max="6454" width="4.875" style="219" customWidth="1"/>
    <col min="6455" max="6692" width="9" style="219"/>
    <col min="6693" max="6693" width="1.75" style="219" customWidth="1"/>
    <col min="6694" max="6694" width="2.5" style="219" customWidth="1"/>
    <col min="6695" max="6695" width="3.625" style="219" customWidth="1"/>
    <col min="6696" max="6696" width="2.75" style="219" customWidth="1"/>
    <col min="6697" max="6697" width="0.875" style="219" customWidth="1"/>
    <col min="6698" max="6698" width="1.25" style="219" customWidth="1"/>
    <col min="6699" max="6699" width="5.375" style="219" customWidth="1"/>
    <col min="6700" max="6700" width="6.5" style="219" customWidth="1"/>
    <col min="6701" max="6701" width="4.125" style="219" customWidth="1"/>
    <col min="6702" max="6702" width="7.875" style="219" customWidth="1"/>
    <col min="6703" max="6703" width="8.75" style="219" customWidth="1"/>
    <col min="6704" max="6707" width="6.25" style="219" customWidth="1"/>
    <col min="6708" max="6708" width="4.875" style="219" customWidth="1"/>
    <col min="6709" max="6709" width="2.5" style="219" customWidth="1"/>
    <col min="6710" max="6710" width="4.875" style="219" customWidth="1"/>
    <col min="6711" max="6948" width="9" style="219"/>
    <col min="6949" max="6949" width="1.75" style="219" customWidth="1"/>
    <col min="6950" max="6950" width="2.5" style="219" customWidth="1"/>
    <col min="6951" max="6951" width="3.625" style="219" customWidth="1"/>
    <col min="6952" max="6952" width="2.75" style="219" customWidth="1"/>
    <col min="6953" max="6953" width="0.875" style="219" customWidth="1"/>
    <col min="6954" max="6954" width="1.25" style="219" customWidth="1"/>
    <col min="6955" max="6955" width="5.375" style="219" customWidth="1"/>
    <col min="6956" max="6956" width="6.5" style="219" customWidth="1"/>
    <col min="6957" max="6957" width="4.125" style="219" customWidth="1"/>
    <col min="6958" max="6958" width="7.875" style="219" customWidth="1"/>
    <col min="6959" max="6959" width="8.75" style="219" customWidth="1"/>
    <col min="6960" max="6963" width="6.25" style="219" customWidth="1"/>
    <col min="6964" max="6964" width="4.875" style="219" customWidth="1"/>
    <col min="6965" max="6965" width="2.5" style="219" customWidth="1"/>
    <col min="6966" max="6966" width="4.875" style="219" customWidth="1"/>
    <col min="6967" max="7204" width="9" style="219"/>
    <col min="7205" max="7205" width="1.75" style="219" customWidth="1"/>
    <col min="7206" max="7206" width="2.5" style="219" customWidth="1"/>
    <col min="7207" max="7207" width="3.625" style="219" customWidth="1"/>
    <col min="7208" max="7208" width="2.75" style="219" customWidth="1"/>
    <col min="7209" max="7209" width="0.875" style="219" customWidth="1"/>
    <col min="7210" max="7210" width="1.25" style="219" customWidth="1"/>
    <col min="7211" max="7211" width="5.375" style="219" customWidth="1"/>
    <col min="7212" max="7212" width="6.5" style="219" customWidth="1"/>
    <col min="7213" max="7213" width="4.125" style="219" customWidth="1"/>
    <col min="7214" max="7214" width="7.875" style="219" customWidth="1"/>
    <col min="7215" max="7215" width="8.75" style="219" customWidth="1"/>
    <col min="7216" max="7219" width="6.25" style="219" customWidth="1"/>
    <col min="7220" max="7220" width="4.875" style="219" customWidth="1"/>
    <col min="7221" max="7221" width="2.5" style="219" customWidth="1"/>
    <col min="7222" max="7222" width="4.875" style="219" customWidth="1"/>
    <col min="7223" max="7460" width="9" style="219"/>
    <col min="7461" max="7461" width="1.75" style="219" customWidth="1"/>
    <col min="7462" max="7462" width="2.5" style="219" customWidth="1"/>
    <col min="7463" max="7463" width="3.625" style="219" customWidth="1"/>
    <col min="7464" max="7464" width="2.75" style="219" customWidth="1"/>
    <col min="7465" max="7465" width="0.875" style="219" customWidth="1"/>
    <col min="7466" max="7466" width="1.25" style="219" customWidth="1"/>
    <col min="7467" max="7467" width="5.375" style="219" customWidth="1"/>
    <col min="7468" max="7468" width="6.5" style="219" customWidth="1"/>
    <col min="7469" max="7469" width="4.125" style="219" customWidth="1"/>
    <col min="7470" max="7470" width="7.875" style="219" customWidth="1"/>
    <col min="7471" max="7471" width="8.75" style="219" customWidth="1"/>
    <col min="7472" max="7475" width="6.25" style="219" customWidth="1"/>
    <col min="7476" max="7476" width="4.875" style="219" customWidth="1"/>
    <col min="7477" max="7477" width="2.5" style="219" customWidth="1"/>
    <col min="7478" max="7478" width="4.875" style="219" customWidth="1"/>
    <col min="7479" max="7716" width="9" style="219"/>
    <col min="7717" max="7717" width="1.75" style="219" customWidth="1"/>
    <col min="7718" max="7718" width="2.5" style="219" customWidth="1"/>
    <col min="7719" max="7719" width="3.625" style="219" customWidth="1"/>
    <col min="7720" max="7720" width="2.75" style="219" customWidth="1"/>
    <col min="7721" max="7721" width="0.875" style="219" customWidth="1"/>
    <col min="7722" max="7722" width="1.25" style="219" customWidth="1"/>
    <col min="7723" max="7723" width="5.375" style="219" customWidth="1"/>
    <col min="7724" max="7724" width="6.5" style="219" customWidth="1"/>
    <col min="7725" max="7725" width="4.125" style="219" customWidth="1"/>
    <col min="7726" max="7726" width="7.875" style="219" customWidth="1"/>
    <col min="7727" max="7727" width="8.75" style="219" customWidth="1"/>
    <col min="7728" max="7731" width="6.25" style="219" customWidth="1"/>
    <col min="7732" max="7732" width="4.875" style="219" customWidth="1"/>
    <col min="7733" max="7733" width="2.5" style="219" customWidth="1"/>
    <col min="7734" max="7734" width="4.875" style="219" customWidth="1"/>
    <col min="7735" max="7972" width="9" style="219"/>
    <col min="7973" max="7973" width="1.75" style="219" customWidth="1"/>
    <col min="7974" max="7974" width="2.5" style="219" customWidth="1"/>
    <col min="7975" max="7975" width="3.625" style="219" customWidth="1"/>
    <col min="7976" max="7976" width="2.75" style="219" customWidth="1"/>
    <col min="7977" max="7977" width="0.875" style="219" customWidth="1"/>
    <col min="7978" max="7978" width="1.25" style="219" customWidth="1"/>
    <col min="7979" max="7979" width="5.375" style="219" customWidth="1"/>
    <col min="7980" max="7980" width="6.5" style="219" customWidth="1"/>
    <col min="7981" max="7981" width="4.125" style="219" customWidth="1"/>
    <col min="7982" max="7982" width="7.875" style="219" customWidth="1"/>
    <col min="7983" max="7983" width="8.75" style="219" customWidth="1"/>
    <col min="7984" max="7987" width="6.25" style="219" customWidth="1"/>
    <col min="7988" max="7988" width="4.875" style="219" customWidth="1"/>
    <col min="7989" max="7989" width="2.5" style="219" customWidth="1"/>
    <col min="7990" max="7990" width="4.875" style="219" customWidth="1"/>
    <col min="7991" max="8228" width="9" style="219"/>
    <col min="8229" max="8229" width="1.75" style="219" customWidth="1"/>
    <col min="8230" max="8230" width="2.5" style="219" customWidth="1"/>
    <col min="8231" max="8231" width="3.625" style="219" customWidth="1"/>
    <col min="8232" max="8232" width="2.75" style="219" customWidth="1"/>
    <col min="8233" max="8233" width="0.875" style="219" customWidth="1"/>
    <col min="8234" max="8234" width="1.25" style="219" customWidth="1"/>
    <col min="8235" max="8235" width="5.375" style="219" customWidth="1"/>
    <col min="8236" max="8236" width="6.5" style="219" customWidth="1"/>
    <col min="8237" max="8237" width="4.125" style="219" customWidth="1"/>
    <col min="8238" max="8238" width="7.875" style="219" customWidth="1"/>
    <col min="8239" max="8239" width="8.75" style="219" customWidth="1"/>
    <col min="8240" max="8243" width="6.25" style="219" customWidth="1"/>
    <col min="8244" max="8244" width="4.875" style="219" customWidth="1"/>
    <col min="8245" max="8245" width="2.5" style="219" customWidth="1"/>
    <col min="8246" max="8246" width="4.875" style="219" customWidth="1"/>
    <col min="8247" max="8484" width="9" style="219"/>
    <col min="8485" max="8485" width="1.75" style="219" customWidth="1"/>
    <col min="8486" max="8486" width="2.5" style="219" customWidth="1"/>
    <col min="8487" max="8487" width="3.625" style="219" customWidth="1"/>
    <col min="8488" max="8488" width="2.75" style="219" customWidth="1"/>
    <col min="8489" max="8489" width="0.875" style="219" customWidth="1"/>
    <col min="8490" max="8490" width="1.25" style="219" customWidth="1"/>
    <col min="8491" max="8491" width="5.375" style="219" customWidth="1"/>
    <col min="8492" max="8492" width="6.5" style="219" customWidth="1"/>
    <col min="8493" max="8493" width="4.125" style="219" customWidth="1"/>
    <col min="8494" max="8494" width="7.875" style="219" customWidth="1"/>
    <col min="8495" max="8495" width="8.75" style="219" customWidth="1"/>
    <col min="8496" max="8499" width="6.25" style="219" customWidth="1"/>
    <col min="8500" max="8500" width="4.875" style="219" customWidth="1"/>
    <col min="8501" max="8501" width="2.5" style="219" customWidth="1"/>
    <col min="8502" max="8502" width="4.875" style="219" customWidth="1"/>
    <col min="8503" max="8740" width="9" style="219"/>
    <col min="8741" max="8741" width="1.75" style="219" customWidth="1"/>
    <col min="8742" max="8742" width="2.5" style="219" customWidth="1"/>
    <col min="8743" max="8743" width="3.625" style="219" customWidth="1"/>
    <col min="8744" max="8744" width="2.75" style="219" customWidth="1"/>
    <col min="8745" max="8745" width="0.875" style="219" customWidth="1"/>
    <col min="8746" max="8746" width="1.25" style="219" customWidth="1"/>
    <col min="8747" max="8747" width="5.375" style="219" customWidth="1"/>
    <col min="8748" max="8748" width="6.5" style="219" customWidth="1"/>
    <col min="8749" max="8749" width="4.125" style="219" customWidth="1"/>
    <col min="8750" max="8750" width="7.875" style="219" customWidth="1"/>
    <col min="8751" max="8751" width="8.75" style="219" customWidth="1"/>
    <col min="8752" max="8755" width="6.25" style="219" customWidth="1"/>
    <col min="8756" max="8756" width="4.875" style="219" customWidth="1"/>
    <col min="8757" max="8757" width="2.5" style="219" customWidth="1"/>
    <col min="8758" max="8758" width="4.875" style="219" customWidth="1"/>
    <col min="8759" max="8996" width="9" style="219"/>
    <col min="8997" max="8997" width="1.75" style="219" customWidth="1"/>
    <col min="8998" max="8998" width="2.5" style="219" customWidth="1"/>
    <col min="8999" max="8999" width="3.625" style="219" customWidth="1"/>
    <col min="9000" max="9000" width="2.75" style="219" customWidth="1"/>
    <col min="9001" max="9001" width="0.875" style="219" customWidth="1"/>
    <col min="9002" max="9002" width="1.25" style="219" customWidth="1"/>
    <col min="9003" max="9003" width="5.375" style="219" customWidth="1"/>
    <col min="9004" max="9004" width="6.5" style="219" customWidth="1"/>
    <col min="9005" max="9005" width="4.125" style="219" customWidth="1"/>
    <col min="9006" max="9006" width="7.875" style="219" customWidth="1"/>
    <col min="9007" max="9007" width="8.75" style="219" customWidth="1"/>
    <col min="9008" max="9011" width="6.25" style="219" customWidth="1"/>
    <col min="9012" max="9012" width="4.875" style="219" customWidth="1"/>
    <col min="9013" max="9013" width="2.5" style="219" customWidth="1"/>
    <col min="9014" max="9014" width="4.875" style="219" customWidth="1"/>
    <col min="9015" max="9252" width="9" style="219"/>
    <col min="9253" max="9253" width="1.75" style="219" customWidth="1"/>
    <col min="9254" max="9254" width="2.5" style="219" customWidth="1"/>
    <col min="9255" max="9255" width="3.625" style="219" customWidth="1"/>
    <col min="9256" max="9256" width="2.75" style="219" customWidth="1"/>
    <col min="9257" max="9257" width="0.875" style="219" customWidth="1"/>
    <col min="9258" max="9258" width="1.25" style="219" customWidth="1"/>
    <col min="9259" max="9259" width="5.375" style="219" customWidth="1"/>
    <col min="9260" max="9260" width="6.5" style="219" customWidth="1"/>
    <col min="9261" max="9261" width="4.125" style="219" customWidth="1"/>
    <col min="9262" max="9262" width="7.875" style="219" customWidth="1"/>
    <col min="9263" max="9263" width="8.75" style="219" customWidth="1"/>
    <col min="9264" max="9267" width="6.25" style="219" customWidth="1"/>
    <col min="9268" max="9268" width="4.875" style="219" customWidth="1"/>
    <col min="9269" max="9269" width="2.5" style="219" customWidth="1"/>
    <col min="9270" max="9270" width="4.875" style="219" customWidth="1"/>
    <col min="9271" max="9508" width="9" style="219"/>
    <col min="9509" max="9509" width="1.75" style="219" customWidth="1"/>
    <col min="9510" max="9510" width="2.5" style="219" customWidth="1"/>
    <col min="9511" max="9511" width="3.625" style="219" customWidth="1"/>
    <col min="9512" max="9512" width="2.75" style="219" customWidth="1"/>
    <col min="9513" max="9513" width="0.875" style="219" customWidth="1"/>
    <col min="9514" max="9514" width="1.25" style="219" customWidth="1"/>
    <col min="9515" max="9515" width="5.375" style="219" customWidth="1"/>
    <col min="9516" max="9516" width="6.5" style="219" customWidth="1"/>
    <col min="9517" max="9517" width="4.125" style="219" customWidth="1"/>
    <col min="9518" max="9518" width="7.875" style="219" customWidth="1"/>
    <col min="9519" max="9519" width="8.75" style="219" customWidth="1"/>
    <col min="9520" max="9523" width="6.25" style="219" customWidth="1"/>
    <col min="9524" max="9524" width="4.875" style="219" customWidth="1"/>
    <col min="9525" max="9525" width="2.5" style="219" customWidth="1"/>
    <col min="9526" max="9526" width="4.875" style="219" customWidth="1"/>
    <col min="9527" max="9764" width="9" style="219"/>
    <col min="9765" max="9765" width="1.75" style="219" customWidth="1"/>
    <col min="9766" max="9766" width="2.5" style="219" customWidth="1"/>
    <col min="9767" max="9767" width="3.625" style="219" customWidth="1"/>
    <col min="9768" max="9768" width="2.75" style="219" customWidth="1"/>
    <col min="9769" max="9769" width="0.875" style="219" customWidth="1"/>
    <col min="9770" max="9770" width="1.25" style="219" customWidth="1"/>
    <col min="9771" max="9771" width="5.375" style="219" customWidth="1"/>
    <col min="9772" max="9772" width="6.5" style="219" customWidth="1"/>
    <col min="9773" max="9773" width="4.125" style="219" customWidth="1"/>
    <col min="9774" max="9774" width="7.875" style="219" customWidth="1"/>
    <col min="9775" max="9775" width="8.75" style="219" customWidth="1"/>
    <col min="9776" max="9779" width="6.25" style="219" customWidth="1"/>
    <col min="9780" max="9780" width="4.875" style="219" customWidth="1"/>
    <col min="9781" max="9781" width="2.5" style="219" customWidth="1"/>
    <col min="9782" max="9782" width="4.875" style="219" customWidth="1"/>
    <col min="9783" max="10020" width="9" style="219"/>
    <col min="10021" max="10021" width="1.75" style="219" customWidth="1"/>
    <col min="10022" max="10022" width="2.5" style="219" customWidth="1"/>
    <col min="10023" max="10023" width="3.625" style="219" customWidth="1"/>
    <col min="10024" max="10024" width="2.75" style="219" customWidth="1"/>
    <col min="10025" max="10025" width="0.875" style="219" customWidth="1"/>
    <col min="10026" max="10026" width="1.25" style="219" customWidth="1"/>
    <col min="10027" max="10027" width="5.375" style="219" customWidth="1"/>
    <col min="10028" max="10028" width="6.5" style="219" customWidth="1"/>
    <col min="10029" max="10029" width="4.125" style="219" customWidth="1"/>
    <col min="10030" max="10030" width="7.875" style="219" customWidth="1"/>
    <col min="10031" max="10031" width="8.75" style="219" customWidth="1"/>
    <col min="10032" max="10035" width="6.25" style="219" customWidth="1"/>
    <col min="10036" max="10036" width="4.875" style="219" customWidth="1"/>
    <col min="10037" max="10037" width="2.5" style="219" customWidth="1"/>
    <col min="10038" max="10038" width="4.875" style="219" customWidth="1"/>
    <col min="10039" max="10276" width="9" style="219"/>
    <col min="10277" max="10277" width="1.75" style="219" customWidth="1"/>
    <col min="10278" max="10278" width="2.5" style="219" customWidth="1"/>
    <col min="10279" max="10279" width="3.625" style="219" customWidth="1"/>
    <col min="10280" max="10280" width="2.75" style="219" customWidth="1"/>
    <col min="10281" max="10281" width="0.875" style="219" customWidth="1"/>
    <col min="10282" max="10282" width="1.25" style="219" customWidth="1"/>
    <col min="10283" max="10283" width="5.375" style="219" customWidth="1"/>
    <col min="10284" max="10284" width="6.5" style="219" customWidth="1"/>
    <col min="10285" max="10285" width="4.125" style="219" customWidth="1"/>
    <col min="10286" max="10286" width="7.875" style="219" customWidth="1"/>
    <col min="10287" max="10287" width="8.75" style="219" customWidth="1"/>
    <col min="10288" max="10291" width="6.25" style="219" customWidth="1"/>
    <col min="10292" max="10292" width="4.875" style="219" customWidth="1"/>
    <col min="10293" max="10293" width="2.5" style="219" customWidth="1"/>
    <col min="10294" max="10294" width="4.875" style="219" customWidth="1"/>
    <col min="10295" max="10532" width="9" style="219"/>
    <col min="10533" max="10533" width="1.75" style="219" customWidth="1"/>
    <col min="10534" max="10534" width="2.5" style="219" customWidth="1"/>
    <col min="10535" max="10535" width="3.625" style="219" customWidth="1"/>
    <col min="10536" max="10536" width="2.75" style="219" customWidth="1"/>
    <col min="10537" max="10537" width="0.875" style="219" customWidth="1"/>
    <col min="10538" max="10538" width="1.25" style="219" customWidth="1"/>
    <col min="10539" max="10539" width="5.375" style="219" customWidth="1"/>
    <col min="10540" max="10540" width="6.5" style="219" customWidth="1"/>
    <col min="10541" max="10541" width="4.125" style="219" customWidth="1"/>
    <col min="10542" max="10542" width="7.875" style="219" customWidth="1"/>
    <col min="10543" max="10543" width="8.75" style="219" customWidth="1"/>
    <col min="10544" max="10547" width="6.25" style="219" customWidth="1"/>
    <col min="10548" max="10548" width="4.875" style="219" customWidth="1"/>
    <col min="10549" max="10549" width="2.5" style="219" customWidth="1"/>
    <col min="10550" max="10550" width="4.875" style="219" customWidth="1"/>
    <col min="10551" max="10788" width="9" style="219"/>
    <col min="10789" max="10789" width="1.75" style="219" customWidth="1"/>
    <col min="10790" max="10790" width="2.5" style="219" customWidth="1"/>
    <col min="10791" max="10791" width="3.625" style="219" customWidth="1"/>
    <col min="10792" max="10792" width="2.75" style="219" customWidth="1"/>
    <col min="10793" max="10793" width="0.875" style="219" customWidth="1"/>
    <col min="10794" max="10794" width="1.25" style="219" customWidth="1"/>
    <col min="10795" max="10795" width="5.375" style="219" customWidth="1"/>
    <col min="10796" max="10796" width="6.5" style="219" customWidth="1"/>
    <col min="10797" max="10797" width="4.125" style="219" customWidth="1"/>
    <col min="10798" max="10798" width="7.875" style="219" customWidth="1"/>
    <col min="10799" max="10799" width="8.75" style="219" customWidth="1"/>
    <col min="10800" max="10803" width="6.25" style="219" customWidth="1"/>
    <col min="10804" max="10804" width="4.875" style="219" customWidth="1"/>
    <col min="10805" max="10805" width="2.5" style="219" customWidth="1"/>
    <col min="10806" max="10806" width="4.875" style="219" customWidth="1"/>
    <col min="10807" max="11044" width="9" style="219"/>
    <col min="11045" max="11045" width="1.75" style="219" customWidth="1"/>
    <col min="11046" max="11046" width="2.5" style="219" customWidth="1"/>
    <col min="11047" max="11047" width="3.625" style="219" customWidth="1"/>
    <col min="11048" max="11048" width="2.75" style="219" customWidth="1"/>
    <col min="11049" max="11049" width="0.875" style="219" customWidth="1"/>
    <col min="11050" max="11050" width="1.25" style="219" customWidth="1"/>
    <col min="11051" max="11051" width="5.375" style="219" customWidth="1"/>
    <col min="11052" max="11052" width="6.5" style="219" customWidth="1"/>
    <col min="11053" max="11053" width="4.125" style="219" customWidth="1"/>
    <col min="11054" max="11054" width="7.875" style="219" customWidth="1"/>
    <col min="11055" max="11055" width="8.75" style="219" customWidth="1"/>
    <col min="11056" max="11059" width="6.25" style="219" customWidth="1"/>
    <col min="11060" max="11060" width="4.875" style="219" customWidth="1"/>
    <col min="11061" max="11061" width="2.5" style="219" customWidth="1"/>
    <col min="11062" max="11062" width="4.875" style="219" customWidth="1"/>
    <col min="11063" max="11300" width="9" style="219"/>
    <col min="11301" max="11301" width="1.75" style="219" customWidth="1"/>
    <col min="11302" max="11302" width="2.5" style="219" customWidth="1"/>
    <col min="11303" max="11303" width="3.625" style="219" customWidth="1"/>
    <col min="11304" max="11304" width="2.75" style="219" customWidth="1"/>
    <col min="11305" max="11305" width="0.875" style="219" customWidth="1"/>
    <col min="11306" max="11306" width="1.25" style="219" customWidth="1"/>
    <col min="11307" max="11307" width="5.375" style="219" customWidth="1"/>
    <col min="11308" max="11308" width="6.5" style="219" customWidth="1"/>
    <col min="11309" max="11309" width="4.125" style="219" customWidth="1"/>
    <col min="11310" max="11310" width="7.875" style="219" customWidth="1"/>
    <col min="11311" max="11311" width="8.75" style="219" customWidth="1"/>
    <col min="11312" max="11315" width="6.25" style="219" customWidth="1"/>
    <col min="11316" max="11316" width="4.875" style="219" customWidth="1"/>
    <col min="11317" max="11317" width="2.5" style="219" customWidth="1"/>
    <col min="11318" max="11318" width="4.875" style="219" customWidth="1"/>
    <col min="11319" max="11556" width="9" style="219"/>
    <col min="11557" max="11557" width="1.75" style="219" customWidth="1"/>
    <col min="11558" max="11558" width="2.5" style="219" customWidth="1"/>
    <col min="11559" max="11559" width="3.625" style="219" customWidth="1"/>
    <col min="11560" max="11560" width="2.75" style="219" customWidth="1"/>
    <col min="11561" max="11561" width="0.875" style="219" customWidth="1"/>
    <col min="11562" max="11562" width="1.25" style="219" customWidth="1"/>
    <col min="11563" max="11563" width="5.375" style="219" customWidth="1"/>
    <col min="11564" max="11564" width="6.5" style="219" customWidth="1"/>
    <col min="11565" max="11565" width="4.125" style="219" customWidth="1"/>
    <col min="11566" max="11566" width="7.875" style="219" customWidth="1"/>
    <col min="11567" max="11567" width="8.75" style="219" customWidth="1"/>
    <col min="11568" max="11571" width="6.25" style="219" customWidth="1"/>
    <col min="11572" max="11572" width="4.875" style="219" customWidth="1"/>
    <col min="11573" max="11573" width="2.5" style="219" customWidth="1"/>
    <col min="11574" max="11574" width="4.875" style="219" customWidth="1"/>
    <col min="11575" max="11812" width="9" style="219"/>
    <col min="11813" max="11813" width="1.75" style="219" customWidth="1"/>
    <col min="11814" max="11814" width="2.5" style="219" customWidth="1"/>
    <col min="11815" max="11815" width="3.625" style="219" customWidth="1"/>
    <col min="11816" max="11816" width="2.75" style="219" customWidth="1"/>
    <col min="11817" max="11817" width="0.875" style="219" customWidth="1"/>
    <col min="11818" max="11818" width="1.25" style="219" customWidth="1"/>
    <col min="11819" max="11819" width="5.375" style="219" customWidth="1"/>
    <col min="11820" max="11820" width="6.5" style="219" customWidth="1"/>
    <col min="11821" max="11821" width="4.125" style="219" customWidth="1"/>
    <col min="11822" max="11822" width="7.875" style="219" customWidth="1"/>
    <col min="11823" max="11823" width="8.75" style="219" customWidth="1"/>
    <col min="11824" max="11827" width="6.25" style="219" customWidth="1"/>
    <col min="11828" max="11828" width="4.875" style="219" customWidth="1"/>
    <col min="11829" max="11829" width="2.5" style="219" customWidth="1"/>
    <col min="11830" max="11830" width="4.875" style="219" customWidth="1"/>
    <col min="11831" max="12068" width="9" style="219"/>
    <col min="12069" max="12069" width="1.75" style="219" customWidth="1"/>
    <col min="12070" max="12070" width="2.5" style="219" customWidth="1"/>
    <col min="12071" max="12071" width="3.625" style="219" customWidth="1"/>
    <col min="12072" max="12072" width="2.75" style="219" customWidth="1"/>
    <col min="12073" max="12073" width="0.875" style="219" customWidth="1"/>
    <col min="12074" max="12074" width="1.25" style="219" customWidth="1"/>
    <col min="12075" max="12075" width="5.375" style="219" customWidth="1"/>
    <col min="12076" max="12076" width="6.5" style="219" customWidth="1"/>
    <col min="12077" max="12077" width="4.125" style="219" customWidth="1"/>
    <col min="12078" max="12078" width="7.875" style="219" customWidth="1"/>
    <col min="12079" max="12079" width="8.75" style="219" customWidth="1"/>
    <col min="12080" max="12083" width="6.25" style="219" customWidth="1"/>
    <col min="12084" max="12084" width="4.875" style="219" customWidth="1"/>
    <col min="12085" max="12085" width="2.5" style="219" customWidth="1"/>
    <col min="12086" max="12086" width="4.875" style="219" customWidth="1"/>
    <col min="12087" max="12324" width="9" style="219"/>
    <col min="12325" max="12325" width="1.75" style="219" customWidth="1"/>
    <col min="12326" max="12326" width="2.5" style="219" customWidth="1"/>
    <col min="12327" max="12327" width="3.625" style="219" customWidth="1"/>
    <col min="12328" max="12328" width="2.75" style="219" customWidth="1"/>
    <col min="12329" max="12329" width="0.875" style="219" customWidth="1"/>
    <col min="12330" max="12330" width="1.25" style="219" customWidth="1"/>
    <col min="12331" max="12331" width="5.375" style="219" customWidth="1"/>
    <col min="12332" max="12332" width="6.5" style="219" customWidth="1"/>
    <col min="12333" max="12333" width="4.125" style="219" customWidth="1"/>
    <col min="12334" max="12334" width="7.875" style="219" customWidth="1"/>
    <col min="12335" max="12335" width="8.75" style="219" customWidth="1"/>
    <col min="12336" max="12339" width="6.25" style="219" customWidth="1"/>
    <col min="12340" max="12340" width="4.875" style="219" customWidth="1"/>
    <col min="12341" max="12341" width="2.5" style="219" customWidth="1"/>
    <col min="12342" max="12342" width="4.875" style="219" customWidth="1"/>
    <col min="12343" max="12580" width="9" style="219"/>
    <col min="12581" max="12581" width="1.75" style="219" customWidth="1"/>
    <col min="12582" max="12582" width="2.5" style="219" customWidth="1"/>
    <col min="12583" max="12583" width="3.625" style="219" customWidth="1"/>
    <col min="12584" max="12584" width="2.75" style="219" customWidth="1"/>
    <col min="12585" max="12585" width="0.875" style="219" customWidth="1"/>
    <col min="12586" max="12586" width="1.25" style="219" customWidth="1"/>
    <col min="12587" max="12587" width="5.375" style="219" customWidth="1"/>
    <col min="12588" max="12588" width="6.5" style="219" customWidth="1"/>
    <col min="12589" max="12589" width="4.125" style="219" customWidth="1"/>
    <col min="12590" max="12590" width="7.875" style="219" customWidth="1"/>
    <col min="12591" max="12591" width="8.75" style="219" customWidth="1"/>
    <col min="12592" max="12595" width="6.25" style="219" customWidth="1"/>
    <col min="12596" max="12596" width="4.875" style="219" customWidth="1"/>
    <col min="12597" max="12597" width="2.5" style="219" customWidth="1"/>
    <col min="12598" max="12598" width="4.875" style="219" customWidth="1"/>
    <col min="12599" max="12836" width="9" style="219"/>
    <col min="12837" max="12837" width="1.75" style="219" customWidth="1"/>
    <col min="12838" max="12838" width="2.5" style="219" customWidth="1"/>
    <col min="12839" max="12839" width="3.625" style="219" customWidth="1"/>
    <col min="12840" max="12840" width="2.75" style="219" customWidth="1"/>
    <col min="12841" max="12841" width="0.875" style="219" customWidth="1"/>
    <col min="12842" max="12842" width="1.25" style="219" customWidth="1"/>
    <col min="12843" max="12843" width="5.375" style="219" customWidth="1"/>
    <col min="12844" max="12844" width="6.5" style="219" customWidth="1"/>
    <col min="12845" max="12845" width="4.125" style="219" customWidth="1"/>
    <col min="12846" max="12846" width="7.875" style="219" customWidth="1"/>
    <col min="12847" max="12847" width="8.75" style="219" customWidth="1"/>
    <col min="12848" max="12851" width="6.25" style="219" customWidth="1"/>
    <col min="12852" max="12852" width="4.875" style="219" customWidth="1"/>
    <col min="12853" max="12853" width="2.5" style="219" customWidth="1"/>
    <col min="12854" max="12854" width="4.875" style="219" customWidth="1"/>
    <col min="12855" max="13092" width="9" style="219"/>
    <col min="13093" max="13093" width="1.75" style="219" customWidth="1"/>
    <col min="13094" max="13094" width="2.5" style="219" customWidth="1"/>
    <col min="13095" max="13095" width="3.625" style="219" customWidth="1"/>
    <col min="13096" max="13096" width="2.75" style="219" customWidth="1"/>
    <col min="13097" max="13097" width="0.875" style="219" customWidth="1"/>
    <col min="13098" max="13098" width="1.25" style="219" customWidth="1"/>
    <col min="13099" max="13099" width="5.375" style="219" customWidth="1"/>
    <col min="13100" max="13100" width="6.5" style="219" customWidth="1"/>
    <col min="13101" max="13101" width="4.125" style="219" customWidth="1"/>
    <col min="13102" max="13102" width="7.875" style="219" customWidth="1"/>
    <col min="13103" max="13103" width="8.75" style="219" customWidth="1"/>
    <col min="13104" max="13107" width="6.25" style="219" customWidth="1"/>
    <col min="13108" max="13108" width="4.875" style="219" customWidth="1"/>
    <col min="13109" max="13109" width="2.5" style="219" customWidth="1"/>
    <col min="13110" max="13110" width="4.875" style="219" customWidth="1"/>
    <col min="13111" max="13348" width="9" style="219"/>
    <col min="13349" max="13349" width="1.75" style="219" customWidth="1"/>
    <col min="13350" max="13350" width="2.5" style="219" customWidth="1"/>
    <col min="13351" max="13351" width="3.625" style="219" customWidth="1"/>
    <col min="13352" max="13352" width="2.75" style="219" customWidth="1"/>
    <col min="13353" max="13353" width="0.875" style="219" customWidth="1"/>
    <col min="13354" max="13354" width="1.25" style="219" customWidth="1"/>
    <col min="13355" max="13355" width="5.375" style="219" customWidth="1"/>
    <col min="13356" max="13356" width="6.5" style="219" customWidth="1"/>
    <col min="13357" max="13357" width="4.125" style="219" customWidth="1"/>
    <col min="13358" max="13358" width="7.875" style="219" customWidth="1"/>
    <col min="13359" max="13359" width="8.75" style="219" customWidth="1"/>
    <col min="13360" max="13363" width="6.25" style="219" customWidth="1"/>
    <col min="13364" max="13364" width="4.875" style="219" customWidth="1"/>
    <col min="13365" max="13365" width="2.5" style="219" customWidth="1"/>
    <col min="13366" max="13366" width="4.875" style="219" customWidth="1"/>
    <col min="13367" max="13604" width="9" style="219"/>
    <col min="13605" max="13605" width="1.75" style="219" customWidth="1"/>
    <col min="13606" max="13606" width="2.5" style="219" customWidth="1"/>
    <col min="13607" max="13607" width="3.625" style="219" customWidth="1"/>
    <col min="13608" max="13608" width="2.75" style="219" customWidth="1"/>
    <col min="13609" max="13609" width="0.875" style="219" customWidth="1"/>
    <col min="13610" max="13610" width="1.25" style="219" customWidth="1"/>
    <col min="13611" max="13611" width="5.375" style="219" customWidth="1"/>
    <col min="13612" max="13612" width="6.5" style="219" customWidth="1"/>
    <col min="13613" max="13613" width="4.125" style="219" customWidth="1"/>
    <col min="13614" max="13614" width="7.875" style="219" customWidth="1"/>
    <col min="13615" max="13615" width="8.75" style="219" customWidth="1"/>
    <col min="13616" max="13619" width="6.25" style="219" customWidth="1"/>
    <col min="13620" max="13620" width="4.875" style="219" customWidth="1"/>
    <col min="13621" max="13621" width="2.5" style="219" customWidth="1"/>
    <col min="13622" max="13622" width="4.875" style="219" customWidth="1"/>
    <col min="13623" max="13860" width="9" style="219"/>
    <col min="13861" max="13861" width="1.75" style="219" customWidth="1"/>
    <col min="13862" max="13862" width="2.5" style="219" customWidth="1"/>
    <col min="13863" max="13863" width="3.625" style="219" customWidth="1"/>
    <col min="13864" max="13864" width="2.75" style="219" customWidth="1"/>
    <col min="13865" max="13865" width="0.875" style="219" customWidth="1"/>
    <col min="13866" max="13866" width="1.25" style="219" customWidth="1"/>
    <col min="13867" max="13867" width="5.375" style="219" customWidth="1"/>
    <col min="13868" max="13868" width="6.5" style="219" customWidth="1"/>
    <col min="13869" max="13869" width="4.125" style="219" customWidth="1"/>
    <col min="13870" max="13870" width="7.875" style="219" customWidth="1"/>
    <col min="13871" max="13871" width="8.75" style="219" customWidth="1"/>
    <col min="13872" max="13875" width="6.25" style="219" customWidth="1"/>
    <col min="13876" max="13876" width="4.875" style="219" customWidth="1"/>
    <col min="13877" max="13877" width="2.5" style="219" customWidth="1"/>
    <col min="13878" max="13878" width="4.875" style="219" customWidth="1"/>
    <col min="13879" max="14116" width="9" style="219"/>
    <col min="14117" max="14117" width="1.75" style="219" customWidth="1"/>
    <col min="14118" max="14118" width="2.5" style="219" customWidth="1"/>
    <col min="14119" max="14119" width="3.625" style="219" customWidth="1"/>
    <col min="14120" max="14120" width="2.75" style="219" customWidth="1"/>
    <col min="14121" max="14121" width="0.875" style="219" customWidth="1"/>
    <col min="14122" max="14122" width="1.25" style="219" customWidth="1"/>
    <col min="14123" max="14123" width="5.375" style="219" customWidth="1"/>
    <col min="14124" max="14124" width="6.5" style="219" customWidth="1"/>
    <col min="14125" max="14125" width="4.125" style="219" customWidth="1"/>
    <col min="14126" max="14126" width="7.875" style="219" customWidth="1"/>
    <col min="14127" max="14127" width="8.75" style="219" customWidth="1"/>
    <col min="14128" max="14131" width="6.25" style="219" customWidth="1"/>
    <col min="14132" max="14132" width="4.875" style="219" customWidth="1"/>
    <col min="14133" max="14133" width="2.5" style="219" customWidth="1"/>
    <col min="14134" max="14134" width="4.875" style="219" customWidth="1"/>
    <col min="14135" max="14372" width="9" style="219"/>
    <col min="14373" max="14373" width="1.75" style="219" customWidth="1"/>
    <col min="14374" max="14374" width="2.5" style="219" customWidth="1"/>
    <col min="14375" max="14375" width="3.625" style="219" customWidth="1"/>
    <col min="14376" max="14376" width="2.75" style="219" customWidth="1"/>
    <col min="14377" max="14377" width="0.875" style="219" customWidth="1"/>
    <col min="14378" max="14378" width="1.25" style="219" customWidth="1"/>
    <col min="14379" max="14379" width="5.375" style="219" customWidth="1"/>
    <col min="14380" max="14380" width="6.5" style="219" customWidth="1"/>
    <col min="14381" max="14381" width="4.125" style="219" customWidth="1"/>
    <col min="14382" max="14382" width="7.875" style="219" customWidth="1"/>
    <col min="14383" max="14383" width="8.75" style="219" customWidth="1"/>
    <col min="14384" max="14387" width="6.25" style="219" customWidth="1"/>
    <col min="14388" max="14388" width="4.875" style="219" customWidth="1"/>
    <col min="14389" max="14389" width="2.5" style="219" customWidth="1"/>
    <col min="14390" max="14390" width="4.875" style="219" customWidth="1"/>
    <col min="14391" max="14628" width="9" style="219"/>
    <col min="14629" max="14629" width="1.75" style="219" customWidth="1"/>
    <col min="14630" max="14630" width="2.5" style="219" customWidth="1"/>
    <col min="14631" max="14631" width="3.625" style="219" customWidth="1"/>
    <col min="14632" max="14632" width="2.75" style="219" customWidth="1"/>
    <col min="14633" max="14633" width="0.875" style="219" customWidth="1"/>
    <col min="14634" max="14634" width="1.25" style="219" customWidth="1"/>
    <col min="14635" max="14635" width="5.375" style="219" customWidth="1"/>
    <col min="14636" max="14636" width="6.5" style="219" customWidth="1"/>
    <col min="14637" max="14637" width="4.125" style="219" customWidth="1"/>
    <col min="14638" max="14638" width="7.875" style="219" customWidth="1"/>
    <col min="14639" max="14639" width="8.75" style="219" customWidth="1"/>
    <col min="14640" max="14643" width="6.25" style="219" customWidth="1"/>
    <col min="14644" max="14644" width="4.875" style="219" customWidth="1"/>
    <col min="14645" max="14645" width="2.5" style="219" customWidth="1"/>
    <col min="14646" max="14646" width="4.875" style="219" customWidth="1"/>
    <col min="14647" max="14884" width="9" style="219"/>
    <col min="14885" max="14885" width="1.75" style="219" customWidth="1"/>
    <col min="14886" max="14886" width="2.5" style="219" customWidth="1"/>
    <col min="14887" max="14887" width="3.625" style="219" customWidth="1"/>
    <col min="14888" max="14888" width="2.75" style="219" customWidth="1"/>
    <col min="14889" max="14889" width="0.875" style="219" customWidth="1"/>
    <col min="14890" max="14890" width="1.25" style="219" customWidth="1"/>
    <col min="14891" max="14891" width="5.375" style="219" customWidth="1"/>
    <col min="14892" max="14892" width="6.5" style="219" customWidth="1"/>
    <col min="14893" max="14893" width="4.125" style="219" customWidth="1"/>
    <col min="14894" max="14894" width="7.875" style="219" customWidth="1"/>
    <col min="14895" max="14895" width="8.75" style="219" customWidth="1"/>
    <col min="14896" max="14899" width="6.25" style="219" customWidth="1"/>
    <col min="14900" max="14900" width="4.875" style="219" customWidth="1"/>
    <col min="14901" max="14901" width="2.5" style="219" customWidth="1"/>
    <col min="14902" max="14902" width="4.875" style="219" customWidth="1"/>
    <col min="14903" max="15140" width="9" style="219"/>
    <col min="15141" max="15141" width="1.75" style="219" customWidth="1"/>
    <col min="15142" max="15142" width="2.5" style="219" customWidth="1"/>
    <col min="15143" max="15143" width="3.625" style="219" customWidth="1"/>
    <col min="15144" max="15144" width="2.75" style="219" customWidth="1"/>
    <col min="15145" max="15145" width="0.875" style="219" customWidth="1"/>
    <col min="15146" max="15146" width="1.25" style="219" customWidth="1"/>
    <col min="15147" max="15147" width="5.375" style="219" customWidth="1"/>
    <col min="15148" max="15148" width="6.5" style="219" customWidth="1"/>
    <col min="15149" max="15149" width="4.125" style="219" customWidth="1"/>
    <col min="15150" max="15150" width="7.875" style="219" customWidth="1"/>
    <col min="15151" max="15151" width="8.75" style="219" customWidth="1"/>
    <col min="15152" max="15155" width="6.25" style="219" customWidth="1"/>
    <col min="15156" max="15156" width="4.875" style="219" customWidth="1"/>
    <col min="15157" max="15157" width="2.5" style="219" customWidth="1"/>
    <col min="15158" max="15158" width="4.875" style="219" customWidth="1"/>
    <col min="15159" max="15396" width="9" style="219"/>
    <col min="15397" max="15397" width="1.75" style="219" customWidth="1"/>
    <col min="15398" max="15398" width="2.5" style="219" customWidth="1"/>
    <col min="15399" max="15399" width="3.625" style="219" customWidth="1"/>
    <col min="15400" max="15400" width="2.75" style="219" customWidth="1"/>
    <col min="15401" max="15401" width="0.875" style="219" customWidth="1"/>
    <col min="15402" max="15402" width="1.25" style="219" customWidth="1"/>
    <col min="15403" max="15403" width="5.375" style="219" customWidth="1"/>
    <col min="15404" max="15404" width="6.5" style="219" customWidth="1"/>
    <col min="15405" max="15405" width="4.125" style="219" customWidth="1"/>
    <col min="15406" max="15406" width="7.875" style="219" customWidth="1"/>
    <col min="15407" max="15407" width="8.75" style="219" customWidth="1"/>
    <col min="15408" max="15411" width="6.25" style="219" customWidth="1"/>
    <col min="15412" max="15412" width="4.875" style="219" customWidth="1"/>
    <col min="15413" max="15413" width="2.5" style="219" customWidth="1"/>
    <col min="15414" max="15414" width="4.875" style="219" customWidth="1"/>
    <col min="15415" max="15652" width="9" style="219"/>
    <col min="15653" max="15653" width="1.75" style="219" customWidth="1"/>
    <col min="15654" max="15654" width="2.5" style="219" customWidth="1"/>
    <col min="15655" max="15655" width="3.625" style="219" customWidth="1"/>
    <col min="15656" max="15656" width="2.75" style="219" customWidth="1"/>
    <col min="15657" max="15657" width="0.875" style="219" customWidth="1"/>
    <col min="15658" max="15658" width="1.25" style="219" customWidth="1"/>
    <col min="15659" max="15659" width="5.375" style="219" customWidth="1"/>
    <col min="15660" max="15660" width="6.5" style="219" customWidth="1"/>
    <col min="15661" max="15661" width="4.125" style="219" customWidth="1"/>
    <col min="15662" max="15662" width="7.875" style="219" customWidth="1"/>
    <col min="15663" max="15663" width="8.75" style="219" customWidth="1"/>
    <col min="15664" max="15667" width="6.25" style="219" customWidth="1"/>
    <col min="15668" max="15668" width="4.875" style="219" customWidth="1"/>
    <col min="15669" max="15669" width="2.5" style="219" customWidth="1"/>
    <col min="15670" max="15670" width="4.875" style="219" customWidth="1"/>
    <col min="15671" max="15908" width="9" style="219"/>
    <col min="15909" max="15909" width="1.75" style="219" customWidth="1"/>
    <col min="15910" max="15910" width="2.5" style="219" customWidth="1"/>
    <col min="15911" max="15911" width="3.625" style="219" customWidth="1"/>
    <col min="15912" max="15912" width="2.75" style="219" customWidth="1"/>
    <col min="15913" max="15913" width="0.875" style="219" customWidth="1"/>
    <col min="15914" max="15914" width="1.25" style="219" customWidth="1"/>
    <col min="15915" max="15915" width="5.375" style="219" customWidth="1"/>
    <col min="15916" max="15916" width="6.5" style="219" customWidth="1"/>
    <col min="15917" max="15917" width="4.125" style="219" customWidth="1"/>
    <col min="15918" max="15918" width="7.875" style="219" customWidth="1"/>
    <col min="15919" max="15919" width="8.75" style="219" customWidth="1"/>
    <col min="15920" max="15923" width="6.25" style="219" customWidth="1"/>
    <col min="15924" max="15924" width="4.875" style="219" customWidth="1"/>
    <col min="15925" max="15925" width="2.5" style="219" customWidth="1"/>
    <col min="15926" max="15926" width="4.875" style="219" customWidth="1"/>
    <col min="15927" max="16164" width="9" style="219"/>
    <col min="16165" max="16165" width="1.75" style="219" customWidth="1"/>
    <col min="16166" max="16166" width="2.5" style="219" customWidth="1"/>
    <col min="16167" max="16167" width="3.625" style="219" customWidth="1"/>
    <col min="16168" max="16168" width="2.75" style="219" customWidth="1"/>
    <col min="16169" max="16169" width="0.875" style="219" customWidth="1"/>
    <col min="16170" max="16170" width="1.25" style="219" customWidth="1"/>
    <col min="16171" max="16171" width="5.375" style="219" customWidth="1"/>
    <col min="16172" max="16172" width="6.5" style="219" customWidth="1"/>
    <col min="16173" max="16173" width="4.125" style="219" customWidth="1"/>
    <col min="16174" max="16174" width="7.875" style="219" customWidth="1"/>
    <col min="16175" max="16175" width="8.75" style="219" customWidth="1"/>
    <col min="16176" max="16179" width="6.25" style="219" customWidth="1"/>
    <col min="16180" max="16180" width="4.875" style="219" customWidth="1"/>
    <col min="16181" max="16181" width="2.5" style="219" customWidth="1"/>
    <col min="16182" max="16182" width="4.875" style="219" customWidth="1"/>
    <col min="16183" max="16384" width="9" style="219"/>
  </cols>
  <sheetData>
    <row r="1" spans="1:74" s="90" customFormat="1" ht="13.5" customHeight="1">
      <c r="B1" s="1834" t="s">
        <v>566</v>
      </c>
      <c r="C1" s="1834" t="s">
        <v>567</v>
      </c>
      <c r="D1" s="1834" t="s">
        <v>568</v>
      </c>
      <c r="E1" s="1834" t="s">
        <v>569</v>
      </c>
      <c r="F1" s="91"/>
      <c r="G1" s="1836" t="s">
        <v>570</v>
      </c>
      <c r="H1" s="1836"/>
      <c r="I1" s="1836"/>
      <c r="J1" s="1836"/>
      <c r="K1" s="92"/>
      <c r="L1" s="1836" t="s">
        <v>571</v>
      </c>
      <c r="M1" s="1836"/>
      <c r="N1" s="1836"/>
      <c r="O1" s="1836"/>
      <c r="P1" s="1836"/>
      <c r="Q1" s="1836"/>
      <c r="R1" s="92"/>
      <c r="S1" s="1839" t="s">
        <v>572</v>
      </c>
      <c r="T1" s="1840"/>
      <c r="U1" s="1841"/>
      <c r="V1" s="92"/>
      <c r="W1" s="1839" t="s">
        <v>573</v>
      </c>
      <c r="X1" s="1841"/>
      <c r="Y1" s="92"/>
      <c r="Z1" s="92"/>
      <c r="AA1" s="1850" t="s">
        <v>574</v>
      </c>
      <c r="AB1" s="1851"/>
      <c r="AC1" s="1851"/>
      <c r="AD1" s="1851"/>
      <c r="AE1" s="1851"/>
      <c r="AF1" s="1852"/>
      <c r="AG1" s="92"/>
      <c r="AH1" s="1839" t="s">
        <v>575</v>
      </c>
      <c r="AI1" s="1840"/>
      <c r="AJ1" s="93"/>
      <c r="AK1" s="94"/>
      <c r="AL1" s="92"/>
      <c r="AM1" s="1836" t="s">
        <v>576</v>
      </c>
      <c r="AN1" s="1836"/>
      <c r="AO1" s="1836"/>
      <c r="AP1" s="92"/>
      <c r="AQ1" s="1857" t="s">
        <v>577</v>
      </c>
      <c r="AR1" s="1857"/>
      <c r="AS1" s="1857"/>
      <c r="AT1" s="92"/>
      <c r="AU1" s="1839" t="s">
        <v>578</v>
      </c>
      <c r="AV1" s="1840"/>
      <c r="AW1" s="1841"/>
      <c r="AX1" s="92"/>
      <c r="AY1" s="1835" t="s">
        <v>579</v>
      </c>
      <c r="AZ1" s="92"/>
      <c r="BA1" s="1846" t="s">
        <v>580</v>
      </c>
      <c r="BB1" s="92"/>
      <c r="BC1" s="1846" t="s">
        <v>581</v>
      </c>
      <c r="BD1" s="92"/>
      <c r="BE1" s="92"/>
      <c r="BF1" s="92"/>
      <c r="BG1" s="1848" t="s">
        <v>582</v>
      </c>
      <c r="BH1" s="1849"/>
      <c r="BI1" s="1849" t="s">
        <v>583</v>
      </c>
    </row>
    <row r="2" spans="1:74" s="90" customFormat="1" ht="13.5" customHeight="1">
      <c r="B2" s="1834"/>
      <c r="C2" s="1834"/>
      <c r="D2" s="1834"/>
      <c r="E2" s="1834"/>
      <c r="F2" s="91"/>
      <c r="G2" s="1836" t="s">
        <v>584</v>
      </c>
      <c r="H2" s="1836"/>
      <c r="I2" s="1837" t="s">
        <v>585</v>
      </c>
      <c r="J2" s="1837"/>
      <c r="K2" s="95"/>
      <c r="L2" s="1836" t="s">
        <v>584</v>
      </c>
      <c r="M2" s="1836"/>
      <c r="N2" s="1838"/>
      <c r="O2" s="1837" t="s">
        <v>585</v>
      </c>
      <c r="P2" s="1837"/>
      <c r="Q2" s="1837"/>
      <c r="R2" s="95"/>
      <c r="S2" s="1842"/>
      <c r="T2" s="1843"/>
      <c r="U2" s="1844"/>
      <c r="V2" s="95"/>
      <c r="W2" s="1842"/>
      <c r="X2" s="1844"/>
      <c r="Y2" s="95"/>
      <c r="Z2" s="95"/>
      <c r="AA2" s="1853"/>
      <c r="AB2" s="1854"/>
      <c r="AC2" s="1854"/>
      <c r="AD2" s="1854"/>
      <c r="AE2" s="1854"/>
      <c r="AF2" s="1855"/>
      <c r="AG2" s="95"/>
      <c r="AH2" s="1842"/>
      <c r="AI2" s="1843"/>
      <c r="AJ2" s="96"/>
      <c r="AK2" s="97"/>
      <c r="AL2" s="92"/>
      <c r="AM2" s="1856"/>
      <c r="AN2" s="1856"/>
      <c r="AO2" s="1856"/>
      <c r="AP2" s="92"/>
      <c r="AQ2" s="1858"/>
      <c r="AR2" s="1858"/>
      <c r="AS2" s="1858"/>
      <c r="AT2" s="95"/>
      <c r="AU2" s="1842"/>
      <c r="AV2" s="1843"/>
      <c r="AW2" s="1844"/>
      <c r="AX2" s="92"/>
      <c r="AY2" s="1845"/>
      <c r="AZ2" s="92"/>
      <c r="BA2" s="1847"/>
      <c r="BB2" s="92"/>
      <c r="BC2" s="1847"/>
      <c r="BD2" s="92"/>
      <c r="BE2" s="92"/>
      <c r="BF2" s="95"/>
      <c r="BG2" s="1849"/>
      <c r="BH2" s="1849"/>
      <c r="BI2" s="1849"/>
    </row>
    <row r="3" spans="1:74" s="98" customFormat="1" ht="13.5" customHeight="1">
      <c r="B3" s="1834"/>
      <c r="C3" s="1834"/>
      <c r="D3" s="1834"/>
      <c r="E3" s="1834"/>
      <c r="F3" s="99"/>
      <c r="G3" s="1870" t="s">
        <v>586</v>
      </c>
      <c r="H3" s="1871"/>
      <c r="I3" s="1870" t="s">
        <v>586</v>
      </c>
      <c r="J3" s="1871"/>
      <c r="K3" s="100"/>
      <c r="L3" s="101"/>
      <c r="M3" s="102"/>
      <c r="N3" s="103"/>
      <c r="O3" s="101"/>
      <c r="P3" s="102"/>
      <c r="Q3" s="104"/>
      <c r="R3" s="105"/>
      <c r="S3" s="106"/>
      <c r="T3" s="107"/>
      <c r="U3" s="1865" t="s">
        <v>571</v>
      </c>
      <c r="V3" s="100"/>
      <c r="W3" s="108"/>
      <c r="X3" s="1865" t="s">
        <v>571</v>
      </c>
      <c r="Y3" s="105"/>
      <c r="Z3" s="105"/>
      <c r="AA3" s="106"/>
      <c r="AB3" s="107"/>
      <c r="AC3" s="1865" t="s">
        <v>571</v>
      </c>
      <c r="AD3" s="109"/>
      <c r="AE3" s="110"/>
      <c r="AF3" s="1867"/>
      <c r="AG3" s="105"/>
      <c r="AH3" s="106"/>
      <c r="AI3" s="111"/>
      <c r="AJ3" s="107"/>
      <c r="AK3" s="1859" t="s">
        <v>587</v>
      </c>
      <c r="AL3" s="100"/>
      <c r="AM3" s="106"/>
      <c r="AN3" s="1861" t="s">
        <v>588</v>
      </c>
      <c r="AO3" s="1862"/>
      <c r="AP3" s="100"/>
      <c r="AQ3" s="112"/>
      <c r="AR3" s="1863" t="s">
        <v>588</v>
      </c>
      <c r="AS3" s="1864"/>
      <c r="AT3" s="105"/>
      <c r="AU3" s="106"/>
      <c r="AV3" s="107"/>
      <c r="AW3" s="1846" t="s">
        <v>571</v>
      </c>
      <c r="AX3" s="100"/>
      <c r="AY3" s="1845"/>
      <c r="AZ3" s="100"/>
      <c r="BA3" s="1847"/>
      <c r="BB3" s="100"/>
      <c r="BC3" s="1847"/>
      <c r="BD3" s="113"/>
      <c r="BE3" s="113"/>
      <c r="BF3" s="105"/>
      <c r="BG3" s="1849"/>
      <c r="BH3" s="1849"/>
      <c r="BI3" s="1849"/>
      <c r="BJ3" s="114"/>
      <c r="BK3" s="114"/>
      <c r="BL3" s="114"/>
      <c r="BM3" s="114"/>
      <c r="BN3" s="114"/>
      <c r="BO3" s="114"/>
      <c r="BP3" s="114"/>
      <c r="BQ3" s="114"/>
      <c r="BR3" s="114"/>
      <c r="BS3" s="114"/>
      <c r="BT3" s="114"/>
      <c r="BU3" s="114"/>
      <c r="BV3" s="114"/>
    </row>
    <row r="4" spans="1:74" s="98" customFormat="1" ht="13.5" customHeight="1">
      <c r="B4" s="1835"/>
      <c r="C4" s="1835"/>
      <c r="D4" s="1835"/>
      <c r="E4" s="1835"/>
      <c r="F4" s="99"/>
      <c r="G4" s="101"/>
      <c r="H4" s="115" t="s">
        <v>589</v>
      </c>
      <c r="I4" s="101"/>
      <c r="J4" s="115" t="s">
        <v>589</v>
      </c>
      <c r="K4" s="116"/>
      <c r="L4" s="106"/>
      <c r="M4" s="117" t="s">
        <v>590</v>
      </c>
      <c r="N4" s="103"/>
      <c r="O4" s="118"/>
      <c r="P4" s="117" t="s">
        <v>590</v>
      </c>
      <c r="Q4" s="104"/>
      <c r="R4" s="105"/>
      <c r="S4" s="101"/>
      <c r="T4" s="119"/>
      <c r="U4" s="1866"/>
      <c r="V4" s="95"/>
      <c r="W4" s="106"/>
      <c r="X4" s="1866"/>
      <c r="Y4" s="105"/>
      <c r="Z4" s="105"/>
      <c r="AA4" s="101"/>
      <c r="AB4" s="119"/>
      <c r="AC4" s="1866"/>
      <c r="AD4" s="109"/>
      <c r="AE4" s="120"/>
      <c r="AF4" s="1867"/>
      <c r="AG4" s="105"/>
      <c r="AH4" s="101"/>
      <c r="AI4" s="121" t="s">
        <v>589</v>
      </c>
      <c r="AJ4" s="119"/>
      <c r="AK4" s="1860"/>
      <c r="AL4" s="100"/>
      <c r="AM4" s="106"/>
      <c r="AN4" s="122" t="s">
        <v>591</v>
      </c>
      <c r="AO4" s="123" t="s">
        <v>592</v>
      </c>
      <c r="AP4" s="100"/>
      <c r="AQ4" s="112"/>
      <c r="AR4" s="124" t="s">
        <v>591</v>
      </c>
      <c r="AS4" s="125" t="s">
        <v>592</v>
      </c>
      <c r="AT4" s="105"/>
      <c r="AU4" s="101"/>
      <c r="AV4" s="119"/>
      <c r="AW4" s="1847"/>
      <c r="AX4" s="100"/>
      <c r="AY4" s="1845"/>
      <c r="AZ4" s="100"/>
      <c r="BA4" s="1847"/>
      <c r="BB4" s="100"/>
      <c r="BC4" s="1847"/>
      <c r="BD4" s="126"/>
      <c r="BE4" s="126"/>
      <c r="BF4" s="105"/>
      <c r="BG4" s="1849"/>
      <c r="BH4" s="1849"/>
      <c r="BI4" s="1849"/>
      <c r="BJ4" s="114"/>
      <c r="BK4" s="114"/>
      <c r="BL4" s="114"/>
      <c r="BM4" s="114"/>
      <c r="BN4" s="114"/>
      <c r="BO4" s="114"/>
      <c r="BP4" s="114"/>
      <c r="BQ4" s="114"/>
      <c r="BR4" s="114"/>
      <c r="BS4" s="114"/>
      <c r="BT4" s="114"/>
      <c r="BU4" s="114"/>
      <c r="BV4" s="114"/>
    </row>
    <row r="5" spans="1:74" s="98" customFormat="1" ht="12" customHeight="1">
      <c r="B5" s="127" t="s">
        <v>593</v>
      </c>
      <c r="C5" s="127" t="s">
        <v>594</v>
      </c>
      <c r="D5" s="127" t="s">
        <v>595</v>
      </c>
      <c r="E5" s="127" t="s">
        <v>596</v>
      </c>
      <c r="F5" s="100"/>
      <c r="G5" s="1868" t="s">
        <v>597</v>
      </c>
      <c r="H5" s="1868"/>
      <c r="I5" s="1868" t="s">
        <v>597</v>
      </c>
      <c r="J5" s="1868"/>
      <c r="K5" s="95"/>
      <c r="L5" s="1868" t="s">
        <v>598</v>
      </c>
      <c r="M5" s="1868"/>
      <c r="N5" s="1868"/>
      <c r="O5" s="1869" t="s">
        <v>598</v>
      </c>
      <c r="P5" s="1869"/>
      <c r="Q5" s="1869"/>
      <c r="R5" s="105"/>
      <c r="S5" s="1868" t="s">
        <v>599</v>
      </c>
      <c r="T5" s="1868"/>
      <c r="U5" s="1868"/>
      <c r="V5" s="95"/>
      <c r="W5" s="1868" t="s">
        <v>600</v>
      </c>
      <c r="X5" s="1868"/>
      <c r="Y5" s="105"/>
      <c r="Z5" s="105"/>
      <c r="AA5" s="1868" t="s">
        <v>601</v>
      </c>
      <c r="AB5" s="1868"/>
      <c r="AC5" s="1868"/>
      <c r="AD5" s="1868"/>
      <c r="AE5" s="1868"/>
      <c r="AF5" s="1868"/>
      <c r="AG5" s="105"/>
      <c r="AH5" s="1868" t="s">
        <v>602</v>
      </c>
      <c r="AI5" s="1868"/>
      <c r="AJ5" s="1868"/>
      <c r="AK5" s="1868"/>
      <c r="AL5" s="100"/>
      <c r="AM5" s="1868" t="s">
        <v>603</v>
      </c>
      <c r="AN5" s="1868"/>
      <c r="AO5" s="1868"/>
      <c r="AP5" s="100"/>
      <c r="AQ5" s="1872" t="s">
        <v>604</v>
      </c>
      <c r="AR5" s="1872"/>
      <c r="AS5" s="1872"/>
      <c r="AT5" s="105"/>
      <c r="AU5" s="1868" t="s">
        <v>605</v>
      </c>
      <c r="AV5" s="1868"/>
      <c r="AW5" s="1868"/>
      <c r="AX5" s="100"/>
      <c r="AY5" s="128" t="s">
        <v>606</v>
      </c>
      <c r="AZ5" s="100"/>
      <c r="BA5" s="129" t="s">
        <v>607</v>
      </c>
      <c r="BB5" s="100"/>
      <c r="BC5" s="129" t="s">
        <v>608</v>
      </c>
      <c r="BD5" s="126"/>
      <c r="BE5" s="126"/>
      <c r="BF5" s="105"/>
      <c r="BG5" s="92"/>
      <c r="BH5" s="92"/>
      <c r="BI5" s="92"/>
      <c r="BJ5" s="114"/>
      <c r="BK5" s="114"/>
      <c r="BL5" s="114"/>
      <c r="BM5" s="114"/>
      <c r="BN5" s="114"/>
      <c r="BO5" s="114"/>
      <c r="BP5" s="114"/>
      <c r="BQ5" s="114"/>
      <c r="BR5" s="114"/>
      <c r="BS5" s="114"/>
      <c r="BT5" s="114"/>
      <c r="BU5" s="114"/>
      <c r="BV5" s="114"/>
    </row>
    <row r="6" spans="1:74" s="130" customFormat="1" ht="20.25" customHeight="1">
      <c r="A6" s="130">
        <v>1</v>
      </c>
      <c r="B6" s="131">
        <v>2</v>
      </c>
      <c r="C6" s="132">
        <v>3</v>
      </c>
      <c r="D6" s="130">
        <v>4</v>
      </c>
      <c r="E6" s="131">
        <v>5</v>
      </c>
      <c r="F6" s="132">
        <v>6</v>
      </c>
      <c r="G6" s="133"/>
      <c r="H6" s="134"/>
      <c r="I6" s="135"/>
      <c r="J6" s="134"/>
      <c r="K6" s="131">
        <v>11</v>
      </c>
      <c r="L6" s="136"/>
      <c r="M6" s="137"/>
      <c r="N6" s="138"/>
      <c r="O6" s="135"/>
      <c r="P6" s="137"/>
      <c r="Q6" s="138"/>
      <c r="R6" s="132">
        <v>18</v>
      </c>
      <c r="S6" s="139"/>
      <c r="T6" s="120"/>
      <c r="U6" s="140"/>
      <c r="V6" s="130">
        <v>22</v>
      </c>
      <c r="W6" s="136"/>
      <c r="X6" s="141"/>
      <c r="Y6" s="130">
        <v>25</v>
      </c>
      <c r="Z6" s="131">
        <v>26</v>
      </c>
      <c r="AA6" s="139"/>
      <c r="AB6" s="120"/>
      <c r="AC6" s="142"/>
      <c r="AD6" s="143"/>
      <c r="AE6" s="120"/>
      <c r="AF6" s="142"/>
      <c r="AG6" s="132">
        <v>33</v>
      </c>
      <c r="AH6" s="139"/>
      <c r="AI6" s="139"/>
      <c r="AJ6" s="120"/>
      <c r="AK6" s="144"/>
      <c r="AL6" s="131">
        <v>38</v>
      </c>
      <c r="AM6" s="145"/>
      <c r="AN6" s="146"/>
      <c r="AO6" s="146"/>
      <c r="AP6" s="132">
        <v>42</v>
      </c>
      <c r="AQ6" s="130">
        <v>43</v>
      </c>
      <c r="AR6" s="131">
        <v>44</v>
      </c>
      <c r="AS6" s="132">
        <v>45</v>
      </c>
      <c r="AT6" s="130">
        <v>46</v>
      </c>
      <c r="AU6" s="139"/>
      <c r="AV6" s="120"/>
      <c r="AW6" s="140"/>
      <c r="AX6" s="131">
        <v>50</v>
      </c>
      <c r="AY6" s="132">
        <v>51</v>
      </c>
      <c r="AZ6" s="130">
        <v>52</v>
      </c>
      <c r="BA6" s="145"/>
      <c r="BB6" s="132">
        <v>54</v>
      </c>
      <c r="BC6" s="145"/>
      <c r="BD6" s="131">
        <v>56</v>
      </c>
      <c r="BE6" s="132">
        <v>57</v>
      </c>
      <c r="BF6" s="130">
        <v>58</v>
      </c>
      <c r="BG6" s="131">
        <v>59</v>
      </c>
      <c r="BH6" s="132">
        <v>60</v>
      </c>
      <c r="BI6" s="130">
        <v>61</v>
      </c>
      <c r="BJ6" s="147"/>
      <c r="BK6" s="147"/>
      <c r="BL6" s="147"/>
      <c r="BM6" s="147"/>
      <c r="BN6" s="147"/>
      <c r="BO6" s="147"/>
      <c r="BP6" s="147"/>
      <c r="BQ6" s="147"/>
      <c r="BR6" s="147"/>
      <c r="BS6" s="147"/>
      <c r="BT6" s="147"/>
      <c r="BU6" s="147"/>
      <c r="BV6" s="147"/>
    </row>
    <row r="7" spans="1:74" s="98" customFormat="1" ht="13.5" customHeight="1">
      <c r="A7" s="98" t="s">
        <v>609</v>
      </c>
      <c r="B7" s="1835" t="s">
        <v>610</v>
      </c>
      <c r="C7" s="1874" t="s">
        <v>611</v>
      </c>
      <c r="D7" s="1876" t="s">
        <v>612</v>
      </c>
      <c r="E7" s="148" t="s">
        <v>498</v>
      </c>
      <c r="F7" s="149"/>
      <c r="G7" s="150">
        <v>95500</v>
      </c>
      <c r="H7" s="151">
        <v>103070</v>
      </c>
      <c r="I7" s="150">
        <v>69990</v>
      </c>
      <c r="J7" s="151">
        <v>77560</v>
      </c>
      <c r="K7" s="116" t="s">
        <v>613</v>
      </c>
      <c r="L7" s="152">
        <v>930</v>
      </c>
      <c r="M7" s="153">
        <v>1000</v>
      </c>
      <c r="N7" s="154" t="s">
        <v>614</v>
      </c>
      <c r="O7" s="152">
        <v>670</v>
      </c>
      <c r="P7" s="153">
        <v>740</v>
      </c>
      <c r="Q7" s="154" t="s">
        <v>614</v>
      </c>
      <c r="R7" s="1878" t="s">
        <v>613</v>
      </c>
      <c r="S7" s="1879">
        <v>26350</v>
      </c>
      <c r="T7" s="1878" t="s">
        <v>613</v>
      </c>
      <c r="U7" s="1882">
        <v>260</v>
      </c>
      <c r="V7" s="116" t="s">
        <v>613</v>
      </c>
      <c r="W7" s="155">
        <v>7570</v>
      </c>
      <c r="X7" s="156">
        <v>70</v>
      </c>
      <c r="Y7" s="1885" t="s">
        <v>615</v>
      </c>
      <c r="Z7" s="95"/>
      <c r="AA7" s="157"/>
      <c r="AB7" s="1878" t="s">
        <v>613</v>
      </c>
      <c r="AC7" s="158"/>
      <c r="AD7" s="159"/>
      <c r="AE7" s="1887" t="s">
        <v>616</v>
      </c>
      <c r="AF7" s="158"/>
      <c r="AG7" s="1878" t="s">
        <v>613</v>
      </c>
      <c r="AH7" s="1901">
        <v>26670</v>
      </c>
      <c r="AI7" s="160"/>
      <c r="AJ7" s="1878" t="s">
        <v>613</v>
      </c>
      <c r="AK7" s="1882">
        <v>190</v>
      </c>
      <c r="AL7" s="1900" t="s">
        <v>613</v>
      </c>
      <c r="AM7" s="161" t="s">
        <v>617</v>
      </c>
      <c r="AN7" s="162">
        <v>6900</v>
      </c>
      <c r="AO7" s="163">
        <v>7600</v>
      </c>
      <c r="AP7" s="1900" t="s">
        <v>613</v>
      </c>
      <c r="AQ7" s="161" t="s">
        <v>618</v>
      </c>
      <c r="AR7" s="162">
        <v>15800</v>
      </c>
      <c r="AS7" s="163">
        <v>17600</v>
      </c>
      <c r="AT7" s="1878" t="s">
        <v>613</v>
      </c>
      <c r="AU7" s="1879">
        <v>22730</v>
      </c>
      <c r="AV7" s="1878" t="s">
        <v>613</v>
      </c>
      <c r="AW7" s="1882">
        <v>220</v>
      </c>
      <c r="AX7" s="1900" t="s">
        <v>619</v>
      </c>
      <c r="AY7" s="164"/>
      <c r="AZ7" s="1900" t="s">
        <v>619</v>
      </c>
      <c r="BA7" s="1892" t="s">
        <v>620</v>
      </c>
      <c r="BB7" s="165"/>
      <c r="BC7" s="1892" t="s">
        <v>731</v>
      </c>
      <c r="BD7" s="166"/>
      <c r="BF7" s="105"/>
      <c r="BG7" s="92">
        <v>35</v>
      </c>
      <c r="BH7" s="92">
        <v>36</v>
      </c>
      <c r="BI7" s="1849">
        <v>1</v>
      </c>
      <c r="BJ7" s="114"/>
      <c r="BK7" s="114"/>
      <c r="BL7" s="114"/>
      <c r="BM7" s="114"/>
      <c r="BN7" s="114"/>
      <c r="BO7" s="114"/>
      <c r="BP7" s="114"/>
      <c r="BQ7" s="114"/>
      <c r="BR7" s="114"/>
      <c r="BS7" s="114"/>
      <c r="BT7" s="114"/>
      <c r="BU7" s="114"/>
      <c r="BV7" s="114"/>
    </row>
    <row r="8" spans="1:74" s="98" customFormat="1" ht="13.5" customHeight="1">
      <c r="A8" s="98" t="s">
        <v>622</v>
      </c>
      <c r="B8" s="1845"/>
      <c r="C8" s="1875"/>
      <c r="D8" s="1877"/>
      <c r="E8" s="167" t="s">
        <v>436</v>
      </c>
      <c r="F8" s="149"/>
      <c r="G8" s="168">
        <v>103070</v>
      </c>
      <c r="H8" s="169">
        <v>163930</v>
      </c>
      <c r="I8" s="168">
        <v>77560</v>
      </c>
      <c r="J8" s="169">
        <v>138420</v>
      </c>
      <c r="K8" s="116" t="s">
        <v>613</v>
      </c>
      <c r="L8" s="170">
        <v>1000</v>
      </c>
      <c r="M8" s="171">
        <v>1530</v>
      </c>
      <c r="N8" s="172" t="s">
        <v>614</v>
      </c>
      <c r="O8" s="170">
        <v>740</v>
      </c>
      <c r="P8" s="171">
        <v>1270</v>
      </c>
      <c r="Q8" s="172" t="s">
        <v>614</v>
      </c>
      <c r="R8" s="1878"/>
      <c r="S8" s="1880"/>
      <c r="T8" s="1878"/>
      <c r="U8" s="1883"/>
      <c r="V8" s="116" t="s">
        <v>613</v>
      </c>
      <c r="W8" s="173">
        <v>7570</v>
      </c>
      <c r="X8" s="174">
        <v>70</v>
      </c>
      <c r="Y8" s="1885"/>
      <c r="Z8" s="95"/>
      <c r="AA8" s="175"/>
      <c r="AB8" s="1878"/>
      <c r="AC8" s="165"/>
      <c r="AD8" s="159"/>
      <c r="AE8" s="1887"/>
      <c r="AF8" s="165"/>
      <c r="AG8" s="1878"/>
      <c r="AH8" s="1902"/>
      <c r="AI8" s="176">
        <v>24990</v>
      </c>
      <c r="AJ8" s="1878"/>
      <c r="AK8" s="1883"/>
      <c r="AL8" s="1900"/>
      <c r="AM8" s="112" t="s">
        <v>623</v>
      </c>
      <c r="AN8" s="177">
        <v>6600</v>
      </c>
      <c r="AO8" s="178">
        <v>7200</v>
      </c>
      <c r="AP8" s="1900"/>
      <c r="AQ8" s="112" t="s">
        <v>624</v>
      </c>
      <c r="AR8" s="177">
        <v>8700</v>
      </c>
      <c r="AS8" s="178">
        <v>9700</v>
      </c>
      <c r="AT8" s="1878"/>
      <c r="AU8" s="1880"/>
      <c r="AV8" s="1878"/>
      <c r="AW8" s="1883"/>
      <c r="AX8" s="1900"/>
      <c r="AY8" s="179"/>
      <c r="AZ8" s="1900"/>
      <c r="BA8" s="1893"/>
      <c r="BB8" s="165"/>
      <c r="BC8" s="1893"/>
      <c r="BD8" s="166"/>
      <c r="BE8" s="166"/>
      <c r="BF8" s="105"/>
      <c r="BG8" s="92">
        <v>35</v>
      </c>
      <c r="BH8" s="92">
        <v>36</v>
      </c>
      <c r="BI8" s="1849"/>
      <c r="BJ8" s="114"/>
      <c r="BK8" s="114"/>
      <c r="BL8" s="114"/>
      <c r="BM8" s="114"/>
      <c r="BN8" s="114"/>
      <c r="BO8" s="114"/>
      <c r="BP8" s="114"/>
      <c r="BQ8" s="114"/>
      <c r="BR8" s="114"/>
      <c r="BS8" s="114"/>
      <c r="BT8" s="114"/>
      <c r="BU8" s="114"/>
      <c r="BV8" s="114"/>
    </row>
    <row r="9" spans="1:74" s="98" customFormat="1" ht="13.5" customHeight="1">
      <c r="A9" s="98" t="s">
        <v>625</v>
      </c>
      <c r="B9" s="1845"/>
      <c r="C9" s="1875"/>
      <c r="D9" s="1894" t="s">
        <v>626</v>
      </c>
      <c r="E9" s="167" t="s">
        <v>627</v>
      </c>
      <c r="F9" s="149"/>
      <c r="G9" s="168">
        <v>163930</v>
      </c>
      <c r="H9" s="169">
        <v>239720</v>
      </c>
      <c r="I9" s="168">
        <v>138420</v>
      </c>
      <c r="J9" s="169">
        <v>214210</v>
      </c>
      <c r="K9" s="116" t="s">
        <v>613</v>
      </c>
      <c r="L9" s="170">
        <v>1530</v>
      </c>
      <c r="M9" s="171">
        <v>2290</v>
      </c>
      <c r="N9" s="172" t="s">
        <v>614</v>
      </c>
      <c r="O9" s="170">
        <v>1270</v>
      </c>
      <c r="P9" s="171">
        <v>2030</v>
      </c>
      <c r="Q9" s="172" t="s">
        <v>614</v>
      </c>
      <c r="R9" s="1878"/>
      <c r="S9" s="1880"/>
      <c r="T9" s="1878"/>
      <c r="U9" s="1883"/>
      <c r="V9" s="180"/>
      <c r="W9" s="181"/>
      <c r="X9" s="182"/>
      <c r="Y9" s="1886"/>
      <c r="Z9" s="95"/>
      <c r="AA9" s="175"/>
      <c r="AB9" s="1878"/>
      <c r="AC9" s="165"/>
      <c r="AD9" s="159"/>
      <c r="AE9" s="1887"/>
      <c r="AF9" s="165"/>
      <c r="AG9" s="1878" t="s">
        <v>613</v>
      </c>
      <c r="AH9" s="1896">
        <v>24990</v>
      </c>
      <c r="AI9" s="183"/>
      <c r="AJ9" s="1878"/>
      <c r="AK9" s="1883"/>
      <c r="AL9" s="1900"/>
      <c r="AM9" s="112" t="s">
        <v>628</v>
      </c>
      <c r="AN9" s="177">
        <v>6200</v>
      </c>
      <c r="AO9" s="178">
        <v>6800</v>
      </c>
      <c r="AP9" s="1900"/>
      <c r="AQ9" s="112" t="s">
        <v>629</v>
      </c>
      <c r="AR9" s="177">
        <v>7600</v>
      </c>
      <c r="AS9" s="178">
        <v>8400</v>
      </c>
      <c r="AT9" s="1878"/>
      <c r="AU9" s="1880"/>
      <c r="AV9" s="1878"/>
      <c r="AW9" s="1883"/>
      <c r="AX9" s="1900"/>
      <c r="AY9" s="179"/>
      <c r="AZ9" s="1900"/>
      <c r="BA9" s="1898">
        <v>0.06</v>
      </c>
      <c r="BB9" s="165"/>
      <c r="BC9" s="1898">
        <v>0.79</v>
      </c>
      <c r="BD9" s="166"/>
      <c r="BF9" s="105"/>
      <c r="BG9" s="92">
        <v>35</v>
      </c>
      <c r="BH9" s="92">
        <v>36</v>
      </c>
      <c r="BI9" s="1849"/>
      <c r="BJ9" s="114"/>
      <c r="BK9" s="114"/>
      <c r="BL9" s="114"/>
      <c r="BM9" s="114"/>
      <c r="BN9" s="114"/>
      <c r="BO9" s="114"/>
      <c r="BP9" s="114"/>
      <c r="BQ9" s="114"/>
      <c r="BR9" s="114"/>
      <c r="BS9" s="114"/>
      <c r="BT9" s="114"/>
      <c r="BU9" s="114"/>
      <c r="BV9" s="114"/>
    </row>
    <row r="10" spans="1:74" s="98" customFormat="1" ht="13.5" customHeight="1">
      <c r="A10" s="98" t="s">
        <v>630</v>
      </c>
      <c r="B10" s="1845"/>
      <c r="C10" s="1875"/>
      <c r="D10" s="1895"/>
      <c r="E10" s="184" t="s">
        <v>439</v>
      </c>
      <c r="F10" s="149"/>
      <c r="G10" s="185">
        <v>239720</v>
      </c>
      <c r="H10" s="186"/>
      <c r="I10" s="185">
        <v>214210</v>
      </c>
      <c r="J10" s="186"/>
      <c r="K10" s="116" t="s">
        <v>613</v>
      </c>
      <c r="L10" s="173">
        <v>2290</v>
      </c>
      <c r="M10" s="187"/>
      <c r="N10" s="188" t="s">
        <v>614</v>
      </c>
      <c r="O10" s="173">
        <v>2030</v>
      </c>
      <c r="P10" s="187"/>
      <c r="Q10" s="188" t="s">
        <v>614</v>
      </c>
      <c r="R10" s="1878"/>
      <c r="S10" s="1881"/>
      <c r="T10" s="1878"/>
      <c r="U10" s="1884"/>
      <c r="V10" s="180"/>
      <c r="W10" s="181"/>
      <c r="X10" s="189"/>
      <c r="Y10" s="1886"/>
      <c r="Z10" s="95"/>
      <c r="AA10" s="175"/>
      <c r="AB10" s="1878"/>
      <c r="AC10" s="165"/>
      <c r="AD10" s="159"/>
      <c r="AE10" s="1887"/>
      <c r="AF10" s="165"/>
      <c r="AG10" s="1878"/>
      <c r="AH10" s="1897"/>
      <c r="AI10" s="190"/>
      <c r="AJ10" s="1878"/>
      <c r="AK10" s="1884"/>
      <c r="AL10" s="1900"/>
      <c r="AM10" s="191" t="s">
        <v>631</v>
      </c>
      <c r="AN10" s="192">
        <v>5900</v>
      </c>
      <c r="AO10" s="193">
        <v>6500</v>
      </c>
      <c r="AP10" s="1900"/>
      <c r="AQ10" s="191" t="s">
        <v>632</v>
      </c>
      <c r="AR10" s="192">
        <v>6800</v>
      </c>
      <c r="AS10" s="193">
        <v>7500</v>
      </c>
      <c r="AT10" s="1878"/>
      <c r="AU10" s="1881"/>
      <c r="AV10" s="1878"/>
      <c r="AW10" s="1884"/>
      <c r="AX10" s="1900"/>
      <c r="AY10" s="179"/>
      <c r="AZ10" s="1900"/>
      <c r="BA10" s="1899"/>
      <c r="BB10" s="165"/>
      <c r="BC10" s="1898"/>
      <c r="BD10" s="166"/>
      <c r="BE10" s="166"/>
      <c r="BF10" s="105"/>
      <c r="BG10" s="92">
        <v>35</v>
      </c>
      <c r="BH10" s="92">
        <v>36</v>
      </c>
      <c r="BI10" s="1849"/>
      <c r="BJ10" s="114"/>
      <c r="BK10" s="114"/>
      <c r="BL10" s="114"/>
      <c r="BM10" s="114"/>
      <c r="BN10" s="114"/>
      <c r="BO10" s="114"/>
      <c r="BP10" s="114"/>
      <c r="BQ10" s="114"/>
      <c r="BR10" s="114"/>
      <c r="BS10" s="114"/>
      <c r="BT10" s="114"/>
      <c r="BU10" s="114"/>
      <c r="BV10" s="114"/>
    </row>
    <row r="11" spans="1:74" s="98" customFormat="1" ht="13.5" customHeight="1">
      <c r="A11" s="98" t="s">
        <v>633</v>
      </c>
      <c r="B11" s="1845"/>
      <c r="C11" s="1874" t="s">
        <v>634</v>
      </c>
      <c r="D11" s="1876" t="s">
        <v>612</v>
      </c>
      <c r="E11" s="148" t="s">
        <v>498</v>
      </c>
      <c r="F11" s="149"/>
      <c r="G11" s="150">
        <v>70290</v>
      </c>
      <c r="H11" s="151">
        <v>77860</v>
      </c>
      <c r="I11" s="150">
        <v>53280</v>
      </c>
      <c r="J11" s="151">
        <v>60850</v>
      </c>
      <c r="K11" s="116" t="s">
        <v>613</v>
      </c>
      <c r="L11" s="152">
        <v>670</v>
      </c>
      <c r="M11" s="153">
        <v>740</v>
      </c>
      <c r="N11" s="154" t="s">
        <v>614</v>
      </c>
      <c r="O11" s="152">
        <v>500</v>
      </c>
      <c r="P11" s="153">
        <v>570</v>
      </c>
      <c r="Q11" s="154" t="s">
        <v>614</v>
      </c>
      <c r="R11" s="1878" t="s">
        <v>613</v>
      </c>
      <c r="S11" s="1879">
        <v>17570</v>
      </c>
      <c r="T11" s="1878" t="s">
        <v>613</v>
      </c>
      <c r="U11" s="1882">
        <v>170</v>
      </c>
      <c r="V11" s="116" t="s">
        <v>613</v>
      </c>
      <c r="W11" s="155">
        <v>7570</v>
      </c>
      <c r="X11" s="156">
        <v>70</v>
      </c>
      <c r="Y11" s="1885"/>
      <c r="Z11" s="95"/>
      <c r="AA11" s="175"/>
      <c r="AB11" s="1878"/>
      <c r="AC11" s="165"/>
      <c r="AD11" s="159"/>
      <c r="AE11" s="1887"/>
      <c r="AF11" s="165"/>
      <c r="AG11" s="1878" t="s">
        <v>613</v>
      </c>
      <c r="AH11" s="1901">
        <v>20010</v>
      </c>
      <c r="AI11" s="160"/>
      <c r="AJ11" s="1878" t="s">
        <v>613</v>
      </c>
      <c r="AK11" s="1882">
        <v>130</v>
      </c>
      <c r="AL11" s="1900" t="s">
        <v>613</v>
      </c>
      <c r="AM11" s="161" t="s">
        <v>617</v>
      </c>
      <c r="AN11" s="162">
        <v>4800</v>
      </c>
      <c r="AO11" s="163">
        <v>5300</v>
      </c>
      <c r="AP11" s="1900" t="s">
        <v>613</v>
      </c>
      <c r="AQ11" s="161" t="s">
        <v>618</v>
      </c>
      <c r="AR11" s="162">
        <v>10900</v>
      </c>
      <c r="AS11" s="163">
        <v>12200</v>
      </c>
      <c r="AT11" s="1878" t="s">
        <v>613</v>
      </c>
      <c r="AU11" s="1879">
        <v>15150</v>
      </c>
      <c r="AV11" s="1878" t="s">
        <v>613</v>
      </c>
      <c r="AW11" s="1882">
        <v>150</v>
      </c>
      <c r="AX11" s="1900"/>
      <c r="AY11" s="179"/>
      <c r="AZ11" s="1900" t="s">
        <v>619</v>
      </c>
      <c r="BA11" s="1892" t="s">
        <v>620</v>
      </c>
      <c r="BB11" s="165"/>
      <c r="BC11" s="1892" t="s">
        <v>731</v>
      </c>
      <c r="BD11" s="166"/>
      <c r="BF11" s="105"/>
      <c r="BG11" s="92">
        <v>37</v>
      </c>
      <c r="BH11" s="92">
        <v>38</v>
      </c>
      <c r="BI11" s="1849">
        <v>2</v>
      </c>
      <c r="BJ11" s="114"/>
      <c r="BK11" s="114"/>
      <c r="BL11" s="114"/>
      <c r="BM11" s="114"/>
      <c r="BN11" s="114"/>
      <c r="BO11" s="114"/>
      <c r="BP11" s="114"/>
      <c r="BQ11" s="114"/>
      <c r="BR11" s="114"/>
      <c r="BS11" s="114"/>
      <c r="BT11" s="114"/>
      <c r="BU11" s="114"/>
      <c r="BV11" s="114"/>
    </row>
    <row r="12" spans="1:74" s="98" customFormat="1" ht="13.5" customHeight="1">
      <c r="A12" s="98" t="s">
        <v>635</v>
      </c>
      <c r="B12" s="1845"/>
      <c r="C12" s="1875"/>
      <c r="D12" s="1877"/>
      <c r="E12" s="167" t="s">
        <v>436</v>
      </c>
      <c r="F12" s="149"/>
      <c r="G12" s="168">
        <v>77860</v>
      </c>
      <c r="H12" s="169">
        <v>138720</v>
      </c>
      <c r="I12" s="168">
        <v>60850</v>
      </c>
      <c r="J12" s="169">
        <v>121710</v>
      </c>
      <c r="K12" s="116" t="s">
        <v>613</v>
      </c>
      <c r="L12" s="170">
        <v>740</v>
      </c>
      <c r="M12" s="171">
        <v>1270</v>
      </c>
      <c r="N12" s="172" t="s">
        <v>614</v>
      </c>
      <c r="O12" s="170">
        <v>570</v>
      </c>
      <c r="P12" s="171">
        <v>1100</v>
      </c>
      <c r="Q12" s="172" t="s">
        <v>614</v>
      </c>
      <c r="R12" s="1878"/>
      <c r="S12" s="1880"/>
      <c r="T12" s="1878"/>
      <c r="U12" s="1883"/>
      <c r="V12" s="116" t="s">
        <v>613</v>
      </c>
      <c r="W12" s="173">
        <v>7570</v>
      </c>
      <c r="X12" s="174">
        <v>70</v>
      </c>
      <c r="Y12" s="1885"/>
      <c r="Z12" s="95"/>
      <c r="AA12" s="175"/>
      <c r="AB12" s="1878"/>
      <c r="AC12" s="165"/>
      <c r="AD12" s="159"/>
      <c r="AE12" s="1887"/>
      <c r="AF12" s="165"/>
      <c r="AG12" s="1878"/>
      <c r="AH12" s="1902"/>
      <c r="AI12" s="176">
        <v>18330</v>
      </c>
      <c r="AJ12" s="1878"/>
      <c r="AK12" s="1883"/>
      <c r="AL12" s="1900"/>
      <c r="AM12" s="112" t="s">
        <v>623</v>
      </c>
      <c r="AN12" s="177">
        <v>4600</v>
      </c>
      <c r="AO12" s="178">
        <v>5000</v>
      </c>
      <c r="AP12" s="1900"/>
      <c r="AQ12" s="112" t="s">
        <v>624</v>
      </c>
      <c r="AR12" s="177">
        <v>6000</v>
      </c>
      <c r="AS12" s="178">
        <v>6700</v>
      </c>
      <c r="AT12" s="1878"/>
      <c r="AU12" s="1880"/>
      <c r="AV12" s="1878"/>
      <c r="AW12" s="1883"/>
      <c r="AX12" s="1900"/>
      <c r="AY12" s="179"/>
      <c r="AZ12" s="1900"/>
      <c r="BA12" s="1893"/>
      <c r="BB12" s="165"/>
      <c r="BC12" s="1893"/>
      <c r="BD12" s="166"/>
      <c r="BE12" s="166"/>
      <c r="BF12" s="105"/>
      <c r="BG12" s="92">
        <v>37</v>
      </c>
      <c r="BH12" s="92">
        <v>38</v>
      </c>
      <c r="BI12" s="1849"/>
      <c r="BJ12" s="114"/>
      <c r="BK12" s="114"/>
      <c r="BL12" s="114"/>
      <c r="BM12" s="114"/>
      <c r="BN12" s="114"/>
      <c r="BO12" s="114"/>
      <c r="BP12" s="114"/>
      <c r="BQ12" s="114"/>
      <c r="BR12" s="114"/>
      <c r="BS12" s="114"/>
      <c r="BT12" s="114"/>
      <c r="BU12" s="114"/>
      <c r="BV12" s="114"/>
    </row>
    <row r="13" spans="1:74" s="98" customFormat="1" ht="13.5" customHeight="1">
      <c r="A13" s="98" t="s">
        <v>636</v>
      </c>
      <c r="B13" s="1845"/>
      <c r="C13" s="1875"/>
      <c r="D13" s="1894" t="s">
        <v>626</v>
      </c>
      <c r="E13" s="167" t="s">
        <v>627</v>
      </c>
      <c r="F13" s="149"/>
      <c r="G13" s="168">
        <v>138720</v>
      </c>
      <c r="H13" s="169">
        <v>214510</v>
      </c>
      <c r="I13" s="168">
        <v>121710</v>
      </c>
      <c r="J13" s="169">
        <v>197500</v>
      </c>
      <c r="K13" s="116" t="s">
        <v>613</v>
      </c>
      <c r="L13" s="170">
        <v>1270</v>
      </c>
      <c r="M13" s="171">
        <v>2030</v>
      </c>
      <c r="N13" s="172" t="s">
        <v>614</v>
      </c>
      <c r="O13" s="170">
        <v>1100</v>
      </c>
      <c r="P13" s="171">
        <v>1860</v>
      </c>
      <c r="Q13" s="172" t="s">
        <v>614</v>
      </c>
      <c r="R13" s="1878"/>
      <c r="S13" s="1880"/>
      <c r="T13" s="1878"/>
      <c r="U13" s="1883"/>
      <c r="V13" s="180"/>
      <c r="W13" s="181"/>
      <c r="X13" s="182"/>
      <c r="Y13" s="1886"/>
      <c r="Z13" s="95"/>
      <c r="AA13" s="194"/>
      <c r="AB13" s="1878"/>
      <c r="AC13" s="165"/>
      <c r="AD13" s="159"/>
      <c r="AE13" s="1887"/>
      <c r="AF13" s="165"/>
      <c r="AG13" s="1878" t="s">
        <v>613</v>
      </c>
      <c r="AH13" s="1896">
        <v>18330</v>
      </c>
      <c r="AI13" s="183"/>
      <c r="AJ13" s="1878"/>
      <c r="AK13" s="1883">
        <v>0</v>
      </c>
      <c r="AL13" s="1900"/>
      <c r="AM13" s="112" t="s">
        <v>628</v>
      </c>
      <c r="AN13" s="177">
        <v>4500</v>
      </c>
      <c r="AO13" s="178">
        <v>4900</v>
      </c>
      <c r="AP13" s="1900"/>
      <c r="AQ13" s="112" t="s">
        <v>629</v>
      </c>
      <c r="AR13" s="177">
        <v>5200</v>
      </c>
      <c r="AS13" s="178">
        <v>5800</v>
      </c>
      <c r="AT13" s="1878"/>
      <c r="AU13" s="1880"/>
      <c r="AV13" s="1878"/>
      <c r="AW13" s="1883"/>
      <c r="AX13" s="1900"/>
      <c r="AY13" s="179"/>
      <c r="AZ13" s="1900"/>
      <c r="BA13" s="1898">
        <v>0.06</v>
      </c>
      <c r="BB13" s="165"/>
      <c r="BC13" s="1898">
        <v>0.87</v>
      </c>
      <c r="BD13" s="166"/>
      <c r="BF13" s="105"/>
      <c r="BG13" s="92">
        <v>37</v>
      </c>
      <c r="BH13" s="92">
        <v>38</v>
      </c>
      <c r="BI13" s="1849"/>
      <c r="BJ13" s="114"/>
      <c r="BK13" s="114"/>
      <c r="BL13" s="114"/>
      <c r="BM13" s="114"/>
      <c r="BN13" s="114"/>
      <c r="BO13" s="114"/>
      <c r="BP13" s="114"/>
      <c r="BQ13" s="114"/>
      <c r="BR13" s="114"/>
      <c r="BS13" s="114"/>
      <c r="BT13" s="114"/>
      <c r="BU13" s="114"/>
      <c r="BV13" s="114"/>
    </row>
    <row r="14" spans="1:74" s="98" customFormat="1" ht="13.5" customHeight="1">
      <c r="A14" s="98" t="s">
        <v>637</v>
      </c>
      <c r="B14" s="1845"/>
      <c r="C14" s="1875"/>
      <c r="D14" s="1895"/>
      <c r="E14" s="184" t="s">
        <v>439</v>
      </c>
      <c r="F14" s="149"/>
      <c r="G14" s="185">
        <v>214510</v>
      </c>
      <c r="H14" s="186"/>
      <c r="I14" s="185">
        <v>197500</v>
      </c>
      <c r="J14" s="186"/>
      <c r="K14" s="116" t="s">
        <v>613</v>
      </c>
      <c r="L14" s="173">
        <v>2030</v>
      </c>
      <c r="M14" s="187"/>
      <c r="N14" s="188" t="s">
        <v>614</v>
      </c>
      <c r="O14" s="173">
        <v>1860</v>
      </c>
      <c r="P14" s="187"/>
      <c r="Q14" s="188" t="s">
        <v>614</v>
      </c>
      <c r="R14" s="1878"/>
      <c r="S14" s="1881"/>
      <c r="T14" s="1878"/>
      <c r="U14" s="1884"/>
      <c r="V14" s="180"/>
      <c r="W14" s="181"/>
      <c r="X14" s="189"/>
      <c r="Y14" s="1886"/>
      <c r="Z14" s="95"/>
      <c r="AA14" s="194"/>
      <c r="AB14" s="1878"/>
      <c r="AC14" s="165"/>
      <c r="AD14" s="159"/>
      <c r="AE14" s="1887"/>
      <c r="AF14" s="165"/>
      <c r="AG14" s="1878"/>
      <c r="AH14" s="1897"/>
      <c r="AI14" s="190"/>
      <c r="AJ14" s="1878"/>
      <c r="AK14" s="1884"/>
      <c r="AL14" s="1900"/>
      <c r="AM14" s="191" t="s">
        <v>631</v>
      </c>
      <c r="AN14" s="192">
        <v>4200</v>
      </c>
      <c r="AO14" s="193">
        <v>4700</v>
      </c>
      <c r="AP14" s="1900"/>
      <c r="AQ14" s="191" t="s">
        <v>632</v>
      </c>
      <c r="AR14" s="192">
        <v>4700</v>
      </c>
      <c r="AS14" s="193">
        <v>5200</v>
      </c>
      <c r="AT14" s="1878"/>
      <c r="AU14" s="1881"/>
      <c r="AV14" s="1878"/>
      <c r="AW14" s="1884"/>
      <c r="AX14" s="1900"/>
      <c r="AY14" s="179"/>
      <c r="AZ14" s="1900"/>
      <c r="BA14" s="1899"/>
      <c r="BB14" s="165"/>
      <c r="BC14" s="1898"/>
      <c r="BD14" s="166"/>
      <c r="BE14" s="166"/>
      <c r="BF14" s="105"/>
      <c r="BG14" s="92">
        <v>37</v>
      </c>
      <c r="BH14" s="92">
        <v>38</v>
      </c>
      <c r="BI14" s="1849"/>
      <c r="BJ14" s="114"/>
      <c r="BK14" s="114"/>
      <c r="BL14" s="114"/>
      <c r="BM14" s="114"/>
      <c r="BN14" s="114"/>
      <c r="BO14" s="114"/>
      <c r="BP14" s="114"/>
      <c r="BQ14" s="114"/>
      <c r="BR14" s="114"/>
      <c r="BS14" s="114"/>
      <c r="BT14" s="114"/>
      <c r="BU14" s="114"/>
      <c r="BV14" s="114"/>
    </row>
    <row r="15" spans="1:74" s="195" customFormat="1" ht="13.5" customHeight="1">
      <c r="A15" s="195" t="s">
        <v>638</v>
      </c>
      <c r="B15" s="1845"/>
      <c r="C15" s="1890" t="s">
        <v>639</v>
      </c>
      <c r="D15" s="1876" t="s">
        <v>612</v>
      </c>
      <c r="E15" s="148" t="s">
        <v>498</v>
      </c>
      <c r="F15" s="149"/>
      <c r="G15" s="150">
        <v>57950</v>
      </c>
      <c r="H15" s="151">
        <v>65520</v>
      </c>
      <c r="I15" s="150">
        <v>45190</v>
      </c>
      <c r="J15" s="151">
        <v>52760</v>
      </c>
      <c r="K15" s="116" t="s">
        <v>613</v>
      </c>
      <c r="L15" s="152">
        <v>550</v>
      </c>
      <c r="M15" s="153">
        <v>620</v>
      </c>
      <c r="N15" s="154" t="s">
        <v>614</v>
      </c>
      <c r="O15" s="152">
        <v>420</v>
      </c>
      <c r="P15" s="153">
        <v>490</v>
      </c>
      <c r="Q15" s="154" t="s">
        <v>614</v>
      </c>
      <c r="R15" s="1878" t="s">
        <v>613</v>
      </c>
      <c r="S15" s="1879">
        <v>13170</v>
      </c>
      <c r="T15" s="1878" t="s">
        <v>613</v>
      </c>
      <c r="U15" s="1882">
        <v>130</v>
      </c>
      <c r="V15" s="116" t="s">
        <v>613</v>
      </c>
      <c r="W15" s="155">
        <v>7570</v>
      </c>
      <c r="X15" s="156">
        <v>70</v>
      </c>
      <c r="Y15" s="1885"/>
      <c r="Z15" s="95"/>
      <c r="AA15" s="194"/>
      <c r="AB15" s="1878"/>
      <c r="AC15" s="165"/>
      <c r="AD15" s="159"/>
      <c r="AE15" s="1887"/>
      <c r="AF15" s="165"/>
      <c r="AG15" s="1878" t="s">
        <v>613</v>
      </c>
      <c r="AH15" s="1901">
        <v>16680</v>
      </c>
      <c r="AI15" s="160"/>
      <c r="AJ15" s="1878" t="s">
        <v>613</v>
      </c>
      <c r="AK15" s="1882">
        <v>90</v>
      </c>
      <c r="AL15" s="1900" t="s">
        <v>613</v>
      </c>
      <c r="AM15" s="161" t="s">
        <v>617</v>
      </c>
      <c r="AN15" s="162">
        <v>4200</v>
      </c>
      <c r="AO15" s="163">
        <v>4600</v>
      </c>
      <c r="AP15" s="1900" t="s">
        <v>613</v>
      </c>
      <c r="AQ15" s="161" t="s">
        <v>618</v>
      </c>
      <c r="AR15" s="162">
        <v>9800</v>
      </c>
      <c r="AS15" s="163">
        <v>10900</v>
      </c>
      <c r="AT15" s="1878" t="s">
        <v>613</v>
      </c>
      <c r="AU15" s="1879">
        <v>11360</v>
      </c>
      <c r="AV15" s="1878" t="s">
        <v>613</v>
      </c>
      <c r="AW15" s="1882">
        <v>110</v>
      </c>
      <c r="AX15" s="1900"/>
      <c r="AY15" s="179"/>
      <c r="AZ15" s="1900" t="s">
        <v>619</v>
      </c>
      <c r="BA15" s="1892" t="s">
        <v>620</v>
      </c>
      <c r="BB15" s="165"/>
      <c r="BC15" s="1892" t="s">
        <v>731</v>
      </c>
      <c r="BD15" s="166"/>
      <c r="BF15" s="95"/>
      <c r="BG15" s="92">
        <v>39</v>
      </c>
      <c r="BH15" s="92">
        <v>40</v>
      </c>
      <c r="BI15" s="1849">
        <v>3</v>
      </c>
      <c r="BJ15" s="114"/>
      <c r="BK15" s="114"/>
      <c r="BL15" s="114"/>
      <c r="BM15" s="114"/>
      <c r="BN15" s="114"/>
      <c r="BO15" s="114"/>
      <c r="BP15" s="114"/>
      <c r="BQ15" s="114"/>
      <c r="BR15" s="114"/>
      <c r="BS15" s="114"/>
      <c r="BT15" s="114"/>
      <c r="BU15" s="114"/>
      <c r="BV15" s="114"/>
    </row>
    <row r="16" spans="1:74" s="195" customFormat="1" ht="13.5" customHeight="1">
      <c r="A16" s="195" t="s">
        <v>640</v>
      </c>
      <c r="B16" s="1845"/>
      <c r="C16" s="1891"/>
      <c r="D16" s="1877"/>
      <c r="E16" s="167" t="s">
        <v>436</v>
      </c>
      <c r="F16" s="149"/>
      <c r="G16" s="168">
        <v>65520</v>
      </c>
      <c r="H16" s="169">
        <v>126380</v>
      </c>
      <c r="I16" s="168">
        <v>52760</v>
      </c>
      <c r="J16" s="169">
        <v>113620</v>
      </c>
      <c r="K16" s="116" t="s">
        <v>613</v>
      </c>
      <c r="L16" s="170">
        <v>620</v>
      </c>
      <c r="M16" s="171">
        <v>1150</v>
      </c>
      <c r="N16" s="172" t="s">
        <v>614</v>
      </c>
      <c r="O16" s="170">
        <v>490</v>
      </c>
      <c r="P16" s="171">
        <v>1020</v>
      </c>
      <c r="Q16" s="172" t="s">
        <v>614</v>
      </c>
      <c r="R16" s="1878"/>
      <c r="S16" s="1880"/>
      <c r="T16" s="1878"/>
      <c r="U16" s="1883"/>
      <c r="V16" s="116" t="s">
        <v>613</v>
      </c>
      <c r="W16" s="173">
        <v>7570</v>
      </c>
      <c r="X16" s="174">
        <v>70</v>
      </c>
      <c r="Y16" s="1885"/>
      <c r="Z16" s="95"/>
      <c r="AA16" s="194"/>
      <c r="AB16" s="1878"/>
      <c r="AC16" s="165"/>
      <c r="AD16" s="159"/>
      <c r="AE16" s="1887"/>
      <c r="AF16" s="165"/>
      <c r="AG16" s="1878"/>
      <c r="AH16" s="1902"/>
      <c r="AI16" s="176">
        <v>15010</v>
      </c>
      <c r="AJ16" s="1878"/>
      <c r="AK16" s="1883"/>
      <c r="AL16" s="1900"/>
      <c r="AM16" s="112" t="s">
        <v>623</v>
      </c>
      <c r="AN16" s="177">
        <v>3900</v>
      </c>
      <c r="AO16" s="178">
        <v>4300</v>
      </c>
      <c r="AP16" s="1900"/>
      <c r="AQ16" s="112" t="s">
        <v>624</v>
      </c>
      <c r="AR16" s="177">
        <v>5400</v>
      </c>
      <c r="AS16" s="178">
        <v>6000</v>
      </c>
      <c r="AT16" s="1878"/>
      <c r="AU16" s="1880"/>
      <c r="AV16" s="1878"/>
      <c r="AW16" s="1883"/>
      <c r="AX16" s="1900"/>
      <c r="AY16" s="179"/>
      <c r="AZ16" s="1900"/>
      <c r="BA16" s="1893"/>
      <c r="BB16" s="165"/>
      <c r="BC16" s="1893"/>
      <c r="BD16" s="166"/>
      <c r="BE16" s="166"/>
      <c r="BF16" s="95"/>
      <c r="BG16" s="92">
        <v>39</v>
      </c>
      <c r="BH16" s="92">
        <v>40</v>
      </c>
      <c r="BI16" s="1849"/>
      <c r="BJ16" s="114"/>
      <c r="BK16" s="114"/>
      <c r="BL16" s="114"/>
      <c r="BM16" s="114"/>
      <c r="BN16" s="114"/>
      <c r="BO16" s="114"/>
      <c r="BP16" s="114"/>
      <c r="BQ16" s="114"/>
      <c r="BR16" s="114"/>
      <c r="BS16" s="114"/>
      <c r="BT16" s="114"/>
      <c r="BU16" s="114"/>
      <c r="BV16" s="114"/>
    </row>
    <row r="17" spans="1:74" s="195" customFormat="1" ht="13.5" customHeight="1">
      <c r="A17" s="195" t="s">
        <v>641</v>
      </c>
      <c r="B17" s="1845"/>
      <c r="C17" s="1891"/>
      <c r="D17" s="1894" t="s">
        <v>626</v>
      </c>
      <c r="E17" s="167" t="s">
        <v>627</v>
      </c>
      <c r="F17" s="149"/>
      <c r="G17" s="168">
        <v>126380</v>
      </c>
      <c r="H17" s="169">
        <v>202170</v>
      </c>
      <c r="I17" s="168">
        <v>113620</v>
      </c>
      <c r="J17" s="169">
        <v>189410</v>
      </c>
      <c r="K17" s="116" t="s">
        <v>613</v>
      </c>
      <c r="L17" s="170">
        <v>1150</v>
      </c>
      <c r="M17" s="171">
        <v>1910</v>
      </c>
      <c r="N17" s="172" t="s">
        <v>614</v>
      </c>
      <c r="O17" s="170">
        <v>1020</v>
      </c>
      <c r="P17" s="171">
        <v>1780</v>
      </c>
      <c r="Q17" s="172" t="s">
        <v>614</v>
      </c>
      <c r="R17" s="1878"/>
      <c r="S17" s="1880"/>
      <c r="T17" s="1878"/>
      <c r="U17" s="1883"/>
      <c r="V17" s="180"/>
      <c r="W17" s="181"/>
      <c r="X17" s="182"/>
      <c r="Y17" s="1886"/>
      <c r="Z17" s="95"/>
      <c r="AA17" s="194"/>
      <c r="AB17" s="1878"/>
      <c r="AC17" s="165"/>
      <c r="AD17" s="159"/>
      <c r="AE17" s="1887"/>
      <c r="AF17" s="165"/>
      <c r="AG17" s="1878" t="s">
        <v>613</v>
      </c>
      <c r="AH17" s="1896">
        <v>15010</v>
      </c>
      <c r="AI17" s="183"/>
      <c r="AJ17" s="1878"/>
      <c r="AK17" s="1883">
        <v>0</v>
      </c>
      <c r="AL17" s="1900"/>
      <c r="AM17" s="112" t="s">
        <v>628</v>
      </c>
      <c r="AN17" s="177">
        <v>3800</v>
      </c>
      <c r="AO17" s="178">
        <v>4100</v>
      </c>
      <c r="AP17" s="1900"/>
      <c r="AQ17" s="112" t="s">
        <v>629</v>
      </c>
      <c r="AR17" s="177">
        <v>4700</v>
      </c>
      <c r="AS17" s="178">
        <v>5200</v>
      </c>
      <c r="AT17" s="1878"/>
      <c r="AU17" s="1880"/>
      <c r="AV17" s="1878"/>
      <c r="AW17" s="1883"/>
      <c r="AX17" s="1900"/>
      <c r="AY17" s="179"/>
      <c r="AZ17" s="1900"/>
      <c r="BA17" s="1898">
        <v>0.06</v>
      </c>
      <c r="BB17" s="165"/>
      <c r="BC17" s="1898">
        <v>0.96</v>
      </c>
      <c r="BD17" s="166"/>
      <c r="BF17" s="95"/>
      <c r="BG17" s="92">
        <v>39</v>
      </c>
      <c r="BH17" s="92">
        <v>40</v>
      </c>
      <c r="BI17" s="1849"/>
      <c r="BJ17" s="114"/>
      <c r="BK17" s="114"/>
      <c r="BL17" s="114"/>
      <c r="BM17" s="114"/>
      <c r="BN17" s="114"/>
      <c r="BO17" s="114"/>
      <c r="BP17" s="114"/>
      <c r="BQ17" s="114"/>
      <c r="BR17" s="114"/>
      <c r="BS17" s="114"/>
      <c r="BT17" s="114"/>
      <c r="BU17" s="114"/>
      <c r="BV17" s="114"/>
    </row>
    <row r="18" spans="1:74" s="195" customFormat="1" ht="13.5" customHeight="1">
      <c r="A18" s="195" t="s">
        <v>642</v>
      </c>
      <c r="B18" s="1845"/>
      <c r="C18" s="1891"/>
      <c r="D18" s="1895"/>
      <c r="E18" s="184" t="s">
        <v>439</v>
      </c>
      <c r="F18" s="149"/>
      <c r="G18" s="185">
        <v>202170</v>
      </c>
      <c r="H18" s="186"/>
      <c r="I18" s="185">
        <v>189410</v>
      </c>
      <c r="J18" s="186"/>
      <c r="K18" s="116" t="s">
        <v>613</v>
      </c>
      <c r="L18" s="173">
        <v>1910</v>
      </c>
      <c r="M18" s="187"/>
      <c r="N18" s="188" t="s">
        <v>614</v>
      </c>
      <c r="O18" s="173">
        <v>1780</v>
      </c>
      <c r="P18" s="187"/>
      <c r="Q18" s="188" t="s">
        <v>614</v>
      </c>
      <c r="R18" s="1878"/>
      <c r="S18" s="1881"/>
      <c r="T18" s="1878"/>
      <c r="U18" s="1884"/>
      <c r="V18" s="180"/>
      <c r="W18" s="181"/>
      <c r="X18" s="189"/>
      <c r="Y18" s="1886"/>
      <c r="Z18" s="95"/>
      <c r="AA18" s="194"/>
      <c r="AB18" s="1878"/>
      <c r="AC18" s="165"/>
      <c r="AD18" s="159"/>
      <c r="AE18" s="1887"/>
      <c r="AF18" s="165"/>
      <c r="AG18" s="1878"/>
      <c r="AH18" s="1897"/>
      <c r="AI18" s="190"/>
      <c r="AJ18" s="1878"/>
      <c r="AK18" s="1884"/>
      <c r="AL18" s="1900"/>
      <c r="AM18" s="191" t="s">
        <v>631</v>
      </c>
      <c r="AN18" s="192">
        <v>3600</v>
      </c>
      <c r="AO18" s="193">
        <v>4000</v>
      </c>
      <c r="AP18" s="1900"/>
      <c r="AQ18" s="191" t="s">
        <v>632</v>
      </c>
      <c r="AR18" s="192">
        <v>4200</v>
      </c>
      <c r="AS18" s="193">
        <v>4600</v>
      </c>
      <c r="AT18" s="1878"/>
      <c r="AU18" s="1881"/>
      <c r="AV18" s="1878"/>
      <c r="AW18" s="1884"/>
      <c r="AX18" s="1900"/>
      <c r="AY18" s="179"/>
      <c r="AZ18" s="1900"/>
      <c r="BA18" s="1899"/>
      <c r="BB18" s="165"/>
      <c r="BC18" s="1898"/>
      <c r="BD18" s="166"/>
      <c r="BE18" s="166"/>
      <c r="BF18" s="95"/>
      <c r="BG18" s="92">
        <v>39</v>
      </c>
      <c r="BH18" s="92">
        <v>40</v>
      </c>
      <c r="BI18" s="1849"/>
      <c r="BJ18" s="114"/>
      <c r="BK18" s="114"/>
      <c r="BL18" s="114"/>
      <c r="BM18" s="114"/>
      <c r="BN18" s="114"/>
      <c r="BO18" s="114"/>
      <c r="BP18" s="114"/>
      <c r="BQ18" s="114"/>
      <c r="BR18" s="114"/>
      <c r="BS18" s="114"/>
      <c r="BT18" s="114"/>
      <c r="BU18" s="114"/>
      <c r="BV18" s="114"/>
    </row>
    <row r="19" spans="1:74" s="195" customFormat="1" ht="13.5" customHeight="1">
      <c r="A19" s="98" t="s">
        <v>643</v>
      </c>
      <c r="B19" s="1845"/>
      <c r="C19" s="1903" t="s">
        <v>644</v>
      </c>
      <c r="D19" s="1876" t="s">
        <v>612</v>
      </c>
      <c r="E19" s="148" t="s">
        <v>498</v>
      </c>
      <c r="F19" s="149"/>
      <c r="G19" s="150">
        <v>56000</v>
      </c>
      <c r="H19" s="151">
        <v>63570</v>
      </c>
      <c r="I19" s="150">
        <v>45800</v>
      </c>
      <c r="J19" s="151">
        <v>53370</v>
      </c>
      <c r="K19" s="116" t="s">
        <v>613</v>
      </c>
      <c r="L19" s="152">
        <v>530</v>
      </c>
      <c r="M19" s="153">
        <v>600</v>
      </c>
      <c r="N19" s="154" t="s">
        <v>614</v>
      </c>
      <c r="O19" s="152">
        <v>430</v>
      </c>
      <c r="P19" s="153">
        <v>500</v>
      </c>
      <c r="Q19" s="154" t="s">
        <v>614</v>
      </c>
      <c r="R19" s="1878" t="s">
        <v>613</v>
      </c>
      <c r="S19" s="1879">
        <v>10540</v>
      </c>
      <c r="T19" s="1878" t="s">
        <v>613</v>
      </c>
      <c r="U19" s="1882">
        <v>100</v>
      </c>
      <c r="V19" s="116" t="s">
        <v>613</v>
      </c>
      <c r="W19" s="155">
        <v>7570</v>
      </c>
      <c r="X19" s="156">
        <v>70</v>
      </c>
      <c r="Y19" s="1885"/>
      <c r="Z19" s="95"/>
      <c r="AA19" s="1888" t="s">
        <v>645</v>
      </c>
      <c r="AB19" s="1878"/>
      <c r="AC19" s="1889" t="s">
        <v>645</v>
      </c>
      <c r="AD19" s="196"/>
      <c r="AE19" s="1887"/>
      <c r="AF19" s="197"/>
      <c r="AG19" s="1878" t="s">
        <v>613</v>
      </c>
      <c r="AH19" s="1901">
        <v>14690</v>
      </c>
      <c r="AI19" s="160"/>
      <c r="AJ19" s="1878" t="s">
        <v>613</v>
      </c>
      <c r="AK19" s="1882">
        <v>70</v>
      </c>
      <c r="AL19" s="1900" t="s">
        <v>613</v>
      </c>
      <c r="AM19" s="161" t="s">
        <v>617</v>
      </c>
      <c r="AN19" s="162">
        <v>3800</v>
      </c>
      <c r="AO19" s="163">
        <v>4200</v>
      </c>
      <c r="AP19" s="1900" t="s">
        <v>613</v>
      </c>
      <c r="AQ19" s="161" t="s">
        <v>618</v>
      </c>
      <c r="AR19" s="162">
        <v>8800</v>
      </c>
      <c r="AS19" s="163">
        <v>9800</v>
      </c>
      <c r="AT19" s="1878" t="s">
        <v>613</v>
      </c>
      <c r="AU19" s="1879">
        <v>9090</v>
      </c>
      <c r="AV19" s="1878" t="s">
        <v>613</v>
      </c>
      <c r="AW19" s="1882">
        <v>90</v>
      </c>
      <c r="AX19" s="1900"/>
      <c r="AY19" s="179"/>
      <c r="AZ19" s="1900" t="s">
        <v>619</v>
      </c>
      <c r="BA19" s="1892" t="s">
        <v>620</v>
      </c>
      <c r="BB19" s="165"/>
      <c r="BC19" s="1892" t="s">
        <v>731</v>
      </c>
      <c r="BD19" s="166"/>
      <c r="BF19" s="95"/>
      <c r="BG19" s="92">
        <v>41</v>
      </c>
      <c r="BH19" s="92">
        <v>42</v>
      </c>
      <c r="BI19" s="1849">
        <v>4</v>
      </c>
      <c r="BJ19" s="114"/>
      <c r="BK19" s="114"/>
      <c r="BL19" s="114"/>
      <c r="BM19" s="114"/>
      <c r="BN19" s="114"/>
      <c r="BO19" s="114"/>
      <c r="BP19" s="114"/>
      <c r="BQ19" s="114"/>
      <c r="BR19" s="114"/>
      <c r="BS19" s="114"/>
      <c r="BT19" s="114"/>
      <c r="BU19" s="114"/>
      <c r="BV19" s="114"/>
    </row>
    <row r="20" spans="1:74" s="195" customFormat="1" ht="13.5" customHeight="1">
      <c r="A20" s="98" t="s">
        <v>646</v>
      </c>
      <c r="B20" s="1845"/>
      <c r="C20" s="1875"/>
      <c r="D20" s="1877"/>
      <c r="E20" s="167" t="s">
        <v>436</v>
      </c>
      <c r="F20" s="149"/>
      <c r="G20" s="168">
        <v>63570</v>
      </c>
      <c r="H20" s="169">
        <v>124430</v>
      </c>
      <c r="I20" s="168">
        <v>53370</v>
      </c>
      <c r="J20" s="169">
        <v>114230</v>
      </c>
      <c r="K20" s="116" t="s">
        <v>613</v>
      </c>
      <c r="L20" s="170">
        <v>600</v>
      </c>
      <c r="M20" s="171">
        <v>1130</v>
      </c>
      <c r="N20" s="172" t="s">
        <v>614</v>
      </c>
      <c r="O20" s="170">
        <v>500</v>
      </c>
      <c r="P20" s="171">
        <v>1030</v>
      </c>
      <c r="Q20" s="172" t="s">
        <v>614</v>
      </c>
      <c r="R20" s="1878"/>
      <c r="S20" s="1880"/>
      <c r="T20" s="1878"/>
      <c r="U20" s="1883"/>
      <c r="V20" s="116" t="s">
        <v>613</v>
      </c>
      <c r="W20" s="173">
        <v>7570</v>
      </c>
      <c r="X20" s="174">
        <v>70</v>
      </c>
      <c r="Y20" s="1885"/>
      <c r="Z20" s="95"/>
      <c r="AA20" s="1888"/>
      <c r="AB20" s="1878"/>
      <c r="AC20" s="1889"/>
      <c r="AD20" s="196"/>
      <c r="AE20" s="1887"/>
      <c r="AF20" s="197"/>
      <c r="AG20" s="1878"/>
      <c r="AH20" s="1902"/>
      <c r="AI20" s="176">
        <v>13010</v>
      </c>
      <c r="AJ20" s="1878"/>
      <c r="AK20" s="1883"/>
      <c r="AL20" s="1900"/>
      <c r="AM20" s="112" t="s">
        <v>623</v>
      </c>
      <c r="AN20" s="177">
        <v>3600</v>
      </c>
      <c r="AO20" s="178">
        <v>4000</v>
      </c>
      <c r="AP20" s="1900"/>
      <c r="AQ20" s="112" t="s">
        <v>624</v>
      </c>
      <c r="AR20" s="177">
        <v>4800</v>
      </c>
      <c r="AS20" s="178">
        <v>5400</v>
      </c>
      <c r="AT20" s="1878"/>
      <c r="AU20" s="1880"/>
      <c r="AV20" s="1878"/>
      <c r="AW20" s="1883"/>
      <c r="AX20" s="1900"/>
      <c r="AY20" s="179"/>
      <c r="AZ20" s="1900"/>
      <c r="BA20" s="1893"/>
      <c r="BB20" s="165"/>
      <c r="BC20" s="1893"/>
      <c r="BD20" s="166"/>
      <c r="BE20" s="166"/>
      <c r="BF20" s="95"/>
      <c r="BG20" s="92">
        <v>41</v>
      </c>
      <c r="BH20" s="92">
        <v>42</v>
      </c>
      <c r="BI20" s="1849"/>
      <c r="BJ20" s="114"/>
      <c r="BK20" s="114"/>
      <c r="BL20" s="114"/>
      <c r="BM20" s="114"/>
      <c r="BN20" s="114"/>
      <c r="BO20" s="114"/>
      <c r="BP20" s="114"/>
      <c r="BQ20" s="114"/>
      <c r="BR20" s="114"/>
      <c r="BS20" s="114"/>
      <c r="BT20" s="114"/>
      <c r="BU20" s="114"/>
      <c r="BV20" s="114"/>
    </row>
    <row r="21" spans="1:74" s="195" customFormat="1" ht="13.5" customHeight="1">
      <c r="A21" s="98" t="s">
        <v>647</v>
      </c>
      <c r="B21" s="1845"/>
      <c r="C21" s="1875"/>
      <c r="D21" s="1894" t="s">
        <v>626</v>
      </c>
      <c r="E21" s="167" t="s">
        <v>627</v>
      </c>
      <c r="F21" s="149"/>
      <c r="G21" s="168">
        <v>124430</v>
      </c>
      <c r="H21" s="169">
        <v>200220</v>
      </c>
      <c r="I21" s="168">
        <v>114230</v>
      </c>
      <c r="J21" s="169">
        <v>190020</v>
      </c>
      <c r="K21" s="116" t="s">
        <v>613</v>
      </c>
      <c r="L21" s="170">
        <v>1130</v>
      </c>
      <c r="M21" s="171">
        <v>1890</v>
      </c>
      <c r="N21" s="172" t="s">
        <v>614</v>
      </c>
      <c r="O21" s="170">
        <v>1030</v>
      </c>
      <c r="P21" s="171">
        <v>1790</v>
      </c>
      <c r="Q21" s="172" t="s">
        <v>614</v>
      </c>
      <c r="R21" s="1878"/>
      <c r="S21" s="1880"/>
      <c r="T21" s="1878"/>
      <c r="U21" s="1883"/>
      <c r="V21" s="180"/>
      <c r="W21" s="181"/>
      <c r="X21" s="182"/>
      <c r="Y21" s="1886"/>
      <c r="Z21" s="95"/>
      <c r="AA21" s="1888"/>
      <c r="AB21" s="1878"/>
      <c r="AC21" s="1889"/>
      <c r="AD21" s="196"/>
      <c r="AE21" s="1887"/>
      <c r="AF21" s="197"/>
      <c r="AG21" s="1878" t="s">
        <v>613</v>
      </c>
      <c r="AH21" s="1896">
        <v>13010</v>
      </c>
      <c r="AI21" s="183"/>
      <c r="AJ21" s="1878"/>
      <c r="AK21" s="1883">
        <v>0</v>
      </c>
      <c r="AL21" s="1900"/>
      <c r="AM21" s="112" t="s">
        <v>628</v>
      </c>
      <c r="AN21" s="177">
        <v>3400</v>
      </c>
      <c r="AO21" s="178">
        <v>3800</v>
      </c>
      <c r="AP21" s="1900"/>
      <c r="AQ21" s="112" t="s">
        <v>629</v>
      </c>
      <c r="AR21" s="177">
        <v>4200</v>
      </c>
      <c r="AS21" s="178">
        <v>4700</v>
      </c>
      <c r="AT21" s="1878"/>
      <c r="AU21" s="1880"/>
      <c r="AV21" s="1878"/>
      <c r="AW21" s="1883"/>
      <c r="AX21" s="1900"/>
      <c r="AY21" s="179"/>
      <c r="AZ21" s="1900"/>
      <c r="BA21" s="1898">
        <v>0.06</v>
      </c>
      <c r="BB21" s="165"/>
      <c r="BC21" s="1898">
        <v>0.92</v>
      </c>
      <c r="BD21" s="166"/>
      <c r="BF21" s="95"/>
      <c r="BG21" s="92">
        <v>41</v>
      </c>
      <c r="BH21" s="92">
        <v>42</v>
      </c>
      <c r="BI21" s="1849"/>
      <c r="BJ21" s="114"/>
      <c r="BK21" s="114"/>
      <c r="BL21" s="114"/>
      <c r="BM21" s="114"/>
      <c r="BN21" s="114"/>
      <c r="BO21" s="114"/>
      <c r="BP21" s="114"/>
      <c r="BQ21" s="114"/>
      <c r="BR21" s="114"/>
      <c r="BS21" s="114"/>
      <c r="BT21" s="114"/>
      <c r="BU21" s="114"/>
      <c r="BV21" s="114"/>
    </row>
    <row r="22" spans="1:74" s="195" customFormat="1" ht="13.5" customHeight="1">
      <c r="A22" s="98" t="s">
        <v>648</v>
      </c>
      <c r="B22" s="1845"/>
      <c r="C22" s="1875"/>
      <c r="D22" s="1895"/>
      <c r="E22" s="184" t="s">
        <v>439</v>
      </c>
      <c r="F22" s="149"/>
      <c r="G22" s="185">
        <v>200220</v>
      </c>
      <c r="H22" s="186"/>
      <c r="I22" s="185">
        <v>190020</v>
      </c>
      <c r="J22" s="186"/>
      <c r="K22" s="116" t="s">
        <v>613</v>
      </c>
      <c r="L22" s="173">
        <v>1890</v>
      </c>
      <c r="M22" s="187"/>
      <c r="N22" s="188" t="s">
        <v>614</v>
      </c>
      <c r="O22" s="173">
        <v>1790</v>
      </c>
      <c r="P22" s="187"/>
      <c r="Q22" s="188" t="s">
        <v>614</v>
      </c>
      <c r="R22" s="1878"/>
      <c r="S22" s="1881"/>
      <c r="T22" s="1878"/>
      <c r="U22" s="1884"/>
      <c r="V22" s="180"/>
      <c r="W22" s="181"/>
      <c r="X22" s="189"/>
      <c r="Y22" s="1886"/>
      <c r="Z22" s="95"/>
      <c r="AA22" s="175" t="s">
        <v>649</v>
      </c>
      <c r="AB22" s="1878"/>
      <c r="AC22" s="165" t="s">
        <v>649</v>
      </c>
      <c r="AD22" s="198"/>
      <c r="AE22" s="1887"/>
      <c r="AF22" s="175"/>
      <c r="AG22" s="1878"/>
      <c r="AH22" s="1897"/>
      <c r="AI22" s="190"/>
      <c r="AJ22" s="1878"/>
      <c r="AK22" s="1884"/>
      <c r="AL22" s="1900"/>
      <c r="AM22" s="191" t="s">
        <v>631</v>
      </c>
      <c r="AN22" s="192">
        <v>3300</v>
      </c>
      <c r="AO22" s="193">
        <v>3600</v>
      </c>
      <c r="AP22" s="1900"/>
      <c r="AQ22" s="191" t="s">
        <v>632</v>
      </c>
      <c r="AR22" s="192">
        <v>3800</v>
      </c>
      <c r="AS22" s="193">
        <v>4200</v>
      </c>
      <c r="AT22" s="1878"/>
      <c r="AU22" s="1881"/>
      <c r="AV22" s="1878"/>
      <c r="AW22" s="1884"/>
      <c r="AX22" s="1900"/>
      <c r="AY22" s="179"/>
      <c r="AZ22" s="1900"/>
      <c r="BA22" s="1899"/>
      <c r="BB22" s="165"/>
      <c r="BC22" s="1898"/>
      <c r="BD22" s="166"/>
      <c r="BE22" s="166"/>
      <c r="BF22" s="95"/>
      <c r="BG22" s="92">
        <v>41</v>
      </c>
      <c r="BH22" s="92">
        <v>42</v>
      </c>
      <c r="BI22" s="1849"/>
      <c r="BJ22" s="114"/>
      <c r="BK22" s="114"/>
      <c r="BL22" s="114"/>
      <c r="BM22" s="114"/>
      <c r="BN22" s="114"/>
      <c r="BO22" s="114"/>
      <c r="BP22" s="114"/>
      <c r="BQ22" s="114"/>
      <c r="BR22" s="114"/>
      <c r="BS22" s="114"/>
      <c r="BT22" s="114"/>
      <c r="BU22" s="114"/>
      <c r="BV22" s="114"/>
    </row>
    <row r="23" spans="1:74" s="195" customFormat="1" ht="13.5" customHeight="1">
      <c r="A23" s="195" t="s">
        <v>650</v>
      </c>
      <c r="B23" s="1845"/>
      <c r="C23" s="1903" t="s">
        <v>651</v>
      </c>
      <c r="D23" s="1876" t="s">
        <v>612</v>
      </c>
      <c r="E23" s="148" t="s">
        <v>498</v>
      </c>
      <c r="F23" s="149"/>
      <c r="G23" s="150">
        <v>49510</v>
      </c>
      <c r="H23" s="151">
        <v>57080</v>
      </c>
      <c r="I23" s="150">
        <v>41010</v>
      </c>
      <c r="J23" s="151">
        <v>48580</v>
      </c>
      <c r="K23" s="116" t="s">
        <v>613</v>
      </c>
      <c r="L23" s="152">
        <v>470</v>
      </c>
      <c r="M23" s="153">
        <v>540</v>
      </c>
      <c r="N23" s="154" t="s">
        <v>614</v>
      </c>
      <c r="O23" s="152">
        <v>380</v>
      </c>
      <c r="P23" s="153">
        <v>450</v>
      </c>
      <c r="Q23" s="154" t="s">
        <v>614</v>
      </c>
      <c r="R23" s="1878" t="s">
        <v>613</v>
      </c>
      <c r="S23" s="1879">
        <v>8780</v>
      </c>
      <c r="T23" s="1878" t="s">
        <v>613</v>
      </c>
      <c r="U23" s="1882">
        <v>80</v>
      </c>
      <c r="V23" s="116" t="s">
        <v>613</v>
      </c>
      <c r="W23" s="155">
        <v>7570</v>
      </c>
      <c r="X23" s="156">
        <v>70</v>
      </c>
      <c r="Y23" s="1885"/>
      <c r="Z23" s="95">
        <v>210</v>
      </c>
      <c r="AA23" s="175">
        <v>264300</v>
      </c>
      <c r="AB23" s="1878"/>
      <c r="AC23" s="165">
        <v>2640</v>
      </c>
      <c r="AD23" s="159"/>
      <c r="AE23" s="1887"/>
      <c r="AF23" s="165"/>
      <c r="AG23" s="1878" t="s">
        <v>613</v>
      </c>
      <c r="AH23" s="1901">
        <v>13350</v>
      </c>
      <c r="AI23" s="160"/>
      <c r="AJ23" s="1878" t="s">
        <v>613</v>
      </c>
      <c r="AK23" s="1882">
        <v>60</v>
      </c>
      <c r="AL23" s="1900" t="s">
        <v>613</v>
      </c>
      <c r="AM23" s="161" t="s">
        <v>617</v>
      </c>
      <c r="AN23" s="162">
        <v>3200</v>
      </c>
      <c r="AO23" s="163">
        <v>3500</v>
      </c>
      <c r="AP23" s="1900" t="s">
        <v>613</v>
      </c>
      <c r="AQ23" s="161" t="s">
        <v>618</v>
      </c>
      <c r="AR23" s="162">
        <v>7200</v>
      </c>
      <c r="AS23" s="163">
        <v>8100</v>
      </c>
      <c r="AT23" s="1878" t="s">
        <v>613</v>
      </c>
      <c r="AU23" s="1879">
        <v>7570</v>
      </c>
      <c r="AV23" s="1878" t="s">
        <v>613</v>
      </c>
      <c r="AW23" s="1882">
        <v>70</v>
      </c>
      <c r="AX23" s="1900"/>
      <c r="AY23" s="179"/>
      <c r="AZ23" s="1900" t="s">
        <v>619</v>
      </c>
      <c r="BA23" s="1892" t="s">
        <v>620</v>
      </c>
      <c r="BB23" s="165"/>
      <c r="BC23" s="1892" t="s">
        <v>731</v>
      </c>
      <c r="BD23" s="166"/>
      <c r="BF23" s="95"/>
      <c r="BG23" s="92">
        <v>43</v>
      </c>
      <c r="BH23" s="92">
        <v>44</v>
      </c>
      <c r="BI23" s="1849">
        <v>5</v>
      </c>
      <c r="BJ23" s="114"/>
      <c r="BK23" s="114"/>
      <c r="BL23" s="114"/>
      <c r="BM23" s="114"/>
      <c r="BN23" s="114"/>
      <c r="BO23" s="114"/>
      <c r="BP23" s="114"/>
      <c r="BQ23" s="114"/>
      <c r="BR23" s="114"/>
      <c r="BS23" s="114"/>
      <c r="BT23" s="114"/>
      <c r="BU23" s="114"/>
      <c r="BV23" s="114"/>
    </row>
    <row r="24" spans="1:74" s="195" customFormat="1" ht="13.5" customHeight="1">
      <c r="A24" s="195" t="s">
        <v>652</v>
      </c>
      <c r="B24" s="1845"/>
      <c r="C24" s="1875"/>
      <c r="D24" s="1877"/>
      <c r="E24" s="167" t="s">
        <v>436</v>
      </c>
      <c r="F24" s="149"/>
      <c r="G24" s="168">
        <v>57080</v>
      </c>
      <c r="H24" s="169">
        <v>117940</v>
      </c>
      <c r="I24" s="168">
        <v>48580</v>
      </c>
      <c r="J24" s="169">
        <v>109440</v>
      </c>
      <c r="K24" s="116" t="s">
        <v>613</v>
      </c>
      <c r="L24" s="170">
        <v>540</v>
      </c>
      <c r="M24" s="171">
        <v>1070</v>
      </c>
      <c r="N24" s="172" t="s">
        <v>614</v>
      </c>
      <c r="O24" s="170">
        <v>450</v>
      </c>
      <c r="P24" s="171">
        <v>980</v>
      </c>
      <c r="Q24" s="172" t="s">
        <v>614</v>
      </c>
      <c r="R24" s="1878"/>
      <c r="S24" s="1880"/>
      <c r="T24" s="1878"/>
      <c r="U24" s="1883"/>
      <c r="V24" s="116" t="s">
        <v>613</v>
      </c>
      <c r="W24" s="173">
        <v>7570</v>
      </c>
      <c r="X24" s="174">
        <v>70</v>
      </c>
      <c r="Y24" s="1885"/>
      <c r="Z24" s="95"/>
      <c r="AA24" s="199"/>
      <c r="AB24" s="1878"/>
      <c r="AC24" s="200"/>
      <c r="AD24" s="201"/>
      <c r="AE24" s="1887"/>
      <c r="AF24" s="199"/>
      <c r="AG24" s="1878"/>
      <c r="AH24" s="1902"/>
      <c r="AI24" s="176">
        <v>11680</v>
      </c>
      <c r="AJ24" s="1878"/>
      <c r="AK24" s="1883"/>
      <c r="AL24" s="1900"/>
      <c r="AM24" s="112" t="s">
        <v>623</v>
      </c>
      <c r="AN24" s="177">
        <v>3000</v>
      </c>
      <c r="AO24" s="178">
        <v>3300</v>
      </c>
      <c r="AP24" s="1900"/>
      <c r="AQ24" s="112" t="s">
        <v>624</v>
      </c>
      <c r="AR24" s="177">
        <v>4000</v>
      </c>
      <c r="AS24" s="178">
        <v>4400</v>
      </c>
      <c r="AT24" s="1878"/>
      <c r="AU24" s="1880"/>
      <c r="AV24" s="1878"/>
      <c r="AW24" s="1883"/>
      <c r="AX24" s="1900"/>
      <c r="AY24" s="179"/>
      <c r="AZ24" s="1900"/>
      <c r="BA24" s="1893"/>
      <c r="BB24" s="165"/>
      <c r="BC24" s="1893"/>
      <c r="BD24" s="166"/>
      <c r="BE24" s="166"/>
      <c r="BF24" s="95"/>
      <c r="BG24" s="92">
        <v>43</v>
      </c>
      <c r="BH24" s="92">
        <v>44</v>
      </c>
      <c r="BI24" s="1849"/>
      <c r="BJ24" s="114"/>
      <c r="BK24" s="114"/>
      <c r="BL24" s="114"/>
      <c r="BM24" s="114"/>
      <c r="BN24" s="114"/>
      <c r="BO24" s="114"/>
      <c r="BP24" s="114"/>
      <c r="BQ24" s="114"/>
      <c r="BR24" s="114"/>
      <c r="BS24" s="114"/>
      <c r="BT24" s="114"/>
      <c r="BU24" s="114"/>
      <c r="BV24" s="114"/>
    </row>
    <row r="25" spans="1:74" s="195" customFormat="1" ht="13.5" customHeight="1">
      <c r="A25" s="195" t="s">
        <v>653</v>
      </c>
      <c r="B25" s="1845"/>
      <c r="C25" s="1875"/>
      <c r="D25" s="1894" t="s">
        <v>626</v>
      </c>
      <c r="E25" s="167" t="s">
        <v>627</v>
      </c>
      <c r="F25" s="149"/>
      <c r="G25" s="168">
        <v>117940</v>
      </c>
      <c r="H25" s="169">
        <v>193730</v>
      </c>
      <c r="I25" s="168">
        <v>109440</v>
      </c>
      <c r="J25" s="169">
        <v>185230</v>
      </c>
      <c r="K25" s="116" t="s">
        <v>613</v>
      </c>
      <c r="L25" s="170">
        <v>1070</v>
      </c>
      <c r="M25" s="171">
        <v>1830</v>
      </c>
      <c r="N25" s="172" t="s">
        <v>614</v>
      </c>
      <c r="O25" s="170">
        <v>980</v>
      </c>
      <c r="P25" s="171">
        <v>1740</v>
      </c>
      <c r="Q25" s="172" t="s">
        <v>614</v>
      </c>
      <c r="R25" s="1878"/>
      <c r="S25" s="1880"/>
      <c r="T25" s="1878"/>
      <c r="U25" s="1883"/>
      <c r="V25" s="180"/>
      <c r="W25" s="181"/>
      <c r="X25" s="182"/>
      <c r="Y25" s="1886"/>
      <c r="Z25" s="95"/>
      <c r="AA25" s="175" t="s">
        <v>654</v>
      </c>
      <c r="AB25" s="1878"/>
      <c r="AC25" s="165" t="s">
        <v>654</v>
      </c>
      <c r="AD25" s="198"/>
      <c r="AE25" s="1887"/>
      <c r="AF25" s="175"/>
      <c r="AG25" s="1878" t="s">
        <v>613</v>
      </c>
      <c r="AH25" s="1896">
        <v>11680</v>
      </c>
      <c r="AI25" s="183"/>
      <c r="AJ25" s="1878"/>
      <c r="AK25" s="1883">
        <v>0</v>
      </c>
      <c r="AL25" s="1900"/>
      <c r="AM25" s="112" t="s">
        <v>628</v>
      </c>
      <c r="AN25" s="177">
        <v>2800</v>
      </c>
      <c r="AO25" s="178">
        <v>3100</v>
      </c>
      <c r="AP25" s="1900"/>
      <c r="AQ25" s="112" t="s">
        <v>629</v>
      </c>
      <c r="AR25" s="177">
        <v>3500</v>
      </c>
      <c r="AS25" s="178">
        <v>3800</v>
      </c>
      <c r="AT25" s="1878"/>
      <c r="AU25" s="1880"/>
      <c r="AV25" s="1878"/>
      <c r="AW25" s="1883"/>
      <c r="AX25" s="1900"/>
      <c r="AY25" s="179"/>
      <c r="AZ25" s="1900"/>
      <c r="BA25" s="1898">
        <v>0.06</v>
      </c>
      <c r="BB25" s="165"/>
      <c r="BC25" s="1898">
        <v>0.9</v>
      </c>
      <c r="BD25" s="166"/>
      <c r="BF25" s="95"/>
      <c r="BG25" s="92">
        <v>43</v>
      </c>
      <c r="BH25" s="92">
        <v>44</v>
      </c>
      <c r="BI25" s="1849"/>
      <c r="BJ25" s="114"/>
      <c r="BK25" s="114"/>
      <c r="BL25" s="114"/>
      <c r="BM25" s="114"/>
      <c r="BN25" s="114"/>
      <c r="BO25" s="114"/>
      <c r="BP25" s="114"/>
      <c r="BQ25" s="114"/>
      <c r="BR25" s="114"/>
      <c r="BS25" s="114"/>
      <c r="BT25" s="114"/>
      <c r="BU25" s="114"/>
      <c r="BV25" s="114"/>
    </row>
    <row r="26" spans="1:74" s="195" customFormat="1" ht="13.5" customHeight="1">
      <c r="A26" s="195" t="s">
        <v>655</v>
      </c>
      <c r="B26" s="1845"/>
      <c r="C26" s="1875"/>
      <c r="D26" s="1895"/>
      <c r="E26" s="184" t="s">
        <v>439</v>
      </c>
      <c r="F26" s="149"/>
      <c r="G26" s="185">
        <v>193730</v>
      </c>
      <c r="H26" s="186"/>
      <c r="I26" s="185">
        <v>185230</v>
      </c>
      <c r="J26" s="186"/>
      <c r="K26" s="116" t="s">
        <v>613</v>
      </c>
      <c r="L26" s="173">
        <v>1830</v>
      </c>
      <c r="M26" s="187"/>
      <c r="N26" s="188" t="s">
        <v>614</v>
      </c>
      <c r="O26" s="173">
        <v>1740</v>
      </c>
      <c r="P26" s="187"/>
      <c r="Q26" s="188" t="s">
        <v>614</v>
      </c>
      <c r="R26" s="1878"/>
      <c r="S26" s="1881"/>
      <c r="T26" s="1878"/>
      <c r="U26" s="1884"/>
      <c r="V26" s="180"/>
      <c r="W26" s="181"/>
      <c r="X26" s="189"/>
      <c r="Y26" s="1886"/>
      <c r="Z26" s="95">
        <v>279</v>
      </c>
      <c r="AA26" s="175">
        <v>282900</v>
      </c>
      <c r="AB26" s="1878"/>
      <c r="AC26" s="165">
        <v>2820</v>
      </c>
      <c r="AD26" s="159"/>
      <c r="AE26" s="1887"/>
      <c r="AF26" s="165"/>
      <c r="AG26" s="1878"/>
      <c r="AH26" s="1897"/>
      <c r="AI26" s="190"/>
      <c r="AJ26" s="1878"/>
      <c r="AK26" s="1884"/>
      <c r="AL26" s="1900"/>
      <c r="AM26" s="191" t="s">
        <v>631</v>
      </c>
      <c r="AN26" s="192">
        <v>2700</v>
      </c>
      <c r="AO26" s="193">
        <v>3000</v>
      </c>
      <c r="AP26" s="1900"/>
      <c r="AQ26" s="191" t="s">
        <v>632</v>
      </c>
      <c r="AR26" s="192">
        <v>3100</v>
      </c>
      <c r="AS26" s="193">
        <v>3400</v>
      </c>
      <c r="AT26" s="1878"/>
      <c r="AU26" s="1881"/>
      <c r="AV26" s="1878"/>
      <c r="AW26" s="1884"/>
      <c r="AX26" s="1900"/>
      <c r="AY26" s="179"/>
      <c r="AZ26" s="1900"/>
      <c r="BA26" s="1899"/>
      <c r="BB26" s="165"/>
      <c r="BC26" s="1898"/>
      <c r="BD26" s="166"/>
      <c r="BF26" s="95"/>
      <c r="BG26" s="92">
        <v>43</v>
      </c>
      <c r="BH26" s="92">
        <v>44</v>
      </c>
      <c r="BI26" s="1849"/>
      <c r="BJ26" s="114"/>
      <c r="BK26" s="114"/>
      <c r="BL26" s="114"/>
      <c r="BM26" s="114"/>
      <c r="BN26" s="114"/>
      <c r="BO26" s="114"/>
      <c r="BP26" s="114"/>
      <c r="BQ26" s="114"/>
      <c r="BR26" s="114"/>
      <c r="BS26" s="114"/>
      <c r="BT26" s="114"/>
      <c r="BU26" s="114"/>
      <c r="BV26" s="114"/>
    </row>
    <row r="27" spans="1:74" s="195" customFormat="1" ht="13.5" customHeight="1">
      <c r="A27" s="195" t="s">
        <v>656</v>
      </c>
      <c r="B27" s="1845"/>
      <c r="C27" s="1903" t="s">
        <v>657</v>
      </c>
      <c r="D27" s="1876" t="s">
        <v>612</v>
      </c>
      <c r="E27" s="148" t="s">
        <v>498</v>
      </c>
      <c r="F27" s="149"/>
      <c r="G27" s="150">
        <v>44960</v>
      </c>
      <c r="H27" s="151">
        <v>52530</v>
      </c>
      <c r="I27" s="150">
        <v>37670</v>
      </c>
      <c r="J27" s="151">
        <v>45240</v>
      </c>
      <c r="K27" s="116" t="s">
        <v>613</v>
      </c>
      <c r="L27" s="152">
        <v>420</v>
      </c>
      <c r="M27" s="153">
        <v>490</v>
      </c>
      <c r="N27" s="154" t="s">
        <v>614</v>
      </c>
      <c r="O27" s="152">
        <v>350</v>
      </c>
      <c r="P27" s="153">
        <v>420</v>
      </c>
      <c r="Q27" s="154" t="s">
        <v>614</v>
      </c>
      <c r="R27" s="1878" t="s">
        <v>613</v>
      </c>
      <c r="S27" s="1879">
        <v>7530</v>
      </c>
      <c r="T27" s="1878" t="s">
        <v>613</v>
      </c>
      <c r="U27" s="1882">
        <v>70</v>
      </c>
      <c r="V27" s="116" t="s">
        <v>613</v>
      </c>
      <c r="W27" s="155">
        <v>7570</v>
      </c>
      <c r="X27" s="156">
        <v>70</v>
      </c>
      <c r="Y27" s="1885"/>
      <c r="Z27" s="95"/>
      <c r="AA27" s="199"/>
      <c r="AB27" s="1878"/>
      <c r="AC27" s="200"/>
      <c r="AD27" s="201"/>
      <c r="AE27" s="1887"/>
      <c r="AF27" s="199"/>
      <c r="AG27" s="1878" t="s">
        <v>613</v>
      </c>
      <c r="AH27" s="1901">
        <v>12400</v>
      </c>
      <c r="AI27" s="160"/>
      <c r="AJ27" s="1878" t="s">
        <v>613</v>
      </c>
      <c r="AK27" s="1882">
        <v>50</v>
      </c>
      <c r="AL27" s="1900" t="s">
        <v>613</v>
      </c>
      <c r="AM27" s="161" t="s">
        <v>617</v>
      </c>
      <c r="AN27" s="162">
        <v>2700</v>
      </c>
      <c r="AO27" s="163">
        <v>3000</v>
      </c>
      <c r="AP27" s="1900" t="s">
        <v>613</v>
      </c>
      <c r="AQ27" s="161" t="s">
        <v>618</v>
      </c>
      <c r="AR27" s="162">
        <v>6300</v>
      </c>
      <c r="AS27" s="163">
        <v>7100</v>
      </c>
      <c r="AT27" s="1878" t="s">
        <v>613</v>
      </c>
      <c r="AU27" s="1879">
        <v>6490</v>
      </c>
      <c r="AV27" s="1878" t="s">
        <v>613</v>
      </c>
      <c r="AW27" s="1882">
        <v>60</v>
      </c>
      <c r="AX27" s="1900"/>
      <c r="AY27" s="179"/>
      <c r="AZ27" s="1900" t="s">
        <v>619</v>
      </c>
      <c r="BA27" s="1892" t="s">
        <v>620</v>
      </c>
      <c r="BB27" s="165"/>
      <c r="BC27" s="1892" t="s">
        <v>731</v>
      </c>
      <c r="BD27" s="166"/>
      <c r="BF27" s="95"/>
      <c r="BG27" s="92">
        <v>45</v>
      </c>
      <c r="BH27" s="92">
        <v>46</v>
      </c>
      <c r="BI27" s="1849">
        <v>6</v>
      </c>
      <c r="BJ27" s="114"/>
      <c r="BK27" s="114"/>
      <c r="BL27" s="114"/>
      <c r="BM27" s="114"/>
      <c r="BN27" s="114"/>
      <c r="BO27" s="114"/>
      <c r="BP27" s="114"/>
      <c r="BQ27" s="114"/>
      <c r="BR27" s="114"/>
      <c r="BS27" s="114"/>
      <c r="BT27" s="114"/>
      <c r="BU27" s="114"/>
      <c r="BV27" s="114"/>
    </row>
    <row r="28" spans="1:74" s="195" customFormat="1" ht="13.5" customHeight="1">
      <c r="A28" s="195" t="s">
        <v>658</v>
      </c>
      <c r="B28" s="1845"/>
      <c r="C28" s="1875"/>
      <c r="D28" s="1877"/>
      <c r="E28" s="167" t="s">
        <v>436</v>
      </c>
      <c r="F28" s="149"/>
      <c r="G28" s="168">
        <v>52530</v>
      </c>
      <c r="H28" s="169">
        <v>113390</v>
      </c>
      <c r="I28" s="168">
        <v>45240</v>
      </c>
      <c r="J28" s="169">
        <v>106100</v>
      </c>
      <c r="K28" s="116" t="s">
        <v>613</v>
      </c>
      <c r="L28" s="170">
        <v>490</v>
      </c>
      <c r="M28" s="171">
        <v>1020</v>
      </c>
      <c r="N28" s="172" t="s">
        <v>614</v>
      </c>
      <c r="O28" s="170">
        <v>420</v>
      </c>
      <c r="P28" s="171">
        <v>950</v>
      </c>
      <c r="Q28" s="172" t="s">
        <v>614</v>
      </c>
      <c r="R28" s="1878"/>
      <c r="S28" s="1880"/>
      <c r="T28" s="1878"/>
      <c r="U28" s="1883"/>
      <c r="V28" s="116" t="s">
        <v>613</v>
      </c>
      <c r="W28" s="173">
        <v>7570</v>
      </c>
      <c r="X28" s="174">
        <v>70</v>
      </c>
      <c r="Y28" s="1885"/>
      <c r="Z28" s="95"/>
      <c r="AA28" s="175" t="s">
        <v>659</v>
      </c>
      <c r="AB28" s="1878"/>
      <c r="AC28" s="165" t="s">
        <v>659</v>
      </c>
      <c r="AD28" s="198"/>
      <c r="AE28" s="1887"/>
      <c r="AF28" s="175"/>
      <c r="AG28" s="1878"/>
      <c r="AH28" s="1902"/>
      <c r="AI28" s="176">
        <v>10730</v>
      </c>
      <c r="AJ28" s="1878"/>
      <c r="AK28" s="1883"/>
      <c r="AL28" s="1900"/>
      <c r="AM28" s="112" t="s">
        <v>623</v>
      </c>
      <c r="AN28" s="177">
        <v>2600</v>
      </c>
      <c r="AO28" s="178">
        <v>2800</v>
      </c>
      <c r="AP28" s="1900"/>
      <c r="AQ28" s="112" t="s">
        <v>624</v>
      </c>
      <c r="AR28" s="177">
        <v>3500</v>
      </c>
      <c r="AS28" s="178">
        <v>3900</v>
      </c>
      <c r="AT28" s="1878"/>
      <c r="AU28" s="1880"/>
      <c r="AV28" s="1878"/>
      <c r="AW28" s="1883"/>
      <c r="AX28" s="1900"/>
      <c r="AY28" s="179"/>
      <c r="AZ28" s="1900"/>
      <c r="BA28" s="1893"/>
      <c r="BB28" s="165"/>
      <c r="BC28" s="1893"/>
      <c r="BD28" s="166"/>
      <c r="BF28" s="95"/>
      <c r="BG28" s="92">
        <v>45</v>
      </c>
      <c r="BH28" s="92">
        <v>46</v>
      </c>
      <c r="BI28" s="1849"/>
      <c r="BJ28" s="114"/>
      <c r="BK28" s="114"/>
      <c r="BL28" s="114"/>
      <c r="BM28" s="114"/>
      <c r="BN28" s="114"/>
      <c r="BO28" s="114"/>
      <c r="BP28" s="114"/>
      <c r="BQ28" s="114"/>
      <c r="BR28" s="114"/>
      <c r="BS28" s="114"/>
      <c r="BT28" s="114"/>
      <c r="BU28" s="114"/>
      <c r="BV28" s="114"/>
    </row>
    <row r="29" spans="1:74" s="195" customFormat="1" ht="13.5" customHeight="1">
      <c r="A29" s="195" t="s">
        <v>660</v>
      </c>
      <c r="B29" s="1845"/>
      <c r="C29" s="1875"/>
      <c r="D29" s="1894" t="s">
        <v>626</v>
      </c>
      <c r="E29" s="167" t="s">
        <v>627</v>
      </c>
      <c r="F29" s="149"/>
      <c r="G29" s="168">
        <v>113390</v>
      </c>
      <c r="H29" s="169">
        <v>189180</v>
      </c>
      <c r="I29" s="168">
        <v>106100</v>
      </c>
      <c r="J29" s="169">
        <v>181890</v>
      </c>
      <c r="K29" s="116" t="s">
        <v>613</v>
      </c>
      <c r="L29" s="170">
        <v>1020</v>
      </c>
      <c r="M29" s="171">
        <v>1780</v>
      </c>
      <c r="N29" s="172" t="s">
        <v>614</v>
      </c>
      <c r="O29" s="170">
        <v>950</v>
      </c>
      <c r="P29" s="171">
        <v>1710</v>
      </c>
      <c r="Q29" s="172" t="s">
        <v>614</v>
      </c>
      <c r="R29" s="1878"/>
      <c r="S29" s="1880"/>
      <c r="T29" s="1878"/>
      <c r="U29" s="1883"/>
      <c r="V29" s="180"/>
      <c r="W29" s="181"/>
      <c r="X29" s="182"/>
      <c r="Y29" s="1886"/>
      <c r="Z29" s="95">
        <v>349</v>
      </c>
      <c r="AA29" s="175">
        <v>320300</v>
      </c>
      <c r="AB29" s="1878"/>
      <c r="AC29" s="165">
        <v>3200</v>
      </c>
      <c r="AD29" s="159"/>
      <c r="AE29" s="1887"/>
      <c r="AF29" s="165"/>
      <c r="AG29" s="1878" t="s">
        <v>613</v>
      </c>
      <c r="AH29" s="1896">
        <v>10730</v>
      </c>
      <c r="AI29" s="183"/>
      <c r="AJ29" s="1878"/>
      <c r="AK29" s="1883">
        <v>0</v>
      </c>
      <c r="AL29" s="1900"/>
      <c r="AM29" s="112" t="s">
        <v>628</v>
      </c>
      <c r="AN29" s="177">
        <v>2400</v>
      </c>
      <c r="AO29" s="178">
        <v>2700</v>
      </c>
      <c r="AP29" s="1900"/>
      <c r="AQ29" s="112" t="s">
        <v>629</v>
      </c>
      <c r="AR29" s="177">
        <v>3000</v>
      </c>
      <c r="AS29" s="178">
        <v>3400</v>
      </c>
      <c r="AT29" s="1878"/>
      <c r="AU29" s="1880"/>
      <c r="AV29" s="1878"/>
      <c r="AW29" s="1883"/>
      <c r="AX29" s="1900"/>
      <c r="AY29" s="179"/>
      <c r="AZ29" s="1900"/>
      <c r="BA29" s="1898">
        <v>0.06</v>
      </c>
      <c r="BB29" s="165"/>
      <c r="BC29" s="1898">
        <v>0.92</v>
      </c>
      <c r="BD29" s="166"/>
      <c r="BF29" s="95"/>
      <c r="BG29" s="92">
        <v>45</v>
      </c>
      <c r="BH29" s="92">
        <v>46</v>
      </c>
      <c r="BI29" s="1849"/>
      <c r="BJ29" s="114"/>
      <c r="BK29" s="114"/>
      <c r="BL29" s="114"/>
      <c r="BM29" s="114"/>
      <c r="BN29" s="114"/>
      <c r="BO29" s="114"/>
      <c r="BP29" s="114"/>
      <c r="BQ29" s="114"/>
      <c r="BR29" s="114"/>
      <c r="BS29" s="114"/>
      <c r="BT29" s="114"/>
      <c r="BU29" s="114"/>
      <c r="BV29" s="114"/>
    </row>
    <row r="30" spans="1:74" s="195" customFormat="1" ht="13.5" customHeight="1">
      <c r="A30" s="195" t="s">
        <v>661</v>
      </c>
      <c r="B30" s="1845"/>
      <c r="C30" s="1875"/>
      <c r="D30" s="1895"/>
      <c r="E30" s="184" t="s">
        <v>439</v>
      </c>
      <c r="F30" s="149"/>
      <c r="G30" s="185">
        <v>189180</v>
      </c>
      <c r="H30" s="186"/>
      <c r="I30" s="185">
        <v>181890</v>
      </c>
      <c r="J30" s="186"/>
      <c r="K30" s="116" t="s">
        <v>613</v>
      </c>
      <c r="L30" s="173">
        <v>1780</v>
      </c>
      <c r="M30" s="187"/>
      <c r="N30" s="188" t="s">
        <v>614</v>
      </c>
      <c r="O30" s="173">
        <v>1710</v>
      </c>
      <c r="P30" s="187"/>
      <c r="Q30" s="188" t="s">
        <v>614</v>
      </c>
      <c r="R30" s="1878"/>
      <c r="S30" s="1881"/>
      <c r="T30" s="1878"/>
      <c r="U30" s="1884"/>
      <c r="V30" s="180"/>
      <c r="W30" s="181"/>
      <c r="X30" s="189"/>
      <c r="Y30" s="1886"/>
      <c r="Z30" s="95"/>
      <c r="AA30" s="199"/>
      <c r="AB30" s="1878"/>
      <c r="AC30" s="200"/>
      <c r="AD30" s="201"/>
      <c r="AE30" s="1887"/>
      <c r="AF30" s="199"/>
      <c r="AG30" s="1878"/>
      <c r="AH30" s="1897"/>
      <c r="AI30" s="190"/>
      <c r="AJ30" s="1878"/>
      <c r="AK30" s="1884"/>
      <c r="AL30" s="1900"/>
      <c r="AM30" s="191" t="s">
        <v>631</v>
      </c>
      <c r="AN30" s="192">
        <v>2300</v>
      </c>
      <c r="AO30" s="193">
        <v>2600</v>
      </c>
      <c r="AP30" s="1900"/>
      <c r="AQ30" s="191" t="s">
        <v>632</v>
      </c>
      <c r="AR30" s="192">
        <v>2700</v>
      </c>
      <c r="AS30" s="193">
        <v>3000</v>
      </c>
      <c r="AT30" s="1878"/>
      <c r="AU30" s="1881"/>
      <c r="AV30" s="1878"/>
      <c r="AW30" s="1884"/>
      <c r="AX30" s="1900"/>
      <c r="AY30" s="179"/>
      <c r="AZ30" s="1900"/>
      <c r="BA30" s="1899"/>
      <c r="BB30" s="165"/>
      <c r="BC30" s="1898"/>
      <c r="BD30" s="166"/>
      <c r="BF30" s="95"/>
      <c r="BG30" s="92">
        <v>45</v>
      </c>
      <c r="BH30" s="92">
        <v>46</v>
      </c>
      <c r="BI30" s="1849"/>
      <c r="BJ30" s="114"/>
      <c r="BK30" s="114"/>
      <c r="BL30" s="114"/>
      <c r="BM30" s="114"/>
      <c r="BN30" s="114"/>
      <c r="BO30" s="114"/>
      <c r="BP30" s="114"/>
      <c r="BQ30" s="114"/>
      <c r="BR30" s="114"/>
      <c r="BS30" s="114"/>
      <c r="BT30" s="114"/>
      <c r="BU30" s="114"/>
      <c r="BV30" s="114"/>
    </row>
    <row r="31" spans="1:74" s="195" customFormat="1" ht="13.5" customHeight="1">
      <c r="A31" s="195" t="s">
        <v>662</v>
      </c>
      <c r="B31" s="1845"/>
      <c r="C31" s="1903" t="s">
        <v>663</v>
      </c>
      <c r="D31" s="1876" t="s">
        <v>612</v>
      </c>
      <c r="E31" s="148" t="s">
        <v>498</v>
      </c>
      <c r="F31" s="149"/>
      <c r="G31" s="150">
        <v>41600</v>
      </c>
      <c r="H31" s="151">
        <v>49170</v>
      </c>
      <c r="I31" s="150">
        <v>35220</v>
      </c>
      <c r="J31" s="151">
        <v>42790</v>
      </c>
      <c r="K31" s="116" t="s">
        <v>613</v>
      </c>
      <c r="L31" s="152">
        <v>390</v>
      </c>
      <c r="M31" s="153">
        <v>460</v>
      </c>
      <c r="N31" s="154" t="s">
        <v>614</v>
      </c>
      <c r="O31" s="152">
        <v>320</v>
      </c>
      <c r="P31" s="153">
        <v>390</v>
      </c>
      <c r="Q31" s="154" t="s">
        <v>614</v>
      </c>
      <c r="R31" s="1878" t="s">
        <v>613</v>
      </c>
      <c r="S31" s="1879">
        <v>6580</v>
      </c>
      <c r="T31" s="1878" t="s">
        <v>613</v>
      </c>
      <c r="U31" s="1882">
        <v>60</v>
      </c>
      <c r="V31" s="116" t="s">
        <v>613</v>
      </c>
      <c r="W31" s="155">
        <v>7570</v>
      </c>
      <c r="X31" s="156">
        <v>70</v>
      </c>
      <c r="Y31" s="1885"/>
      <c r="Z31" s="95"/>
      <c r="AA31" s="175" t="s">
        <v>664</v>
      </c>
      <c r="AB31" s="1878"/>
      <c r="AC31" s="165" t="s">
        <v>664</v>
      </c>
      <c r="AD31" s="198"/>
      <c r="AE31" s="1887"/>
      <c r="AF31" s="175"/>
      <c r="AG31" s="1878" t="s">
        <v>613</v>
      </c>
      <c r="AH31" s="1901">
        <v>11690</v>
      </c>
      <c r="AI31" s="160"/>
      <c r="AJ31" s="1878" t="s">
        <v>613</v>
      </c>
      <c r="AK31" s="1882">
        <v>40</v>
      </c>
      <c r="AL31" s="1900" t="s">
        <v>613</v>
      </c>
      <c r="AM31" s="161" t="s">
        <v>617</v>
      </c>
      <c r="AN31" s="162">
        <v>3100</v>
      </c>
      <c r="AO31" s="163">
        <v>3400</v>
      </c>
      <c r="AP31" s="1900" t="s">
        <v>613</v>
      </c>
      <c r="AQ31" s="161" t="s">
        <v>618</v>
      </c>
      <c r="AR31" s="162">
        <v>7100</v>
      </c>
      <c r="AS31" s="163">
        <v>7900</v>
      </c>
      <c r="AT31" s="1878" t="s">
        <v>613</v>
      </c>
      <c r="AU31" s="1879">
        <v>5680</v>
      </c>
      <c r="AV31" s="1878" t="s">
        <v>613</v>
      </c>
      <c r="AW31" s="1882">
        <v>50</v>
      </c>
      <c r="AX31" s="1900"/>
      <c r="AY31" s="179"/>
      <c r="AZ31" s="1900" t="s">
        <v>619</v>
      </c>
      <c r="BA31" s="1892" t="s">
        <v>620</v>
      </c>
      <c r="BB31" s="165"/>
      <c r="BC31" s="1892" t="s">
        <v>731</v>
      </c>
      <c r="BD31" s="166"/>
      <c r="BF31" s="95"/>
      <c r="BG31" s="92">
        <v>47</v>
      </c>
      <c r="BH31" s="92">
        <v>48</v>
      </c>
      <c r="BI31" s="1849">
        <v>7</v>
      </c>
      <c r="BJ31" s="114"/>
      <c r="BK31" s="114"/>
      <c r="BL31" s="114"/>
      <c r="BM31" s="114"/>
      <c r="BN31" s="114"/>
      <c r="BO31" s="114"/>
      <c r="BP31" s="114"/>
      <c r="BQ31" s="114"/>
      <c r="BR31" s="114"/>
      <c r="BS31" s="114"/>
      <c r="BT31" s="114"/>
      <c r="BU31" s="114"/>
      <c r="BV31" s="114"/>
    </row>
    <row r="32" spans="1:74" s="195" customFormat="1" ht="13.5" customHeight="1">
      <c r="A32" s="195" t="s">
        <v>665</v>
      </c>
      <c r="B32" s="1845"/>
      <c r="C32" s="1875"/>
      <c r="D32" s="1877"/>
      <c r="E32" s="167" t="s">
        <v>436</v>
      </c>
      <c r="F32" s="149"/>
      <c r="G32" s="168">
        <v>49170</v>
      </c>
      <c r="H32" s="169">
        <v>110030</v>
      </c>
      <c r="I32" s="168">
        <v>42790</v>
      </c>
      <c r="J32" s="169">
        <v>103650</v>
      </c>
      <c r="K32" s="116" t="s">
        <v>613</v>
      </c>
      <c r="L32" s="170">
        <v>460</v>
      </c>
      <c r="M32" s="171">
        <v>990</v>
      </c>
      <c r="N32" s="172" t="s">
        <v>614</v>
      </c>
      <c r="O32" s="170">
        <v>390</v>
      </c>
      <c r="P32" s="171">
        <v>920</v>
      </c>
      <c r="Q32" s="172" t="s">
        <v>614</v>
      </c>
      <c r="R32" s="1878"/>
      <c r="S32" s="1880"/>
      <c r="T32" s="1878"/>
      <c r="U32" s="1883"/>
      <c r="V32" s="116" t="s">
        <v>613</v>
      </c>
      <c r="W32" s="173">
        <v>7570</v>
      </c>
      <c r="X32" s="174">
        <v>70</v>
      </c>
      <c r="Y32" s="1885"/>
      <c r="Z32" s="95">
        <v>419</v>
      </c>
      <c r="AA32" s="175">
        <v>357600</v>
      </c>
      <c r="AB32" s="1878"/>
      <c r="AC32" s="165">
        <v>3570</v>
      </c>
      <c r="AD32" s="159"/>
      <c r="AE32" s="1887"/>
      <c r="AF32" s="165"/>
      <c r="AG32" s="1878"/>
      <c r="AH32" s="1902"/>
      <c r="AI32" s="176">
        <v>10010</v>
      </c>
      <c r="AJ32" s="1878"/>
      <c r="AK32" s="1883"/>
      <c r="AL32" s="1900"/>
      <c r="AM32" s="112" t="s">
        <v>623</v>
      </c>
      <c r="AN32" s="177">
        <v>3000</v>
      </c>
      <c r="AO32" s="178">
        <v>3300</v>
      </c>
      <c r="AP32" s="1900"/>
      <c r="AQ32" s="112" t="s">
        <v>624</v>
      </c>
      <c r="AR32" s="177">
        <v>3900</v>
      </c>
      <c r="AS32" s="178">
        <v>4300</v>
      </c>
      <c r="AT32" s="1878"/>
      <c r="AU32" s="1880"/>
      <c r="AV32" s="1878"/>
      <c r="AW32" s="1883"/>
      <c r="AX32" s="1900"/>
      <c r="AY32" s="179"/>
      <c r="AZ32" s="1900"/>
      <c r="BA32" s="1893"/>
      <c r="BB32" s="165"/>
      <c r="BC32" s="1893"/>
      <c r="BD32" s="166"/>
      <c r="BF32" s="95"/>
      <c r="BG32" s="92">
        <v>47</v>
      </c>
      <c r="BH32" s="92">
        <v>48</v>
      </c>
      <c r="BI32" s="1849"/>
      <c r="BJ32" s="114"/>
      <c r="BK32" s="114"/>
      <c r="BL32" s="114"/>
      <c r="BM32" s="114"/>
      <c r="BN32" s="114"/>
      <c r="BO32" s="114"/>
      <c r="BP32" s="114"/>
      <c r="BQ32" s="114"/>
      <c r="BR32" s="114"/>
      <c r="BS32" s="114"/>
      <c r="BT32" s="114"/>
      <c r="BU32" s="114"/>
      <c r="BV32" s="114"/>
    </row>
    <row r="33" spans="1:74" s="195" customFormat="1" ht="13.5" customHeight="1">
      <c r="A33" s="195" t="s">
        <v>666</v>
      </c>
      <c r="B33" s="1845"/>
      <c r="C33" s="1875"/>
      <c r="D33" s="1894" t="s">
        <v>626</v>
      </c>
      <c r="E33" s="167" t="s">
        <v>627</v>
      </c>
      <c r="F33" s="149"/>
      <c r="G33" s="168">
        <v>110030</v>
      </c>
      <c r="H33" s="169">
        <v>185820</v>
      </c>
      <c r="I33" s="168">
        <v>103650</v>
      </c>
      <c r="J33" s="169">
        <v>179440</v>
      </c>
      <c r="K33" s="116" t="s">
        <v>613</v>
      </c>
      <c r="L33" s="170">
        <v>990</v>
      </c>
      <c r="M33" s="171">
        <v>1750</v>
      </c>
      <c r="N33" s="172" t="s">
        <v>614</v>
      </c>
      <c r="O33" s="170">
        <v>920</v>
      </c>
      <c r="P33" s="171">
        <v>1680</v>
      </c>
      <c r="Q33" s="172" t="s">
        <v>614</v>
      </c>
      <c r="R33" s="1878"/>
      <c r="S33" s="1880"/>
      <c r="T33" s="1878"/>
      <c r="U33" s="1883"/>
      <c r="V33" s="180"/>
      <c r="W33" s="181"/>
      <c r="X33" s="182"/>
      <c r="Y33" s="1886"/>
      <c r="Z33" s="95"/>
      <c r="AA33" s="199"/>
      <c r="AB33" s="1878"/>
      <c r="AC33" s="200"/>
      <c r="AD33" s="201"/>
      <c r="AE33" s="1887"/>
      <c r="AF33" s="199"/>
      <c r="AG33" s="1878" t="s">
        <v>613</v>
      </c>
      <c r="AH33" s="1896">
        <v>10010</v>
      </c>
      <c r="AI33" s="183"/>
      <c r="AJ33" s="1878"/>
      <c r="AK33" s="1883">
        <v>0</v>
      </c>
      <c r="AL33" s="1900"/>
      <c r="AM33" s="112" t="s">
        <v>628</v>
      </c>
      <c r="AN33" s="177">
        <v>2800</v>
      </c>
      <c r="AO33" s="178">
        <v>3100</v>
      </c>
      <c r="AP33" s="1900"/>
      <c r="AQ33" s="112" t="s">
        <v>629</v>
      </c>
      <c r="AR33" s="177">
        <v>3400</v>
      </c>
      <c r="AS33" s="178">
        <v>3800</v>
      </c>
      <c r="AT33" s="1878"/>
      <c r="AU33" s="1880"/>
      <c r="AV33" s="1878"/>
      <c r="AW33" s="1883"/>
      <c r="AX33" s="1900"/>
      <c r="AY33" s="199"/>
      <c r="AZ33" s="1900"/>
      <c r="BA33" s="1898">
        <v>0.06</v>
      </c>
      <c r="BB33" s="165"/>
      <c r="BC33" s="1898">
        <v>0.89</v>
      </c>
      <c r="BD33" s="166"/>
      <c r="BF33" s="95"/>
      <c r="BG33" s="92">
        <v>47</v>
      </c>
      <c r="BH33" s="92">
        <v>48</v>
      </c>
      <c r="BI33" s="1849"/>
      <c r="BJ33" s="114"/>
      <c r="BK33" s="114"/>
      <c r="BL33" s="114"/>
      <c r="BM33" s="114"/>
      <c r="BN33" s="114"/>
      <c r="BO33" s="114"/>
      <c r="BP33" s="114"/>
      <c r="BQ33" s="114"/>
      <c r="BR33" s="114"/>
      <c r="BS33" s="114"/>
      <c r="BT33" s="114"/>
      <c r="BU33" s="114"/>
      <c r="BV33" s="114"/>
    </row>
    <row r="34" spans="1:74" s="195" customFormat="1" ht="13.5" customHeight="1">
      <c r="A34" s="195" t="s">
        <v>667</v>
      </c>
      <c r="B34" s="1845"/>
      <c r="C34" s="1875"/>
      <c r="D34" s="1895"/>
      <c r="E34" s="184" t="s">
        <v>439</v>
      </c>
      <c r="F34" s="149"/>
      <c r="G34" s="185">
        <v>185820</v>
      </c>
      <c r="H34" s="186"/>
      <c r="I34" s="185">
        <v>179440</v>
      </c>
      <c r="J34" s="186"/>
      <c r="K34" s="116" t="s">
        <v>613</v>
      </c>
      <c r="L34" s="173">
        <v>1750</v>
      </c>
      <c r="M34" s="187"/>
      <c r="N34" s="188" t="s">
        <v>614</v>
      </c>
      <c r="O34" s="173">
        <v>1680</v>
      </c>
      <c r="P34" s="187"/>
      <c r="Q34" s="188" t="s">
        <v>614</v>
      </c>
      <c r="R34" s="1878"/>
      <c r="S34" s="1881"/>
      <c r="T34" s="1878"/>
      <c r="U34" s="1884"/>
      <c r="V34" s="180"/>
      <c r="W34" s="181"/>
      <c r="X34" s="189"/>
      <c r="Y34" s="1886"/>
      <c r="Z34" s="95"/>
      <c r="AA34" s="175" t="s">
        <v>668</v>
      </c>
      <c r="AB34" s="1878"/>
      <c r="AC34" s="165" t="s">
        <v>668</v>
      </c>
      <c r="AD34" s="198"/>
      <c r="AE34" s="1887"/>
      <c r="AF34" s="175"/>
      <c r="AG34" s="1878"/>
      <c r="AH34" s="1897"/>
      <c r="AI34" s="190"/>
      <c r="AJ34" s="1878"/>
      <c r="AK34" s="1884"/>
      <c r="AL34" s="1900"/>
      <c r="AM34" s="191" t="s">
        <v>631</v>
      </c>
      <c r="AN34" s="192">
        <v>2700</v>
      </c>
      <c r="AO34" s="193">
        <v>2900</v>
      </c>
      <c r="AP34" s="1900"/>
      <c r="AQ34" s="191" t="s">
        <v>632</v>
      </c>
      <c r="AR34" s="192">
        <v>3000</v>
      </c>
      <c r="AS34" s="193">
        <v>3400</v>
      </c>
      <c r="AT34" s="1878"/>
      <c r="AU34" s="1881"/>
      <c r="AV34" s="1878"/>
      <c r="AW34" s="1884"/>
      <c r="AX34" s="1900"/>
      <c r="AY34" s="199"/>
      <c r="AZ34" s="1900"/>
      <c r="BA34" s="1899"/>
      <c r="BB34" s="165"/>
      <c r="BC34" s="1898"/>
      <c r="BD34" s="166"/>
      <c r="BF34" s="95"/>
      <c r="BG34" s="92">
        <v>47</v>
      </c>
      <c r="BH34" s="92">
        <v>48</v>
      </c>
      <c r="BI34" s="1849"/>
      <c r="BJ34" s="114"/>
      <c r="BK34" s="114"/>
      <c r="BL34" s="114"/>
      <c r="BM34" s="114"/>
      <c r="BN34" s="114"/>
      <c r="BO34" s="114"/>
      <c r="BP34" s="114"/>
      <c r="BQ34" s="114"/>
      <c r="BR34" s="114"/>
      <c r="BS34" s="114"/>
      <c r="BT34" s="114"/>
      <c r="BU34" s="114"/>
      <c r="BV34" s="114"/>
    </row>
    <row r="35" spans="1:74" s="195" customFormat="1" ht="13.5" customHeight="1">
      <c r="A35" s="195" t="s">
        <v>669</v>
      </c>
      <c r="B35" s="1845"/>
      <c r="C35" s="1903" t="s">
        <v>670</v>
      </c>
      <c r="D35" s="1876" t="s">
        <v>612</v>
      </c>
      <c r="E35" s="148" t="s">
        <v>498</v>
      </c>
      <c r="F35" s="149"/>
      <c r="G35" s="150">
        <v>38930</v>
      </c>
      <c r="H35" s="151">
        <v>46500</v>
      </c>
      <c r="I35" s="150">
        <v>33260</v>
      </c>
      <c r="J35" s="151">
        <v>40830</v>
      </c>
      <c r="K35" s="116" t="s">
        <v>613</v>
      </c>
      <c r="L35" s="152">
        <v>360</v>
      </c>
      <c r="M35" s="153">
        <v>430</v>
      </c>
      <c r="N35" s="154" t="s">
        <v>614</v>
      </c>
      <c r="O35" s="152">
        <v>300</v>
      </c>
      <c r="P35" s="153">
        <v>370</v>
      </c>
      <c r="Q35" s="154" t="s">
        <v>614</v>
      </c>
      <c r="R35" s="1878" t="s">
        <v>613</v>
      </c>
      <c r="S35" s="1879">
        <v>5850</v>
      </c>
      <c r="T35" s="1878" t="s">
        <v>613</v>
      </c>
      <c r="U35" s="1882">
        <v>50</v>
      </c>
      <c r="V35" s="116" t="s">
        <v>613</v>
      </c>
      <c r="W35" s="155">
        <v>7570</v>
      </c>
      <c r="X35" s="156">
        <v>70</v>
      </c>
      <c r="Y35" s="1885"/>
      <c r="Z35" s="95">
        <v>489</v>
      </c>
      <c r="AA35" s="175">
        <v>394900</v>
      </c>
      <c r="AB35" s="1878"/>
      <c r="AC35" s="165">
        <v>3940</v>
      </c>
      <c r="AD35" s="159"/>
      <c r="AE35" s="1887"/>
      <c r="AF35" s="165"/>
      <c r="AG35" s="1878" t="s">
        <v>613</v>
      </c>
      <c r="AH35" s="1901">
        <v>11140</v>
      </c>
      <c r="AI35" s="160"/>
      <c r="AJ35" s="1878" t="s">
        <v>613</v>
      </c>
      <c r="AK35" s="1882">
        <v>40</v>
      </c>
      <c r="AL35" s="1900" t="s">
        <v>613</v>
      </c>
      <c r="AM35" s="161" t="s">
        <v>617</v>
      </c>
      <c r="AN35" s="162">
        <v>2700</v>
      </c>
      <c r="AO35" s="163">
        <v>3000</v>
      </c>
      <c r="AP35" s="1900" t="s">
        <v>613</v>
      </c>
      <c r="AQ35" s="161" t="s">
        <v>618</v>
      </c>
      <c r="AR35" s="162">
        <v>6300</v>
      </c>
      <c r="AS35" s="163">
        <v>7100</v>
      </c>
      <c r="AT35" s="1878" t="s">
        <v>613</v>
      </c>
      <c r="AU35" s="1879">
        <v>5050</v>
      </c>
      <c r="AV35" s="1878" t="s">
        <v>613</v>
      </c>
      <c r="AW35" s="1882">
        <v>50</v>
      </c>
      <c r="AX35" s="1900"/>
      <c r="AY35" s="199"/>
      <c r="AZ35" s="1900" t="s">
        <v>619</v>
      </c>
      <c r="BA35" s="1892" t="s">
        <v>620</v>
      </c>
      <c r="BB35" s="165"/>
      <c r="BC35" s="1892" t="s">
        <v>731</v>
      </c>
      <c r="BD35" s="166"/>
      <c r="BF35" s="95"/>
      <c r="BG35" s="92">
        <v>49</v>
      </c>
      <c r="BH35" s="92">
        <v>50</v>
      </c>
      <c r="BI35" s="1849">
        <v>8</v>
      </c>
      <c r="BJ35" s="114"/>
      <c r="BK35" s="114"/>
      <c r="BL35" s="114"/>
      <c r="BM35" s="114"/>
      <c r="BN35" s="114"/>
      <c r="BO35" s="114"/>
      <c r="BP35" s="114"/>
      <c r="BQ35" s="114"/>
      <c r="BR35" s="114"/>
      <c r="BS35" s="114"/>
      <c r="BT35" s="114"/>
      <c r="BU35" s="114"/>
      <c r="BV35" s="114"/>
    </row>
    <row r="36" spans="1:74" s="195" customFormat="1" ht="13.5" customHeight="1">
      <c r="A36" s="195" t="s">
        <v>671</v>
      </c>
      <c r="B36" s="1845"/>
      <c r="C36" s="1875"/>
      <c r="D36" s="1877"/>
      <c r="E36" s="167" t="s">
        <v>436</v>
      </c>
      <c r="F36" s="149"/>
      <c r="G36" s="168">
        <v>46500</v>
      </c>
      <c r="H36" s="169">
        <v>107360</v>
      </c>
      <c r="I36" s="168">
        <v>40830</v>
      </c>
      <c r="J36" s="169">
        <v>101690</v>
      </c>
      <c r="K36" s="116" t="s">
        <v>613</v>
      </c>
      <c r="L36" s="170">
        <v>430</v>
      </c>
      <c r="M36" s="171">
        <v>960</v>
      </c>
      <c r="N36" s="172" t="s">
        <v>614</v>
      </c>
      <c r="O36" s="170">
        <v>370</v>
      </c>
      <c r="P36" s="171">
        <v>900</v>
      </c>
      <c r="Q36" s="172" t="s">
        <v>614</v>
      </c>
      <c r="R36" s="1878"/>
      <c r="S36" s="1880"/>
      <c r="T36" s="1878"/>
      <c r="U36" s="1883"/>
      <c r="V36" s="116" t="s">
        <v>613</v>
      </c>
      <c r="W36" s="173">
        <v>7570</v>
      </c>
      <c r="X36" s="174">
        <v>70</v>
      </c>
      <c r="Y36" s="1885"/>
      <c r="Z36" s="95"/>
      <c r="AA36" s="199"/>
      <c r="AB36" s="1878"/>
      <c r="AC36" s="200"/>
      <c r="AD36" s="201"/>
      <c r="AE36" s="1887"/>
      <c r="AF36" s="199"/>
      <c r="AG36" s="1878"/>
      <c r="AH36" s="1902"/>
      <c r="AI36" s="176">
        <v>9460</v>
      </c>
      <c r="AJ36" s="1878"/>
      <c r="AK36" s="1883"/>
      <c r="AL36" s="1900"/>
      <c r="AM36" s="112" t="s">
        <v>623</v>
      </c>
      <c r="AN36" s="177">
        <v>2600</v>
      </c>
      <c r="AO36" s="178">
        <v>2900</v>
      </c>
      <c r="AP36" s="1900"/>
      <c r="AQ36" s="112" t="s">
        <v>624</v>
      </c>
      <c r="AR36" s="177">
        <v>3500</v>
      </c>
      <c r="AS36" s="178">
        <v>3900</v>
      </c>
      <c r="AT36" s="1878"/>
      <c r="AU36" s="1880"/>
      <c r="AV36" s="1878"/>
      <c r="AW36" s="1883"/>
      <c r="AX36" s="1900"/>
      <c r="AY36" s="199"/>
      <c r="AZ36" s="1900"/>
      <c r="BA36" s="1893"/>
      <c r="BB36" s="165"/>
      <c r="BC36" s="1893"/>
      <c r="BD36" s="166"/>
      <c r="BF36" s="95"/>
      <c r="BG36" s="92">
        <v>49</v>
      </c>
      <c r="BH36" s="92">
        <v>50</v>
      </c>
      <c r="BI36" s="1849"/>
      <c r="BJ36" s="114"/>
      <c r="BK36" s="114"/>
      <c r="BL36" s="114"/>
      <c r="BM36" s="114"/>
      <c r="BN36" s="114"/>
      <c r="BO36" s="114"/>
      <c r="BP36" s="114"/>
      <c r="BQ36" s="114"/>
      <c r="BR36" s="114"/>
      <c r="BS36" s="114"/>
      <c r="BT36" s="114"/>
      <c r="BU36" s="114"/>
      <c r="BV36" s="114"/>
    </row>
    <row r="37" spans="1:74" s="195" customFormat="1" ht="13.5" customHeight="1">
      <c r="A37" s="195" t="s">
        <v>672</v>
      </c>
      <c r="B37" s="1845"/>
      <c r="C37" s="1875"/>
      <c r="D37" s="1894" t="s">
        <v>626</v>
      </c>
      <c r="E37" s="167" t="s">
        <v>627</v>
      </c>
      <c r="F37" s="149"/>
      <c r="G37" s="168">
        <v>107360</v>
      </c>
      <c r="H37" s="169">
        <v>183150</v>
      </c>
      <c r="I37" s="168">
        <v>101690</v>
      </c>
      <c r="J37" s="169">
        <v>177480</v>
      </c>
      <c r="K37" s="116" t="s">
        <v>613</v>
      </c>
      <c r="L37" s="170">
        <v>960</v>
      </c>
      <c r="M37" s="171">
        <v>1720</v>
      </c>
      <c r="N37" s="172" t="s">
        <v>614</v>
      </c>
      <c r="O37" s="170">
        <v>900</v>
      </c>
      <c r="P37" s="171">
        <v>1660</v>
      </c>
      <c r="Q37" s="172" t="s">
        <v>614</v>
      </c>
      <c r="R37" s="1878"/>
      <c r="S37" s="1880"/>
      <c r="T37" s="1878"/>
      <c r="U37" s="1883"/>
      <c r="V37" s="180"/>
      <c r="W37" s="181"/>
      <c r="X37" s="182"/>
      <c r="Y37" s="1886"/>
      <c r="Z37" s="95"/>
      <c r="AA37" s="175" t="s">
        <v>673</v>
      </c>
      <c r="AB37" s="1878"/>
      <c r="AC37" s="165" t="s">
        <v>673</v>
      </c>
      <c r="AD37" s="198"/>
      <c r="AE37" s="1887"/>
      <c r="AF37" s="175"/>
      <c r="AG37" s="1878" t="s">
        <v>613</v>
      </c>
      <c r="AH37" s="1896">
        <v>9460</v>
      </c>
      <c r="AI37" s="183"/>
      <c r="AJ37" s="1878"/>
      <c r="AK37" s="1883">
        <v>0</v>
      </c>
      <c r="AL37" s="1900"/>
      <c r="AM37" s="112" t="s">
        <v>628</v>
      </c>
      <c r="AN37" s="177">
        <v>2500</v>
      </c>
      <c r="AO37" s="178">
        <v>2700</v>
      </c>
      <c r="AP37" s="1900"/>
      <c r="AQ37" s="112" t="s">
        <v>629</v>
      </c>
      <c r="AR37" s="177">
        <v>3000</v>
      </c>
      <c r="AS37" s="178">
        <v>3400</v>
      </c>
      <c r="AT37" s="1878"/>
      <c r="AU37" s="1880"/>
      <c r="AV37" s="1878"/>
      <c r="AW37" s="1883"/>
      <c r="AX37" s="1900"/>
      <c r="AY37" s="202"/>
      <c r="AZ37" s="1900"/>
      <c r="BA37" s="1898">
        <v>0.06</v>
      </c>
      <c r="BB37" s="165"/>
      <c r="BC37" s="1898">
        <v>0.9</v>
      </c>
      <c r="BD37" s="166"/>
      <c r="BF37" s="95"/>
      <c r="BG37" s="92">
        <v>49</v>
      </c>
      <c r="BH37" s="92">
        <v>50</v>
      </c>
      <c r="BI37" s="1849"/>
      <c r="BJ37" s="114"/>
      <c r="BK37" s="114"/>
      <c r="BL37" s="114"/>
      <c r="BM37" s="114"/>
      <c r="BN37" s="114"/>
      <c r="BO37" s="114"/>
      <c r="BP37" s="114"/>
      <c r="BQ37" s="114"/>
      <c r="BR37" s="114"/>
      <c r="BS37" s="114"/>
      <c r="BT37" s="114"/>
      <c r="BU37" s="114"/>
      <c r="BV37" s="114"/>
    </row>
    <row r="38" spans="1:74" s="195" customFormat="1" ht="13.5" customHeight="1">
      <c r="A38" s="195" t="s">
        <v>674</v>
      </c>
      <c r="B38" s="1845"/>
      <c r="C38" s="1875"/>
      <c r="D38" s="1895"/>
      <c r="E38" s="184" t="s">
        <v>439</v>
      </c>
      <c r="F38" s="149"/>
      <c r="G38" s="185">
        <v>183150</v>
      </c>
      <c r="H38" s="186"/>
      <c r="I38" s="185">
        <v>177480</v>
      </c>
      <c r="J38" s="186"/>
      <c r="K38" s="116" t="s">
        <v>613</v>
      </c>
      <c r="L38" s="173">
        <v>1720</v>
      </c>
      <c r="M38" s="187"/>
      <c r="N38" s="188" t="s">
        <v>614</v>
      </c>
      <c r="O38" s="173">
        <v>1660</v>
      </c>
      <c r="P38" s="187"/>
      <c r="Q38" s="188" t="s">
        <v>614</v>
      </c>
      <c r="R38" s="1878"/>
      <c r="S38" s="1881"/>
      <c r="T38" s="1878"/>
      <c r="U38" s="1884"/>
      <c r="V38" s="180"/>
      <c r="W38" s="181"/>
      <c r="X38" s="189"/>
      <c r="Y38" s="1886"/>
      <c r="Z38" s="95">
        <v>559</v>
      </c>
      <c r="AA38" s="175">
        <v>432300</v>
      </c>
      <c r="AB38" s="1878"/>
      <c r="AC38" s="165">
        <v>4320</v>
      </c>
      <c r="AD38" s="159"/>
      <c r="AE38" s="1887"/>
      <c r="AF38" s="165"/>
      <c r="AG38" s="1878"/>
      <c r="AH38" s="1897"/>
      <c r="AI38" s="190"/>
      <c r="AJ38" s="1878"/>
      <c r="AK38" s="1884"/>
      <c r="AL38" s="1900"/>
      <c r="AM38" s="191" t="s">
        <v>631</v>
      </c>
      <c r="AN38" s="192">
        <v>2400</v>
      </c>
      <c r="AO38" s="193">
        <v>2600</v>
      </c>
      <c r="AP38" s="1900"/>
      <c r="AQ38" s="191" t="s">
        <v>632</v>
      </c>
      <c r="AR38" s="192">
        <v>2700</v>
      </c>
      <c r="AS38" s="193">
        <v>3000</v>
      </c>
      <c r="AT38" s="1878"/>
      <c r="AU38" s="1881"/>
      <c r="AV38" s="1878"/>
      <c r="AW38" s="1884"/>
      <c r="AX38" s="1900"/>
      <c r="AY38" s="202"/>
      <c r="AZ38" s="1900"/>
      <c r="BA38" s="1899"/>
      <c r="BB38" s="165"/>
      <c r="BC38" s="1898"/>
      <c r="BD38" s="166"/>
      <c r="BF38" s="95"/>
      <c r="BG38" s="92">
        <v>49</v>
      </c>
      <c r="BH38" s="92">
        <v>50</v>
      </c>
      <c r="BI38" s="1849"/>
      <c r="BJ38" s="114"/>
      <c r="BK38" s="114"/>
      <c r="BL38" s="114"/>
      <c r="BM38" s="114"/>
      <c r="BN38" s="114"/>
      <c r="BO38" s="114"/>
      <c r="BP38" s="114"/>
      <c r="BQ38" s="114"/>
      <c r="BR38" s="114"/>
      <c r="BS38" s="114"/>
      <c r="BT38" s="114"/>
      <c r="BU38" s="114"/>
      <c r="BV38" s="114"/>
    </row>
    <row r="39" spans="1:74" s="195" customFormat="1" ht="13.5" customHeight="1">
      <c r="A39" s="195" t="s">
        <v>675</v>
      </c>
      <c r="B39" s="1845"/>
      <c r="C39" s="1903" t="s">
        <v>676</v>
      </c>
      <c r="D39" s="1876" t="s">
        <v>612</v>
      </c>
      <c r="E39" s="148" t="s">
        <v>498</v>
      </c>
      <c r="F39" s="149"/>
      <c r="G39" s="150">
        <v>33430</v>
      </c>
      <c r="H39" s="151">
        <v>41000</v>
      </c>
      <c r="I39" s="150">
        <v>28330</v>
      </c>
      <c r="J39" s="151">
        <v>35900</v>
      </c>
      <c r="K39" s="116" t="s">
        <v>613</v>
      </c>
      <c r="L39" s="152">
        <v>300</v>
      </c>
      <c r="M39" s="153">
        <v>370</v>
      </c>
      <c r="N39" s="154" t="s">
        <v>614</v>
      </c>
      <c r="O39" s="152">
        <v>250</v>
      </c>
      <c r="P39" s="153">
        <v>320</v>
      </c>
      <c r="Q39" s="154" t="s">
        <v>614</v>
      </c>
      <c r="R39" s="1878" t="s">
        <v>613</v>
      </c>
      <c r="S39" s="1879">
        <v>5270</v>
      </c>
      <c r="T39" s="1878" t="s">
        <v>613</v>
      </c>
      <c r="U39" s="1882">
        <v>50</v>
      </c>
      <c r="V39" s="116" t="s">
        <v>613</v>
      </c>
      <c r="W39" s="155">
        <v>7570</v>
      </c>
      <c r="X39" s="156">
        <v>70</v>
      </c>
      <c r="Y39" s="1885"/>
      <c r="Z39" s="95"/>
      <c r="AA39" s="199"/>
      <c r="AB39" s="1878"/>
      <c r="AC39" s="200"/>
      <c r="AD39" s="201"/>
      <c r="AE39" s="1887"/>
      <c r="AF39" s="199"/>
      <c r="AG39" s="1885"/>
      <c r="AH39" s="181"/>
      <c r="AI39" s="181"/>
      <c r="AJ39" s="1886"/>
      <c r="AK39" s="203"/>
      <c r="AL39" s="1904" t="s">
        <v>613</v>
      </c>
      <c r="AM39" s="161" t="s">
        <v>617</v>
      </c>
      <c r="AN39" s="162">
        <v>2500</v>
      </c>
      <c r="AO39" s="163">
        <v>2700</v>
      </c>
      <c r="AP39" s="1900" t="s">
        <v>613</v>
      </c>
      <c r="AQ39" s="161" t="s">
        <v>618</v>
      </c>
      <c r="AR39" s="162">
        <v>5500</v>
      </c>
      <c r="AS39" s="163">
        <v>6200</v>
      </c>
      <c r="AT39" s="1878" t="s">
        <v>613</v>
      </c>
      <c r="AU39" s="1879">
        <v>4540</v>
      </c>
      <c r="AV39" s="1878" t="s">
        <v>613</v>
      </c>
      <c r="AW39" s="1882">
        <v>40</v>
      </c>
      <c r="AX39" s="1900"/>
      <c r="AY39" s="1888" t="s">
        <v>677</v>
      </c>
      <c r="AZ39" s="1900" t="s">
        <v>619</v>
      </c>
      <c r="BA39" s="1892" t="s">
        <v>620</v>
      </c>
      <c r="BB39" s="165"/>
      <c r="BC39" s="1892" t="s">
        <v>731</v>
      </c>
      <c r="BD39" s="166"/>
      <c r="BF39" s="95"/>
      <c r="BG39" s="92">
        <v>51</v>
      </c>
      <c r="BH39" s="92">
        <v>52</v>
      </c>
      <c r="BI39" s="1849">
        <v>9</v>
      </c>
      <c r="BJ39" s="114"/>
      <c r="BK39" s="114"/>
      <c r="BL39" s="114"/>
      <c r="BM39" s="114"/>
      <c r="BN39" s="114"/>
      <c r="BO39" s="114"/>
      <c r="BP39" s="114"/>
      <c r="BQ39" s="114"/>
      <c r="BR39" s="114"/>
      <c r="BS39" s="114"/>
      <c r="BT39" s="114"/>
      <c r="BU39" s="114"/>
      <c r="BV39" s="114"/>
    </row>
    <row r="40" spans="1:74" s="195" customFormat="1" ht="13.5" customHeight="1">
      <c r="A40" s="195" t="s">
        <v>678</v>
      </c>
      <c r="B40" s="1845"/>
      <c r="C40" s="1875"/>
      <c r="D40" s="1877"/>
      <c r="E40" s="167" t="s">
        <v>436</v>
      </c>
      <c r="F40" s="149"/>
      <c r="G40" s="168">
        <v>41000</v>
      </c>
      <c r="H40" s="169">
        <v>101860</v>
      </c>
      <c r="I40" s="168">
        <v>35900</v>
      </c>
      <c r="J40" s="169">
        <v>96760</v>
      </c>
      <c r="K40" s="116" t="s">
        <v>613</v>
      </c>
      <c r="L40" s="170">
        <v>370</v>
      </c>
      <c r="M40" s="171">
        <v>900</v>
      </c>
      <c r="N40" s="172" t="s">
        <v>614</v>
      </c>
      <c r="O40" s="170">
        <v>320</v>
      </c>
      <c r="P40" s="171">
        <v>850</v>
      </c>
      <c r="Q40" s="172" t="s">
        <v>614</v>
      </c>
      <c r="R40" s="1878"/>
      <c r="S40" s="1880"/>
      <c r="T40" s="1878"/>
      <c r="U40" s="1883"/>
      <c r="V40" s="116" t="s">
        <v>613</v>
      </c>
      <c r="W40" s="173">
        <v>7570</v>
      </c>
      <c r="X40" s="174">
        <v>70</v>
      </c>
      <c r="Y40" s="1885"/>
      <c r="Z40" s="95"/>
      <c r="AA40" s="175" t="s">
        <v>679</v>
      </c>
      <c r="AB40" s="1878"/>
      <c r="AC40" s="165" t="s">
        <v>679</v>
      </c>
      <c r="AD40" s="198"/>
      <c r="AE40" s="1887"/>
      <c r="AF40" s="175" t="s">
        <v>680</v>
      </c>
      <c r="AG40" s="1885"/>
      <c r="AH40" s="181"/>
      <c r="AI40" s="181"/>
      <c r="AJ40" s="1886"/>
      <c r="AK40" s="204"/>
      <c r="AL40" s="1904"/>
      <c r="AM40" s="112" t="s">
        <v>623</v>
      </c>
      <c r="AN40" s="177">
        <v>2400</v>
      </c>
      <c r="AO40" s="178">
        <v>2600</v>
      </c>
      <c r="AP40" s="1900"/>
      <c r="AQ40" s="112" t="s">
        <v>624</v>
      </c>
      <c r="AR40" s="177">
        <v>3000</v>
      </c>
      <c r="AS40" s="178">
        <v>3400</v>
      </c>
      <c r="AT40" s="1878"/>
      <c r="AU40" s="1880"/>
      <c r="AV40" s="1878"/>
      <c r="AW40" s="1883"/>
      <c r="AX40" s="1900"/>
      <c r="AY40" s="1888"/>
      <c r="AZ40" s="1900"/>
      <c r="BA40" s="1893"/>
      <c r="BB40" s="165"/>
      <c r="BC40" s="1893"/>
      <c r="BD40" s="166"/>
      <c r="BF40" s="95"/>
      <c r="BG40" s="92">
        <v>51</v>
      </c>
      <c r="BH40" s="92">
        <v>52</v>
      </c>
      <c r="BI40" s="1849"/>
      <c r="BJ40" s="114"/>
      <c r="BK40" s="114"/>
      <c r="BL40" s="114"/>
      <c r="BM40" s="114"/>
      <c r="BN40" s="114"/>
      <c r="BO40" s="114"/>
      <c r="BP40" s="114"/>
      <c r="BQ40" s="114"/>
      <c r="BR40" s="114"/>
      <c r="BS40" s="114"/>
      <c r="BT40" s="114"/>
      <c r="BU40" s="114"/>
      <c r="BV40" s="114"/>
    </row>
    <row r="41" spans="1:74" s="195" customFormat="1" ht="13.5" customHeight="1">
      <c r="A41" s="195" t="s">
        <v>681</v>
      </c>
      <c r="B41" s="1845"/>
      <c r="C41" s="1875"/>
      <c r="D41" s="1894" t="s">
        <v>626</v>
      </c>
      <c r="E41" s="167" t="s">
        <v>627</v>
      </c>
      <c r="F41" s="149"/>
      <c r="G41" s="168">
        <v>101860</v>
      </c>
      <c r="H41" s="169">
        <v>177650</v>
      </c>
      <c r="I41" s="168">
        <v>96760</v>
      </c>
      <c r="J41" s="169">
        <v>172550</v>
      </c>
      <c r="K41" s="116" t="s">
        <v>613</v>
      </c>
      <c r="L41" s="170">
        <v>900</v>
      </c>
      <c r="M41" s="171">
        <v>1660</v>
      </c>
      <c r="N41" s="172" t="s">
        <v>614</v>
      </c>
      <c r="O41" s="170">
        <v>850</v>
      </c>
      <c r="P41" s="171">
        <v>1610</v>
      </c>
      <c r="Q41" s="172" t="s">
        <v>614</v>
      </c>
      <c r="R41" s="1878"/>
      <c r="S41" s="1880"/>
      <c r="T41" s="1878"/>
      <c r="U41" s="1883"/>
      <c r="V41" s="180"/>
      <c r="W41" s="181"/>
      <c r="X41" s="182"/>
      <c r="Y41" s="1886"/>
      <c r="Z41" s="95">
        <v>629</v>
      </c>
      <c r="AA41" s="175">
        <v>469600</v>
      </c>
      <c r="AB41" s="1878"/>
      <c r="AC41" s="165">
        <v>4690</v>
      </c>
      <c r="AD41" s="159"/>
      <c r="AE41" s="1887"/>
      <c r="AF41" s="205" t="s">
        <v>682</v>
      </c>
      <c r="AG41" s="1885"/>
      <c r="AH41" s="181"/>
      <c r="AI41" s="181"/>
      <c r="AJ41" s="1886"/>
      <c r="AK41" s="204"/>
      <c r="AL41" s="1904"/>
      <c r="AM41" s="112" t="s">
        <v>628</v>
      </c>
      <c r="AN41" s="177">
        <v>2200</v>
      </c>
      <c r="AO41" s="178">
        <v>2400</v>
      </c>
      <c r="AP41" s="1900"/>
      <c r="AQ41" s="112" t="s">
        <v>629</v>
      </c>
      <c r="AR41" s="177">
        <v>2600</v>
      </c>
      <c r="AS41" s="178">
        <v>2900</v>
      </c>
      <c r="AT41" s="1878"/>
      <c r="AU41" s="1880"/>
      <c r="AV41" s="1878"/>
      <c r="AW41" s="1883"/>
      <c r="AX41" s="1900"/>
      <c r="AY41" s="1905">
        <v>0.1</v>
      </c>
      <c r="AZ41" s="1900"/>
      <c r="BA41" s="1898">
        <v>7.0000000000000007E-2</v>
      </c>
      <c r="BB41" s="165"/>
      <c r="BC41" s="1898">
        <v>0.96</v>
      </c>
      <c r="BD41" s="166"/>
      <c r="BF41" s="95"/>
      <c r="BG41" s="92">
        <v>51</v>
      </c>
      <c r="BH41" s="92">
        <v>52</v>
      </c>
      <c r="BI41" s="1849"/>
      <c r="BJ41" s="114"/>
      <c r="BK41" s="114"/>
      <c r="BL41" s="114"/>
      <c r="BM41" s="114"/>
      <c r="BN41" s="114"/>
      <c r="BO41" s="114"/>
      <c r="BP41" s="114"/>
      <c r="BQ41" s="114"/>
      <c r="BR41" s="114"/>
      <c r="BS41" s="114"/>
      <c r="BT41" s="114"/>
      <c r="BU41" s="114"/>
      <c r="BV41" s="114"/>
    </row>
    <row r="42" spans="1:74" s="195" customFormat="1" ht="13.5" customHeight="1">
      <c r="A42" s="195" t="s">
        <v>683</v>
      </c>
      <c r="B42" s="1845"/>
      <c r="C42" s="1875"/>
      <c r="D42" s="1895"/>
      <c r="E42" s="184" t="s">
        <v>439</v>
      </c>
      <c r="F42" s="149"/>
      <c r="G42" s="185">
        <v>177650</v>
      </c>
      <c r="H42" s="186"/>
      <c r="I42" s="185">
        <v>172550</v>
      </c>
      <c r="J42" s="186"/>
      <c r="K42" s="116" t="s">
        <v>613</v>
      </c>
      <c r="L42" s="173">
        <v>1660</v>
      </c>
      <c r="M42" s="187"/>
      <c r="N42" s="188" t="s">
        <v>614</v>
      </c>
      <c r="O42" s="173">
        <v>1610</v>
      </c>
      <c r="P42" s="187"/>
      <c r="Q42" s="188" t="s">
        <v>614</v>
      </c>
      <c r="R42" s="1878"/>
      <c r="S42" s="1881"/>
      <c r="T42" s="1878"/>
      <c r="U42" s="1884"/>
      <c r="V42" s="180"/>
      <c r="W42" s="181"/>
      <c r="X42" s="189"/>
      <c r="Y42" s="1886"/>
      <c r="Z42" s="95"/>
      <c r="AA42" s="199"/>
      <c r="AB42" s="1878"/>
      <c r="AC42" s="200"/>
      <c r="AD42" s="201"/>
      <c r="AE42" s="1887"/>
      <c r="AF42" s="199"/>
      <c r="AG42" s="1885"/>
      <c r="AH42" s="181"/>
      <c r="AI42" s="181"/>
      <c r="AJ42" s="1886"/>
      <c r="AK42" s="204"/>
      <c r="AL42" s="1904"/>
      <c r="AM42" s="191" t="s">
        <v>631</v>
      </c>
      <c r="AN42" s="192">
        <v>2100</v>
      </c>
      <c r="AO42" s="193">
        <v>2300</v>
      </c>
      <c r="AP42" s="1900"/>
      <c r="AQ42" s="191" t="s">
        <v>632</v>
      </c>
      <c r="AR42" s="192">
        <v>2400</v>
      </c>
      <c r="AS42" s="193">
        <v>2600</v>
      </c>
      <c r="AT42" s="1878"/>
      <c r="AU42" s="1881"/>
      <c r="AV42" s="1878"/>
      <c r="AW42" s="1884"/>
      <c r="AX42" s="1900"/>
      <c r="AY42" s="1905"/>
      <c r="AZ42" s="1900"/>
      <c r="BA42" s="1899"/>
      <c r="BB42" s="165"/>
      <c r="BC42" s="1898"/>
      <c r="BD42" s="166"/>
      <c r="BF42" s="95"/>
      <c r="BG42" s="92">
        <v>51</v>
      </c>
      <c r="BH42" s="92">
        <v>52</v>
      </c>
      <c r="BI42" s="1849"/>
      <c r="BJ42" s="114"/>
      <c r="BK42" s="114"/>
      <c r="BL42" s="114"/>
      <c r="BM42" s="114"/>
      <c r="BN42" s="114"/>
      <c r="BO42" s="114"/>
      <c r="BP42" s="114"/>
      <c r="BQ42" s="114"/>
      <c r="BR42" s="114"/>
      <c r="BS42" s="114"/>
      <c r="BT42" s="114"/>
      <c r="BU42" s="114"/>
      <c r="BV42" s="114"/>
    </row>
    <row r="43" spans="1:74" s="195" customFormat="1" ht="13.5" customHeight="1">
      <c r="A43" s="195" t="s">
        <v>684</v>
      </c>
      <c r="B43" s="1845"/>
      <c r="C43" s="1903" t="s">
        <v>685</v>
      </c>
      <c r="D43" s="1876" t="s">
        <v>612</v>
      </c>
      <c r="E43" s="148" t="s">
        <v>498</v>
      </c>
      <c r="F43" s="149"/>
      <c r="G43" s="150">
        <v>32040</v>
      </c>
      <c r="H43" s="151">
        <v>39610</v>
      </c>
      <c r="I43" s="150">
        <v>27400</v>
      </c>
      <c r="J43" s="151">
        <v>34970</v>
      </c>
      <c r="K43" s="116" t="s">
        <v>613</v>
      </c>
      <c r="L43" s="152">
        <v>290</v>
      </c>
      <c r="M43" s="153">
        <v>360</v>
      </c>
      <c r="N43" s="154" t="s">
        <v>614</v>
      </c>
      <c r="O43" s="152">
        <v>240</v>
      </c>
      <c r="P43" s="153">
        <v>310</v>
      </c>
      <c r="Q43" s="154" t="s">
        <v>614</v>
      </c>
      <c r="R43" s="1878" t="s">
        <v>613</v>
      </c>
      <c r="S43" s="1879">
        <v>4790</v>
      </c>
      <c r="T43" s="1878" t="s">
        <v>613</v>
      </c>
      <c r="U43" s="1882">
        <v>40</v>
      </c>
      <c r="V43" s="116" t="s">
        <v>613</v>
      </c>
      <c r="W43" s="155">
        <v>7570</v>
      </c>
      <c r="X43" s="156">
        <v>70</v>
      </c>
      <c r="Y43" s="1885"/>
      <c r="Z43" s="95"/>
      <c r="AA43" s="175" t="s">
        <v>686</v>
      </c>
      <c r="AB43" s="1878"/>
      <c r="AC43" s="165" t="s">
        <v>686</v>
      </c>
      <c r="AD43" s="198"/>
      <c r="AE43" s="1887"/>
      <c r="AF43" s="175"/>
      <c r="AG43" s="1885"/>
      <c r="AH43" s="181"/>
      <c r="AI43" s="181"/>
      <c r="AJ43" s="1886"/>
      <c r="AK43" s="204"/>
      <c r="AL43" s="1904" t="s">
        <v>613</v>
      </c>
      <c r="AM43" s="161" t="s">
        <v>617</v>
      </c>
      <c r="AN43" s="162">
        <v>2700</v>
      </c>
      <c r="AO43" s="163">
        <v>3000</v>
      </c>
      <c r="AP43" s="1900" t="s">
        <v>613</v>
      </c>
      <c r="AQ43" s="161" t="s">
        <v>618</v>
      </c>
      <c r="AR43" s="162">
        <v>6100</v>
      </c>
      <c r="AS43" s="163">
        <v>6800</v>
      </c>
      <c r="AT43" s="1878" t="s">
        <v>613</v>
      </c>
      <c r="AU43" s="1879">
        <v>4130</v>
      </c>
      <c r="AV43" s="1878" t="s">
        <v>613</v>
      </c>
      <c r="AW43" s="1882">
        <v>40</v>
      </c>
      <c r="AX43" s="1900"/>
      <c r="AY43" s="202"/>
      <c r="AZ43" s="1900" t="s">
        <v>619</v>
      </c>
      <c r="BA43" s="1892" t="s">
        <v>620</v>
      </c>
      <c r="BB43" s="165"/>
      <c r="BC43" s="1892" t="s">
        <v>731</v>
      </c>
      <c r="BD43" s="166"/>
      <c r="BF43" s="95"/>
      <c r="BG43" s="92">
        <v>53</v>
      </c>
      <c r="BH43" s="92">
        <v>54</v>
      </c>
      <c r="BI43" s="1849">
        <v>10</v>
      </c>
      <c r="BJ43" s="114"/>
      <c r="BK43" s="114"/>
      <c r="BL43" s="114"/>
      <c r="BM43" s="114"/>
      <c r="BN43" s="114"/>
      <c r="BO43" s="114"/>
      <c r="BP43" s="114"/>
      <c r="BQ43" s="114"/>
      <c r="BR43" s="114"/>
      <c r="BS43" s="114"/>
      <c r="BT43" s="114"/>
      <c r="BU43" s="114"/>
      <c r="BV43" s="114"/>
    </row>
    <row r="44" spans="1:74" s="195" customFormat="1" ht="13.5" customHeight="1">
      <c r="A44" s="195" t="s">
        <v>687</v>
      </c>
      <c r="B44" s="1845"/>
      <c r="C44" s="1875"/>
      <c r="D44" s="1877"/>
      <c r="E44" s="167" t="s">
        <v>436</v>
      </c>
      <c r="F44" s="149"/>
      <c r="G44" s="168">
        <v>39610</v>
      </c>
      <c r="H44" s="169">
        <v>100470</v>
      </c>
      <c r="I44" s="168">
        <v>34970</v>
      </c>
      <c r="J44" s="169">
        <v>95830</v>
      </c>
      <c r="K44" s="116" t="s">
        <v>613</v>
      </c>
      <c r="L44" s="170">
        <v>360</v>
      </c>
      <c r="M44" s="171">
        <v>890</v>
      </c>
      <c r="N44" s="172" t="s">
        <v>614</v>
      </c>
      <c r="O44" s="170">
        <v>310</v>
      </c>
      <c r="P44" s="171">
        <v>840</v>
      </c>
      <c r="Q44" s="172" t="s">
        <v>614</v>
      </c>
      <c r="R44" s="1878"/>
      <c r="S44" s="1880"/>
      <c r="T44" s="1878"/>
      <c r="U44" s="1883"/>
      <c r="V44" s="116" t="s">
        <v>613</v>
      </c>
      <c r="W44" s="173">
        <v>7570</v>
      </c>
      <c r="X44" s="174">
        <v>70</v>
      </c>
      <c r="Y44" s="1885"/>
      <c r="Z44" s="95">
        <v>699</v>
      </c>
      <c r="AA44" s="175">
        <v>506900</v>
      </c>
      <c r="AB44" s="1878"/>
      <c r="AC44" s="165">
        <v>5060</v>
      </c>
      <c r="AD44" s="159"/>
      <c r="AE44" s="1887"/>
      <c r="AF44" s="165"/>
      <c r="AG44" s="1885"/>
      <c r="AH44" s="181"/>
      <c r="AI44" s="181"/>
      <c r="AJ44" s="1886"/>
      <c r="AK44" s="204"/>
      <c r="AL44" s="1904"/>
      <c r="AM44" s="112" t="s">
        <v>623</v>
      </c>
      <c r="AN44" s="177">
        <v>2600</v>
      </c>
      <c r="AO44" s="178">
        <v>2800</v>
      </c>
      <c r="AP44" s="1900"/>
      <c r="AQ44" s="112" t="s">
        <v>624</v>
      </c>
      <c r="AR44" s="177">
        <v>3300</v>
      </c>
      <c r="AS44" s="178">
        <v>3700</v>
      </c>
      <c r="AT44" s="1878"/>
      <c r="AU44" s="1880"/>
      <c r="AV44" s="1878"/>
      <c r="AW44" s="1883"/>
      <c r="AX44" s="1900"/>
      <c r="AY44" s="202"/>
      <c r="AZ44" s="1900"/>
      <c r="BA44" s="1893"/>
      <c r="BB44" s="165"/>
      <c r="BC44" s="1893"/>
      <c r="BD44" s="166"/>
      <c r="BF44" s="95"/>
      <c r="BG44" s="92">
        <v>53</v>
      </c>
      <c r="BH44" s="92">
        <v>54</v>
      </c>
      <c r="BI44" s="1849"/>
      <c r="BJ44" s="114"/>
      <c r="BK44" s="114"/>
      <c r="BL44" s="114"/>
      <c r="BM44" s="114"/>
      <c r="BN44" s="114"/>
      <c r="BO44" s="114"/>
      <c r="BP44" s="114"/>
      <c r="BQ44" s="114"/>
      <c r="BR44" s="114"/>
      <c r="BS44" s="114"/>
      <c r="BT44" s="114"/>
      <c r="BU44" s="114"/>
      <c r="BV44" s="114"/>
    </row>
    <row r="45" spans="1:74" s="195" customFormat="1" ht="13.5" customHeight="1">
      <c r="A45" s="195" t="s">
        <v>688</v>
      </c>
      <c r="B45" s="1845"/>
      <c r="C45" s="1875"/>
      <c r="D45" s="1894" t="s">
        <v>626</v>
      </c>
      <c r="E45" s="167" t="s">
        <v>627</v>
      </c>
      <c r="F45" s="149"/>
      <c r="G45" s="168">
        <v>100470</v>
      </c>
      <c r="H45" s="169">
        <v>176260</v>
      </c>
      <c r="I45" s="168">
        <v>95830</v>
      </c>
      <c r="J45" s="169">
        <v>171620</v>
      </c>
      <c r="K45" s="116" t="s">
        <v>613</v>
      </c>
      <c r="L45" s="170">
        <v>890</v>
      </c>
      <c r="M45" s="171">
        <v>1650</v>
      </c>
      <c r="N45" s="172" t="s">
        <v>614</v>
      </c>
      <c r="O45" s="170">
        <v>840</v>
      </c>
      <c r="P45" s="171">
        <v>1600</v>
      </c>
      <c r="Q45" s="172" t="s">
        <v>614</v>
      </c>
      <c r="R45" s="1878"/>
      <c r="S45" s="1880"/>
      <c r="T45" s="1878"/>
      <c r="U45" s="1883"/>
      <c r="V45" s="180"/>
      <c r="W45" s="181"/>
      <c r="X45" s="182"/>
      <c r="Y45" s="1886"/>
      <c r="Z45" s="95"/>
      <c r="AA45" s="199"/>
      <c r="AB45" s="1878"/>
      <c r="AC45" s="200"/>
      <c r="AD45" s="201"/>
      <c r="AE45" s="1887"/>
      <c r="AF45" s="199"/>
      <c r="AG45" s="1885"/>
      <c r="AH45" s="181"/>
      <c r="AI45" s="181"/>
      <c r="AJ45" s="1886"/>
      <c r="AK45" s="204"/>
      <c r="AL45" s="1904"/>
      <c r="AM45" s="112" t="s">
        <v>628</v>
      </c>
      <c r="AN45" s="177">
        <v>2400</v>
      </c>
      <c r="AO45" s="178">
        <v>2700</v>
      </c>
      <c r="AP45" s="1900"/>
      <c r="AQ45" s="112" t="s">
        <v>629</v>
      </c>
      <c r="AR45" s="177">
        <v>2900</v>
      </c>
      <c r="AS45" s="178">
        <v>3200</v>
      </c>
      <c r="AT45" s="1878"/>
      <c r="AU45" s="1880"/>
      <c r="AV45" s="1878"/>
      <c r="AW45" s="1883"/>
      <c r="AX45" s="1900"/>
      <c r="AY45" s="202"/>
      <c r="AZ45" s="1900"/>
      <c r="BA45" s="1898">
        <v>7.0000000000000007E-2</v>
      </c>
      <c r="BB45" s="165"/>
      <c r="BC45" s="1898">
        <v>0.95</v>
      </c>
      <c r="BD45" s="166"/>
      <c r="BF45" s="95"/>
      <c r="BG45" s="92">
        <v>53</v>
      </c>
      <c r="BH45" s="92">
        <v>54</v>
      </c>
      <c r="BI45" s="1849"/>
      <c r="BJ45" s="114"/>
      <c r="BK45" s="114"/>
      <c r="BL45" s="114"/>
      <c r="BM45" s="114"/>
      <c r="BN45" s="114"/>
      <c r="BO45" s="114"/>
      <c r="BP45" s="114"/>
      <c r="BQ45" s="114"/>
      <c r="BR45" s="114"/>
      <c r="BS45" s="114"/>
      <c r="BT45" s="114"/>
      <c r="BU45" s="114"/>
      <c r="BV45" s="114"/>
    </row>
    <row r="46" spans="1:74" s="195" customFormat="1" ht="13.5" customHeight="1">
      <c r="A46" s="195" t="s">
        <v>689</v>
      </c>
      <c r="B46" s="1845"/>
      <c r="C46" s="1875"/>
      <c r="D46" s="1895"/>
      <c r="E46" s="184" t="s">
        <v>439</v>
      </c>
      <c r="F46" s="149"/>
      <c r="G46" s="185">
        <v>176260</v>
      </c>
      <c r="H46" s="186"/>
      <c r="I46" s="185">
        <v>171620</v>
      </c>
      <c r="J46" s="186"/>
      <c r="K46" s="116" t="s">
        <v>613</v>
      </c>
      <c r="L46" s="173">
        <v>1650</v>
      </c>
      <c r="M46" s="187"/>
      <c r="N46" s="188" t="s">
        <v>614</v>
      </c>
      <c r="O46" s="173">
        <v>1600</v>
      </c>
      <c r="P46" s="187"/>
      <c r="Q46" s="188" t="s">
        <v>614</v>
      </c>
      <c r="R46" s="1878"/>
      <c r="S46" s="1881"/>
      <c r="T46" s="1878"/>
      <c r="U46" s="1884"/>
      <c r="V46" s="180"/>
      <c r="W46" s="181"/>
      <c r="X46" s="189"/>
      <c r="Y46" s="1886"/>
      <c r="Z46" s="95"/>
      <c r="AA46" s="175" t="s">
        <v>690</v>
      </c>
      <c r="AB46" s="1878"/>
      <c r="AC46" s="165" t="s">
        <v>690</v>
      </c>
      <c r="AD46" s="198"/>
      <c r="AE46" s="1887"/>
      <c r="AF46" s="175"/>
      <c r="AG46" s="1885"/>
      <c r="AH46" s="181"/>
      <c r="AI46" s="181"/>
      <c r="AJ46" s="1886"/>
      <c r="AK46" s="204"/>
      <c r="AL46" s="1904"/>
      <c r="AM46" s="191" t="s">
        <v>631</v>
      </c>
      <c r="AN46" s="192">
        <v>2300</v>
      </c>
      <c r="AO46" s="193">
        <v>2600</v>
      </c>
      <c r="AP46" s="1900"/>
      <c r="AQ46" s="191" t="s">
        <v>632</v>
      </c>
      <c r="AR46" s="192">
        <v>2600</v>
      </c>
      <c r="AS46" s="193">
        <v>2900</v>
      </c>
      <c r="AT46" s="1878"/>
      <c r="AU46" s="1881"/>
      <c r="AV46" s="1878"/>
      <c r="AW46" s="1884"/>
      <c r="AX46" s="1900"/>
      <c r="AY46" s="202"/>
      <c r="AZ46" s="1900"/>
      <c r="BA46" s="1899"/>
      <c r="BB46" s="165"/>
      <c r="BC46" s="1898"/>
      <c r="BD46" s="166"/>
      <c r="BF46" s="95"/>
      <c r="BG46" s="92">
        <v>53</v>
      </c>
      <c r="BH46" s="92">
        <v>54</v>
      </c>
      <c r="BI46" s="1849"/>
      <c r="BJ46" s="114"/>
      <c r="BK46" s="114"/>
      <c r="BL46" s="114"/>
      <c r="BM46" s="114"/>
      <c r="BN46" s="114"/>
      <c r="BO46" s="114"/>
      <c r="BP46" s="114"/>
      <c r="BQ46" s="114"/>
      <c r="BR46" s="114"/>
      <c r="BS46" s="114"/>
      <c r="BT46" s="114"/>
      <c r="BU46" s="114"/>
      <c r="BV46" s="114"/>
    </row>
    <row r="47" spans="1:74" s="195" customFormat="1" ht="13.5" customHeight="1">
      <c r="A47" s="195" t="s">
        <v>691</v>
      </c>
      <c r="B47" s="1845"/>
      <c r="C47" s="1903" t="s">
        <v>692</v>
      </c>
      <c r="D47" s="1876" t="s">
        <v>612</v>
      </c>
      <c r="E47" s="148" t="s">
        <v>498</v>
      </c>
      <c r="F47" s="149"/>
      <c r="G47" s="150">
        <v>30840</v>
      </c>
      <c r="H47" s="151">
        <v>38410</v>
      </c>
      <c r="I47" s="150">
        <v>26580</v>
      </c>
      <c r="J47" s="151">
        <v>34150</v>
      </c>
      <c r="K47" s="116" t="s">
        <v>613</v>
      </c>
      <c r="L47" s="152">
        <v>280</v>
      </c>
      <c r="M47" s="153">
        <v>350</v>
      </c>
      <c r="N47" s="154" t="s">
        <v>614</v>
      </c>
      <c r="O47" s="152">
        <v>240</v>
      </c>
      <c r="P47" s="153">
        <v>310</v>
      </c>
      <c r="Q47" s="154" t="s">
        <v>614</v>
      </c>
      <c r="R47" s="1878" t="s">
        <v>613</v>
      </c>
      <c r="S47" s="1879">
        <v>4390</v>
      </c>
      <c r="T47" s="1878" t="s">
        <v>613</v>
      </c>
      <c r="U47" s="1882">
        <v>40</v>
      </c>
      <c r="V47" s="116" t="s">
        <v>613</v>
      </c>
      <c r="W47" s="155">
        <v>7570</v>
      </c>
      <c r="X47" s="156">
        <v>70</v>
      </c>
      <c r="Y47" s="1885"/>
      <c r="Z47" s="95">
        <v>769</v>
      </c>
      <c r="AA47" s="175">
        <v>544300</v>
      </c>
      <c r="AB47" s="1878"/>
      <c r="AC47" s="165">
        <v>5440</v>
      </c>
      <c r="AD47" s="159"/>
      <c r="AE47" s="1887"/>
      <c r="AF47" s="165"/>
      <c r="AG47" s="1885"/>
      <c r="AH47" s="181"/>
      <c r="AI47" s="181"/>
      <c r="AJ47" s="1886"/>
      <c r="AK47" s="204"/>
      <c r="AL47" s="1904" t="s">
        <v>613</v>
      </c>
      <c r="AM47" s="161" t="s">
        <v>617</v>
      </c>
      <c r="AN47" s="162">
        <v>2500</v>
      </c>
      <c r="AO47" s="163">
        <v>2700</v>
      </c>
      <c r="AP47" s="1900" t="s">
        <v>613</v>
      </c>
      <c r="AQ47" s="161" t="s">
        <v>618</v>
      </c>
      <c r="AR47" s="162">
        <v>5500</v>
      </c>
      <c r="AS47" s="163">
        <v>6200</v>
      </c>
      <c r="AT47" s="1878" t="s">
        <v>613</v>
      </c>
      <c r="AU47" s="1879">
        <v>3780</v>
      </c>
      <c r="AV47" s="1878" t="s">
        <v>613</v>
      </c>
      <c r="AW47" s="1882">
        <v>30</v>
      </c>
      <c r="AX47" s="1900"/>
      <c r="AY47" s="202"/>
      <c r="AZ47" s="1900" t="s">
        <v>619</v>
      </c>
      <c r="BA47" s="1892" t="s">
        <v>620</v>
      </c>
      <c r="BB47" s="165"/>
      <c r="BC47" s="1892" t="s">
        <v>731</v>
      </c>
      <c r="BD47" s="166"/>
      <c r="BF47" s="95"/>
      <c r="BG47" s="92">
        <v>55</v>
      </c>
      <c r="BH47" s="92">
        <v>56</v>
      </c>
      <c r="BI47" s="1849">
        <v>11</v>
      </c>
      <c r="BJ47" s="114"/>
      <c r="BK47" s="114"/>
      <c r="BL47" s="114"/>
      <c r="BM47" s="114"/>
      <c r="BN47" s="114"/>
      <c r="BO47" s="114"/>
      <c r="BP47" s="114"/>
      <c r="BQ47" s="114"/>
      <c r="BR47" s="114"/>
      <c r="BS47" s="114"/>
      <c r="BT47" s="114"/>
      <c r="BU47" s="114"/>
      <c r="BV47" s="114"/>
    </row>
    <row r="48" spans="1:74" s="195" customFormat="1" ht="13.5" customHeight="1">
      <c r="A48" s="195" t="s">
        <v>693</v>
      </c>
      <c r="B48" s="1845"/>
      <c r="C48" s="1875"/>
      <c r="D48" s="1877"/>
      <c r="E48" s="167" t="s">
        <v>436</v>
      </c>
      <c r="F48" s="149"/>
      <c r="G48" s="168">
        <v>38410</v>
      </c>
      <c r="H48" s="169">
        <v>99270</v>
      </c>
      <c r="I48" s="168">
        <v>34150</v>
      </c>
      <c r="J48" s="169">
        <v>95010</v>
      </c>
      <c r="K48" s="116" t="s">
        <v>613</v>
      </c>
      <c r="L48" s="170">
        <v>350</v>
      </c>
      <c r="M48" s="171">
        <v>880</v>
      </c>
      <c r="N48" s="172" t="s">
        <v>614</v>
      </c>
      <c r="O48" s="170">
        <v>310</v>
      </c>
      <c r="P48" s="171">
        <v>840</v>
      </c>
      <c r="Q48" s="172" t="s">
        <v>614</v>
      </c>
      <c r="R48" s="1878"/>
      <c r="S48" s="1880"/>
      <c r="T48" s="1878"/>
      <c r="U48" s="1883"/>
      <c r="V48" s="116" t="s">
        <v>613</v>
      </c>
      <c r="W48" s="173">
        <v>7570</v>
      </c>
      <c r="X48" s="174">
        <v>70</v>
      </c>
      <c r="Y48" s="1885"/>
      <c r="Z48" s="95"/>
      <c r="AA48" s="199"/>
      <c r="AB48" s="1878"/>
      <c r="AC48" s="200"/>
      <c r="AD48" s="201"/>
      <c r="AE48" s="1887"/>
      <c r="AF48" s="199"/>
      <c r="AG48" s="1885"/>
      <c r="AH48" s="181"/>
      <c r="AI48" s="181"/>
      <c r="AJ48" s="1886"/>
      <c r="AK48" s="204"/>
      <c r="AL48" s="1904"/>
      <c r="AM48" s="112" t="s">
        <v>623</v>
      </c>
      <c r="AN48" s="177">
        <v>2400</v>
      </c>
      <c r="AO48" s="178">
        <v>2600</v>
      </c>
      <c r="AP48" s="1900"/>
      <c r="AQ48" s="112" t="s">
        <v>624</v>
      </c>
      <c r="AR48" s="177">
        <v>3000</v>
      </c>
      <c r="AS48" s="178">
        <v>3400</v>
      </c>
      <c r="AT48" s="1878"/>
      <c r="AU48" s="1880"/>
      <c r="AV48" s="1878"/>
      <c r="AW48" s="1883"/>
      <c r="AX48" s="1900"/>
      <c r="AY48" s="202"/>
      <c r="AZ48" s="1900"/>
      <c r="BA48" s="1893"/>
      <c r="BB48" s="165"/>
      <c r="BC48" s="1893"/>
      <c r="BD48" s="166"/>
      <c r="BF48" s="95"/>
      <c r="BG48" s="92">
        <v>55</v>
      </c>
      <c r="BH48" s="92">
        <v>56</v>
      </c>
      <c r="BI48" s="1849"/>
      <c r="BJ48" s="114"/>
      <c r="BK48" s="114"/>
      <c r="BL48" s="114"/>
      <c r="BM48" s="114"/>
      <c r="BN48" s="114"/>
      <c r="BO48" s="114"/>
      <c r="BP48" s="114"/>
      <c r="BQ48" s="114"/>
      <c r="BR48" s="114"/>
      <c r="BS48" s="114"/>
      <c r="BT48" s="114"/>
      <c r="BU48" s="114"/>
      <c r="BV48" s="114"/>
    </row>
    <row r="49" spans="1:74" s="195" customFormat="1" ht="13.5" customHeight="1">
      <c r="A49" s="195" t="s">
        <v>694</v>
      </c>
      <c r="B49" s="1845"/>
      <c r="C49" s="1875"/>
      <c r="D49" s="1894" t="s">
        <v>626</v>
      </c>
      <c r="E49" s="167" t="s">
        <v>627</v>
      </c>
      <c r="F49" s="149"/>
      <c r="G49" s="168">
        <v>99270</v>
      </c>
      <c r="H49" s="169">
        <v>175060</v>
      </c>
      <c r="I49" s="168">
        <v>95010</v>
      </c>
      <c r="J49" s="169">
        <v>170800</v>
      </c>
      <c r="K49" s="116" t="s">
        <v>613</v>
      </c>
      <c r="L49" s="170">
        <v>880</v>
      </c>
      <c r="M49" s="171">
        <v>1640</v>
      </c>
      <c r="N49" s="172" t="s">
        <v>614</v>
      </c>
      <c r="O49" s="170">
        <v>840</v>
      </c>
      <c r="P49" s="171">
        <v>1600</v>
      </c>
      <c r="Q49" s="172" t="s">
        <v>614</v>
      </c>
      <c r="R49" s="1878"/>
      <c r="S49" s="1880"/>
      <c r="T49" s="1878"/>
      <c r="U49" s="1883"/>
      <c r="V49" s="180"/>
      <c r="W49" s="181"/>
      <c r="X49" s="182"/>
      <c r="Y49" s="1886"/>
      <c r="Z49" s="95"/>
      <c r="AA49" s="175" t="s">
        <v>695</v>
      </c>
      <c r="AB49" s="1878"/>
      <c r="AC49" s="165" t="s">
        <v>695</v>
      </c>
      <c r="AD49" s="198"/>
      <c r="AE49" s="1887"/>
      <c r="AF49" s="175"/>
      <c r="AG49" s="1885"/>
      <c r="AH49" s="181"/>
      <c r="AI49" s="181"/>
      <c r="AJ49" s="1886"/>
      <c r="AK49" s="204"/>
      <c r="AL49" s="1904"/>
      <c r="AM49" s="112" t="s">
        <v>628</v>
      </c>
      <c r="AN49" s="177">
        <v>2200</v>
      </c>
      <c r="AO49" s="178">
        <v>2400</v>
      </c>
      <c r="AP49" s="1900"/>
      <c r="AQ49" s="112" t="s">
        <v>629</v>
      </c>
      <c r="AR49" s="177">
        <v>2600</v>
      </c>
      <c r="AS49" s="178">
        <v>2900</v>
      </c>
      <c r="AT49" s="1878"/>
      <c r="AU49" s="1880"/>
      <c r="AV49" s="1878"/>
      <c r="AW49" s="1883"/>
      <c r="AX49" s="1900"/>
      <c r="AY49" s="202"/>
      <c r="AZ49" s="1900"/>
      <c r="BA49" s="1898">
        <v>7.0000000000000007E-2</v>
      </c>
      <c r="BB49" s="165"/>
      <c r="BC49" s="1898">
        <v>0.95</v>
      </c>
      <c r="BD49" s="166"/>
      <c r="BF49" s="95"/>
      <c r="BG49" s="92">
        <v>55</v>
      </c>
      <c r="BH49" s="92">
        <v>56</v>
      </c>
      <c r="BI49" s="1849"/>
      <c r="BJ49" s="114"/>
      <c r="BK49" s="114"/>
      <c r="BL49" s="114"/>
      <c r="BM49" s="114"/>
      <c r="BN49" s="114"/>
      <c r="BO49" s="114"/>
      <c r="BP49" s="114"/>
      <c r="BQ49" s="114"/>
      <c r="BR49" s="114"/>
      <c r="BS49" s="114"/>
      <c r="BT49" s="114"/>
      <c r="BU49" s="114"/>
      <c r="BV49" s="114"/>
    </row>
    <row r="50" spans="1:74" s="195" customFormat="1" ht="13.5" customHeight="1">
      <c r="A50" s="195" t="s">
        <v>696</v>
      </c>
      <c r="B50" s="1845"/>
      <c r="C50" s="1875"/>
      <c r="D50" s="1895"/>
      <c r="E50" s="184" t="s">
        <v>439</v>
      </c>
      <c r="F50" s="149"/>
      <c r="G50" s="185">
        <v>175060</v>
      </c>
      <c r="H50" s="186"/>
      <c r="I50" s="185">
        <v>170800</v>
      </c>
      <c r="J50" s="186"/>
      <c r="K50" s="116" t="s">
        <v>613</v>
      </c>
      <c r="L50" s="173">
        <v>1640</v>
      </c>
      <c r="M50" s="187"/>
      <c r="N50" s="188" t="s">
        <v>614</v>
      </c>
      <c r="O50" s="173">
        <v>1600</v>
      </c>
      <c r="P50" s="187"/>
      <c r="Q50" s="188" t="s">
        <v>614</v>
      </c>
      <c r="R50" s="1878"/>
      <c r="S50" s="1881"/>
      <c r="T50" s="1878"/>
      <c r="U50" s="1884"/>
      <c r="V50" s="180"/>
      <c r="W50" s="181"/>
      <c r="X50" s="189"/>
      <c r="Y50" s="1886"/>
      <c r="Z50" s="95">
        <v>839</v>
      </c>
      <c r="AA50" s="175">
        <v>581600</v>
      </c>
      <c r="AB50" s="1878"/>
      <c r="AC50" s="165">
        <v>5810</v>
      </c>
      <c r="AD50" s="159"/>
      <c r="AE50" s="1887"/>
      <c r="AF50" s="165"/>
      <c r="AG50" s="1885"/>
      <c r="AH50" s="181"/>
      <c r="AI50" s="181"/>
      <c r="AJ50" s="1886"/>
      <c r="AK50" s="204"/>
      <c r="AL50" s="1904"/>
      <c r="AM50" s="191" t="s">
        <v>631</v>
      </c>
      <c r="AN50" s="192">
        <v>2100</v>
      </c>
      <c r="AO50" s="193">
        <v>2300</v>
      </c>
      <c r="AP50" s="1900"/>
      <c r="AQ50" s="191" t="s">
        <v>632</v>
      </c>
      <c r="AR50" s="192">
        <v>2400</v>
      </c>
      <c r="AS50" s="193">
        <v>2600</v>
      </c>
      <c r="AT50" s="1878"/>
      <c r="AU50" s="1881"/>
      <c r="AV50" s="1878"/>
      <c r="AW50" s="1884"/>
      <c r="AX50" s="1900"/>
      <c r="AY50" s="202"/>
      <c r="AZ50" s="1900"/>
      <c r="BA50" s="1899"/>
      <c r="BB50" s="165"/>
      <c r="BC50" s="1898"/>
      <c r="BD50" s="166"/>
      <c r="BF50" s="95"/>
      <c r="BG50" s="92">
        <v>55</v>
      </c>
      <c r="BH50" s="92">
        <v>56</v>
      </c>
      <c r="BI50" s="1849"/>
      <c r="BJ50" s="114"/>
      <c r="BK50" s="114"/>
      <c r="BL50" s="114"/>
      <c r="BM50" s="114"/>
      <c r="BN50" s="114"/>
      <c r="BO50" s="114"/>
      <c r="BP50" s="114"/>
      <c r="BQ50" s="114"/>
      <c r="BR50" s="114"/>
      <c r="BS50" s="114"/>
      <c r="BT50" s="114"/>
      <c r="BU50" s="114"/>
      <c r="BV50" s="114"/>
    </row>
    <row r="51" spans="1:74" s="195" customFormat="1" ht="13.5" customHeight="1">
      <c r="A51" s="195" t="s">
        <v>697</v>
      </c>
      <c r="B51" s="1845"/>
      <c r="C51" s="1903" t="s">
        <v>698</v>
      </c>
      <c r="D51" s="1876" t="s">
        <v>612</v>
      </c>
      <c r="E51" s="148" t="s">
        <v>498</v>
      </c>
      <c r="F51" s="149"/>
      <c r="G51" s="150">
        <v>29820</v>
      </c>
      <c r="H51" s="151">
        <v>37390</v>
      </c>
      <c r="I51" s="150">
        <v>25890</v>
      </c>
      <c r="J51" s="151">
        <v>33460</v>
      </c>
      <c r="K51" s="116" t="s">
        <v>613</v>
      </c>
      <c r="L51" s="152">
        <v>270</v>
      </c>
      <c r="M51" s="153">
        <v>340</v>
      </c>
      <c r="N51" s="154" t="s">
        <v>614</v>
      </c>
      <c r="O51" s="152">
        <v>230</v>
      </c>
      <c r="P51" s="153">
        <v>300</v>
      </c>
      <c r="Q51" s="154" t="s">
        <v>614</v>
      </c>
      <c r="R51" s="1878" t="s">
        <v>613</v>
      </c>
      <c r="S51" s="1879">
        <v>4050</v>
      </c>
      <c r="T51" s="1878" t="s">
        <v>613</v>
      </c>
      <c r="U51" s="1882">
        <v>40</v>
      </c>
      <c r="V51" s="116" t="s">
        <v>613</v>
      </c>
      <c r="W51" s="155">
        <v>7570</v>
      </c>
      <c r="X51" s="156">
        <v>70</v>
      </c>
      <c r="Y51" s="1885"/>
      <c r="Z51" s="95"/>
      <c r="AA51" s="199"/>
      <c r="AB51" s="1878"/>
      <c r="AC51" s="200"/>
      <c r="AD51" s="201"/>
      <c r="AE51" s="1887"/>
      <c r="AF51" s="199"/>
      <c r="AG51" s="1885"/>
      <c r="AH51" s="181"/>
      <c r="AI51" s="181"/>
      <c r="AJ51" s="1886"/>
      <c r="AK51" s="204"/>
      <c r="AL51" s="1904" t="s">
        <v>613</v>
      </c>
      <c r="AM51" s="161" t="s">
        <v>617</v>
      </c>
      <c r="AN51" s="162">
        <v>2300</v>
      </c>
      <c r="AO51" s="163">
        <v>2500</v>
      </c>
      <c r="AP51" s="1900" t="s">
        <v>613</v>
      </c>
      <c r="AQ51" s="161" t="s">
        <v>618</v>
      </c>
      <c r="AR51" s="162">
        <v>5100</v>
      </c>
      <c r="AS51" s="163">
        <v>5700</v>
      </c>
      <c r="AT51" s="1878" t="s">
        <v>613</v>
      </c>
      <c r="AU51" s="1879">
        <v>3490</v>
      </c>
      <c r="AV51" s="1878" t="s">
        <v>613</v>
      </c>
      <c r="AW51" s="1882">
        <v>30</v>
      </c>
      <c r="AX51" s="1900"/>
      <c r="AY51" s="202"/>
      <c r="AZ51" s="1900" t="s">
        <v>619</v>
      </c>
      <c r="BA51" s="1892" t="s">
        <v>620</v>
      </c>
      <c r="BB51" s="165"/>
      <c r="BC51" s="1892" t="s">
        <v>731</v>
      </c>
      <c r="BD51" s="166"/>
      <c r="BF51" s="95"/>
      <c r="BG51" s="92">
        <v>57</v>
      </c>
      <c r="BH51" s="92">
        <v>58</v>
      </c>
      <c r="BI51" s="1849">
        <v>12</v>
      </c>
      <c r="BJ51" s="114"/>
      <c r="BK51" s="114"/>
      <c r="BL51" s="114"/>
      <c r="BM51" s="114"/>
      <c r="BN51" s="114"/>
      <c r="BO51" s="114"/>
      <c r="BP51" s="114"/>
      <c r="BQ51" s="114"/>
      <c r="BR51" s="114"/>
      <c r="BS51" s="114"/>
      <c r="BT51" s="114"/>
      <c r="BU51" s="114"/>
      <c r="BV51" s="114"/>
    </row>
    <row r="52" spans="1:74" s="195" customFormat="1" ht="13.5" customHeight="1">
      <c r="A52" s="195" t="s">
        <v>699</v>
      </c>
      <c r="B52" s="1845"/>
      <c r="C52" s="1875"/>
      <c r="D52" s="1877"/>
      <c r="E52" s="167" t="s">
        <v>436</v>
      </c>
      <c r="F52" s="149"/>
      <c r="G52" s="168">
        <v>37390</v>
      </c>
      <c r="H52" s="169">
        <v>98250</v>
      </c>
      <c r="I52" s="168">
        <v>33460</v>
      </c>
      <c r="J52" s="169">
        <v>94320</v>
      </c>
      <c r="K52" s="116" t="s">
        <v>613</v>
      </c>
      <c r="L52" s="170">
        <v>340</v>
      </c>
      <c r="M52" s="171">
        <v>870</v>
      </c>
      <c r="N52" s="172" t="s">
        <v>614</v>
      </c>
      <c r="O52" s="170">
        <v>300</v>
      </c>
      <c r="P52" s="171">
        <v>830</v>
      </c>
      <c r="Q52" s="172" t="s">
        <v>614</v>
      </c>
      <c r="R52" s="1878"/>
      <c r="S52" s="1880"/>
      <c r="T52" s="1878"/>
      <c r="U52" s="1883"/>
      <c r="V52" s="116" t="s">
        <v>613</v>
      </c>
      <c r="W52" s="173">
        <v>7570</v>
      </c>
      <c r="X52" s="174">
        <v>70</v>
      </c>
      <c r="Y52" s="1885"/>
      <c r="Z52" s="95"/>
      <c r="AA52" s="175" t="s">
        <v>700</v>
      </c>
      <c r="AB52" s="1878"/>
      <c r="AC52" s="165" t="s">
        <v>700</v>
      </c>
      <c r="AD52" s="198"/>
      <c r="AE52" s="1887"/>
      <c r="AF52" s="175"/>
      <c r="AG52" s="1885"/>
      <c r="AH52" s="181"/>
      <c r="AI52" s="181"/>
      <c r="AJ52" s="1886"/>
      <c r="AK52" s="204"/>
      <c r="AL52" s="1904"/>
      <c r="AM52" s="112" t="s">
        <v>623</v>
      </c>
      <c r="AN52" s="177">
        <v>2200</v>
      </c>
      <c r="AO52" s="178">
        <v>2400</v>
      </c>
      <c r="AP52" s="1900"/>
      <c r="AQ52" s="112" t="s">
        <v>624</v>
      </c>
      <c r="AR52" s="177">
        <v>2800</v>
      </c>
      <c r="AS52" s="178">
        <v>3100</v>
      </c>
      <c r="AT52" s="1878"/>
      <c r="AU52" s="1880"/>
      <c r="AV52" s="1878"/>
      <c r="AW52" s="1883"/>
      <c r="AX52" s="1900"/>
      <c r="AY52" s="202"/>
      <c r="AZ52" s="1900"/>
      <c r="BA52" s="1893"/>
      <c r="BB52" s="165"/>
      <c r="BC52" s="1893"/>
      <c r="BD52" s="166"/>
      <c r="BF52" s="95"/>
      <c r="BG52" s="92">
        <v>57</v>
      </c>
      <c r="BH52" s="92">
        <v>58</v>
      </c>
      <c r="BI52" s="1849"/>
      <c r="BJ52" s="114"/>
      <c r="BK52" s="114"/>
      <c r="BL52" s="114"/>
      <c r="BM52" s="114"/>
      <c r="BN52" s="114"/>
      <c r="BO52" s="114"/>
      <c r="BP52" s="114"/>
      <c r="BQ52" s="114"/>
      <c r="BR52" s="114"/>
      <c r="BS52" s="114"/>
      <c r="BT52" s="114"/>
      <c r="BU52" s="114"/>
      <c r="BV52" s="114"/>
    </row>
    <row r="53" spans="1:74" s="195" customFormat="1" ht="13.5" customHeight="1">
      <c r="A53" s="195" t="s">
        <v>701</v>
      </c>
      <c r="B53" s="1845"/>
      <c r="C53" s="1875"/>
      <c r="D53" s="1894" t="s">
        <v>626</v>
      </c>
      <c r="E53" s="167" t="s">
        <v>627</v>
      </c>
      <c r="F53" s="149"/>
      <c r="G53" s="168">
        <v>98250</v>
      </c>
      <c r="H53" s="169">
        <v>174040</v>
      </c>
      <c r="I53" s="168">
        <v>94320</v>
      </c>
      <c r="J53" s="169">
        <v>170110</v>
      </c>
      <c r="K53" s="116" t="s">
        <v>613</v>
      </c>
      <c r="L53" s="170">
        <v>870</v>
      </c>
      <c r="M53" s="171">
        <v>1630</v>
      </c>
      <c r="N53" s="172" t="s">
        <v>614</v>
      </c>
      <c r="O53" s="170">
        <v>830</v>
      </c>
      <c r="P53" s="171">
        <v>1590</v>
      </c>
      <c r="Q53" s="172" t="s">
        <v>614</v>
      </c>
      <c r="R53" s="1878"/>
      <c r="S53" s="1880"/>
      <c r="T53" s="1878"/>
      <c r="U53" s="1883"/>
      <c r="V53" s="180"/>
      <c r="W53" s="181"/>
      <c r="X53" s="182"/>
      <c r="Y53" s="1886"/>
      <c r="Z53" s="95">
        <v>909</v>
      </c>
      <c r="AA53" s="175">
        <v>618900</v>
      </c>
      <c r="AB53" s="1878"/>
      <c r="AC53" s="165">
        <v>6180</v>
      </c>
      <c r="AD53" s="159"/>
      <c r="AE53" s="1887"/>
      <c r="AF53" s="165"/>
      <c r="AG53" s="1885"/>
      <c r="AH53" s="181"/>
      <c r="AI53" s="181"/>
      <c r="AJ53" s="1886"/>
      <c r="AK53" s="204"/>
      <c r="AL53" s="1904"/>
      <c r="AM53" s="112" t="s">
        <v>628</v>
      </c>
      <c r="AN53" s="177">
        <v>2000</v>
      </c>
      <c r="AO53" s="178">
        <v>2200</v>
      </c>
      <c r="AP53" s="1900"/>
      <c r="AQ53" s="112" t="s">
        <v>629</v>
      </c>
      <c r="AR53" s="177">
        <v>2400</v>
      </c>
      <c r="AS53" s="178">
        <v>2700</v>
      </c>
      <c r="AT53" s="1878"/>
      <c r="AU53" s="1880"/>
      <c r="AV53" s="1878"/>
      <c r="AW53" s="1883"/>
      <c r="AX53" s="1900"/>
      <c r="AY53" s="202"/>
      <c r="AZ53" s="1900"/>
      <c r="BA53" s="1898">
        <v>7.0000000000000007E-2</v>
      </c>
      <c r="BB53" s="165"/>
      <c r="BC53" s="1898">
        <v>0.97</v>
      </c>
      <c r="BD53" s="166"/>
      <c r="BF53" s="95"/>
      <c r="BG53" s="92">
        <v>57</v>
      </c>
      <c r="BH53" s="92">
        <v>58</v>
      </c>
      <c r="BI53" s="1849"/>
      <c r="BJ53" s="114"/>
      <c r="BK53" s="114"/>
      <c r="BL53" s="114"/>
      <c r="BM53" s="114"/>
      <c r="BN53" s="114"/>
      <c r="BO53" s="114"/>
      <c r="BP53" s="114"/>
      <c r="BQ53" s="114"/>
      <c r="BR53" s="114"/>
      <c r="BS53" s="114"/>
      <c r="BT53" s="114"/>
      <c r="BU53" s="114"/>
      <c r="BV53" s="114"/>
    </row>
    <row r="54" spans="1:74" s="195" customFormat="1" ht="13.5" customHeight="1">
      <c r="A54" s="195" t="s">
        <v>702</v>
      </c>
      <c r="B54" s="1845"/>
      <c r="C54" s="1875"/>
      <c r="D54" s="1895"/>
      <c r="E54" s="184" t="s">
        <v>439</v>
      </c>
      <c r="F54" s="149"/>
      <c r="G54" s="185">
        <v>174040</v>
      </c>
      <c r="H54" s="186"/>
      <c r="I54" s="185">
        <v>170110</v>
      </c>
      <c r="J54" s="186"/>
      <c r="K54" s="116" t="s">
        <v>613</v>
      </c>
      <c r="L54" s="173">
        <v>1630</v>
      </c>
      <c r="M54" s="187"/>
      <c r="N54" s="188" t="s">
        <v>614</v>
      </c>
      <c r="O54" s="173">
        <v>1590</v>
      </c>
      <c r="P54" s="187"/>
      <c r="Q54" s="188" t="s">
        <v>614</v>
      </c>
      <c r="R54" s="1878"/>
      <c r="S54" s="1881"/>
      <c r="T54" s="1878"/>
      <c r="U54" s="1884"/>
      <c r="V54" s="180"/>
      <c r="W54" s="181"/>
      <c r="X54" s="189"/>
      <c r="Y54" s="1886"/>
      <c r="Z54" s="95"/>
      <c r="AA54" s="199"/>
      <c r="AB54" s="1878"/>
      <c r="AC54" s="200"/>
      <c r="AD54" s="201"/>
      <c r="AE54" s="1887"/>
      <c r="AF54" s="199"/>
      <c r="AG54" s="1885"/>
      <c r="AH54" s="181"/>
      <c r="AI54" s="181"/>
      <c r="AJ54" s="1886"/>
      <c r="AK54" s="204"/>
      <c r="AL54" s="1904"/>
      <c r="AM54" s="191" t="s">
        <v>631</v>
      </c>
      <c r="AN54" s="192">
        <v>2000</v>
      </c>
      <c r="AO54" s="193">
        <v>2200</v>
      </c>
      <c r="AP54" s="1900"/>
      <c r="AQ54" s="191" t="s">
        <v>632</v>
      </c>
      <c r="AR54" s="192">
        <v>2200</v>
      </c>
      <c r="AS54" s="193">
        <v>2400</v>
      </c>
      <c r="AT54" s="1878"/>
      <c r="AU54" s="1881"/>
      <c r="AV54" s="1878"/>
      <c r="AW54" s="1884"/>
      <c r="AX54" s="1900"/>
      <c r="AY54" s="202"/>
      <c r="AZ54" s="1900"/>
      <c r="BA54" s="1899"/>
      <c r="BB54" s="165"/>
      <c r="BC54" s="1898"/>
      <c r="BD54" s="166"/>
      <c r="BF54" s="95"/>
      <c r="BG54" s="92">
        <v>57</v>
      </c>
      <c r="BH54" s="92">
        <v>58</v>
      </c>
      <c r="BI54" s="1849"/>
      <c r="BJ54" s="114"/>
      <c r="BK54" s="114"/>
      <c r="BL54" s="114"/>
      <c r="BM54" s="114"/>
      <c r="BN54" s="114"/>
      <c r="BO54" s="114"/>
      <c r="BP54" s="114"/>
      <c r="BQ54" s="114"/>
      <c r="BR54" s="114"/>
      <c r="BS54" s="114"/>
      <c r="BT54" s="114"/>
      <c r="BU54" s="114"/>
      <c r="BV54" s="114"/>
    </row>
    <row r="55" spans="1:74" s="195" customFormat="1" ht="13.5" customHeight="1">
      <c r="A55" s="195" t="s">
        <v>703</v>
      </c>
      <c r="B55" s="1845"/>
      <c r="C55" s="1903" t="s">
        <v>704</v>
      </c>
      <c r="D55" s="1876" t="s">
        <v>612</v>
      </c>
      <c r="E55" s="148" t="s">
        <v>498</v>
      </c>
      <c r="F55" s="149"/>
      <c r="G55" s="150">
        <v>28980</v>
      </c>
      <c r="H55" s="151">
        <v>36550</v>
      </c>
      <c r="I55" s="150">
        <v>25340</v>
      </c>
      <c r="J55" s="151">
        <v>32910</v>
      </c>
      <c r="K55" s="116" t="s">
        <v>613</v>
      </c>
      <c r="L55" s="152">
        <v>260</v>
      </c>
      <c r="M55" s="153">
        <v>330</v>
      </c>
      <c r="N55" s="154" t="s">
        <v>614</v>
      </c>
      <c r="O55" s="152">
        <v>220</v>
      </c>
      <c r="P55" s="153">
        <v>290</v>
      </c>
      <c r="Q55" s="154" t="s">
        <v>614</v>
      </c>
      <c r="R55" s="1878" t="s">
        <v>613</v>
      </c>
      <c r="S55" s="1879">
        <v>3760</v>
      </c>
      <c r="T55" s="1878" t="s">
        <v>613</v>
      </c>
      <c r="U55" s="1882">
        <v>30</v>
      </c>
      <c r="V55" s="116" t="s">
        <v>613</v>
      </c>
      <c r="W55" s="155">
        <v>7570</v>
      </c>
      <c r="X55" s="156">
        <v>70</v>
      </c>
      <c r="Y55" s="1885"/>
      <c r="Z55" s="95"/>
      <c r="AA55" s="175" t="s">
        <v>705</v>
      </c>
      <c r="AB55" s="1878"/>
      <c r="AC55" s="165" t="s">
        <v>705</v>
      </c>
      <c r="AD55" s="198"/>
      <c r="AE55" s="1887"/>
      <c r="AF55" s="175"/>
      <c r="AG55" s="1885"/>
      <c r="AH55" s="181"/>
      <c r="AI55" s="181"/>
      <c r="AJ55" s="1886"/>
      <c r="AK55" s="204"/>
      <c r="AL55" s="1904" t="s">
        <v>613</v>
      </c>
      <c r="AM55" s="161" t="s">
        <v>617</v>
      </c>
      <c r="AN55" s="162">
        <v>2400</v>
      </c>
      <c r="AO55" s="163">
        <v>2700</v>
      </c>
      <c r="AP55" s="1900" t="s">
        <v>613</v>
      </c>
      <c r="AQ55" s="161" t="s">
        <v>618</v>
      </c>
      <c r="AR55" s="162">
        <v>5500</v>
      </c>
      <c r="AS55" s="163">
        <v>6200</v>
      </c>
      <c r="AT55" s="1878" t="s">
        <v>613</v>
      </c>
      <c r="AU55" s="1879">
        <v>3240</v>
      </c>
      <c r="AV55" s="1878" t="s">
        <v>613</v>
      </c>
      <c r="AW55" s="1882">
        <v>30</v>
      </c>
      <c r="AX55" s="1900"/>
      <c r="AY55" s="202"/>
      <c r="AZ55" s="1900" t="s">
        <v>619</v>
      </c>
      <c r="BA55" s="1892" t="s">
        <v>620</v>
      </c>
      <c r="BB55" s="165"/>
      <c r="BC55" s="1892" t="s">
        <v>731</v>
      </c>
      <c r="BD55" s="166"/>
      <c r="BF55" s="95"/>
      <c r="BG55" s="92">
        <v>59</v>
      </c>
      <c r="BH55" s="92">
        <v>60</v>
      </c>
      <c r="BI55" s="1849">
        <v>13</v>
      </c>
      <c r="BJ55" s="114"/>
      <c r="BK55" s="114"/>
      <c r="BL55" s="114"/>
      <c r="BM55" s="114"/>
      <c r="BN55" s="114"/>
      <c r="BO55" s="114"/>
      <c r="BP55" s="114"/>
      <c r="BQ55" s="114"/>
      <c r="BR55" s="114"/>
      <c r="BS55" s="114"/>
      <c r="BT55" s="114"/>
      <c r="BU55" s="114"/>
      <c r="BV55" s="114"/>
    </row>
    <row r="56" spans="1:74" s="195" customFormat="1" ht="13.5" customHeight="1">
      <c r="A56" s="195" t="s">
        <v>706</v>
      </c>
      <c r="B56" s="1845"/>
      <c r="C56" s="1875"/>
      <c r="D56" s="1877"/>
      <c r="E56" s="167" t="s">
        <v>436</v>
      </c>
      <c r="F56" s="149"/>
      <c r="G56" s="168">
        <v>36550</v>
      </c>
      <c r="H56" s="169">
        <v>97410</v>
      </c>
      <c r="I56" s="168">
        <v>32910</v>
      </c>
      <c r="J56" s="169">
        <v>93770</v>
      </c>
      <c r="K56" s="116" t="s">
        <v>613</v>
      </c>
      <c r="L56" s="170">
        <v>330</v>
      </c>
      <c r="M56" s="171">
        <v>860</v>
      </c>
      <c r="N56" s="172" t="s">
        <v>614</v>
      </c>
      <c r="O56" s="170">
        <v>290</v>
      </c>
      <c r="P56" s="171">
        <v>820</v>
      </c>
      <c r="Q56" s="172" t="s">
        <v>614</v>
      </c>
      <c r="R56" s="1878"/>
      <c r="S56" s="1880"/>
      <c r="T56" s="1878"/>
      <c r="U56" s="1883"/>
      <c r="V56" s="116" t="s">
        <v>613</v>
      </c>
      <c r="W56" s="173">
        <v>7570</v>
      </c>
      <c r="X56" s="174">
        <v>70</v>
      </c>
      <c r="Y56" s="1886"/>
      <c r="Z56" s="95">
        <v>979</v>
      </c>
      <c r="AA56" s="175">
        <v>656300</v>
      </c>
      <c r="AB56" s="1878"/>
      <c r="AC56" s="165">
        <v>6560</v>
      </c>
      <c r="AD56" s="159"/>
      <c r="AE56" s="1887"/>
      <c r="AF56" s="165"/>
      <c r="AG56" s="1885"/>
      <c r="AH56" s="181"/>
      <c r="AI56" s="181"/>
      <c r="AJ56" s="1886"/>
      <c r="AK56" s="204"/>
      <c r="AL56" s="1904"/>
      <c r="AM56" s="112" t="s">
        <v>623</v>
      </c>
      <c r="AN56" s="177">
        <v>2300</v>
      </c>
      <c r="AO56" s="178">
        <v>2600</v>
      </c>
      <c r="AP56" s="1900"/>
      <c r="AQ56" s="112" t="s">
        <v>624</v>
      </c>
      <c r="AR56" s="177">
        <v>3000</v>
      </c>
      <c r="AS56" s="178">
        <v>3400</v>
      </c>
      <c r="AT56" s="1878"/>
      <c r="AU56" s="1880"/>
      <c r="AV56" s="1878"/>
      <c r="AW56" s="1883"/>
      <c r="AX56" s="1900"/>
      <c r="AY56" s="202"/>
      <c r="AZ56" s="1900"/>
      <c r="BA56" s="1893"/>
      <c r="BB56" s="165"/>
      <c r="BC56" s="1893"/>
      <c r="BD56" s="166"/>
      <c r="BF56" s="95"/>
      <c r="BG56" s="92">
        <v>59</v>
      </c>
      <c r="BH56" s="92">
        <v>60</v>
      </c>
      <c r="BI56" s="1849"/>
      <c r="BJ56" s="114"/>
      <c r="BK56" s="114"/>
      <c r="BL56" s="114"/>
      <c r="BM56" s="114"/>
      <c r="BN56" s="114"/>
      <c r="BO56" s="114"/>
      <c r="BP56" s="114"/>
      <c r="BQ56" s="114"/>
      <c r="BR56" s="114"/>
      <c r="BS56" s="114"/>
      <c r="BT56" s="114"/>
      <c r="BU56" s="114"/>
      <c r="BV56" s="114"/>
    </row>
    <row r="57" spans="1:74" s="195" customFormat="1" ht="13.5" customHeight="1">
      <c r="A57" s="195" t="s">
        <v>707</v>
      </c>
      <c r="B57" s="1845"/>
      <c r="C57" s="1875"/>
      <c r="D57" s="1894" t="s">
        <v>626</v>
      </c>
      <c r="E57" s="167" t="s">
        <v>627</v>
      </c>
      <c r="F57" s="149"/>
      <c r="G57" s="168">
        <v>97410</v>
      </c>
      <c r="H57" s="169">
        <v>173200</v>
      </c>
      <c r="I57" s="168">
        <v>93770</v>
      </c>
      <c r="J57" s="169">
        <v>169560</v>
      </c>
      <c r="K57" s="116" t="s">
        <v>613</v>
      </c>
      <c r="L57" s="170">
        <v>860</v>
      </c>
      <c r="M57" s="171">
        <v>1620</v>
      </c>
      <c r="N57" s="172" t="s">
        <v>614</v>
      </c>
      <c r="O57" s="170">
        <v>820</v>
      </c>
      <c r="P57" s="171">
        <v>1580</v>
      </c>
      <c r="Q57" s="172" t="s">
        <v>614</v>
      </c>
      <c r="R57" s="1878"/>
      <c r="S57" s="1880"/>
      <c r="T57" s="1878"/>
      <c r="U57" s="1883"/>
      <c r="V57" s="180"/>
      <c r="W57" s="181"/>
      <c r="X57" s="182"/>
      <c r="Y57" s="1886"/>
      <c r="Z57" s="95"/>
      <c r="AA57" s="199"/>
      <c r="AB57" s="1878"/>
      <c r="AC57" s="200"/>
      <c r="AD57" s="201"/>
      <c r="AE57" s="1887"/>
      <c r="AF57" s="199"/>
      <c r="AG57" s="1885"/>
      <c r="AH57" s="181"/>
      <c r="AI57" s="181"/>
      <c r="AJ57" s="1886"/>
      <c r="AK57" s="204"/>
      <c r="AL57" s="1904"/>
      <c r="AM57" s="112" t="s">
        <v>628</v>
      </c>
      <c r="AN57" s="177">
        <v>2200</v>
      </c>
      <c r="AO57" s="178">
        <v>2400</v>
      </c>
      <c r="AP57" s="1900"/>
      <c r="AQ57" s="112" t="s">
        <v>629</v>
      </c>
      <c r="AR57" s="177">
        <v>2600</v>
      </c>
      <c r="AS57" s="178">
        <v>2900</v>
      </c>
      <c r="AT57" s="1878"/>
      <c r="AU57" s="1880"/>
      <c r="AV57" s="1878"/>
      <c r="AW57" s="1883"/>
      <c r="AX57" s="1900"/>
      <c r="AY57" s="202"/>
      <c r="AZ57" s="1900"/>
      <c r="BA57" s="1898">
        <v>7.0000000000000007E-2</v>
      </c>
      <c r="BB57" s="165"/>
      <c r="BC57" s="1898">
        <v>0.98</v>
      </c>
      <c r="BD57" s="166"/>
      <c r="BF57" s="95"/>
      <c r="BG57" s="92">
        <v>59</v>
      </c>
      <c r="BH57" s="92">
        <v>60</v>
      </c>
      <c r="BI57" s="1849"/>
      <c r="BJ57" s="114"/>
      <c r="BK57" s="114"/>
      <c r="BL57" s="114"/>
      <c r="BM57" s="114"/>
      <c r="BN57" s="114"/>
      <c r="BO57" s="114"/>
      <c r="BP57" s="114"/>
      <c r="BQ57" s="114"/>
      <c r="BR57" s="114"/>
      <c r="BS57" s="114"/>
      <c r="BT57" s="114"/>
      <c r="BU57" s="114"/>
      <c r="BV57" s="114"/>
    </row>
    <row r="58" spans="1:74" s="195" customFormat="1" ht="13.5" customHeight="1">
      <c r="A58" s="195" t="s">
        <v>708</v>
      </c>
      <c r="B58" s="1845"/>
      <c r="C58" s="1875"/>
      <c r="D58" s="1895"/>
      <c r="E58" s="184" t="s">
        <v>439</v>
      </c>
      <c r="F58" s="149"/>
      <c r="G58" s="185">
        <v>173200</v>
      </c>
      <c r="H58" s="186"/>
      <c r="I58" s="185">
        <v>169560</v>
      </c>
      <c r="J58" s="186"/>
      <c r="K58" s="116" t="s">
        <v>613</v>
      </c>
      <c r="L58" s="173">
        <v>1620</v>
      </c>
      <c r="M58" s="187"/>
      <c r="N58" s="188" t="s">
        <v>614</v>
      </c>
      <c r="O58" s="173">
        <v>1580</v>
      </c>
      <c r="P58" s="187"/>
      <c r="Q58" s="188" t="s">
        <v>614</v>
      </c>
      <c r="R58" s="1878"/>
      <c r="S58" s="1881"/>
      <c r="T58" s="1878"/>
      <c r="U58" s="1884"/>
      <c r="V58" s="180"/>
      <c r="W58" s="181"/>
      <c r="X58" s="189"/>
      <c r="Y58" s="1886"/>
      <c r="Z58" s="95"/>
      <c r="AA58" s="175" t="s">
        <v>709</v>
      </c>
      <c r="AB58" s="1878"/>
      <c r="AC58" s="165" t="s">
        <v>709</v>
      </c>
      <c r="AD58" s="198"/>
      <c r="AE58" s="1887"/>
      <c r="AF58" s="175"/>
      <c r="AG58" s="1885"/>
      <c r="AH58" s="181"/>
      <c r="AI58" s="181"/>
      <c r="AJ58" s="1886"/>
      <c r="AK58" s="204"/>
      <c r="AL58" s="1904"/>
      <c r="AM58" s="191" t="s">
        <v>631</v>
      </c>
      <c r="AN58" s="192">
        <v>2100</v>
      </c>
      <c r="AO58" s="193">
        <v>2300</v>
      </c>
      <c r="AP58" s="1900"/>
      <c r="AQ58" s="191" t="s">
        <v>632</v>
      </c>
      <c r="AR58" s="192">
        <v>2400</v>
      </c>
      <c r="AS58" s="193">
        <v>2600</v>
      </c>
      <c r="AT58" s="1878"/>
      <c r="AU58" s="1881"/>
      <c r="AV58" s="1878"/>
      <c r="AW58" s="1884"/>
      <c r="AX58" s="1900"/>
      <c r="AY58" s="202"/>
      <c r="AZ58" s="1900"/>
      <c r="BA58" s="1899"/>
      <c r="BB58" s="165"/>
      <c r="BC58" s="1898"/>
      <c r="BD58" s="166"/>
      <c r="BF58" s="95"/>
      <c r="BG58" s="92">
        <v>59</v>
      </c>
      <c r="BH58" s="92">
        <v>60</v>
      </c>
      <c r="BI58" s="1849"/>
      <c r="BJ58" s="114"/>
      <c r="BK58" s="114"/>
      <c r="BL58" s="114"/>
      <c r="BM58" s="114"/>
      <c r="BN58" s="114"/>
      <c r="BO58" s="114"/>
      <c r="BP58" s="114"/>
      <c r="BQ58" s="114"/>
      <c r="BR58" s="114"/>
      <c r="BS58" s="114"/>
      <c r="BT58" s="114"/>
      <c r="BU58" s="114"/>
      <c r="BV58" s="114"/>
    </row>
    <row r="59" spans="1:74" s="195" customFormat="1" ht="13.5" customHeight="1">
      <c r="A59" s="195" t="s">
        <v>710</v>
      </c>
      <c r="B59" s="1845"/>
      <c r="C59" s="1903" t="s">
        <v>711</v>
      </c>
      <c r="D59" s="1876" t="s">
        <v>612</v>
      </c>
      <c r="E59" s="148" t="s">
        <v>498</v>
      </c>
      <c r="F59" s="149"/>
      <c r="G59" s="150">
        <v>28230</v>
      </c>
      <c r="H59" s="151">
        <v>35800</v>
      </c>
      <c r="I59" s="150">
        <v>24830</v>
      </c>
      <c r="J59" s="151">
        <v>32400</v>
      </c>
      <c r="K59" s="116" t="s">
        <v>613</v>
      </c>
      <c r="L59" s="152">
        <v>250</v>
      </c>
      <c r="M59" s="153">
        <v>320</v>
      </c>
      <c r="N59" s="154" t="s">
        <v>614</v>
      </c>
      <c r="O59" s="152">
        <v>220</v>
      </c>
      <c r="P59" s="153">
        <v>290</v>
      </c>
      <c r="Q59" s="154" t="s">
        <v>614</v>
      </c>
      <c r="R59" s="1878" t="s">
        <v>613</v>
      </c>
      <c r="S59" s="1879">
        <v>3510</v>
      </c>
      <c r="T59" s="1878" t="s">
        <v>613</v>
      </c>
      <c r="U59" s="1882">
        <v>30</v>
      </c>
      <c r="V59" s="116" t="s">
        <v>613</v>
      </c>
      <c r="W59" s="155">
        <v>7570</v>
      </c>
      <c r="X59" s="156">
        <v>70</v>
      </c>
      <c r="Y59" s="1885"/>
      <c r="Z59" s="95">
        <v>1049</v>
      </c>
      <c r="AA59" s="175">
        <v>693600</v>
      </c>
      <c r="AB59" s="1878"/>
      <c r="AC59" s="165">
        <v>6930</v>
      </c>
      <c r="AD59" s="159"/>
      <c r="AE59" s="1887"/>
      <c r="AF59" s="165"/>
      <c r="AG59" s="1885"/>
      <c r="AH59" s="181"/>
      <c r="AI59" s="181"/>
      <c r="AJ59" s="1886"/>
      <c r="AK59" s="204"/>
      <c r="AL59" s="1904" t="s">
        <v>613</v>
      </c>
      <c r="AM59" s="161" t="s">
        <v>617</v>
      </c>
      <c r="AN59" s="162">
        <v>2300</v>
      </c>
      <c r="AO59" s="163">
        <v>2500</v>
      </c>
      <c r="AP59" s="1900" t="s">
        <v>613</v>
      </c>
      <c r="AQ59" s="161" t="s">
        <v>618</v>
      </c>
      <c r="AR59" s="162">
        <v>5400</v>
      </c>
      <c r="AS59" s="163">
        <v>6000</v>
      </c>
      <c r="AT59" s="1878" t="s">
        <v>613</v>
      </c>
      <c r="AU59" s="1879">
        <v>3030</v>
      </c>
      <c r="AV59" s="1878" t="s">
        <v>613</v>
      </c>
      <c r="AW59" s="1882">
        <v>30</v>
      </c>
      <c r="AX59" s="1900"/>
      <c r="AY59" s="202"/>
      <c r="AZ59" s="1900" t="s">
        <v>619</v>
      </c>
      <c r="BA59" s="1892" t="s">
        <v>620</v>
      </c>
      <c r="BB59" s="165"/>
      <c r="BC59" s="1892" t="s">
        <v>731</v>
      </c>
      <c r="BD59" s="166"/>
      <c r="BF59" s="95"/>
      <c r="BG59" s="92">
        <v>61</v>
      </c>
      <c r="BH59" s="92">
        <v>62</v>
      </c>
      <c r="BI59" s="1849">
        <v>14</v>
      </c>
      <c r="BJ59" s="114"/>
      <c r="BK59" s="114"/>
      <c r="BL59" s="114"/>
      <c r="BM59" s="114"/>
      <c r="BN59" s="114"/>
      <c r="BO59" s="114"/>
      <c r="BP59" s="114"/>
      <c r="BQ59" s="114"/>
      <c r="BR59" s="114"/>
      <c r="BS59" s="114"/>
      <c r="BT59" s="114"/>
      <c r="BU59" s="114"/>
      <c r="BV59" s="114"/>
    </row>
    <row r="60" spans="1:74" s="195" customFormat="1" ht="13.5" customHeight="1">
      <c r="A60" s="195" t="s">
        <v>712</v>
      </c>
      <c r="B60" s="1845"/>
      <c r="C60" s="1875"/>
      <c r="D60" s="1877"/>
      <c r="E60" s="167" t="s">
        <v>436</v>
      </c>
      <c r="F60" s="149"/>
      <c r="G60" s="168">
        <v>35800</v>
      </c>
      <c r="H60" s="169">
        <v>96660</v>
      </c>
      <c r="I60" s="168">
        <v>32400</v>
      </c>
      <c r="J60" s="169">
        <v>93260</v>
      </c>
      <c r="K60" s="116" t="s">
        <v>613</v>
      </c>
      <c r="L60" s="170">
        <v>320</v>
      </c>
      <c r="M60" s="171">
        <v>850</v>
      </c>
      <c r="N60" s="172" t="s">
        <v>614</v>
      </c>
      <c r="O60" s="170">
        <v>290</v>
      </c>
      <c r="P60" s="171">
        <v>820</v>
      </c>
      <c r="Q60" s="172" t="s">
        <v>614</v>
      </c>
      <c r="R60" s="1878"/>
      <c r="S60" s="1880"/>
      <c r="T60" s="1878"/>
      <c r="U60" s="1883"/>
      <c r="V60" s="116" t="s">
        <v>613</v>
      </c>
      <c r="W60" s="173">
        <v>7570</v>
      </c>
      <c r="X60" s="174">
        <v>70</v>
      </c>
      <c r="Y60" s="1885"/>
      <c r="Z60" s="95"/>
      <c r="AA60" s="199"/>
      <c r="AB60" s="1878"/>
      <c r="AC60" s="200"/>
      <c r="AD60" s="201"/>
      <c r="AE60" s="1887"/>
      <c r="AF60" s="199"/>
      <c r="AG60" s="1885"/>
      <c r="AH60" s="181"/>
      <c r="AI60" s="181"/>
      <c r="AJ60" s="1886"/>
      <c r="AK60" s="204"/>
      <c r="AL60" s="1904"/>
      <c r="AM60" s="112" t="s">
        <v>623</v>
      </c>
      <c r="AN60" s="177">
        <v>2200</v>
      </c>
      <c r="AO60" s="178">
        <v>2400</v>
      </c>
      <c r="AP60" s="1900"/>
      <c r="AQ60" s="112" t="s">
        <v>624</v>
      </c>
      <c r="AR60" s="177">
        <v>2900</v>
      </c>
      <c r="AS60" s="178">
        <v>3300</v>
      </c>
      <c r="AT60" s="1878"/>
      <c r="AU60" s="1880"/>
      <c r="AV60" s="1878"/>
      <c r="AW60" s="1883"/>
      <c r="AX60" s="1900"/>
      <c r="AY60" s="202"/>
      <c r="AZ60" s="1900"/>
      <c r="BA60" s="1893"/>
      <c r="BB60" s="165"/>
      <c r="BC60" s="1893"/>
      <c r="BD60" s="166"/>
      <c r="BF60" s="95"/>
      <c r="BG60" s="92">
        <v>61</v>
      </c>
      <c r="BH60" s="92">
        <v>62</v>
      </c>
      <c r="BI60" s="1849"/>
      <c r="BJ60" s="114"/>
      <c r="BK60" s="114"/>
      <c r="BL60" s="114"/>
      <c r="BM60" s="114"/>
      <c r="BN60" s="114"/>
      <c r="BO60" s="114"/>
      <c r="BP60" s="114"/>
      <c r="BQ60" s="114"/>
      <c r="BR60" s="114"/>
      <c r="BS60" s="114"/>
      <c r="BT60" s="114"/>
      <c r="BU60" s="114"/>
      <c r="BV60" s="114"/>
    </row>
    <row r="61" spans="1:74" s="195" customFormat="1" ht="13.5" customHeight="1">
      <c r="A61" s="195" t="s">
        <v>713</v>
      </c>
      <c r="B61" s="1845"/>
      <c r="C61" s="1875"/>
      <c r="D61" s="1894" t="s">
        <v>626</v>
      </c>
      <c r="E61" s="167" t="s">
        <v>627</v>
      </c>
      <c r="F61" s="149"/>
      <c r="G61" s="168">
        <v>96660</v>
      </c>
      <c r="H61" s="169">
        <v>172450</v>
      </c>
      <c r="I61" s="168">
        <v>93260</v>
      </c>
      <c r="J61" s="169">
        <v>169050</v>
      </c>
      <c r="K61" s="116" t="s">
        <v>613</v>
      </c>
      <c r="L61" s="170">
        <v>850</v>
      </c>
      <c r="M61" s="171">
        <v>1610</v>
      </c>
      <c r="N61" s="172" t="s">
        <v>614</v>
      </c>
      <c r="O61" s="170">
        <v>820</v>
      </c>
      <c r="P61" s="171">
        <v>1580</v>
      </c>
      <c r="Q61" s="172" t="s">
        <v>614</v>
      </c>
      <c r="R61" s="1878"/>
      <c r="S61" s="1880"/>
      <c r="T61" s="1878"/>
      <c r="U61" s="1883"/>
      <c r="V61" s="180"/>
      <c r="W61" s="181"/>
      <c r="X61" s="182"/>
      <c r="Y61" s="1886"/>
      <c r="Z61" s="95"/>
      <c r="AA61" s="175" t="s">
        <v>714</v>
      </c>
      <c r="AB61" s="1878"/>
      <c r="AC61" s="165" t="s">
        <v>714</v>
      </c>
      <c r="AD61" s="198"/>
      <c r="AE61" s="1887"/>
      <c r="AF61" s="175"/>
      <c r="AG61" s="1885"/>
      <c r="AH61" s="181"/>
      <c r="AI61" s="181"/>
      <c r="AJ61" s="1886"/>
      <c r="AK61" s="204"/>
      <c r="AL61" s="1904"/>
      <c r="AM61" s="112" t="s">
        <v>628</v>
      </c>
      <c r="AN61" s="177">
        <v>2100</v>
      </c>
      <c r="AO61" s="178">
        <v>2300</v>
      </c>
      <c r="AP61" s="1900"/>
      <c r="AQ61" s="112" t="s">
        <v>629</v>
      </c>
      <c r="AR61" s="177">
        <v>2500</v>
      </c>
      <c r="AS61" s="178">
        <v>2800</v>
      </c>
      <c r="AT61" s="1878"/>
      <c r="AU61" s="1880"/>
      <c r="AV61" s="1878"/>
      <c r="AW61" s="1883"/>
      <c r="AX61" s="1900"/>
      <c r="AY61" s="202"/>
      <c r="AZ61" s="1900"/>
      <c r="BA61" s="1898">
        <v>7.0000000000000007E-2</v>
      </c>
      <c r="BB61" s="165"/>
      <c r="BC61" s="1898">
        <v>0.98</v>
      </c>
      <c r="BD61" s="166"/>
      <c r="BF61" s="95"/>
      <c r="BG61" s="92">
        <v>61</v>
      </c>
      <c r="BH61" s="92">
        <v>62</v>
      </c>
      <c r="BI61" s="1849"/>
      <c r="BJ61" s="114"/>
      <c r="BK61" s="114"/>
      <c r="BL61" s="114"/>
      <c r="BM61" s="114"/>
      <c r="BN61" s="114"/>
      <c r="BO61" s="114"/>
      <c r="BP61" s="114"/>
      <c r="BQ61" s="114"/>
      <c r="BR61" s="114"/>
      <c r="BS61" s="114"/>
      <c r="BT61" s="114"/>
      <c r="BU61" s="114"/>
      <c r="BV61" s="114"/>
    </row>
    <row r="62" spans="1:74" s="195" customFormat="1" ht="13.5" customHeight="1">
      <c r="A62" s="195" t="s">
        <v>715</v>
      </c>
      <c r="B62" s="1845"/>
      <c r="C62" s="1875"/>
      <c r="D62" s="1895"/>
      <c r="E62" s="184" t="s">
        <v>439</v>
      </c>
      <c r="F62" s="149"/>
      <c r="G62" s="185">
        <v>172450</v>
      </c>
      <c r="H62" s="186"/>
      <c r="I62" s="185">
        <v>169050</v>
      </c>
      <c r="J62" s="186"/>
      <c r="K62" s="116" t="s">
        <v>613</v>
      </c>
      <c r="L62" s="173">
        <v>1610</v>
      </c>
      <c r="M62" s="187"/>
      <c r="N62" s="188" t="s">
        <v>614</v>
      </c>
      <c r="O62" s="173">
        <v>1580</v>
      </c>
      <c r="P62" s="187"/>
      <c r="Q62" s="188" t="s">
        <v>614</v>
      </c>
      <c r="R62" s="1878"/>
      <c r="S62" s="1881"/>
      <c r="T62" s="1878"/>
      <c r="U62" s="1884"/>
      <c r="V62" s="180"/>
      <c r="W62" s="181"/>
      <c r="X62" s="189"/>
      <c r="Y62" s="1886"/>
      <c r="Z62" s="95">
        <v>1050</v>
      </c>
      <c r="AA62" s="175">
        <v>730900</v>
      </c>
      <c r="AB62" s="1878"/>
      <c r="AC62" s="165">
        <v>7300</v>
      </c>
      <c r="AD62" s="159"/>
      <c r="AE62" s="1887"/>
      <c r="AF62" s="165"/>
      <c r="AG62" s="1885"/>
      <c r="AH62" s="181"/>
      <c r="AI62" s="181"/>
      <c r="AJ62" s="1886"/>
      <c r="AK62" s="204"/>
      <c r="AL62" s="1904"/>
      <c r="AM62" s="191" t="s">
        <v>631</v>
      </c>
      <c r="AN62" s="192">
        <v>2000</v>
      </c>
      <c r="AO62" s="193">
        <v>2200</v>
      </c>
      <c r="AP62" s="1900"/>
      <c r="AQ62" s="191" t="s">
        <v>632</v>
      </c>
      <c r="AR62" s="192">
        <v>2300</v>
      </c>
      <c r="AS62" s="193">
        <v>2500</v>
      </c>
      <c r="AT62" s="1878"/>
      <c r="AU62" s="1881"/>
      <c r="AV62" s="1878"/>
      <c r="AW62" s="1884"/>
      <c r="AX62" s="1900"/>
      <c r="AY62" s="202"/>
      <c r="AZ62" s="1900"/>
      <c r="BA62" s="1899"/>
      <c r="BB62" s="165"/>
      <c r="BC62" s="1898"/>
      <c r="BD62" s="166"/>
      <c r="BF62" s="95"/>
      <c r="BG62" s="92">
        <v>61</v>
      </c>
      <c r="BH62" s="92">
        <v>62</v>
      </c>
      <c r="BI62" s="1849"/>
      <c r="BJ62" s="114"/>
      <c r="BK62" s="114"/>
      <c r="BL62" s="114"/>
      <c r="BM62" s="114"/>
      <c r="BN62" s="114"/>
      <c r="BO62" s="114"/>
      <c r="BP62" s="114"/>
      <c r="BQ62" s="114"/>
      <c r="BR62" s="114"/>
      <c r="BS62" s="114"/>
      <c r="BT62" s="114"/>
      <c r="BU62" s="114"/>
      <c r="BV62" s="114"/>
    </row>
    <row r="63" spans="1:74" s="195" customFormat="1" ht="13.5" customHeight="1">
      <c r="A63" s="195" t="s">
        <v>716</v>
      </c>
      <c r="B63" s="1845"/>
      <c r="C63" s="1903" t="s">
        <v>717</v>
      </c>
      <c r="D63" s="1876" t="s">
        <v>612</v>
      </c>
      <c r="E63" s="148" t="s">
        <v>498</v>
      </c>
      <c r="F63" s="149"/>
      <c r="G63" s="150">
        <v>28440</v>
      </c>
      <c r="H63" s="151">
        <v>36010</v>
      </c>
      <c r="I63" s="150">
        <v>25250</v>
      </c>
      <c r="J63" s="151">
        <v>32820</v>
      </c>
      <c r="K63" s="116" t="s">
        <v>613</v>
      </c>
      <c r="L63" s="152">
        <v>250</v>
      </c>
      <c r="M63" s="153">
        <v>320</v>
      </c>
      <c r="N63" s="154" t="s">
        <v>614</v>
      </c>
      <c r="O63" s="152">
        <v>220</v>
      </c>
      <c r="P63" s="153">
        <v>290</v>
      </c>
      <c r="Q63" s="154" t="s">
        <v>614</v>
      </c>
      <c r="R63" s="1878" t="s">
        <v>613</v>
      </c>
      <c r="S63" s="1879">
        <v>3290</v>
      </c>
      <c r="T63" s="1878" t="s">
        <v>613</v>
      </c>
      <c r="U63" s="1882">
        <v>30</v>
      </c>
      <c r="V63" s="116" t="s">
        <v>613</v>
      </c>
      <c r="W63" s="155">
        <v>7570</v>
      </c>
      <c r="X63" s="156">
        <v>70</v>
      </c>
      <c r="Y63" s="1885"/>
      <c r="Z63" s="95"/>
      <c r="AA63" s="199"/>
      <c r="AB63" s="1878"/>
      <c r="AC63" s="165"/>
      <c r="AD63" s="159"/>
      <c r="AE63" s="1887"/>
      <c r="AF63" s="165"/>
      <c r="AG63" s="1885"/>
      <c r="AH63" s="181"/>
      <c r="AI63" s="181"/>
      <c r="AJ63" s="1886"/>
      <c r="AK63" s="204"/>
      <c r="AL63" s="1904" t="s">
        <v>613</v>
      </c>
      <c r="AM63" s="161" t="s">
        <v>617</v>
      </c>
      <c r="AN63" s="162">
        <v>2100</v>
      </c>
      <c r="AO63" s="163">
        <v>2400</v>
      </c>
      <c r="AP63" s="1900" t="s">
        <v>613</v>
      </c>
      <c r="AQ63" s="161" t="s">
        <v>618</v>
      </c>
      <c r="AR63" s="162">
        <v>4800</v>
      </c>
      <c r="AS63" s="163">
        <v>5400</v>
      </c>
      <c r="AT63" s="1878" t="s">
        <v>613</v>
      </c>
      <c r="AU63" s="1879">
        <v>2840</v>
      </c>
      <c r="AV63" s="1878" t="s">
        <v>613</v>
      </c>
      <c r="AW63" s="1882">
        <v>20</v>
      </c>
      <c r="AX63" s="1900"/>
      <c r="AY63" s="202"/>
      <c r="AZ63" s="1900" t="s">
        <v>619</v>
      </c>
      <c r="BA63" s="1892" t="s">
        <v>620</v>
      </c>
      <c r="BB63" s="165"/>
      <c r="BC63" s="1892" t="s">
        <v>731</v>
      </c>
      <c r="BD63" s="166"/>
      <c r="BF63" s="95"/>
      <c r="BG63" s="92">
        <v>63</v>
      </c>
      <c r="BH63" s="92">
        <v>64</v>
      </c>
      <c r="BI63" s="1849">
        <v>15</v>
      </c>
      <c r="BJ63" s="114"/>
      <c r="BK63" s="114"/>
      <c r="BL63" s="114"/>
      <c r="BM63" s="114"/>
      <c r="BN63" s="114"/>
      <c r="BO63" s="114"/>
      <c r="BP63" s="114"/>
      <c r="BQ63" s="114"/>
      <c r="BR63" s="114"/>
      <c r="BS63" s="114"/>
      <c r="BT63" s="114"/>
      <c r="BU63" s="114"/>
      <c r="BV63" s="114"/>
    </row>
    <row r="64" spans="1:74" s="195" customFormat="1" ht="13.5" customHeight="1">
      <c r="A64" s="195" t="s">
        <v>718</v>
      </c>
      <c r="B64" s="1845"/>
      <c r="C64" s="1875"/>
      <c r="D64" s="1877"/>
      <c r="E64" s="167" t="s">
        <v>436</v>
      </c>
      <c r="F64" s="149"/>
      <c r="G64" s="168">
        <v>36010</v>
      </c>
      <c r="H64" s="169">
        <v>96870</v>
      </c>
      <c r="I64" s="168">
        <v>32820</v>
      </c>
      <c r="J64" s="169">
        <v>93680</v>
      </c>
      <c r="K64" s="116" t="s">
        <v>613</v>
      </c>
      <c r="L64" s="170">
        <v>320</v>
      </c>
      <c r="M64" s="171">
        <v>850</v>
      </c>
      <c r="N64" s="172" t="s">
        <v>614</v>
      </c>
      <c r="O64" s="170">
        <v>290</v>
      </c>
      <c r="P64" s="171">
        <v>820</v>
      </c>
      <c r="Q64" s="172" t="s">
        <v>614</v>
      </c>
      <c r="R64" s="1878"/>
      <c r="S64" s="1880"/>
      <c r="T64" s="1878"/>
      <c r="U64" s="1883"/>
      <c r="V64" s="116" t="s">
        <v>613</v>
      </c>
      <c r="W64" s="173">
        <v>7570</v>
      </c>
      <c r="X64" s="174">
        <v>70</v>
      </c>
      <c r="Y64" s="1885"/>
      <c r="Z64" s="95"/>
      <c r="AA64" s="199"/>
      <c r="AB64" s="1878"/>
      <c r="AC64" s="165"/>
      <c r="AD64" s="159"/>
      <c r="AE64" s="1887"/>
      <c r="AF64" s="165"/>
      <c r="AG64" s="1885"/>
      <c r="AH64" s="181"/>
      <c r="AI64" s="181"/>
      <c r="AJ64" s="1886"/>
      <c r="AK64" s="204"/>
      <c r="AL64" s="1904"/>
      <c r="AM64" s="112" t="s">
        <v>623</v>
      </c>
      <c r="AN64" s="177">
        <v>2000</v>
      </c>
      <c r="AO64" s="178">
        <v>2300</v>
      </c>
      <c r="AP64" s="1900"/>
      <c r="AQ64" s="112" t="s">
        <v>624</v>
      </c>
      <c r="AR64" s="177">
        <v>2600</v>
      </c>
      <c r="AS64" s="178">
        <v>2900</v>
      </c>
      <c r="AT64" s="1878"/>
      <c r="AU64" s="1880"/>
      <c r="AV64" s="1878"/>
      <c r="AW64" s="1883"/>
      <c r="AX64" s="1900"/>
      <c r="AY64" s="202"/>
      <c r="AZ64" s="1900"/>
      <c r="BA64" s="1893"/>
      <c r="BB64" s="165"/>
      <c r="BC64" s="1893"/>
      <c r="BD64" s="166"/>
      <c r="BF64" s="95"/>
      <c r="BG64" s="92">
        <v>63</v>
      </c>
      <c r="BH64" s="92">
        <v>64</v>
      </c>
      <c r="BI64" s="1849"/>
      <c r="BJ64" s="114"/>
      <c r="BK64" s="114"/>
      <c r="BL64" s="114"/>
      <c r="BM64" s="114"/>
      <c r="BN64" s="114"/>
      <c r="BO64" s="114"/>
      <c r="BP64" s="114"/>
      <c r="BQ64" s="114"/>
      <c r="BR64" s="114"/>
      <c r="BS64" s="114"/>
      <c r="BT64" s="114"/>
      <c r="BU64" s="114"/>
      <c r="BV64" s="114"/>
    </row>
    <row r="65" spans="1:16182" s="195" customFormat="1" ht="13.5" customHeight="1">
      <c r="A65" s="195" t="s">
        <v>719</v>
      </c>
      <c r="B65" s="1845"/>
      <c r="C65" s="1875"/>
      <c r="D65" s="1894" t="s">
        <v>626</v>
      </c>
      <c r="E65" s="167" t="s">
        <v>627</v>
      </c>
      <c r="F65" s="149"/>
      <c r="G65" s="168">
        <v>96870</v>
      </c>
      <c r="H65" s="169">
        <v>172660</v>
      </c>
      <c r="I65" s="168">
        <v>93680</v>
      </c>
      <c r="J65" s="169">
        <v>169470</v>
      </c>
      <c r="K65" s="116" t="s">
        <v>613</v>
      </c>
      <c r="L65" s="170">
        <v>850</v>
      </c>
      <c r="M65" s="171">
        <v>1610</v>
      </c>
      <c r="N65" s="172" t="s">
        <v>614</v>
      </c>
      <c r="O65" s="170">
        <v>820</v>
      </c>
      <c r="P65" s="171">
        <v>1580</v>
      </c>
      <c r="Q65" s="172" t="s">
        <v>614</v>
      </c>
      <c r="R65" s="1878"/>
      <c r="S65" s="1880"/>
      <c r="T65" s="1878"/>
      <c r="U65" s="1883"/>
      <c r="V65" s="180"/>
      <c r="W65" s="181"/>
      <c r="X65" s="182"/>
      <c r="Y65" s="1886"/>
      <c r="Z65" s="95"/>
      <c r="AA65" s="199"/>
      <c r="AB65" s="1878"/>
      <c r="AC65" s="165"/>
      <c r="AD65" s="159"/>
      <c r="AE65" s="1887"/>
      <c r="AF65" s="165"/>
      <c r="AG65" s="1885"/>
      <c r="AH65" s="181"/>
      <c r="AI65" s="181"/>
      <c r="AJ65" s="1886"/>
      <c r="AK65" s="204"/>
      <c r="AL65" s="1904"/>
      <c r="AM65" s="112" t="s">
        <v>628</v>
      </c>
      <c r="AN65" s="177">
        <v>1900</v>
      </c>
      <c r="AO65" s="178">
        <v>2100</v>
      </c>
      <c r="AP65" s="1900"/>
      <c r="AQ65" s="112" t="s">
        <v>629</v>
      </c>
      <c r="AR65" s="177">
        <v>2300</v>
      </c>
      <c r="AS65" s="178">
        <v>2500</v>
      </c>
      <c r="AT65" s="1878"/>
      <c r="AU65" s="1880"/>
      <c r="AV65" s="1878"/>
      <c r="AW65" s="1883"/>
      <c r="AX65" s="1900"/>
      <c r="AY65" s="202"/>
      <c r="AZ65" s="1900"/>
      <c r="BA65" s="1898">
        <v>7.0000000000000007E-2</v>
      </c>
      <c r="BB65" s="165"/>
      <c r="BC65" s="1898">
        <v>0.98</v>
      </c>
      <c r="BD65" s="166"/>
      <c r="BF65" s="95"/>
      <c r="BG65" s="92">
        <v>63</v>
      </c>
      <c r="BH65" s="92">
        <v>64</v>
      </c>
      <c r="BI65" s="1849"/>
      <c r="BJ65" s="114"/>
      <c r="BK65" s="114"/>
      <c r="BL65" s="114"/>
      <c r="BM65" s="114"/>
      <c r="BN65" s="114"/>
      <c r="BO65" s="114"/>
      <c r="BP65" s="114"/>
      <c r="BQ65" s="114"/>
      <c r="BR65" s="114"/>
      <c r="BS65" s="114"/>
      <c r="BT65" s="114"/>
      <c r="BU65" s="114"/>
      <c r="BV65" s="114"/>
    </row>
    <row r="66" spans="1:16182" s="195" customFormat="1" ht="13.5" customHeight="1">
      <c r="A66" s="195" t="s">
        <v>720</v>
      </c>
      <c r="B66" s="1845"/>
      <c r="C66" s="1875"/>
      <c r="D66" s="1895"/>
      <c r="E66" s="184" t="s">
        <v>439</v>
      </c>
      <c r="F66" s="149"/>
      <c r="G66" s="185">
        <v>172660</v>
      </c>
      <c r="H66" s="186"/>
      <c r="I66" s="185">
        <v>169470</v>
      </c>
      <c r="J66" s="186"/>
      <c r="K66" s="116" t="s">
        <v>613</v>
      </c>
      <c r="L66" s="173">
        <v>1610</v>
      </c>
      <c r="M66" s="187"/>
      <c r="N66" s="188" t="s">
        <v>614</v>
      </c>
      <c r="O66" s="173">
        <v>1580</v>
      </c>
      <c r="P66" s="187"/>
      <c r="Q66" s="188" t="s">
        <v>614</v>
      </c>
      <c r="R66" s="1878"/>
      <c r="S66" s="1881"/>
      <c r="T66" s="1878"/>
      <c r="U66" s="1884"/>
      <c r="V66" s="180"/>
      <c r="W66" s="181"/>
      <c r="X66" s="189"/>
      <c r="Y66" s="1886"/>
      <c r="Z66" s="95"/>
      <c r="AA66" s="199"/>
      <c r="AB66" s="1878"/>
      <c r="AC66" s="165"/>
      <c r="AD66" s="159"/>
      <c r="AE66" s="1887"/>
      <c r="AF66" s="165"/>
      <c r="AG66" s="1885"/>
      <c r="AH66" s="181"/>
      <c r="AI66" s="181"/>
      <c r="AJ66" s="1886"/>
      <c r="AK66" s="204"/>
      <c r="AL66" s="1904"/>
      <c r="AM66" s="191" t="s">
        <v>631</v>
      </c>
      <c r="AN66" s="192">
        <v>1800</v>
      </c>
      <c r="AO66" s="193">
        <v>2000</v>
      </c>
      <c r="AP66" s="1900"/>
      <c r="AQ66" s="191" t="s">
        <v>632</v>
      </c>
      <c r="AR66" s="192">
        <v>2000</v>
      </c>
      <c r="AS66" s="193">
        <v>2300</v>
      </c>
      <c r="AT66" s="1878"/>
      <c r="AU66" s="1881"/>
      <c r="AV66" s="1878"/>
      <c r="AW66" s="1884"/>
      <c r="AX66" s="1900"/>
      <c r="AY66" s="202"/>
      <c r="AZ66" s="1900"/>
      <c r="BA66" s="1899"/>
      <c r="BB66" s="165"/>
      <c r="BC66" s="1898"/>
      <c r="BD66" s="166"/>
      <c r="BF66" s="95"/>
      <c r="BG66" s="92">
        <v>63</v>
      </c>
      <c r="BH66" s="92">
        <v>64</v>
      </c>
      <c r="BI66" s="1849"/>
      <c r="BJ66" s="114"/>
      <c r="BK66" s="114"/>
      <c r="BL66" s="114"/>
      <c r="BM66" s="114"/>
      <c r="BN66" s="114"/>
      <c r="BO66" s="114"/>
      <c r="BP66" s="114"/>
      <c r="BQ66" s="114"/>
      <c r="BR66" s="114"/>
      <c r="BS66" s="114"/>
      <c r="BT66" s="114"/>
      <c r="BU66" s="114"/>
      <c r="BV66" s="114"/>
    </row>
    <row r="67" spans="1:16182" s="195" customFormat="1" ht="13.5" customHeight="1">
      <c r="A67" s="195" t="s">
        <v>721</v>
      </c>
      <c r="B67" s="1845"/>
      <c r="C67" s="1903" t="s">
        <v>722</v>
      </c>
      <c r="D67" s="1876" t="s">
        <v>612</v>
      </c>
      <c r="E67" s="148" t="s">
        <v>498</v>
      </c>
      <c r="F67" s="149"/>
      <c r="G67" s="150">
        <v>27830</v>
      </c>
      <c r="H67" s="151">
        <v>35400</v>
      </c>
      <c r="I67" s="150">
        <v>24820</v>
      </c>
      <c r="J67" s="151">
        <v>32390</v>
      </c>
      <c r="K67" s="116" t="s">
        <v>613</v>
      </c>
      <c r="L67" s="152">
        <v>250</v>
      </c>
      <c r="M67" s="153">
        <v>320</v>
      </c>
      <c r="N67" s="154" t="s">
        <v>614</v>
      </c>
      <c r="O67" s="152">
        <v>220</v>
      </c>
      <c r="P67" s="153">
        <v>290</v>
      </c>
      <c r="Q67" s="154" t="s">
        <v>614</v>
      </c>
      <c r="R67" s="1878" t="s">
        <v>613</v>
      </c>
      <c r="S67" s="1879">
        <v>3100</v>
      </c>
      <c r="T67" s="1878" t="s">
        <v>613</v>
      </c>
      <c r="U67" s="1882">
        <v>30</v>
      </c>
      <c r="V67" s="116" t="s">
        <v>613</v>
      </c>
      <c r="W67" s="155">
        <v>7570</v>
      </c>
      <c r="X67" s="156">
        <v>70</v>
      </c>
      <c r="Y67" s="1885"/>
      <c r="Z67" s="95"/>
      <c r="AA67" s="199"/>
      <c r="AB67" s="1878"/>
      <c r="AC67" s="165"/>
      <c r="AD67" s="159"/>
      <c r="AE67" s="1887"/>
      <c r="AF67" s="165"/>
      <c r="AG67" s="1885"/>
      <c r="AH67" s="181"/>
      <c r="AI67" s="181"/>
      <c r="AJ67" s="1886"/>
      <c r="AK67" s="204"/>
      <c r="AL67" s="1904" t="s">
        <v>613</v>
      </c>
      <c r="AM67" s="161" t="s">
        <v>617</v>
      </c>
      <c r="AN67" s="162">
        <v>2300</v>
      </c>
      <c r="AO67" s="163">
        <v>2500</v>
      </c>
      <c r="AP67" s="1900" t="s">
        <v>613</v>
      </c>
      <c r="AQ67" s="161" t="s">
        <v>618</v>
      </c>
      <c r="AR67" s="162">
        <v>5400</v>
      </c>
      <c r="AS67" s="163">
        <v>6000</v>
      </c>
      <c r="AT67" s="1878" t="s">
        <v>613</v>
      </c>
      <c r="AU67" s="1879">
        <v>2670</v>
      </c>
      <c r="AV67" s="1878" t="s">
        <v>613</v>
      </c>
      <c r="AW67" s="1882">
        <v>20</v>
      </c>
      <c r="AX67" s="1900"/>
      <c r="AY67" s="202"/>
      <c r="AZ67" s="1900" t="s">
        <v>619</v>
      </c>
      <c r="BA67" s="1892" t="s">
        <v>620</v>
      </c>
      <c r="BB67" s="165"/>
      <c r="BC67" s="1892" t="s">
        <v>731</v>
      </c>
      <c r="BD67" s="166"/>
      <c r="BF67" s="95"/>
      <c r="BG67" s="92">
        <v>65</v>
      </c>
      <c r="BH67" s="92">
        <v>66</v>
      </c>
      <c r="BI67" s="1849">
        <v>16</v>
      </c>
      <c r="BJ67" s="114"/>
      <c r="BK67" s="114"/>
      <c r="BL67" s="114"/>
      <c r="BM67" s="114"/>
      <c r="BN67" s="114"/>
      <c r="BO67" s="114"/>
      <c r="BP67" s="114"/>
      <c r="BQ67" s="114"/>
      <c r="BR67" s="114"/>
      <c r="BS67" s="114"/>
      <c r="BT67" s="114"/>
      <c r="BU67" s="114"/>
      <c r="BV67" s="114"/>
    </row>
    <row r="68" spans="1:16182" s="195" customFormat="1" ht="13.5" customHeight="1">
      <c r="A68" s="195" t="s">
        <v>723</v>
      </c>
      <c r="B68" s="1845"/>
      <c r="C68" s="1875"/>
      <c r="D68" s="1877"/>
      <c r="E68" s="167" t="s">
        <v>436</v>
      </c>
      <c r="F68" s="149"/>
      <c r="G68" s="168">
        <v>35400</v>
      </c>
      <c r="H68" s="169">
        <v>96260</v>
      </c>
      <c r="I68" s="168">
        <v>32390</v>
      </c>
      <c r="J68" s="169">
        <v>93250</v>
      </c>
      <c r="K68" s="116" t="s">
        <v>613</v>
      </c>
      <c r="L68" s="170">
        <v>320</v>
      </c>
      <c r="M68" s="171">
        <v>850</v>
      </c>
      <c r="N68" s="172" t="s">
        <v>614</v>
      </c>
      <c r="O68" s="170">
        <v>290</v>
      </c>
      <c r="P68" s="171">
        <v>820</v>
      </c>
      <c r="Q68" s="172" t="s">
        <v>614</v>
      </c>
      <c r="R68" s="1878"/>
      <c r="S68" s="1880"/>
      <c r="T68" s="1878"/>
      <c r="U68" s="1883"/>
      <c r="V68" s="116" t="s">
        <v>613</v>
      </c>
      <c r="W68" s="173">
        <v>7570</v>
      </c>
      <c r="X68" s="174">
        <v>70</v>
      </c>
      <c r="Y68" s="1885"/>
      <c r="Z68" s="95"/>
      <c r="AA68" s="199"/>
      <c r="AB68" s="1878"/>
      <c r="AC68" s="165"/>
      <c r="AD68" s="159"/>
      <c r="AE68" s="1887"/>
      <c r="AF68" s="165"/>
      <c r="AG68" s="1885"/>
      <c r="AH68" s="181"/>
      <c r="AI68" s="181"/>
      <c r="AJ68" s="1886"/>
      <c r="AK68" s="204"/>
      <c r="AL68" s="1904"/>
      <c r="AM68" s="112" t="s">
        <v>623</v>
      </c>
      <c r="AN68" s="177">
        <v>2200</v>
      </c>
      <c r="AO68" s="178">
        <v>2400</v>
      </c>
      <c r="AP68" s="1900"/>
      <c r="AQ68" s="112" t="s">
        <v>624</v>
      </c>
      <c r="AR68" s="177">
        <v>2900</v>
      </c>
      <c r="AS68" s="178">
        <v>3300</v>
      </c>
      <c r="AT68" s="1878"/>
      <c r="AU68" s="1880"/>
      <c r="AV68" s="1878"/>
      <c r="AW68" s="1883"/>
      <c r="AX68" s="1900"/>
      <c r="AY68" s="202"/>
      <c r="AZ68" s="1900"/>
      <c r="BA68" s="1893"/>
      <c r="BB68" s="165"/>
      <c r="BC68" s="1893"/>
      <c r="BD68" s="166"/>
      <c r="BF68" s="95"/>
      <c r="BG68" s="92">
        <v>65</v>
      </c>
      <c r="BH68" s="92">
        <v>66</v>
      </c>
      <c r="BI68" s="1849"/>
      <c r="BJ68" s="114"/>
      <c r="BK68" s="114"/>
      <c r="BL68" s="114"/>
      <c r="BM68" s="114"/>
      <c r="BN68" s="114"/>
      <c r="BO68" s="114"/>
      <c r="BP68" s="114"/>
      <c r="BQ68" s="114"/>
      <c r="BR68" s="114"/>
      <c r="BS68" s="114"/>
      <c r="BT68" s="114"/>
      <c r="BU68" s="114"/>
      <c r="BV68" s="114"/>
    </row>
    <row r="69" spans="1:16182" s="195" customFormat="1" ht="13.5" customHeight="1">
      <c r="A69" s="195" t="s">
        <v>724</v>
      </c>
      <c r="B69" s="1845"/>
      <c r="C69" s="1875"/>
      <c r="D69" s="1894" t="s">
        <v>626</v>
      </c>
      <c r="E69" s="167" t="s">
        <v>627</v>
      </c>
      <c r="F69" s="149"/>
      <c r="G69" s="168">
        <v>96260</v>
      </c>
      <c r="H69" s="169">
        <v>172050</v>
      </c>
      <c r="I69" s="168">
        <v>93250</v>
      </c>
      <c r="J69" s="169">
        <v>169040</v>
      </c>
      <c r="K69" s="116" t="s">
        <v>613</v>
      </c>
      <c r="L69" s="170">
        <v>850</v>
      </c>
      <c r="M69" s="171">
        <v>1610</v>
      </c>
      <c r="N69" s="172" t="s">
        <v>614</v>
      </c>
      <c r="O69" s="170">
        <v>820</v>
      </c>
      <c r="P69" s="171">
        <v>1580</v>
      </c>
      <c r="Q69" s="172" t="s">
        <v>614</v>
      </c>
      <c r="R69" s="1878"/>
      <c r="S69" s="1880"/>
      <c r="T69" s="1878"/>
      <c r="U69" s="1883"/>
      <c r="V69" s="180"/>
      <c r="W69" s="181"/>
      <c r="X69" s="182"/>
      <c r="Y69" s="1886"/>
      <c r="Z69" s="95"/>
      <c r="AA69" s="175"/>
      <c r="AB69" s="1878"/>
      <c r="AC69" s="165"/>
      <c r="AD69" s="159"/>
      <c r="AE69" s="1887"/>
      <c r="AF69" s="165"/>
      <c r="AG69" s="1885"/>
      <c r="AH69" s="181"/>
      <c r="AI69" s="181"/>
      <c r="AJ69" s="1886"/>
      <c r="AK69" s="204"/>
      <c r="AL69" s="1904"/>
      <c r="AM69" s="112" t="s">
        <v>628</v>
      </c>
      <c r="AN69" s="177">
        <v>2100</v>
      </c>
      <c r="AO69" s="178">
        <v>2300</v>
      </c>
      <c r="AP69" s="1900"/>
      <c r="AQ69" s="112" t="s">
        <v>629</v>
      </c>
      <c r="AR69" s="177">
        <v>2500</v>
      </c>
      <c r="AS69" s="178">
        <v>2800</v>
      </c>
      <c r="AT69" s="1878"/>
      <c r="AU69" s="1880"/>
      <c r="AV69" s="1878"/>
      <c r="AW69" s="1883"/>
      <c r="AX69" s="1900"/>
      <c r="AY69" s="202"/>
      <c r="AZ69" s="1900"/>
      <c r="BA69" s="1898">
        <v>7.0000000000000007E-2</v>
      </c>
      <c r="BB69" s="165"/>
      <c r="BC69" s="1898">
        <v>0.99</v>
      </c>
      <c r="BD69" s="166"/>
      <c r="BF69" s="95"/>
      <c r="BG69" s="92">
        <v>65</v>
      </c>
      <c r="BH69" s="92">
        <v>66</v>
      </c>
      <c r="BI69" s="1849"/>
      <c r="BJ69" s="114"/>
      <c r="BK69" s="114"/>
      <c r="BL69" s="114"/>
      <c r="BM69" s="114"/>
      <c r="BN69" s="114"/>
      <c r="BO69" s="114"/>
      <c r="BP69" s="114"/>
      <c r="BQ69" s="114"/>
      <c r="BR69" s="114"/>
      <c r="BS69" s="114"/>
      <c r="BT69" s="114"/>
      <c r="BU69" s="114"/>
      <c r="BV69" s="114"/>
    </row>
    <row r="70" spans="1:16182" s="195" customFormat="1" ht="13.5" customHeight="1">
      <c r="A70" s="195" t="s">
        <v>725</v>
      </c>
      <c r="B70" s="1845"/>
      <c r="C70" s="1875"/>
      <c r="D70" s="1895"/>
      <c r="E70" s="184" t="s">
        <v>439</v>
      </c>
      <c r="F70" s="149"/>
      <c r="G70" s="185">
        <v>172050</v>
      </c>
      <c r="H70" s="186"/>
      <c r="I70" s="185">
        <v>169040</v>
      </c>
      <c r="J70" s="186"/>
      <c r="K70" s="116" t="s">
        <v>613</v>
      </c>
      <c r="L70" s="173">
        <v>1610</v>
      </c>
      <c r="M70" s="187"/>
      <c r="N70" s="188" t="s">
        <v>614</v>
      </c>
      <c r="O70" s="173">
        <v>1580</v>
      </c>
      <c r="P70" s="187"/>
      <c r="Q70" s="188" t="s">
        <v>614</v>
      </c>
      <c r="R70" s="1878"/>
      <c r="S70" s="1881"/>
      <c r="T70" s="1878"/>
      <c r="U70" s="1884"/>
      <c r="V70" s="180"/>
      <c r="W70" s="181"/>
      <c r="X70" s="189"/>
      <c r="Y70" s="1886"/>
      <c r="Z70" s="95"/>
      <c r="AA70" s="175"/>
      <c r="AB70" s="1878"/>
      <c r="AC70" s="165"/>
      <c r="AD70" s="159"/>
      <c r="AE70" s="1887"/>
      <c r="AF70" s="165"/>
      <c r="AG70" s="1885"/>
      <c r="AH70" s="181"/>
      <c r="AI70" s="181"/>
      <c r="AJ70" s="1886"/>
      <c r="AK70" s="204"/>
      <c r="AL70" s="1904"/>
      <c r="AM70" s="191" t="s">
        <v>631</v>
      </c>
      <c r="AN70" s="192">
        <v>1900</v>
      </c>
      <c r="AO70" s="193">
        <v>2100</v>
      </c>
      <c r="AP70" s="1900"/>
      <c r="AQ70" s="191" t="s">
        <v>632</v>
      </c>
      <c r="AR70" s="192">
        <v>2300</v>
      </c>
      <c r="AS70" s="193">
        <v>2500</v>
      </c>
      <c r="AT70" s="1878"/>
      <c r="AU70" s="1881"/>
      <c r="AV70" s="1878"/>
      <c r="AW70" s="1884"/>
      <c r="AX70" s="1900"/>
      <c r="AY70" s="202"/>
      <c r="AZ70" s="1900"/>
      <c r="BA70" s="1899"/>
      <c r="BB70" s="165"/>
      <c r="BC70" s="1898"/>
      <c r="BD70" s="166"/>
      <c r="BF70" s="95"/>
      <c r="BG70" s="92">
        <v>65</v>
      </c>
      <c r="BH70" s="92">
        <v>66</v>
      </c>
      <c r="BI70" s="1849"/>
      <c r="BJ70" s="114"/>
      <c r="BK70" s="114"/>
      <c r="BL70" s="114"/>
      <c r="BM70" s="114"/>
      <c r="BN70" s="114"/>
      <c r="BO70" s="114"/>
      <c r="BP70" s="114"/>
      <c r="BQ70" s="114"/>
      <c r="BR70" s="114"/>
      <c r="BS70" s="114"/>
      <c r="BT70" s="114"/>
      <c r="BU70" s="114"/>
      <c r="BV70" s="114"/>
    </row>
    <row r="71" spans="1:16182" s="195" customFormat="1" ht="13.5" customHeight="1">
      <c r="A71" s="195" t="s">
        <v>726</v>
      </c>
      <c r="B71" s="1845"/>
      <c r="C71" s="1903" t="s">
        <v>727</v>
      </c>
      <c r="D71" s="1876" t="s">
        <v>612</v>
      </c>
      <c r="E71" s="148" t="s">
        <v>498</v>
      </c>
      <c r="F71" s="149"/>
      <c r="G71" s="150">
        <v>27260</v>
      </c>
      <c r="H71" s="151">
        <v>34830</v>
      </c>
      <c r="I71" s="150">
        <v>24430</v>
      </c>
      <c r="J71" s="151">
        <v>32000</v>
      </c>
      <c r="K71" s="116" t="s">
        <v>613</v>
      </c>
      <c r="L71" s="152">
        <v>240</v>
      </c>
      <c r="M71" s="153">
        <v>310</v>
      </c>
      <c r="N71" s="154" t="s">
        <v>614</v>
      </c>
      <c r="O71" s="152">
        <v>210</v>
      </c>
      <c r="P71" s="153">
        <v>280</v>
      </c>
      <c r="Q71" s="154" t="s">
        <v>614</v>
      </c>
      <c r="R71" s="1878" t="s">
        <v>613</v>
      </c>
      <c r="S71" s="1879">
        <v>2920</v>
      </c>
      <c r="T71" s="1878" t="s">
        <v>613</v>
      </c>
      <c r="U71" s="1882">
        <v>20</v>
      </c>
      <c r="V71" s="116" t="s">
        <v>613</v>
      </c>
      <c r="W71" s="155">
        <v>7570</v>
      </c>
      <c r="X71" s="156">
        <v>70</v>
      </c>
      <c r="Y71" s="1885"/>
      <c r="Z71" s="95"/>
      <c r="AA71" s="175"/>
      <c r="AB71" s="1878"/>
      <c r="AC71" s="165"/>
      <c r="AD71" s="159"/>
      <c r="AE71" s="1887"/>
      <c r="AF71" s="165"/>
      <c r="AG71" s="1885"/>
      <c r="AH71" s="181"/>
      <c r="AI71" s="181"/>
      <c r="AJ71" s="1886"/>
      <c r="AK71" s="204"/>
      <c r="AL71" s="1904" t="s">
        <v>613</v>
      </c>
      <c r="AM71" s="161" t="s">
        <v>617</v>
      </c>
      <c r="AN71" s="162">
        <v>2200</v>
      </c>
      <c r="AO71" s="163">
        <v>2400</v>
      </c>
      <c r="AP71" s="1900" t="s">
        <v>613</v>
      </c>
      <c r="AQ71" s="161" t="s">
        <v>618</v>
      </c>
      <c r="AR71" s="162">
        <v>4800</v>
      </c>
      <c r="AS71" s="163">
        <v>5400</v>
      </c>
      <c r="AT71" s="1878" t="s">
        <v>613</v>
      </c>
      <c r="AU71" s="1879">
        <v>2520</v>
      </c>
      <c r="AV71" s="1878" t="s">
        <v>613</v>
      </c>
      <c r="AW71" s="1882">
        <v>20</v>
      </c>
      <c r="AX71" s="1900"/>
      <c r="AY71" s="202"/>
      <c r="AZ71" s="1900" t="s">
        <v>619</v>
      </c>
      <c r="BA71" s="1892" t="s">
        <v>620</v>
      </c>
      <c r="BB71" s="159"/>
      <c r="BC71" s="1892" t="s">
        <v>731</v>
      </c>
      <c r="BD71" s="166"/>
      <c r="BF71" s="95"/>
      <c r="BG71" s="92">
        <v>67</v>
      </c>
      <c r="BH71" s="92">
        <v>68</v>
      </c>
      <c r="BI71" s="1849">
        <v>17</v>
      </c>
      <c r="BJ71" s="114"/>
      <c r="BK71" s="114"/>
      <c r="BL71" s="114"/>
      <c r="BM71" s="114"/>
      <c r="BN71" s="114"/>
      <c r="BO71" s="114"/>
      <c r="BP71" s="114"/>
      <c r="BQ71" s="114"/>
      <c r="BR71" s="114"/>
      <c r="BS71" s="114"/>
      <c r="BT71" s="114"/>
      <c r="BU71" s="114"/>
      <c r="BV71" s="114"/>
    </row>
    <row r="72" spans="1:16182" s="195" customFormat="1" ht="13.5" customHeight="1">
      <c r="A72" s="195" t="s">
        <v>728</v>
      </c>
      <c r="B72" s="1845"/>
      <c r="C72" s="1875"/>
      <c r="D72" s="1877"/>
      <c r="E72" s="167" t="s">
        <v>436</v>
      </c>
      <c r="F72" s="149"/>
      <c r="G72" s="168">
        <v>34830</v>
      </c>
      <c r="H72" s="169">
        <v>95690</v>
      </c>
      <c r="I72" s="168">
        <v>32000</v>
      </c>
      <c r="J72" s="169">
        <v>92860</v>
      </c>
      <c r="K72" s="116" t="s">
        <v>613</v>
      </c>
      <c r="L72" s="170">
        <v>310</v>
      </c>
      <c r="M72" s="171">
        <v>840</v>
      </c>
      <c r="N72" s="172" t="s">
        <v>614</v>
      </c>
      <c r="O72" s="170">
        <v>280</v>
      </c>
      <c r="P72" s="171">
        <v>810</v>
      </c>
      <c r="Q72" s="172" t="s">
        <v>614</v>
      </c>
      <c r="R72" s="1878"/>
      <c r="S72" s="1880"/>
      <c r="T72" s="1878"/>
      <c r="U72" s="1883"/>
      <c r="V72" s="116" t="s">
        <v>613</v>
      </c>
      <c r="W72" s="173">
        <v>7570</v>
      </c>
      <c r="X72" s="174">
        <v>70</v>
      </c>
      <c r="Y72" s="1885"/>
      <c r="Z72" s="95"/>
      <c r="AA72" s="175"/>
      <c r="AB72" s="1878"/>
      <c r="AC72" s="165"/>
      <c r="AD72" s="159"/>
      <c r="AE72" s="1887"/>
      <c r="AF72" s="165"/>
      <c r="AG72" s="1885"/>
      <c r="AH72" s="181"/>
      <c r="AI72" s="181"/>
      <c r="AJ72" s="1886"/>
      <c r="AK72" s="204"/>
      <c r="AL72" s="1904"/>
      <c r="AM72" s="112" t="s">
        <v>623</v>
      </c>
      <c r="AN72" s="177">
        <v>2100</v>
      </c>
      <c r="AO72" s="178">
        <v>2300</v>
      </c>
      <c r="AP72" s="1900"/>
      <c r="AQ72" s="112" t="s">
        <v>624</v>
      </c>
      <c r="AR72" s="177">
        <v>2600</v>
      </c>
      <c r="AS72" s="178">
        <v>2900</v>
      </c>
      <c r="AT72" s="1878"/>
      <c r="AU72" s="1880"/>
      <c r="AV72" s="1878"/>
      <c r="AW72" s="1883"/>
      <c r="AX72" s="1900"/>
      <c r="AY72" s="202"/>
      <c r="AZ72" s="1900"/>
      <c r="BA72" s="1893"/>
      <c r="BB72" s="159"/>
      <c r="BC72" s="1893"/>
      <c r="BD72" s="166"/>
      <c r="BE72" s="166"/>
      <c r="BF72" s="95"/>
      <c r="BG72" s="92">
        <v>67</v>
      </c>
      <c r="BH72" s="92">
        <v>68</v>
      </c>
      <c r="BI72" s="1849"/>
      <c r="BJ72" s="114"/>
      <c r="BK72" s="114"/>
      <c r="BL72" s="114"/>
      <c r="BM72" s="114"/>
      <c r="BN72" s="114"/>
      <c r="BO72" s="114"/>
      <c r="BP72" s="114"/>
      <c r="BQ72" s="114"/>
      <c r="BR72" s="114"/>
      <c r="BS72" s="114"/>
      <c r="BT72" s="114"/>
      <c r="BU72" s="114"/>
      <c r="BV72" s="114"/>
    </row>
    <row r="73" spans="1:16182" s="195" customFormat="1" ht="13.5" customHeight="1">
      <c r="A73" s="195" t="s">
        <v>729</v>
      </c>
      <c r="B73" s="1845"/>
      <c r="C73" s="1875"/>
      <c r="D73" s="1894" t="s">
        <v>626</v>
      </c>
      <c r="E73" s="167" t="s">
        <v>627</v>
      </c>
      <c r="F73" s="149"/>
      <c r="G73" s="168">
        <v>95690</v>
      </c>
      <c r="H73" s="169">
        <v>171480</v>
      </c>
      <c r="I73" s="168">
        <v>92860</v>
      </c>
      <c r="J73" s="169">
        <v>168650</v>
      </c>
      <c r="K73" s="116" t="s">
        <v>613</v>
      </c>
      <c r="L73" s="170">
        <v>840</v>
      </c>
      <c r="M73" s="171">
        <v>1600</v>
      </c>
      <c r="N73" s="172" t="s">
        <v>614</v>
      </c>
      <c r="O73" s="170">
        <v>810</v>
      </c>
      <c r="P73" s="171">
        <v>1570</v>
      </c>
      <c r="Q73" s="172" t="s">
        <v>614</v>
      </c>
      <c r="R73" s="1878"/>
      <c r="S73" s="1880"/>
      <c r="T73" s="1878"/>
      <c r="U73" s="1883"/>
      <c r="V73" s="180"/>
      <c r="W73" s="181"/>
      <c r="X73" s="182"/>
      <c r="Y73" s="1886"/>
      <c r="Z73" s="95"/>
      <c r="AA73" s="175"/>
      <c r="AB73" s="1878"/>
      <c r="AC73" s="165"/>
      <c r="AD73" s="159"/>
      <c r="AE73" s="1887"/>
      <c r="AF73" s="165"/>
      <c r="AG73" s="1885"/>
      <c r="AH73" s="181"/>
      <c r="AI73" s="181"/>
      <c r="AJ73" s="1886"/>
      <c r="AK73" s="204"/>
      <c r="AL73" s="1904"/>
      <c r="AM73" s="112" t="s">
        <v>628</v>
      </c>
      <c r="AN73" s="177">
        <v>1900</v>
      </c>
      <c r="AO73" s="178">
        <v>2100</v>
      </c>
      <c r="AP73" s="1900"/>
      <c r="AQ73" s="112" t="s">
        <v>629</v>
      </c>
      <c r="AR73" s="177">
        <v>2300</v>
      </c>
      <c r="AS73" s="178">
        <v>2500</v>
      </c>
      <c r="AT73" s="1878"/>
      <c r="AU73" s="1880"/>
      <c r="AV73" s="1878"/>
      <c r="AW73" s="1883"/>
      <c r="AX73" s="1900"/>
      <c r="AY73" s="202"/>
      <c r="AZ73" s="1900"/>
      <c r="BA73" s="1898">
        <v>7.0000000000000007E-2</v>
      </c>
      <c r="BB73" s="159"/>
      <c r="BC73" s="1898">
        <v>0.99</v>
      </c>
      <c r="BD73" s="166"/>
      <c r="BE73" s="166"/>
      <c r="BF73" s="95"/>
      <c r="BG73" s="92">
        <v>67</v>
      </c>
      <c r="BH73" s="92">
        <v>68</v>
      </c>
      <c r="BI73" s="1849"/>
      <c r="BJ73" s="114"/>
      <c r="BK73" s="114"/>
      <c r="BL73" s="114"/>
      <c r="BM73" s="114"/>
      <c r="BN73" s="114"/>
      <c r="BO73" s="114"/>
      <c r="BP73" s="114"/>
      <c r="BQ73" s="114"/>
      <c r="BR73" s="114"/>
      <c r="BS73" s="114"/>
      <c r="BT73" s="114"/>
      <c r="BU73" s="114"/>
      <c r="BV73" s="114"/>
    </row>
    <row r="74" spans="1:16182" s="195" customFormat="1" ht="13.5" customHeight="1">
      <c r="A74" s="195" t="s">
        <v>730</v>
      </c>
      <c r="B74" s="1873"/>
      <c r="C74" s="1875"/>
      <c r="D74" s="1895"/>
      <c r="E74" s="184" t="s">
        <v>439</v>
      </c>
      <c r="F74" s="149"/>
      <c r="G74" s="185">
        <v>171480</v>
      </c>
      <c r="H74" s="186"/>
      <c r="I74" s="185">
        <v>168650</v>
      </c>
      <c r="J74" s="186"/>
      <c r="K74" s="116" t="s">
        <v>613</v>
      </c>
      <c r="L74" s="173">
        <v>1600</v>
      </c>
      <c r="M74" s="187"/>
      <c r="N74" s="188" t="s">
        <v>614</v>
      </c>
      <c r="O74" s="173">
        <v>1570</v>
      </c>
      <c r="P74" s="187"/>
      <c r="Q74" s="188" t="s">
        <v>614</v>
      </c>
      <c r="R74" s="1878"/>
      <c r="S74" s="1881"/>
      <c r="T74" s="1878"/>
      <c r="U74" s="1884"/>
      <c r="V74" s="180"/>
      <c r="W74" s="181"/>
      <c r="X74" s="206"/>
      <c r="Y74" s="1886"/>
      <c r="Z74" s="95"/>
      <c r="AA74" s="207"/>
      <c r="AB74" s="1878"/>
      <c r="AC74" s="208"/>
      <c r="AD74" s="159"/>
      <c r="AE74" s="1887"/>
      <c r="AF74" s="208"/>
      <c r="AG74" s="1885"/>
      <c r="AH74" s="181"/>
      <c r="AI74" s="181"/>
      <c r="AJ74" s="1886"/>
      <c r="AK74" s="204"/>
      <c r="AL74" s="1904"/>
      <c r="AM74" s="191" t="s">
        <v>631</v>
      </c>
      <c r="AN74" s="192">
        <v>1800</v>
      </c>
      <c r="AO74" s="193">
        <v>2000</v>
      </c>
      <c r="AP74" s="1900"/>
      <c r="AQ74" s="191" t="s">
        <v>632</v>
      </c>
      <c r="AR74" s="192">
        <v>2000</v>
      </c>
      <c r="AS74" s="193">
        <v>2300</v>
      </c>
      <c r="AT74" s="1878"/>
      <c r="AU74" s="1881"/>
      <c r="AV74" s="1878"/>
      <c r="AW74" s="1884"/>
      <c r="AX74" s="1900"/>
      <c r="AY74" s="128"/>
      <c r="AZ74" s="1900"/>
      <c r="BA74" s="1899"/>
      <c r="BB74" s="159"/>
      <c r="BC74" s="1899"/>
      <c r="BD74" s="166"/>
      <c r="BE74" s="166"/>
      <c r="BF74" s="95"/>
      <c r="BG74" s="92">
        <v>67</v>
      </c>
      <c r="BH74" s="92">
        <v>68</v>
      </c>
      <c r="BI74" s="1849"/>
      <c r="BJ74" s="114"/>
      <c r="BK74" s="114"/>
      <c r="BL74" s="114"/>
      <c r="BM74" s="114"/>
      <c r="BN74" s="114"/>
      <c r="BO74" s="114"/>
      <c r="BP74" s="114"/>
      <c r="BQ74" s="114"/>
      <c r="BR74" s="114"/>
      <c r="BS74" s="114"/>
      <c r="BT74" s="114"/>
      <c r="BU74" s="114"/>
      <c r="BV74" s="114"/>
    </row>
    <row r="75" spans="1:16182" s="114" customFormat="1">
      <c r="B75" s="209"/>
      <c r="C75" s="209"/>
      <c r="D75" s="209"/>
      <c r="E75" s="209"/>
      <c r="F75" s="210"/>
      <c r="G75" s="211"/>
      <c r="H75" s="212"/>
      <c r="I75" s="213"/>
      <c r="J75" s="212"/>
      <c r="K75" s="95"/>
      <c r="L75" s="211"/>
      <c r="M75" s="212"/>
      <c r="N75" s="214"/>
      <c r="O75" s="213"/>
      <c r="P75" s="212"/>
      <c r="Q75" s="214"/>
      <c r="R75" s="214"/>
      <c r="S75" s="213"/>
      <c r="T75" s="95"/>
      <c r="U75" s="211"/>
      <c r="V75" s="95"/>
      <c r="W75" s="181"/>
      <c r="X75" s="206"/>
      <c r="Y75" s="214"/>
      <c r="Z75" s="95"/>
      <c r="AA75" s="213"/>
      <c r="AB75" s="95"/>
      <c r="AC75" s="215"/>
      <c r="AD75" s="215"/>
      <c r="AE75" s="95"/>
      <c r="AF75" s="215"/>
      <c r="AG75" s="214"/>
      <c r="AH75" s="216"/>
      <c r="AI75" s="216"/>
      <c r="AJ75" s="95"/>
      <c r="AK75" s="217"/>
      <c r="AL75" s="211"/>
      <c r="AM75" s="218"/>
      <c r="AN75" s="211"/>
      <c r="AO75" s="211"/>
      <c r="AP75" s="211"/>
      <c r="AQ75" s="218"/>
      <c r="AR75" s="211"/>
      <c r="AS75" s="211"/>
      <c r="AT75" s="214"/>
      <c r="AU75" s="213"/>
      <c r="AV75" s="95"/>
      <c r="AW75" s="211"/>
      <c r="AX75" s="211"/>
      <c r="AY75" s="218"/>
      <c r="AZ75" s="211"/>
      <c r="BA75" s="218"/>
      <c r="BB75" s="211"/>
      <c r="BC75" s="218"/>
      <c r="BD75" s="211"/>
      <c r="BE75" s="211"/>
      <c r="BF75" s="214"/>
      <c r="BG75" s="92"/>
      <c r="BH75" s="92"/>
      <c r="BI75" s="92"/>
      <c r="BW75" s="219"/>
      <c r="BX75" s="219"/>
      <c r="BY75" s="219"/>
      <c r="BZ75" s="219"/>
      <c r="CA75" s="219"/>
      <c r="CB75" s="219"/>
      <c r="CC75" s="219"/>
      <c r="CD75" s="219"/>
      <c r="CE75" s="219"/>
      <c r="CF75" s="219"/>
      <c r="CG75" s="219"/>
      <c r="CH75" s="219"/>
      <c r="CI75" s="219"/>
      <c r="CJ75" s="219"/>
      <c r="CK75" s="219"/>
      <c r="CL75" s="219"/>
      <c r="CM75" s="219"/>
      <c r="CN75" s="219"/>
      <c r="CO75" s="219"/>
      <c r="CP75" s="219"/>
      <c r="CQ75" s="219"/>
      <c r="CR75" s="219"/>
      <c r="CS75" s="219"/>
      <c r="CT75" s="219"/>
      <c r="CU75" s="219"/>
      <c r="CV75" s="219"/>
      <c r="CW75" s="219"/>
      <c r="CX75" s="219"/>
      <c r="CY75" s="219"/>
      <c r="CZ75" s="219"/>
      <c r="DA75" s="219"/>
      <c r="DB75" s="219"/>
      <c r="DC75" s="219"/>
      <c r="DD75" s="219"/>
      <c r="DE75" s="219"/>
      <c r="DF75" s="219"/>
      <c r="DG75" s="219"/>
      <c r="DH75" s="219"/>
      <c r="DI75" s="219"/>
      <c r="DJ75" s="219"/>
      <c r="DK75" s="219"/>
      <c r="DL75" s="219"/>
      <c r="DM75" s="219"/>
      <c r="DN75" s="219"/>
      <c r="DO75" s="219"/>
      <c r="DP75" s="219"/>
      <c r="DQ75" s="219"/>
      <c r="DR75" s="219"/>
      <c r="DS75" s="219"/>
      <c r="DT75" s="219"/>
      <c r="DU75" s="219"/>
      <c r="DV75" s="219"/>
      <c r="DW75" s="219"/>
      <c r="DX75" s="219"/>
      <c r="DY75" s="219"/>
      <c r="DZ75" s="219"/>
      <c r="EA75" s="219"/>
      <c r="EB75" s="219"/>
      <c r="EC75" s="219"/>
      <c r="ED75" s="219"/>
      <c r="EE75" s="219"/>
      <c r="EF75" s="219"/>
      <c r="EG75" s="219"/>
      <c r="EH75" s="219"/>
      <c r="EI75" s="219"/>
      <c r="EJ75" s="219"/>
      <c r="EK75" s="219"/>
      <c r="EL75" s="219"/>
      <c r="EM75" s="219"/>
      <c r="EN75" s="219"/>
      <c r="EO75" s="219"/>
      <c r="EP75" s="219"/>
      <c r="EQ75" s="219"/>
      <c r="ER75" s="219"/>
      <c r="ES75" s="219"/>
      <c r="ET75" s="219"/>
      <c r="EU75" s="219"/>
      <c r="EV75" s="219"/>
      <c r="EW75" s="219"/>
      <c r="EX75" s="219"/>
      <c r="EY75" s="219"/>
      <c r="EZ75" s="219"/>
      <c r="FA75" s="219"/>
      <c r="FB75" s="219"/>
      <c r="FC75" s="219"/>
      <c r="FD75" s="219"/>
      <c r="FE75" s="219"/>
      <c r="FF75" s="219"/>
      <c r="FG75" s="219"/>
      <c r="FH75" s="219"/>
      <c r="FI75" s="219"/>
      <c r="FJ75" s="219"/>
      <c r="FK75" s="219"/>
      <c r="FL75" s="219"/>
      <c r="FM75" s="219"/>
      <c r="FN75" s="219"/>
      <c r="FO75" s="219"/>
      <c r="FP75" s="219"/>
      <c r="FQ75" s="219"/>
      <c r="FR75" s="219"/>
      <c r="FS75" s="219"/>
      <c r="FT75" s="219"/>
      <c r="FU75" s="219"/>
      <c r="FV75" s="219"/>
      <c r="FW75" s="219"/>
      <c r="FX75" s="219"/>
      <c r="FY75" s="219"/>
      <c r="FZ75" s="219"/>
      <c r="GA75" s="219"/>
      <c r="GB75" s="219"/>
      <c r="GC75" s="219"/>
      <c r="GD75" s="219"/>
      <c r="GE75" s="219"/>
      <c r="GF75" s="219"/>
      <c r="GG75" s="219"/>
      <c r="GH75" s="219"/>
      <c r="GI75" s="219"/>
      <c r="GJ75" s="219"/>
      <c r="GK75" s="219"/>
      <c r="GL75" s="219"/>
      <c r="GM75" s="219"/>
      <c r="GN75" s="219"/>
      <c r="GO75" s="219"/>
      <c r="GP75" s="219"/>
      <c r="GQ75" s="219"/>
      <c r="GR75" s="219"/>
      <c r="GS75" s="219"/>
      <c r="GT75" s="219"/>
      <c r="GU75" s="219"/>
      <c r="GV75" s="219"/>
      <c r="GW75" s="219"/>
      <c r="GX75" s="219"/>
      <c r="GY75" s="219"/>
      <c r="GZ75" s="219"/>
      <c r="HA75" s="219"/>
      <c r="HB75" s="219"/>
      <c r="HC75" s="219"/>
      <c r="HD75" s="219"/>
      <c r="HE75" s="219"/>
      <c r="HF75" s="219"/>
      <c r="HG75" s="219"/>
      <c r="HH75" s="219"/>
      <c r="HI75" s="219"/>
      <c r="HJ75" s="219"/>
      <c r="HK75" s="219"/>
      <c r="HL75" s="219"/>
      <c r="HM75" s="219"/>
      <c r="HN75" s="219"/>
      <c r="HO75" s="219"/>
      <c r="HP75" s="219"/>
      <c r="HQ75" s="219"/>
      <c r="HR75" s="219"/>
      <c r="HS75" s="219"/>
      <c r="HT75" s="219"/>
      <c r="HU75" s="219"/>
      <c r="HV75" s="219"/>
      <c r="HW75" s="219"/>
      <c r="HX75" s="219"/>
      <c r="HY75" s="219"/>
      <c r="HZ75" s="219"/>
      <c r="IA75" s="219"/>
      <c r="IB75" s="219"/>
      <c r="IC75" s="219"/>
      <c r="ID75" s="219"/>
      <c r="IE75" s="219"/>
      <c r="IF75" s="219"/>
      <c r="IG75" s="219"/>
      <c r="IH75" s="219"/>
      <c r="II75" s="219"/>
      <c r="IJ75" s="219"/>
      <c r="IK75" s="219"/>
      <c r="IL75" s="219"/>
      <c r="IM75" s="219"/>
      <c r="IN75" s="219"/>
      <c r="IO75" s="219"/>
      <c r="IP75" s="219"/>
      <c r="IQ75" s="219"/>
      <c r="IR75" s="219"/>
      <c r="IS75" s="219"/>
      <c r="IT75" s="219"/>
      <c r="IU75" s="219"/>
      <c r="IV75" s="219"/>
      <c r="IW75" s="219"/>
      <c r="IX75" s="219"/>
      <c r="IY75" s="219"/>
      <c r="IZ75" s="219"/>
      <c r="JA75" s="219"/>
      <c r="JB75" s="219"/>
      <c r="JC75" s="219"/>
      <c r="JD75" s="219"/>
      <c r="JE75" s="219"/>
      <c r="JF75" s="219"/>
      <c r="JG75" s="219"/>
      <c r="JH75" s="219"/>
      <c r="JI75" s="219"/>
      <c r="JJ75" s="219"/>
      <c r="JK75" s="219"/>
      <c r="JL75" s="219"/>
      <c r="JM75" s="219"/>
      <c r="JN75" s="219"/>
      <c r="JO75" s="219"/>
      <c r="JP75" s="219"/>
      <c r="JQ75" s="219"/>
      <c r="JR75" s="219"/>
      <c r="JS75" s="219"/>
      <c r="JT75" s="219"/>
      <c r="JU75" s="219"/>
      <c r="JV75" s="219"/>
      <c r="JW75" s="219"/>
      <c r="JX75" s="219"/>
      <c r="JY75" s="219"/>
      <c r="JZ75" s="219"/>
      <c r="KA75" s="219"/>
      <c r="KB75" s="219"/>
      <c r="KC75" s="219"/>
      <c r="KD75" s="219"/>
      <c r="KE75" s="219"/>
      <c r="KF75" s="219"/>
      <c r="KG75" s="219"/>
      <c r="KH75" s="219"/>
      <c r="KI75" s="219"/>
      <c r="KJ75" s="219"/>
      <c r="KK75" s="219"/>
      <c r="KL75" s="219"/>
      <c r="KM75" s="219"/>
      <c r="KN75" s="219"/>
      <c r="KO75" s="219"/>
      <c r="KP75" s="219"/>
      <c r="KQ75" s="219"/>
      <c r="KR75" s="219"/>
      <c r="KS75" s="219"/>
      <c r="KT75" s="219"/>
      <c r="KU75" s="219"/>
      <c r="KV75" s="219"/>
      <c r="KW75" s="219"/>
      <c r="KX75" s="219"/>
      <c r="KY75" s="219"/>
      <c r="KZ75" s="219"/>
      <c r="LA75" s="219"/>
      <c r="LB75" s="219"/>
      <c r="LC75" s="219"/>
      <c r="LD75" s="219"/>
      <c r="LE75" s="219"/>
      <c r="LF75" s="219"/>
      <c r="LG75" s="219"/>
      <c r="LH75" s="219"/>
      <c r="LI75" s="219"/>
      <c r="LJ75" s="219"/>
      <c r="LK75" s="219"/>
      <c r="LL75" s="219"/>
      <c r="LM75" s="219"/>
      <c r="LN75" s="219"/>
      <c r="LO75" s="219"/>
      <c r="LP75" s="219"/>
      <c r="LQ75" s="219"/>
      <c r="LR75" s="219"/>
      <c r="LS75" s="219"/>
      <c r="LT75" s="219"/>
      <c r="LU75" s="219"/>
      <c r="LV75" s="219"/>
      <c r="LW75" s="219"/>
      <c r="LX75" s="219"/>
      <c r="LY75" s="219"/>
      <c r="LZ75" s="219"/>
      <c r="MA75" s="219"/>
      <c r="MB75" s="219"/>
      <c r="MC75" s="219"/>
      <c r="MD75" s="219"/>
      <c r="ME75" s="219"/>
      <c r="MF75" s="219"/>
      <c r="MG75" s="219"/>
      <c r="MH75" s="219"/>
      <c r="MI75" s="219"/>
      <c r="MJ75" s="219"/>
      <c r="MK75" s="219"/>
      <c r="ML75" s="219"/>
      <c r="MM75" s="219"/>
      <c r="MN75" s="219"/>
      <c r="MO75" s="219"/>
      <c r="MP75" s="219"/>
      <c r="MQ75" s="219"/>
      <c r="MR75" s="219"/>
      <c r="MS75" s="219"/>
      <c r="MT75" s="219"/>
      <c r="MU75" s="219"/>
      <c r="MV75" s="219"/>
      <c r="MW75" s="219"/>
      <c r="MX75" s="219"/>
      <c r="MY75" s="219"/>
      <c r="MZ75" s="219"/>
      <c r="NA75" s="219"/>
      <c r="NB75" s="219"/>
      <c r="NC75" s="219"/>
      <c r="ND75" s="219"/>
      <c r="NE75" s="219"/>
      <c r="NF75" s="219"/>
      <c r="NG75" s="219"/>
      <c r="NH75" s="219"/>
      <c r="NI75" s="219"/>
      <c r="NJ75" s="219"/>
      <c r="NK75" s="219"/>
      <c r="NL75" s="219"/>
      <c r="NM75" s="219"/>
      <c r="NN75" s="219"/>
      <c r="NO75" s="219"/>
      <c r="NP75" s="219"/>
      <c r="NQ75" s="219"/>
      <c r="NR75" s="219"/>
      <c r="NS75" s="219"/>
      <c r="NT75" s="219"/>
      <c r="NU75" s="219"/>
      <c r="NV75" s="219"/>
      <c r="NW75" s="219"/>
      <c r="NX75" s="219"/>
      <c r="NY75" s="219"/>
      <c r="NZ75" s="219"/>
      <c r="OA75" s="219"/>
      <c r="OB75" s="219"/>
      <c r="OC75" s="219"/>
      <c r="OD75" s="219"/>
      <c r="OE75" s="219"/>
      <c r="OF75" s="219"/>
      <c r="OG75" s="219"/>
      <c r="OH75" s="219"/>
      <c r="OI75" s="219"/>
      <c r="OJ75" s="219"/>
      <c r="OK75" s="219"/>
      <c r="OL75" s="219"/>
      <c r="OM75" s="219"/>
      <c r="ON75" s="219"/>
      <c r="OO75" s="219"/>
      <c r="OP75" s="219"/>
      <c r="OQ75" s="219"/>
      <c r="OR75" s="219"/>
      <c r="OS75" s="219"/>
      <c r="OT75" s="219"/>
      <c r="OU75" s="219"/>
      <c r="OV75" s="219"/>
      <c r="OW75" s="219"/>
      <c r="OX75" s="219"/>
      <c r="OY75" s="219"/>
      <c r="OZ75" s="219"/>
      <c r="PA75" s="219"/>
      <c r="PB75" s="219"/>
      <c r="PC75" s="219"/>
      <c r="PD75" s="219"/>
      <c r="PE75" s="219"/>
      <c r="PF75" s="219"/>
      <c r="PG75" s="219"/>
      <c r="PH75" s="219"/>
      <c r="PI75" s="219"/>
      <c r="PJ75" s="219"/>
      <c r="PK75" s="219"/>
      <c r="PL75" s="219"/>
      <c r="PM75" s="219"/>
      <c r="PN75" s="219"/>
      <c r="PO75" s="219"/>
      <c r="PP75" s="219"/>
      <c r="PQ75" s="219"/>
      <c r="PR75" s="219"/>
      <c r="PS75" s="219"/>
      <c r="PT75" s="219"/>
      <c r="PU75" s="219"/>
      <c r="PV75" s="219"/>
      <c r="PW75" s="219"/>
      <c r="PX75" s="219"/>
      <c r="PY75" s="219"/>
      <c r="PZ75" s="219"/>
      <c r="QA75" s="219"/>
      <c r="QB75" s="219"/>
      <c r="QC75" s="219"/>
      <c r="QD75" s="219"/>
      <c r="QE75" s="219"/>
      <c r="QF75" s="219"/>
      <c r="QG75" s="219"/>
      <c r="QH75" s="219"/>
      <c r="QI75" s="219"/>
      <c r="QJ75" s="219"/>
      <c r="QK75" s="219"/>
      <c r="QL75" s="219"/>
      <c r="QM75" s="219"/>
      <c r="QN75" s="219"/>
      <c r="QO75" s="219"/>
      <c r="QP75" s="219"/>
      <c r="QQ75" s="219"/>
      <c r="QR75" s="219"/>
      <c r="QS75" s="219"/>
      <c r="QT75" s="219"/>
      <c r="QU75" s="219"/>
      <c r="QV75" s="219"/>
      <c r="QW75" s="219"/>
      <c r="QX75" s="219"/>
      <c r="QY75" s="219"/>
      <c r="QZ75" s="219"/>
      <c r="RA75" s="219"/>
      <c r="RB75" s="219"/>
      <c r="RC75" s="219"/>
      <c r="RD75" s="219"/>
      <c r="RE75" s="219"/>
      <c r="RF75" s="219"/>
      <c r="RG75" s="219"/>
      <c r="RH75" s="219"/>
      <c r="RI75" s="219"/>
      <c r="RJ75" s="219"/>
      <c r="RK75" s="219"/>
      <c r="RL75" s="219"/>
      <c r="RM75" s="219"/>
      <c r="RN75" s="219"/>
      <c r="RO75" s="219"/>
      <c r="RP75" s="219"/>
      <c r="RQ75" s="219"/>
      <c r="RR75" s="219"/>
      <c r="RS75" s="219"/>
      <c r="RT75" s="219"/>
      <c r="RU75" s="219"/>
      <c r="RV75" s="219"/>
      <c r="RW75" s="219"/>
      <c r="RX75" s="219"/>
      <c r="RY75" s="219"/>
      <c r="RZ75" s="219"/>
      <c r="SA75" s="219"/>
      <c r="SB75" s="219"/>
      <c r="SC75" s="219"/>
      <c r="SD75" s="219"/>
      <c r="SE75" s="219"/>
      <c r="SF75" s="219"/>
      <c r="SG75" s="219"/>
      <c r="SH75" s="219"/>
      <c r="SI75" s="219"/>
      <c r="SJ75" s="219"/>
      <c r="SK75" s="219"/>
      <c r="SL75" s="219"/>
      <c r="SM75" s="219"/>
      <c r="SN75" s="219"/>
      <c r="SO75" s="219"/>
      <c r="SP75" s="219"/>
      <c r="SQ75" s="219"/>
      <c r="SR75" s="219"/>
      <c r="SS75" s="219"/>
      <c r="ST75" s="219"/>
      <c r="SU75" s="219"/>
      <c r="SV75" s="219"/>
      <c r="SW75" s="219"/>
      <c r="SX75" s="219"/>
      <c r="SY75" s="219"/>
      <c r="SZ75" s="219"/>
      <c r="TA75" s="219"/>
      <c r="TB75" s="219"/>
      <c r="TC75" s="219"/>
      <c r="TD75" s="219"/>
      <c r="TE75" s="219"/>
      <c r="TF75" s="219"/>
      <c r="TG75" s="219"/>
      <c r="TH75" s="219"/>
      <c r="TI75" s="219"/>
      <c r="TJ75" s="219"/>
      <c r="TK75" s="219"/>
      <c r="TL75" s="219"/>
      <c r="TM75" s="219"/>
      <c r="TN75" s="219"/>
      <c r="TO75" s="219"/>
      <c r="TP75" s="219"/>
      <c r="TQ75" s="219"/>
      <c r="TR75" s="219"/>
      <c r="TS75" s="219"/>
      <c r="TT75" s="219"/>
      <c r="TU75" s="219"/>
      <c r="TV75" s="219"/>
      <c r="TW75" s="219"/>
      <c r="TX75" s="219"/>
      <c r="TY75" s="219"/>
      <c r="TZ75" s="219"/>
      <c r="UA75" s="219"/>
      <c r="UB75" s="219"/>
      <c r="UC75" s="219"/>
      <c r="UD75" s="219"/>
      <c r="UE75" s="219"/>
      <c r="UF75" s="219"/>
      <c r="UG75" s="219"/>
      <c r="UH75" s="219"/>
      <c r="UI75" s="219"/>
      <c r="UJ75" s="219"/>
      <c r="UK75" s="219"/>
      <c r="UL75" s="219"/>
      <c r="UM75" s="219"/>
      <c r="UN75" s="219"/>
      <c r="UO75" s="219"/>
      <c r="UP75" s="219"/>
      <c r="UQ75" s="219"/>
      <c r="UR75" s="219"/>
      <c r="US75" s="219"/>
      <c r="UT75" s="219"/>
      <c r="UU75" s="219"/>
      <c r="UV75" s="219"/>
      <c r="UW75" s="219"/>
      <c r="UX75" s="219"/>
      <c r="UY75" s="219"/>
      <c r="UZ75" s="219"/>
      <c r="VA75" s="219"/>
      <c r="VB75" s="219"/>
      <c r="VC75" s="219"/>
      <c r="VD75" s="219"/>
      <c r="VE75" s="219"/>
      <c r="VF75" s="219"/>
      <c r="VG75" s="219"/>
      <c r="VH75" s="219"/>
      <c r="VI75" s="219"/>
      <c r="VJ75" s="219"/>
      <c r="VK75" s="219"/>
      <c r="VL75" s="219"/>
      <c r="VM75" s="219"/>
      <c r="VN75" s="219"/>
      <c r="VO75" s="219"/>
      <c r="VP75" s="219"/>
      <c r="VQ75" s="219"/>
      <c r="VR75" s="219"/>
      <c r="VS75" s="219"/>
      <c r="VT75" s="219"/>
      <c r="VU75" s="219"/>
      <c r="VV75" s="219"/>
      <c r="VW75" s="219"/>
      <c r="VX75" s="219"/>
      <c r="VY75" s="219"/>
      <c r="VZ75" s="219"/>
      <c r="WA75" s="219"/>
      <c r="WB75" s="219"/>
      <c r="WC75" s="219"/>
      <c r="WD75" s="219"/>
      <c r="WE75" s="219"/>
      <c r="WF75" s="219"/>
      <c r="WG75" s="219"/>
      <c r="WH75" s="219"/>
      <c r="WI75" s="219"/>
      <c r="WJ75" s="219"/>
      <c r="WK75" s="219"/>
      <c r="WL75" s="219"/>
      <c r="WM75" s="219"/>
      <c r="WN75" s="219"/>
      <c r="WO75" s="219"/>
      <c r="WP75" s="219"/>
      <c r="WQ75" s="219"/>
      <c r="WR75" s="219"/>
      <c r="WS75" s="219"/>
      <c r="WT75" s="219"/>
      <c r="WU75" s="219"/>
      <c r="WV75" s="219"/>
      <c r="WW75" s="219"/>
      <c r="WX75" s="219"/>
      <c r="WY75" s="219"/>
      <c r="WZ75" s="219"/>
      <c r="XA75" s="219"/>
      <c r="XB75" s="219"/>
      <c r="XC75" s="219"/>
      <c r="XD75" s="219"/>
      <c r="XE75" s="219"/>
      <c r="XF75" s="219"/>
      <c r="XG75" s="219"/>
      <c r="XH75" s="219"/>
      <c r="XI75" s="219"/>
      <c r="XJ75" s="219"/>
      <c r="XK75" s="219"/>
      <c r="XL75" s="219"/>
      <c r="XM75" s="219"/>
      <c r="XN75" s="219"/>
      <c r="XO75" s="219"/>
      <c r="XP75" s="219"/>
      <c r="XQ75" s="219"/>
      <c r="XR75" s="219"/>
      <c r="XS75" s="219"/>
      <c r="XT75" s="219"/>
      <c r="XU75" s="219"/>
      <c r="XV75" s="219"/>
      <c r="XW75" s="219"/>
      <c r="XX75" s="219"/>
      <c r="XY75" s="219"/>
      <c r="XZ75" s="219"/>
      <c r="YA75" s="219"/>
      <c r="YB75" s="219"/>
      <c r="YC75" s="219"/>
      <c r="YD75" s="219"/>
      <c r="YE75" s="219"/>
      <c r="YF75" s="219"/>
      <c r="YG75" s="219"/>
      <c r="YH75" s="219"/>
      <c r="YI75" s="219"/>
      <c r="YJ75" s="219"/>
      <c r="YK75" s="219"/>
      <c r="YL75" s="219"/>
      <c r="YM75" s="219"/>
      <c r="YN75" s="219"/>
      <c r="YO75" s="219"/>
      <c r="YP75" s="219"/>
      <c r="YQ75" s="219"/>
      <c r="YR75" s="219"/>
      <c r="YS75" s="219"/>
      <c r="YT75" s="219"/>
      <c r="YU75" s="219"/>
      <c r="YV75" s="219"/>
      <c r="YW75" s="219"/>
      <c r="YX75" s="219"/>
      <c r="YY75" s="219"/>
      <c r="YZ75" s="219"/>
      <c r="ZA75" s="219"/>
      <c r="ZB75" s="219"/>
      <c r="ZC75" s="219"/>
      <c r="ZD75" s="219"/>
      <c r="ZE75" s="219"/>
      <c r="ZF75" s="219"/>
      <c r="ZG75" s="219"/>
      <c r="ZH75" s="219"/>
      <c r="ZI75" s="219"/>
      <c r="ZJ75" s="219"/>
      <c r="ZK75" s="219"/>
      <c r="ZL75" s="219"/>
      <c r="ZM75" s="219"/>
      <c r="ZN75" s="219"/>
      <c r="ZO75" s="219"/>
      <c r="ZP75" s="219"/>
      <c r="ZQ75" s="219"/>
      <c r="ZR75" s="219"/>
      <c r="ZS75" s="219"/>
      <c r="ZT75" s="219"/>
      <c r="ZU75" s="219"/>
      <c r="ZV75" s="219"/>
      <c r="ZW75" s="219"/>
      <c r="ZX75" s="219"/>
      <c r="ZY75" s="219"/>
      <c r="ZZ75" s="219"/>
      <c r="AAA75" s="219"/>
      <c r="AAB75" s="219"/>
      <c r="AAC75" s="219"/>
      <c r="AAD75" s="219"/>
      <c r="AAE75" s="219"/>
      <c r="AAF75" s="219"/>
      <c r="AAG75" s="219"/>
      <c r="AAH75" s="219"/>
      <c r="AAI75" s="219"/>
      <c r="AAJ75" s="219"/>
      <c r="AAK75" s="219"/>
      <c r="AAL75" s="219"/>
      <c r="AAM75" s="219"/>
      <c r="AAN75" s="219"/>
      <c r="AAO75" s="219"/>
      <c r="AAP75" s="219"/>
      <c r="AAQ75" s="219"/>
      <c r="AAR75" s="219"/>
      <c r="AAS75" s="219"/>
      <c r="AAT75" s="219"/>
      <c r="AAU75" s="219"/>
      <c r="AAV75" s="219"/>
      <c r="AAW75" s="219"/>
      <c r="AAX75" s="219"/>
      <c r="AAY75" s="219"/>
      <c r="AAZ75" s="219"/>
      <c r="ABA75" s="219"/>
      <c r="ABB75" s="219"/>
      <c r="ABC75" s="219"/>
      <c r="ABD75" s="219"/>
      <c r="ABE75" s="219"/>
      <c r="ABF75" s="219"/>
      <c r="ABG75" s="219"/>
      <c r="ABH75" s="219"/>
      <c r="ABI75" s="219"/>
      <c r="ABJ75" s="219"/>
      <c r="ABK75" s="219"/>
      <c r="ABL75" s="219"/>
      <c r="ABM75" s="219"/>
      <c r="ABN75" s="219"/>
      <c r="ABO75" s="219"/>
      <c r="ABP75" s="219"/>
      <c r="ABQ75" s="219"/>
      <c r="ABR75" s="219"/>
      <c r="ABS75" s="219"/>
      <c r="ABT75" s="219"/>
      <c r="ABU75" s="219"/>
      <c r="ABV75" s="219"/>
      <c r="ABW75" s="219"/>
      <c r="ABX75" s="219"/>
      <c r="ABY75" s="219"/>
      <c r="ABZ75" s="219"/>
      <c r="ACA75" s="219"/>
      <c r="ACB75" s="219"/>
      <c r="ACC75" s="219"/>
      <c r="ACD75" s="219"/>
      <c r="ACE75" s="219"/>
      <c r="ACF75" s="219"/>
      <c r="ACG75" s="219"/>
      <c r="ACH75" s="219"/>
      <c r="ACI75" s="219"/>
      <c r="ACJ75" s="219"/>
      <c r="ACK75" s="219"/>
      <c r="ACL75" s="219"/>
      <c r="ACM75" s="219"/>
      <c r="ACN75" s="219"/>
      <c r="ACO75" s="219"/>
      <c r="ACP75" s="219"/>
      <c r="ACQ75" s="219"/>
      <c r="ACR75" s="219"/>
      <c r="ACS75" s="219"/>
      <c r="ACT75" s="219"/>
      <c r="ACU75" s="219"/>
      <c r="ACV75" s="219"/>
      <c r="ACW75" s="219"/>
      <c r="ACX75" s="219"/>
      <c r="ACY75" s="219"/>
      <c r="ACZ75" s="219"/>
      <c r="ADA75" s="219"/>
      <c r="ADB75" s="219"/>
      <c r="ADC75" s="219"/>
      <c r="ADD75" s="219"/>
      <c r="ADE75" s="219"/>
      <c r="ADF75" s="219"/>
      <c r="ADG75" s="219"/>
      <c r="ADH75" s="219"/>
      <c r="ADI75" s="219"/>
      <c r="ADJ75" s="219"/>
      <c r="ADK75" s="219"/>
      <c r="ADL75" s="219"/>
      <c r="ADM75" s="219"/>
      <c r="ADN75" s="219"/>
      <c r="ADO75" s="219"/>
      <c r="ADP75" s="219"/>
      <c r="ADQ75" s="219"/>
      <c r="ADR75" s="219"/>
      <c r="ADS75" s="219"/>
      <c r="ADT75" s="219"/>
      <c r="ADU75" s="219"/>
      <c r="ADV75" s="219"/>
      <c r="ADW75" s="219"/>
      <c r="ADX75" s="219"/>
      <c r="ADY75" s="219"/>
      <c r="ADZ75" s="219"/>
      <c r="AEA75" s="219"/>
      <c r="AEB75" s="219"/>
      <c r="AEC75" s="219"/>
      <c r="AED75" s="219"/>
      <c r="AEE75" s="219"/>
      <c r="AEF75" s="219"/>
      <c r="AEG75" s="219"/>
      <c r="AEH75" s="219"/>
      <c r="AEI75" s="219"/>
      <c r="AEJ75" s="219"/>
      <c r="AEK75" s="219"/>
      <c r="AEL75" s="219"/>
      <c r="AEM75" s="219"/>
      <c r="AEN75" s="219"/>
      <c r="AEO75" s="219"/>
      <c r="AEP75" s="219"/>
      <c r="AEQ75" s="219"/>
      <c r="AER75" s="219"/>
      <c r="AES75" s="219"/>
      <c r="AET75" s="219"/>
      <c r="AEU75" s="219"/>
      <c r="AEV75" s="219"/>
      <c r="AEW75" s="219"/>
      <c r="AEX75" s="219"/>
      <c r="AEY75" s="219"/>
      <c r="AEZ75" s="219"/>
      <c r="AFA75" s="219"/>
      <c r="AFB75" s="219"/>
      <c r="AFC75" s="219"/>
      <c r="AFD75" s="219"/>
      <c r="AFE75" s="219"/>
      <c r="AFF75" s="219"/>
      <c r="AFG75" s="219"/>
      <c r="AFH75" s="219"/>
      <c r="AFI75" s="219"/>
      <c r="AFJ75" s="219"/>
      <c r="AFK75" s="219"/>
      <c r="AFL75" s="219"/>
      <c r="AFM75" s="219"/>
      <c r="AFN75" s="219"/>
      <c r="AFO75" s="219"/>
      <c r="AFP75" s="219"/>
      <c r="AFQ75" s="219"/>
      <c r="AFR75" s="219"/>
      <c r="AFS75" s="219"/>
      <c r="AFT75" s="219"/>
      <c r="AFU75" s="219"/>
      <c r="AFV75" s="219"/>
      <c r="AFW75" s="219"/>
      <c r="AFX75" s="219"/>
      <c r="AFY75" s="219"/>
      <c r="AFZ75" s="219"/>
      <c r="AGA75" s="219"/>
      <c r="AGB75" s="219"/>
      <c r="AGC75" s="219"/>
      <c r="AGD75" s="219"/>
      <c r="AGE75" s="219"/>
      <c r="AGF75" s="219"/>
      <c r="AGG75" s="219"/>
      <c r="AGH75" s="219"/>
      <c r="AGI75" s="219"/>
      <c r="AGJ75" s="219"/>
      <c r="AGK75" s="219"/>
      <c r="AGL75" s="219"/>
      <c r="AGM75" s="219"/>
      <c r="AGN75" s="219"/>
      <c r="AGO75" s="219"/>
      <c r="AGP75" s="219"/>
      <c r="AGQ75" s="219"/>
      <c r="AGR75" s="219"/>
      <c r="AGS75" s="219"/>
      <c r="AGT75" s="219"/>
      <c r="AGU75" s="219"/>
      <c r="AGV75" s="219"/>
      <c r="AGW75" s="219"/>
      <c r="AGX75" s="219"/>
      <c r="AGY75" s="219"/>
      <c r="AGZ75" s="219"/>
      <c r="AHA75" s="219"/>
      <c r="AHB75" s="219"/>
      <c r="AHC75" s="219"/>
      <c r="AHD75" s="219"/>
      <c r="AHE75" s="219"/>
      <c r="AHF75" s="219"/>
      <c r="AHG75" s="219"/>
      <c r="AHH75" s="219"/>
      <c r="AHI75" s="219"/>
      <c r="AHJ75" s="219"/>
      <c r="AHK75" s="219"/>
      <c r="AHL75" s="219"/>
      <c r="AHM75" s="219"/>
      <c r="AHN75" s="219"/>
      <c r="AHO75" s="219"/>
      <c r="AHP75" s="219"/>
      <c r="AHQ75" s="219"/>
      <c r="AHR75" s="219"/>
      <c r="AHS75" s="219"/>
      <c r="AHT75" s="219"/>
      <c r="AHU75" s="219"/>
      <c r="AHV75" s="219"/>
      <c r="AHW75" s="219"/>
      <c r="AHX75" s="219"/>
      <c r="AHY75" s="219"/>
      <c r="AHZ75" s="219"/>
      <c r="AIA75" s="219"/>
      <c r="AIB75" s="219"/>
      <c r="AIC75" s="219"/>
      <c r="AID75" s="219"/>
      <c r="AIE75" s="219"/>
      <c r="AIF75" s="219"/>
      <c r="AIG75" s="219"/>
      <c r="AIH75" s="219"/>
      <c r="AII75" s="219"/>
      <c r="AIJ75" s="219"/>
      <c r="AIK75" s="219"/>
      <c r="AIL75" s="219"/>
      <c r="AIM75" s="219"/>
      <c r="AIN75" s="219"/>
      <c r="AIO75" s="219"/>
      <c r="AIP75" s="219"/>
      <c r="AIQ75" s="219"/>
      <c r="AIR75" s="219"/>
      <c r="AIS75" s="219"/>
      <c r="AIT75" s="219"/>
      <c r="AIU75" s="219"/>
      <c r="AIV75" s="219"/>
      <c r="AIW75" s="219"/>
      <c r="AIX75" s="219"/>
      <c r="AIY75" s="219"/>
      <c r="AIZ75" s="219"/>
      <c r="AJA75" s="219"/>
      <c r="AJB75" s="219"/>
      <c r="AJC75" s="219"/>
      <c r="AJD75" s="219"/>
      <c r="AJE75" s="219"/>
      <c r="AJF75" s="219"/>
      <c r="AJG75" s="219"/>
      <c r="AJH75" s="219"/>
      <c r="AJI75" s="219"/>
      <c r="AJJ75" s="219"/>
      <c r="AJK75" s="219"/>
      <c r="AJL75" s="219"/>
      <c r="AJM75" s="219"/>
      <c r="AJN75" s="219"/>
      <c r="AJO75" s="219"/>
      <c r="AJP75" s="219"/>
      <c r="AJQ75" s="219"/>
      <c r="AJR75" s="219"/>
      <c r="AJS75" s="219"/>
      <c r="AJT75" s="219"/>
      <c r="AJU75" s="219"/>
      <c r="AJV75" s="219"/>
      <c r="AJW75" s="219"/>
      <c r="AJX75" s="219"/>
      <c r="AJY75" s="219"/>
      <c r="AJZ75" s="219"/>
      <c r="AKA75" s="219"/>
      <c r="AKB75" s="219"/>
      <c r="AKC75" s="219"/>
      <c r="AKD75" s="219"/>
      <c r="AKE75" s="219"/>
      <c r="AKF75" s="219"/>
      <c r="AKG75" s="219"/>
      <c r="AKH75" s="219"/>
      <c r="AKI75" s="219"/>
      <c r="AKJ75" s="219"/>
      <c r="AKK75" s="219"/>
      <c r="AKL75" s="219"/>
      <c r="AKM75" s="219"/>
      <c r="AKN75" s="219"/>
      <c r="AKO75" s="219"/>
      <c r="AKP75" s="219"/>
      <c r="AKQ75" s="219"/>
      <c r="AKR75" s="219"/>
      <c r="AKS75" s="219"/>
      <c r="AKT75" s="219"/>
      <c r="AKU75" s="219"/>
      <c r="AKV75" s="219"/>
      <c r="AKW75" s="219"/>
      <c r="AKX75" s="219"/>
      <c r="AKY75" s="219"/>
      <c r="AKZ75" s="219"/>
      <c r="ALA75" s="219"/>
      <c r="ALB75" s="219"/>
      <c r="ALC75" s="219"/>
      <c r="ALD75" s="219"/>
      <c r="ALE75" s="219"/>
      <c r="ALF75" s="219"/>
      <c r="ALG75" s="219"/>
      <c r="ALH75" s="219"/>
      <c r="ALI75" s="219"/>
      <c r="ALJ75" s="219"/>
      <c r="ALK75" s="219"/>
      <c r="ALL75" s="219"/>
      <c r="ALM75" s="219"/>
      <c r="ALN75" s="219"/>
      <c r="ALO75" s="219"/>
      <c r="ALP75" s="219"/>
      <c r="ALQ75" s="219"/>
      <c r="ALR75" s="219"/>
      <c r="ALS75" s="219"/>
      <c r="ALT75" s="219"/>
      <c r="ALU75" s="219"/>
      <c r="ALV75" s="219"/>
      <c r="ALW75" s="219"/>
      <c r="ALX75" s="219"/>
      <c r="ALY75" s="219"/>
      <c r="ALZ75" s="219"/>
      <c r="AMA75" s="219"/>
      <c r="AMB75" s="219"/>
      <c r="AMC75" s="219"/>
      <c r="AMD75" s="219"/>
      <c r="AME75" s="219"/>
      <c r="AMF75" s="219"/>
      <c r="AMG75" s="219"/>
      <c r="AMH75" s="219"/>
      <c r="AMI75" s="219"/>
      <c r="AMJ75" s="219"/>
      <c r="AMK75" s="219"/>
      <c r="AML75" s="219"/>
      <c r="AMM75" s="219"/>
      <c r="AMN75" s="219"/>
      <c r="AMO75" s="219"/>
      <c r="AMP75" s="219"/>
      <c r="AMQ75" s="219"/>
      <c r="AMR75" s="219"/>
      <c r="AMS75" s="219"/>
      <c r="AMT75" s="219"/>
      <c r="AMU75" s="219"/>
      <c r="AMV75" s="219"/>
      <c r="AMW75" s="219"/>
      <c r="AMX75" s="219"/>
      <c r="AMY75" s="219"/>
      <c r="AMZ75" s="219"/>
      <c r="ANA75" s="219"/>
      <c r="ANB75" s="219"/>
      <c r="ANC75" s="219"/>
      <c r="AND75" s="219"/>
      <c r="ANE75" s="219"/>
      <c r="ANF75" s="219"/>
      <c r="ANG75" s="219"/>
      <c r="ANH75" s="219"/>
      <c r="ANI75" s="219"/>
      <c r="ANJ75" s="219"/>
      <c r="ANK75" s="219"/>
      <c r="ANL75" s="219"/>
      <c r="ANM75" s="219"/>
      <c r="ANN75" s="219"/>
      <c r="ANO75" s="219"/>
      <c r="ANP75" s="219"/>
      <c r="ANQ75" s="219"/>
      <c r="ANR75" s="219"/>
      <c r="ANS75" s="219"/>
      <c r="ANT75" s="219"/>
      <c r="ANU75" s="219"/>
      <c r="ANV75" s="219"/>
      <c r="ANW75" s="219"/>
      <c r="ANX75" s="219"/>
      <c r="ANY75" s="219"/>
      <c r="ANZ75" s="219"/>
      <c r="AOA75" s="219"/>
      <c r="AOB75" s="219"/>
      <c r="AOC75" s="219"/>
      <c r="AOD75" s="219"/>
      <c r="AOE75" s="219"/>
      <c r="AOF75" s="219"/>
      <c r="AOG75" s="219"/>
      <c r="AOH75" s="219"/>
      <c r="AOI75" s="219"/>
      <c r="AOJ75" s="219"/>
      <c r="AOK75" s="219"/>
      <c r="AOL75" s="219"/>
      <c r="AOM75" s="219"/>
      <c r="AON75" s="219"/>
      <c r="AOO75" s="219"/>
      <c r="AOP75" s="219"/>
      <c r="AOQ75" s="219"/>
      <c r="AOR75" s="219"/>
      <c r="AOS75" s="219"/>
      <c r="AOT75" s="219"/>
      <c r="AOU75" s="219"/>
      <c r="AOV75" s="219"/>
      <c r="AOW75" s="219"/>
      <c r="AOX75" s="219"/>
      <c r="AOY75" s="219"/>
      <c r="AOZ75" s="219"/>
      <c r="APA75" s="219"/>
      <c r="APB75" s="219"/>
      <c r="APC75" s="219"/>
      <c r="APD75" s="219"/>
      <c r="APE75" s="219"/>
      <c r="APF75" s="219"/>
      <c r="APG75" s="219"/>
      <c r="APH75" s="219"/>
      <c r="API75" s="219"/>
      <c r="APJ75" s="219"/>
      <c r="APK75" s="219"/>
      <c r="APL75" s="219"/>
      <c r="APM75" s="219"/>
      <c r="APN75" s="219"/>
      <c r="APO75" s="219"/>
      <c r="APP75" s="219"/>
      <c r="APQ75" s="219"/>
      <c r="APR75" s="219"/>
      <c r="APS75" s="219"/>
      <c r="APT75" s="219"/>
      <c r="APU75" s="219"/>
      <c r="APV75" s="219"/>
      <c r="APW75" s="219"/>
      <c r="APX75" s="219"/>
      <c r="APY75" s="219"/>
      <c r="APZ75" s="219"/>
      <c r="AQA75" s="219"/>
      <c r="AQB75" s="219"/>
      <c r="AQC75" s="219"/>
      <c r="AQD75" s="219"/>
      <c r="AQE75" s="219"/>
      <c r="AQF75" s="219"/>
      <c r="AQG75" s="219"/>
      <c r="AQH75" s="219"/>
      <c r="AQI75" s="219"/>
      <c r="AQJ75" s="219"/>
      <c r="AQK75" s="219"/>
      <c r="AQL75" s="219"/>
      <c r="AQM75" s="219"/>
      <c r="AQN75" s="219"/>
      <c r="AQO75" s="219"/>
      <c r="AQP75" s="219"/>
      <c r="AQQ75" s="219"/>
      <c r="AQR75" s="219"/>
      <c r="AQS75" s="219"/>
      <c r="AQT75" s="219"/>
      <c r="AQU75" s="219"/>
      <c r="AQV75" s="219"/>
      <c r="AQW75" s="219"/>
      <c r="AQX75" s="219"/>
      <c r="AQY75" s="219"/>
      <c r="AQZ75" s="219"/>
      <c r="ARA75" s="219"/>
      <c r="ARB75" s="219"/>
      <c r="ARC75" s="219"/>
      <c r="ARD75" s="219"/>
      <c r="ARE75" s="219"/>
      <c r="ARF75" s="219"/>
      <c r="ARG75" s="219"/>
      <c r="ARH75" s="219"/>
      <c r="ARI75" s="219"/>
      <c r="ARJ75" s="219"/>
      <c r="ARK75" s="219"/>
      <c r="ARL75" s="219"/>
      <c r="ARM75" s="219"/>
      <c r="ARN75" s="219"/>
      <c r="ARO75" s="219"/>
      <c r="ARP75" s="219"/>
      <c r="ARQ75" s="219"/>
      <c r="ARR75" s="219"/>
      <c r="ARS75" s="219"/>
      <c r="ART75" s="219"/>
      <c r="ARU75" s="219"/>
      <c r="ARV75" s="219"/>
      <c r="ARW75" s="219"/>
      <c r="ARX75" s="219"/>
      <c r="ARY75" s="219"/>
      <c r="ARZ75" s="219"/>
      <c r="ASA75" s="219"/>
      <c r="ASB75" s="219"/>
      <c r="ASC75" s="219"/>
      <c r="ASD75" s="219"/>
      <c r="ASE75" s="219"/>
      <c r="ASF75" s="219"/>
      <c r="ASG75" s="219"/>
      <c r="ASH75" s="219"/>
      <c r="ASI75" s="219"/>
      <c r="ASJ75" s="219"/>
      <c r="ASK75" s="219"/>
      <c r="ASL75" s="219"/>
      <c r="ASM75" s="219"/>
      <c r="ASN75" s="219"/>
      <c r="ASO75" s="219"/>
      <c r="ASP75" s="219"/>
      <c r="ASQ75" s="219"/>
      <c r="ASR75" s="219"/>
      <c r="ASS75" s="219"/>
      <c r="AST75" s="219"/>
      <c r="ASU75" s="219"/>
      <c r="ASV75" s="219"/>
      <c r="ASW75" s="219"/>
      <c r="ASX75" s="219"/>
      <c r="ASY75" s="219"/>
      <c r="ASZ75" s="219"/>
      <c r="ATA75" s="219"/>
      <c r="ATB75" s="219"/>
      <c r="ATC75" s="219"/>
      <c r="ATD75" s="219"/>
      <c r="ATE75" s="219"/>
      <c r="ATF75" s="219"/>
      <c r="ATG75" s="219"/>
      <c r="ATH75" s="219"/>
      <c r="ATI75" s="219"/>
      <c r="ATJ75" s="219"/>
      <c r="ATK75" s="219"/>
      <c r="ATL75" s="219"/>
      <c r="ATM75" s="219"/>
      <c r="ATN75" s="219"/>
      <c r="ATO75" s="219"/>
      <c r="ATP75" s="219"/>
      <c r="ATQ75" s="219"/>
      <c r="ATR75" s="219"/>
      <c r="ATS75" s="219"/>
      <c r="ATT75" s="219"/>
      <c r="ATU75" s="219"/>
      <c r="ATV75" s="219"/>
      <c r="ATW75" s="219"/>
      <c r="ATX75" s="219"/>
      <c r="ATY75" s="219"/>
      <c r="ATZ75" s="219"/>
      <c r="AUA75" s="219"/>
      <c r="AUB75" s="219"/>
      <c r="AUC75" s="219"/>
      <c r="AUD75" s="219"/>
      <c r="AUE75" s="219"/>
      <c r="AUF75" s="219"/>
      <c r="AUG75" s="219"/>
      <c r="AUH75" s="219"/>
      <c r="AUI75" s="219"/>
      <c r="AUJ75" s="219"/>
      <c r="AUK75" s="219"/>
      <c r="AUL75" s="219"/>
      <c r="AUM75" s="219"/>
      <c r="AUN75" s="219"/>
      <c r="AUO75" s="219"/>
      <c r="AUP75" s="219"/>
      <c r="AUQ75" s="219"/>
      <c r="AUR75" s="219"/>
      <c r="AUS75" s="219"/>
      <c r="AUT75" s="219"/>
      <c r="AUU75" s="219"/>
      <c r="AUV75" s="219"/>
      <c r="AUW75" s="219"/>
      <c r="AUX75" s="219"/>
      <c r="AUY75" s="219"/>
      <c r="AUZ75" s="219"/>
      <c r="AVA75" s="219"/>
      <c r="AVB75" s="219"/>
      <c r="AVC75" s="219"/>
      <c r="AVD75" s="219"/>
      <c r="AVE75" s="219"/>
      <c r="AVF75" s="219"/>
      <c r="AVG75" s="219"/>
      <c r="AVH75" s="219"/>
      <c r="AVI75" s="219"/>
      <c r="AVJ75" s="219"/>
      <c r="AVK75" s="219"/>
      <c r="AVL75" s="219"/>
      <c r="AVM75" s="219"/>
      <c r="AVN75" s="219"/>
      <c r="AVO75" s="219"/>
      <c r="AVP75" s="219"/>
      <c r="AVQ75" s="219"/>
      <c r="AVR75" s="219"/>
      <c r="AVS75" s="219"/>
      <c r="AVT75" s="219"/>
      <c r="AVU75" s="219"/>
      <c r="AVV75" s="219"/>
      <c r="AVW75" s="219"/>
      <c r="AVX75" s="219"/>
      <c r="AVY75" s="219"/>
      <c r="AVZ75" s="219"/>
      <c r="AWA75" s="219"/>
      <c r="AWB75" s="219"/>
      <c r="AWC75" s="219"/>
      <c r="AWD75" s="219"/>
      <c r="AWE75" s="219"/>
      <c r="AWF75" s="219"/>
      <c r="AWG75" s="219"/>
      <c r="AWH75" s="219"/>
      <c r="AWI75" s="219"/>
      <c r="AWJ75" s="219"/>
      <c r="AWK75" s="219"/>
      <c r="AWL75" s="219"/>
      <c r="AWM75" s="219"/>
      <c r="AWN75" s="219"/>
      <c r="AWO75" s="219"/>
      <c r="AWP75" s="219"/>
      <c r="AWQ75" s="219"/>
      <c r="AWR75" s="219"/>
      <c r="AWS75" s="219"/>
      <c r="AWT75" s="219"/>
      <c r="AWU75" s="219"/>
      <c r="AWV75" s="219"/>
      <c r="AWW75" s="219"/>
      <c r="AWX75" s="219"/>
      <c r="AWY75" s="219"/>
      <c r="AWZ75" s="219"/>
      <c r="AXA75" s="219"/>
      <c r="AXB75" s="219"/>
      <c r="AXC75" s="219"/>
      <c r="AXD75" s="219"/>
      <c r="AXE75" s="219"/>
      <c r="AXF75" s="219"/>
      <c r="AXG75" s="219"/>
      <c r="AXH75" s="219"/>
      <c r="AXI75" s="219"/>
      <c r="AXJ75" s="219"/>
      <c r="AXK75" s="219"/>
      <c r="AXL75" s="219"/>
      <c r="AXM75" s="219"/>
      <c r="AXN75" s="219"/>
      <c r="AXO75" s="219"/>
      <c r="AXP75" s="219"/>
      <c r="AXQ75" s="219"/>
      <c r="AXR75" s="219"/>
      <c r="AXS75" s="219"/>
      <c r="AXT75" s="219"/>
      <c r="AXU75" s="219"/>
      <c r="AXV75" s="219"/>
      <c r="AXW75" s="219"/>
      <c r="AXX75" s="219"/>
      <c r="AXY75" s="219"/>
      <c r="AXZ75" s="219"/>
      <c r="AYA75" s="219"/>
      <c r="AYB75" s="219"/>
      <c r="AYC75" s="219"/>
      <c r="AYD75" s="219"/>
      <c r="AYE75" s="219"/>
      <c r="AYF75" s="219"/>
      <c r="AYG75" s="219"/>
      <c r="AYH75" s="219"/>
      <c r="AYI75" s="219"/>
      <c r="AYJ75" s="219"/>
      <c r="AYK75" s="219"/>
      <c r="AYL75" s="219"/>
      <c r="AYM75" s="219"/>
      <c r="AYN75" s="219"/>
      <c r="AYO75" s="219"/>
      <c r="AYP75" s="219"/>
      <c r="AYQ75" s="219"/>
      <c r="AYR75" s="219"/>
      <c r="AYS75" s="219"/>
      <c r="AYT75" s="219"/>
      <c r="AYU75" s="219"/>
      <c r="AYV75" s="219"/>
      <c r="AYW75" s="219"/>
      <c r="AYX75" s="219"/>
      <c r="AYY75" s="219"/>
      <c r="AYZ75" s="219"/>
      <c r="AZA75" s="219"/>
      <c r="AZB75" s="219"/>
      <c r="AZC75" s="219"/>
      <c r="AZD75" s="219"/>
      <c r="AZE75" s="219"/>
      <c r="AZF75" s="219"/>
      <c r="AZG75" s="219"/>
      <c r="AZH75" s="219"/>
      <c r="AZI75" s="219"/>
      <c r="AZJ75" s="219"/>
      <c r="AZK75" s="219"/>
      <c r="AZL75" s="219"/>
      <c r="AZM75" s="219"/>
      <c r="AZN75" s="219"/>
      <c r="AZO75" s="219"/>
      <c r="AZP75" s="219"/>
      <c r="AZQ75" s="219"/>
      <c r="AZR75" s="219"/>
      <c r="AZS75" s="219"/>
      <c r="AZT75" s="219"/>
      <c r="AZU75" s="219"/>
      <c r="AZV75" s="219"/>
      <c r="AZW75" s="219"/>
      <c r="AZX75" s="219"/>
      <c r="AZY75" s="219"/>
      <c r="AZZ75" s="219"/>
      <c r="BAA75" s="219"/>
      <c r="BAB75" s="219"/>
      <c r="BAC75" s="219"/>
      <c r="BAD75" s="219"/>
      <c r="BAE75" s="219"/>
      <c r="BAF75" s="219"/>
      <c r="BAG75" s="219"/>
      <c r="BAH75" s="219"/>
      <c r="BAI75" s="219"/>
      <c r="BAJ75" s="219"/>
      <c r="BAK75" s="219"/>
      <c r="BAL75" s="219"/>
      <c r="BAM75" s="219"/>
      <c r="BAN75" s="219"/>
      <c r="BAO75" s="219"/>
      <c r="BAP75" s="219"/>
      <c r="BAQ75" s="219"/>
      <c r="BAR75" s="219"/>
      <c r="BAS75" s="219"/>
      <c r="BAT75" s="219"/>
      <c r="BAU75" s="219"/>
      <c r="BAV75" s="219"/>
      <c r="BAW75" s="219"/>
      <c r="BAX75" s="219"/>
      <c r="BAY75" s="219"/>
      <c r="BAZ75" s="219"/>
      <c r="BBA75" s="219"/>
      <c r="BBB75" s="219"/>
      <c r="BBC75" s="219"/>
      <c r="BBD75" s="219"/>
      <c r="BBE75" s="219"/>
      <c r="BBF75" s="219"/>
      <c r="BBG75" s="219"/>
      <c r="BBH75" s="219"/>
      <c r="BBI75" s="219"/>
      <c r="BBJ75" s="219"/>
      <c r="BBK75" s="219"/>
      <c r="BBL75" s="219"/>
      <c r="BBM75" s="219"/>
      <c r="BBN75" s="219"/>
      <c r="BBO75" s="219"/>
      <c r="BBP75" s="219"/>
      <c r="BBQ75" s="219"/>
      <c r="BBR75" s="219"/>
      <c r="BBS75" s="219"/>
      <c r="BBT75" s="219"/>
      <c r="BBU75" s="219"/>
      <c r="BBV75" s="219"/>
      <c r="BBW75" s="219"/>
      <c r="BBX75" s="219"/>
      <c r="BBY75" s="219"/>
      <c r="BBZ75" s="219"/>
      <c r="BCA75" s="219"/>
      <c r="BCB75" s="219"/>
      <c r="BCC75" s="219"/>
      <c r="BCD75" s="219"/>
      <c r="BCE75" s="219"/>
      <c r="BCF75" s="219"/>
      <c r="BCG75" s="219"/>
      <c r="BCH75" s="219"/>
      <c r="BCI75" s="219"/>
      <c r="BCJ75" s="219"/>
      <c r="BCK75" s="219"/>
      <c r="BCL75" s="219"/>
      <c r="BCM75" s="219"/>
      <c r="BCN75" s="219"/>
      <c r="BCO75" s="219"/>
      <c r="BCP75" s="219"/>
      <c r="BCQ75" s="219"/>
      <c r="BCR75" s="219"/>
      <c r="BCS75" s="219"/>
      <c r="BCT75" s="219"/>
      <c r="BCU75" s="219"/>
      <c r="BCV75" s="219"/>
      <c r="BCW75" s="219"/>
      <c r="BCX75" s="219"/>
      <c r="BCY75" s="219"/>
      <c r="BCZ75" s="219"/>
      <c r="BDA75" s="219"/>
      <c r="BDB75" s="219"/>
      <c r="BDC75" s="219"/>
      <c r="BDD75" s="219"/>
      <c r="BDE75" s="219"/>
      <c r="BDF75" s="219"/>
      <c r="BDG75" s="219"/>
      <c r="BDH75" s="219"/>
      <c r="BDI75" s="219"/>
      <c r="BDJ75" s="219"/>
      <c r="BDK75" s="219"/>
      <c r="BDL75" s="219"/>
      <c r="BDM75" s="219"/>
      <c r="BDN75" s="219"/>
      <c r="BDO75" s="219"/>
      <c r="BDP75" s="219"/>
      <c r="BDQ75" s="219"/>
      <c r="BDR75" s="219"/>
      <c r="BDS75" s="219"/>
      <c r="BDT75" s="219"/>
      <c r="BDU75" s="219"/>
      <c r="BDV75" s="219"/>
      <c r="BDW75" s="219"/>
      <c r="BDX75" s="219"/>
      <c r="BDY75" s="219"/>
      <c r="BDZ75" s="219"/>
      <c r="BEA75" s="219"/>
      <c r="BEB75" s="219"/>
      <c r="BEC75" s="219"/>
      <c r="BED75" s="219"/>
      <c r="BEE75" s="219"/>
      <c r="BEF75" s="219"/>
      <c r="BEG75" s="219"/>
      <c r="BEH75" s="219"/>
      <c r="BEI75" s="219"/>
      <c r="BEJ75" s="219"/>
      <c r="BEK75" s="219"/>
      <c r="BEL75" s="219"/>
      <c r="BEM75" s="219"/>
      <c r="BEN75" s="219"/>
      <c r="BEO75" s="219"/>
      <c r="BEP75" s="219"/>
      <c r="BEQ75" s="219"/>
      <c r="BER75" s="219"/>
      <c r="BES75" s="219"/>
      <c r="BET75" s="219"/>
      <c r="BEU75" s="219"/>
      <c r="BEV75" s="219"/>
      <c r="BEW75" s="219"/>
      <c r="BEX75" s="219"/>
      <c r="BEY75" s="219"/>
      <c r="BEZ75" s="219"/>
      <c r="BFA75" s="219"/>
      <c r="BFB75" s="219"/>
      <c r="BFC75" s="219"/>
      <c r="BFD75" s="219"/>
      <c r="BFE75" s="219"/>
      <c r="BFF75" s="219"/>
      <c r="BFG75" s="219"/>
      <c r="BFH75" s="219"/>
      <c r="BFI75" s="219"/>
      <c r="BFJ75" s="219"/>
      <c r="BFK75" s="219"/>
      <c r="BFL75" s="219"/>
      <c r="BFM75" s="219"/>
      <c r="BFN75" s="219"/>
      <c r="BFO75" s="219"/>
      <c r="BFP75" s="219"/>
      <c r="BFQ75" s="219"/>
      <c r="BFR75" s="219"/>
      <c r="BFS75" s="219"/>
      <c r="BFT75" s="219"/>
      <c r="BFU75" s="219"/>
      <c r="BFV75" s="219"/>
      <c r="BFW75" s="219"/>
      <c r="BFX75" s="219"/>
      <c r="BFY75" s="219"/>
      <c r="BFZ75" s="219"/>
      <c r="BGA75" s="219"/>
      <c r="BGB75" s="219"/>
      <c r="BGC75" s="219"/>
      <c r="BGD75" s="219"/>
      <c r="BGE75" s="219"/>
      <c r="BGF75" s="219"/>
      <c r="BGG75" s="219"/>
      <c r="BGH75" s="219"/>
      <c r="BGI75" s="219"/>
      <c r="BGJ75" s="219"/>
      <c r="BGK75" s="219"/>
      <c r="BGL75" s="219"/>
      <c r="BGM75" s="219"/>
      <c r="BGN75" s="219"/>
      <c r="BGO75" s="219"/>
      <c r="BGP75" s="219"/>
      <c r="BGQ75" s="219"/>
      <c r="BGR75" s="219"/>
      <c r="BGS75" s="219"/>
      <c r="BGT75" s="219"/>
      <c r="BGU75" s="219"/>
      <c r="BGV75" s="219"/>
      <c r="BGW75" s="219"/>
      <c r="BGX75" s="219"/>
      <c r="BGY75" s="219"/>
      <c r="BGZ75" s="219"/>
      <c r="BHA75" s="219"/>
      <c r="BHB75" s="219"/>
      <c r="BHC75" s="219"/>
      <c r="BHD75" s="219"/>
      <c r="BHE75" s="219"/>
      <c r="BHF75" s="219"/>
      <c r="BHG75" s="219"/>
      <c r="BHH75" s="219"/>
      <c r="BHI75" s="219"/>
      <c r="BHJ75" s="219"/>
      <c r="BHK75" s="219"/>
      <c r="BHL75" s="219"/>
      <c r="BHM75" s="219"/>
      <c r="BHN75" s="219"/>
      <c r="BHO75" s="219"/>
      <c r="BHP75" s="219"/>
      <c r="BHQ75" s="219"/>
      <c r="BHR75" s="219"/>
      <c r="BHS75" s="219"/>
      <c r="BHT75" s="219"/>
      <c r="BHU75" s="219"/>
      <c r="BHV75" s="219"/>
      <c r="BHW75" s="219"/>
      <c r="BHX75" s="219"/>
      <c r="BHY75" s="219"/>
      <c r="BHZ75" s="219"/>
      <c r="BIA75" s="219"/>
      <c r="BIB75" s="219"/>
      <c r="BIC75" s="219"/>
      <c r="BID75" s="219"/>
      <c r="BIE75" s="219"/>
      <c r="BIF75" s="219"/>
      <c r="BIG75" s="219"/>
      <c r="BIH75" s="219"/>
      <c r="BII75" s="219"/>
      <c r="BIJ75" s="219"/>
      <c r="BIK75" s="219"/>
      <c r="BIL75" s="219"/>
      <c r="BIM75" s="219"/>
      <c r="BIN75" s="219"/>
      <c r="BIO75" s="219"/>
      <c r="BIP75" s="219"/>
      <c r="BIQ75" s="219"/>
      <c r="BIR75" s="219"/>
      <c r="BIS75" s="219"/>
      <c r="BIT75" s="219"/>
      <c r="BIU75" s="219"/>
      <c r="BIV75" s="219"/>
      <c r="BIW75" s="219"/>
      <c r="BIX75" s="219"/>
      <c r="BIY75" s="219"/>
      <c r="BIZ75" s="219"/>
      <c r="BJA75" s="219"/>
      <c r="BJB75" s="219"/>
      <c r="BJC75" s="219"/>
      <c r="BJD75" s="219"/>
      <c r="BJE75" s="219"/>
      <c r="BJF75" s="219"/>
      <c r="BJG75" s="219"/>
      <c r="BJH75" s="219"/>
      <c r="BJI75" s="219"/>
      <c r="BJJ75" s="219"/>
      <c r="BJK75" s="219"/>
      <c r="BJL75" s="219"/>
      <c r="BJM75" s="219"/>
      <c r="BJN75" s="219"/>
      <c r="BJO75" s="219"/>
      <c r="BJP75" s="219"/>
      <c r="BJQ75" s="219"/>
      <c r="BJR75" s="219"/>
      <c r="BJS75" s="219"/>
      <c r="BJT75" s="219"/>
      <c r="BJU75" s="219"/>
      <c r="BJV75" s="219"/>
      <c r="BJW75" s="219"/>
      <c r="BJX75" s="219"/>
      <c r="BJY75" s="219"/>
      <c r="BJZ75" s="219"/>
      <c r="BKA75" s="219"/>
      <c r="BKB75" s="219"/>
      <c r="BKC75" s="219"/>
      <c r="BKD75" s="219"/>
      <c r="BKE75" s="219"/>
      <c r="BKF75" s="219"/>
      <c r="BKG75" s="219"/>
      <c r="BKH75" s="219"/>
      <c r="BKI75" s="219"/>
      <c r="BKJ75" s="219"/>
      <c r="BKK75" s="219"/>
      <c r="BKL75" s="219"/>
      <c r="BKM75" s="219"/>
      <c r="BKN75" s="219"/>
      <c r="BKO75" s="219"/>
      <c r="BKP75" s="219"/>
      <c r="BKQ75" s="219"/>
      <c r="BKR75" s="219"/>
      <c r="BKS75" s="219"/>
      <c r="BKT75" s="219"/>
      <c r="BKU75" s="219"/>
      <c r="BKV75" s="219"/>
      <c r="BKW75" s="219"/>
      <c r="BKX75" s="219"/>
      <c r="BKY75" s="219"/>
      <c r="BKZ75" s="219"/>
      <c r="BLA75" s="219"/>
      <c r="BLB75" s="219"/>
      <c r="BLC75" s="219"/>
      <c r="BLD75" s="219"/>
      <c r="BLE75" s="219"/>
      <c r="BLF75" s="219"/>
      <c r="BLG75" s="219"/>
      <c r="BLH75" s="219"/>
      <c r="BLI75" s="219"/>
      <c r="BLJ75" s="219"/>
      <c r="BLK75" s="219"/>
      <c r="BLL75" s="219"/>
      <c r="BLM75" s="219"/>
      <c r="BLN75" s="219"/>
      <c r="BLO75" s="219"/>
      <c r="BLP75" s="219"/>
      <c r="BLQ75" s="219"/>
      <c r="BLR75" s="219"/>
      <c r="BLS75" s="219"/>
      <c r="BLT75" s="219"/>
      <c r="BLU75" s="219"/>
      <c r="BLV75" s="219"/>
      <c r="BLW75" s="219"/>
      <c r="BLX75" s="219"/>
      <c r="BLY75" s="219"/>
      <c r="BLZ75" s="219"/>
      <c r="BMA75" s="219"/>
      <c r="BMB75" s="219"/>
      <c r="BMC75" s="219"/>
      <c r="BMD75" s="219"/>
      <c r="BME75" s="219"/>
      <c r="BMF75" s="219"/>
      <c r="BMG75" s="219"/>
      <c r="BMH75" s="219"/>
      <c r="BMI75" s="219"/>
      <c r="BMJ75" s="219"/>
      <c r="BMK75" s="219"/>
      <c r="BML75" s="219"/>
      <c r="BMM75" s="219"/>
      <c r="BMN75" s="219"/>
      <c r="BMO75" s="219"/>
      <c r="BMP75" s="219"/>
      <c r="BMQ75" s="219"/>
      <c r="BMR75" s="219"/>
      <c r="BMS75" s="219"/>
      <c r="BMT75" s="219"/>
      <c r="BMU75" s="219"/>
      <c r="BMV75" s="219"/>
      <c r="BMW75" s="219"/>
      <c r="BMX75" s="219"/>
      <c r="BMY75" s="219"/>
      <c r="BMZ75" s="219"/>
      <c r="BNA75" s="219"/>
      <c r="BNB75" s="219"/>
      <c r="BNC75" s="219"/>
      <c r="BND75" s="219"/>
      <c r="BNE75" s="219"/>
      <c r="BNF75" s="219"/>
      <c r="BNG75" s="219"/>
      <c r="BNH75" s="219"/>
      <c r="BNI75" s="219"/>
      <c r="BNJ75" s="219"/>
      <c r="BNK75" s="219"/>
      <c r="BNL75" s="219"/>
      <c r="BNM75" s="219"/>
      <c r="BNN75" s="219"/>
      <c r="BNO75" s="219"/>
      <c r="BNP75" s="219"/>
      <c r="BNQ75" s="219"/>
      <c r="BNR75" s="219"/>
      <c r="BNS75" s="219"/>
      <c r="BNT75" s="219"/>
      <c r="BNU75" s="219"/>
      <c r="BNV75" s="219"/>
      <c r="BNW75" s="219"/>
      <c r="BNX75" s="219"/>
      <c r="BNY75" s="219"/>
      <c r="BNZ75" s="219"/>
      <c r="BOA75" s="219"/>
      <c r="BOB75" s="219"/>
      <c r="BOC75" s="219"/>
      <c r="BOD75" s="219"/>
      <c r="BOE75" s="219"/>
      <c r="BOF75" s="219"/>
      <c r="BOG75" s="219"/>
      <c r="BOH75" s="219"/>
      <c r="BOI75" s="219"/>
      <c r="BOJ75" s="219"/>
      <c r="BOK75" s="219"/>
      <c r="BOL75" s="219"/>
      <c r="BOM75" s="219"/>
      <c r="BON75" s="219"/>
      <c r="BOO75" s="219"/>
      <c r="BOP75" s="219"/>
      <c r="BOQ75" s="219"/>
      <c r="BOR75" s="219"/>
      <c r="BOS75" s="219"/>
      <c r="BOT75" s="219"/>
      <c r="BOU75" s="219"/>
      <c r="BOV75" s="219"/>
      <c r="BOW75" s="219"/>
      <c r="BOX75" s="219"/>
      <c r="BOY75" s="219"/>
      <c r="BOZ75" s="219"/>
      <c r="BPA75" s="219"/>
      <c r="BPB75" s="219"/>
      <c r="BPC75" s="219"/>
      <c r="BPD75" s="219"/>
      <c r="BPE75" s="219"/>
      <c r="BPF75" s="219"/>
      <c r="BPG75" s="219"/>
      <c r="BPH75" s="219"/>
      <c r="BPI75" s="219"/>
      <c r="BPJ75" s="219"/>
      <c r="BPK75" s="219"/>
      <c r="BPL75" s="219"/>
      <c r="BPM75" s="219"/>
      <c r="BPN75" s="219"/>
      <c r="BPO75" s="219"/>
      <c r="BPP75" s="219"/>
      <c r="BPQ75" s="219"/>
      <c r="BPR75" s="219"/>
      <c r="BPS75" s="219"/>
      <c r="BPT75" s="219"/>
      <c r="BPU75" s="219"/>
      <c r="BPV75" s="219"/>
      <c r="BPW75" s="219"/>
      <c r="BPX75" s="219"/>
      <c r="BPY75" s="219"/>
      <c r="BPZ75" s="219"/>
      <c r="BQA75" s="219"/>
      <c r="BQB75" s="219"/>
      <c r="BQC75" s="219"/>
      <c r="BQD75" s="219"/>
      <c r="BQE75" s="219"/>
      <c r="BQF75" s="219"/>
      <c r="BQG75" s="219"/>
      <c r="BQH75" s="219"/>
      <c r="BQI75" s="219"/>
      <c r="BQJ75" s="219"/>
      <c r="BQK75" s="219"/>
      <c r="BQL75" s="219"/>
      <c r="BQM75" s="219"/>
      <c r="BQN75" s="219"/>
      <c r="BQO75" s="219"/>
      <c r="BQP75" s="219"/>
      <c r="BQQ75" s="219"/>
      <c r="BQR75" s="219"/>
      <c r="BQS75" s="219"/>
      <c r="BQT75" s="219"/>
      <c r="BQU75" s="219"/>
      <c r="BQV75" s="219"/>
      <c r="BQW75" s="219"/>
      <c r="BQX75" s="219"/>
      <c r="BQY75" s="219"/>
      <c r="BQZ75" s="219"/>
      <c r="BRA75" s="219"/>
      <c r="BRB75" s="219"/>
      <c r="BRC75" s="219"/>
      <c r="BRD75" s="219"/>
      <c r="BRE75" s="219"/>
      <c r="BRF75" s="219"/>
      <c r="BRG75" s="219"/>
      <c r="BRH75" s="219"/>
      <c r="BRI75" s="219"/>
      <c r="BRJ75" s="219"/>
      <c r="BRK75" s="219"/>
      <c r="BRL75" s="219"/>
      <c r="BRM75" s="219"/>
      <c r="BRN75" s="219"/>
      <c r="BRO75" s="219"/>
      <c r="BRP75" s="219"/>
      <c r="BRQ75" s="219"/>
      <c r="BRR75" s="219"/>
      <c r="BRS75" s="219"/>
      <c r="BRT75" s="219"/>
      <c r="BRU75" s="219"/>
      <c r="BRV75" s="219"/>
      <c r="BRW75" s="219"/>
      <c r="BRX75" s="219"/>
      <c r="BRY75" s="219"/>
      <c r="BRZ75" s="219"/>
      <c r="BSA75" s="219"/>
      <c r="BSB75" s="219"/>
      <c r="BSC75" s="219"/>
      <c r="BSD75" s="219"/>
      <c r="BSE75" s="219"/>
      <c r="BSF75" s="219"/>
      <c r="BSG75" s="219"/>
      <c r="BSH75" s="219"/>
      <c r="BSI75" s="219"/>
      <c r="BSJ75" s="219"/>
      <c r="BSK75" s="219"/>
      <c r="BSL75" s="219"/>
      <c r="BSM75" s="219"/>
      <c r="BSN75" s="219"/>
      <c r="BSO75" s="219"/>
      <c r="BSP75" s="219"/>
      <c r="BSQ75" s="219"/>
      <c r="BSR75" s="219"/>
      <c r="BSS75" s="219"/>
      <c r="BST75" s="219"/>
      <c r="BSU75" s="219"/>
      <c r="BSV75" s="219"/>
      <c r="BSW75" s="219"/>
      <c r="BSX75" s="219"/>
      <c r="BSY75" s="219"/>
      <c r="BSZ75" s="219"/>
      <c r="BTA75" s="219"/>
      <c r="BTB75" s="219"/>
      <c r="BTC75" s="219"/>
      <c r="BTD75" s="219"/>
      <c r="BTE75" s="219"/>
      <c r="BTF75" s="219"/>
      <c r="BTG75" s="219"/>
      <c r="BTH75" s="219"/>
      <c r="BTI75" s="219"/>
      <c r="BTJ75" s="219"/>
      <c r="BTK75" s="219"/>
      <c r="BTL75" s="219"/>
      <c r="BTM75" s="219"/>
      <c r="BTN75" s="219"/>
      <c r="BTO75" s="219"/>
      <c r="BTP75" s="219"/>
      <c r="BTQ75" s="219"/>
      <c r="BTR75" s="219"/>
      <c r="BTS75" s="219"/>
      <c r="BTT75" s="219"/>
      <c r="BTU75" s="219"/>
      <c r="BTV75" s="219"/>
      <c r="BTW75" s="219"/>
      <c r="BTX75" s="219"/>
      <c r="BTY75" s="219"/>
      <c r="BTZ75" s="219"/>
      <c r="BUA75" s="219"/>
      <c r="BUB75" s="219"/>
      <c r="BUC75" s="219"/>
      <c r="BUD75" s="219"/>
      <c r="BUE75" s="219"/>
      <c r="BUF75" s="219"/>
      <c r="BUG75" s="219"/>
      <c r="BUH75" s="219"/>
      <c r="BUI75" s="219"/>
      <c r="BUJ75" s="219"/>
      <c r="BUK75" s="219"/>
      <c r="BUL75" s="219"/>
      <c r="BUM75" s="219"/>
      <c r="BUN75" s="219"/>
      <c r="BUO75" s="219"/>
      <c r="BUP75" s="219"/>
      <c r="BUQ75" s="219"/>
      <c r="BUR75" s="219"/>
      <c r="BUS75" s="219"/>
      <c r="BUT75" s="219"/>
      <c r="BUU75" s="219"/>
      <c r="BUV75" s="219"/>
      <c r="BUW75" s="219"/>
      <c r="BUX75" s="219"/>
      <c r="BUY75" s="219"/>
      <c r="BUZ75" s="219"/>
      <c r="BVA75" s="219"/>
      <c r="BVB75" s="219"/>
      <c r="BVC75" s="219"/>
      <c r="BVD75" s="219"/>
      <c r="BVE75" s="219"/>
      <c r="BVF75" s="219"/>
      <c r="BVG75" s="219"/>
      <c r="BVH75" s="219"/>
      <c r="BVI75" s="219"/>
      <c r="BVJ75" s="219"/>
      <c r="BVK75" s="219"/>
      <c r="BVL75" s="219"/>
      <c r="BVM75" s="219"/>
      <c r="BVN75" s="219"/>
      <c r="BVO75" s="219"/>
      <c r="BVP75" s="219"/>
      <c r="BVQ75" s="219"/>
      <c r="BVR75" s="219"/>
      <c r="BVS75" s="219"/>
      <c r="BVT75" s="219"/>
      <c r="BVU75" s="219"/>
      <c r="BVV75" s="219"/>
      <c r="BVW75" s="219"/>
      <c r="BVX75" s="219"/>
      <c r="BVY75" s="219"/>
      <c r="BVZ75" s="219"/>
      <c r="BWA75" s="219"/>
      <c r="BWB75" s="219"/>
      <c r="BWC75" s="219"/>
      <c r="BWD75" s="219"/>
      <c r="BWE75" s="219"/>
      <c r="BWF75" s="219"/>
      <c r="BWG75" s="219"/>
      <c r="BWH75" s="219"/>
      <c r="BWI75" s="219"/>
      <c r="BWJ75" s="219"/>
      <c r="BWK75" s="219"/>
      <c r="BWL75" s="219"/>
      <c r="BWM75" s="219"/>
      <c r="BWN75" s="219"/>
      <c r="BWO75" s="219"/>
      <c r="BWP75" s="219"/>
      <c r="BWQ75" s="219"/>
      <c r="BWR75" s="219"/>
      <c r="BWS75" s="219"/>
      <c r="BWT75" s="219"/>
      <c r="BWU75" s="219"/>
      <c r="BWV75" s="219"/>
      <c r="BWW75" s="219"/>
      <c r="BWX75" s="219"/>
      <c r="BWY75" s="219"/>
      <c r="BWZ75" s="219"/>
      <c r="BXA75" s="219"/>
      <c r="BXB75" s="219"/>
      <c r="BXC75" s="219"/>
      <c r="BXD75" s="219"/>
      <c r="BXE75" s="219"/>
      <c r="BXF75" s="219"/>
      <c r="BXG75" s="219"/>
      <c r="BXH75" s="219"/>
      <c r="BXI75" s="219"/>
      <c r="BXJ75" s="219"/>
      <c r="BXK75" s="219"/>
      <c r="BXL75" s="219"/>
      <c r="BXM75" s="219"/>
      <c r="BXN75" s="219"/>
      <c r="BXO75" s="219"/>
      <c r="BXP75" s="219"/>
      <c r="BXQ75" s="219"/>
      <c r="BXR75" s="219"/>
      <c r="BXS75" s="219"/>
      <c r="BXT75" s="219"/>
      <c r="BXU75" s="219"/>
      <c r="BXV75" s="219"/>
      <c r="BXW75" s="219"/>
      <c r="BXX75" s="219"/>
      <c r="BXY75" s="219"/>
      <c r="BXZ75" s="219"/>
      <c r="BYA75" s="219"/>
      <c r="BYB75" s="219"/>
      <c r="BYC75" s="219"/>
      <c r="BYD75" s="219"/>
      <c r="BYE75" s="219"/>
      <c r="BYF75" s="219"/>
      <c r="BYG75" s="219"/>
      <c r="BYH75" s="219"/>
      <c r="BYI75" s="219"/>
      <c r="BYJ75" s="219"/>
      <c r="BYK75" s="219"/>
      <c r="BYL75" s="219"/>
      <c r="BYM75" s="219"/>
      <c r="BYN75" s="219"/>
      <c r="BYO75" s="219"/>
      <c r="BYP75" s="219"/>
      <c r="BYQ75" s="219"/>
      <c r="BYR75" s="219"/>
      <c r="BYS75" s="219"/>
      <c r="BYT75" s="219"/>
      <c r="BYU75" s="219"/>
      <c r="BYV75" s="219"/>
      <c r="BYW75" s="219"/>
      <c r="BYX75" s="219"/>
      <c r="BYY75" s="219"/>
      <c r="BYZ75" s="219"/>
      <c r="BZA75" s="219"/>
      <c r="BZB75" s="219"/>
      <c r="BZC75" s="219"/>
      <c r="BZD75" s="219"/>
      <c r="BZE75" s="219"/>
      <c r="BZF75" s="219"/>
      <c r="BZG75" s="219"/>
      <c r="BZH75" s="219"/>
      <c r="BZI75" s="219"/>
      <c r="BZJ75" s="219"/>
      <c r="BZK75" s="219"/>
      <c r="BZL75" s="219"/>
      <c r="BZM75" s="219"/>
      <c r="BZN75" s="219"/>
      <c r="BZO75" s="219"/>
      <c r="BZP75" s="219"/>
      <c r="BZQ75" s="219"/>
      <c r="BZR75" s="219"/>
      <c r="BZS75" s="219"/>
      <c r="BZT75" s="219"/>
      <c r="BZU75" s="219"/>
      <c r="BZV75" s="219"/>
      <c r="BZW75" s="219"/>
      <c r="BZX75" s="219"/>
      <c r="BZY75" s="219"/>
      <c r="BZZ75" s="219"/>
      <c r="CAA75" s="219"/>
      <c r="CAB75" s="219"/>
      <c r="CAC75" s="219"/>
      <c r="CAD75" s="219"/>
      <c r="CAE75" s="219"/>
      <c r="CAF75" s="219"/>
      <c r="CAG75" s="219"/>
      <c r="CAH75" s="219"/>
      <c r="CAI75" s="219"/>
      <c r="CAJ75" s="219"/>
      <c r="CAK75" s="219"/>
      <c r="CAL75" s="219"/>
      <c r="CAM75" s="219"/>
      <c r="CAN75" s="219"/>
      <c r="CAO75" s="219"/>
      <c r="CAP75" s="219"/>
      <c r="CAQ75" s="219"/>
      <c r="CAR75" s="219"/>
      <c r="CAS75" s="219"/>
      <c r="CAT75" s="219"/>
      <c r="CAU75" s="219"/>
      <c r="CAV75" s="219"/>
      <c r="CAW75" s="219"/>
      <c r="CAX75" s="219"/>
      <c r="CAY75" s="219"/>
      <c r="CAZ75" s="219"/>
      <c r="CBA75" s="219"/>
      <c r="CBB75" s="219"/>
      <c r="CBC75" s="219"/>
      <c r="CBD75" s="219"/>
      <c r="CBE75" s="219"/>
      <c r="CBF75" s="219"/>
      <c r="CBG75" s="219"/>
      <c r="CBH75" s="219"/>
      <c r="CBI75" s="219"/>
      <c r="CBJ75" s="219"/>
      <c r="CBK75" s="219"/>
      <c r="CBL75" s="219"/>
      <c r="CBM75" s="219"/>
      <c r="CBN75" s="219"/>
      <c r="CBO75" s="219"/>
      <c r="CBP75" s="219"/>
      <c r="CBQ75" s="219"/>
      <c r="CBR75" s="219"/>
      <c r="CBS75" s="219"/>
      <c r="CBT75" s="219"/>
      <c r="CBU75" s="219"/>
      <c r="CBV75" s="219"/>
      <c r="CBW75" s="219"/>
      <c r="CBX75" s="219"/>
      <c r="CBY75" s="219"/>
      <c r="CBZ75" s="219"/>
      <c r="CCA75" s="219"/>
      <c r="CCB75" s="219"/>
      <c r="CCC75" s="219"/>
      <c r="CCD75" s="219"/>
      <c r="CCE75" s="219"/>
      <c r="CCF75" s="219"/>
      <c r="CCG75" s="219"/>
      <c r="CCH75" s="219"/>
      <c r="CCI75" s="219"/>
      <c r="CCJ75" s="219"/>
      <c r="CCK75" s="219"/>
      <c r="CCL75" s="219"/>
      <c r="CCM75" s="219"/>
      <c r="CCN75" s="219"/>
      <c r="CCO75" s="219"/>
      <c r="CCP75" s="219"/>
      <c r="CCQ75" s="219"/>
      <c r="CCR75" s="219"/>
      <c r="CCS75" s="219"/>
      <c r="CCT75" s="219"/>
      <c r="CCU75" s="219"/>
      <c r="CCV75" s="219"/>
      <c r="CCW75" s="219"/>
      <c r="CCX75" s="219"/>
      <c r="CCY75" s="219"/>
      <c r="CCZ75" s="219"/>
      <c r="CDA75" s="219"/>
      <c r="CDB75" s="219"/>
      <c r="CDC75" s="219"/>
      <c r="CDD75" s="219"/>
      <c r="CDE75" s="219"/>
      <c r="CDF75" s="219"/>
      <c r="CDG75" s="219"/>
      <c r="CDH75" s="219"/>
      <c r="CDI75" s="219"/>
      <c r="CDJ75" s="219"/>
      <c r="CDK75" s="219"/>
      <c r="CDL75" s="219"/>
      <c r="CDM75" s="219"/>
      <c r="CDN75" s="219"/>
      <c r="CDO75" s="219"/>
      <c r="CDP75" s="219"/>
      <c r="CDQ75" s="219"/>
      <c r="CDR75" s="219"/>
      <c r="CDS75" s="219"/>
      <c r="CDT75" s="219"/>
      <c r="CDU75" s="219"/>
      <c r="CDV75" s="219"/>
      <c r="CDW75" s="219"/>
      <c r="CDX75" s="219"/>
      <c r="CDY75" s="219"/>
      <c r="CDZ75" s="219"/>
      <c r="CEA75" s="219"/>
      <c r="CEB75" s="219"/>
      <c r="CEC75" s="219"/>
      <c r="CED75" s="219"/>
      <c r="CEE75" s="219"/>
      <c r="CEF75" s="219"/>
      <c r="CEG75" s="219"/>
      <c r="CEH75" s="219"/>
      <c r="CEI75" s="219"/>
      <c r="CEJ75" s="219"/>
      <c r="CEK75" s="219"/>
      <c r="CEL75" s="219"/>
      <c r="CEM75" s="219"/>
      <c r="CEN75" s="219"/>
      <c r="CEO75" s="219"/>
      <c r="CEP75" s="219"/>
      <c r="CEQ75" s="219"/>
      <c r="CER75" s="219"/>
      <c r="CES75" s="219"/>
      <c r="CET75" s="219"/>
      <c r="CEU75" s="219"/>
      <c r="CEV75" s="219"/>
      <c r="CEW75" s="219"/>
      <c r="CEX75" s="219"/>
      <c r="CEY75" s="219"/>
      <c r="CEZ75" s="219"/>
      <c r="CFA75" s="219"/>
      <c r="CFB75" s="219"/>
      <c r="CFC75" s="219"/>
      <c r="CFD75" s="219"/>
      <c r="CFE75" s="219"/>
      <c r="CFF75" s="219"/>
      <c r="CFG75" s="219"/>
      <c r="CFH75" s="219"/>
      <c r="CFI75" s="219"/>
      <c r="CFJ75" s="219"/>
      <c r="CFK75" s="219"/>
      <c r="CFL75" s="219"/>
      <c r="CFM75" s="219"/>
      <c r="CFN75" s="219"/>
      <c r="CFO75" s="219"/>
      <c r="CFP75" s="219"/>
      <c r="CFQ75" s="219"/>
      <c r="CFR75" s="219"/>
      <c r="CFS75" s="219"/>
      <c r="CFT75" s="219"/>
      <c r="CFU75" s="219"/>
      <c r="CFV75" s="219"/>
      <c r="CFW75" s="219"/>
      <c r="CFX75" s="219"/>
      <c r="CFY75" s="219"/>
      <c r="CFZ75" s="219"/>
      <c r="CGA75" s="219"/>
      <c r="CGB75" s="219"/>
      <c r="CGC75" s="219"/>
      <c r="CGD75" s="219"/>
      <c r="CGE75" s="219"/>
      <c r="CGF75" s="219"/>
      <c r="CGG75" s="219"/>
      <c r="CGH75" s="219"/>
      <c r="CGI75" s="219"/>
      <c r="CGJ75" s="219"/>
      <c r="CGK75" s="219"/>
      <c r="CGL75" s="219"/>
      <c r="CGM75" s="219"/>
      <c r="CGN75" s="219"/>
      <c r="CGO75" s="219"/>
      <c r="CGP75" s="219"/>
      <c r="CGQ75" s="219"/>
      <c r="CGR75" s="219"/>
      <c r="CGS75" s="219"/>
      <c r="CGT75" s="219"/>
      <c r="CGU75" s="219"/>
      <c r="CGV75" s="219"/>
      <c r="CGW75" s="219"/>
      <c r="CGX75" s="219"/>
      <c r="CGY75" s="219"/>
      <c r="CGZ75" s="219"/>
      <c r="CHA75" s="219"/>
      <c r="CHB75" s="219"/>
      <c r="CHC75" s="219"/>
      <c r="CHD75" s="219"/>
      <c r="CHE75" s="219"/>
      <c r="CHF75" s="219"/>
      <c r="CHG75" s="219"/>
      <c r="CHH75" s="219"/>
      <c r="CHI75" s="219"/>
      <c r="CHJ75" s="219"/>
      <c r="CHK75" s="219"/>
      <c r="CHL75" s="219"/>
      <c r="CHM75" s="219"/>
      <c r="CHN75" s="219"/>
      <c r="CHO75" s="219"/>
      <c r="CHP75" s="219"/>
      <c r="CHQ75" s="219"/>
      <c r="CHR75" s="219"/>
      <c r="CHS75" s="219"/>
      <c r="CHT75" s="219"/>
      <c r="CHU75" s="219"/>
      <c r="CHV75" s="219"/>
      <c r="CHW75" s="219"/>
      <c r="CHX75" s="219"/>
      <c r="CHY75" s="219"/>
      <c r="CHZ75" s="219"/>
      <c r="CIA75" s="219"/>
      <c r="CIB75" s="219"/>
      <c r="CIC75" s="219"/>
      <c r="CID75" s="219"/>
      <c r="CIE75" s="219"/>
      <c r="CIF75" s="219"/>
      <c r="CIG75" s="219"/>
      <c r="CIH75" s="219"/>
      <c r="CII75" s="219"/>
      <c r="CIJ75" s="219"/>
      <c r="CIK75" s="219"/>
      <c r="CIL75" s="219"/>
      <c r="CIM75" s="219"/>
      <c r="CIN75" s="219"/>
      <c r="CIO75" s="219"/>
      <c r="CIP75" s="219"/>
      <c r="CIQ75" s="219"/>
      <c r="CIR75" s="219"/>
      <c r="CIS75" s="219"/>
      <c r="CIT75" s="219"/>
      <c r="CIU75" s="219"/>
      <c r="CIV75" s="219"/>
      <c r="CIW75" s="219"/>
      <c r="CIX75" s="219"/>
      <c r="CIY75" s="219"/>
      <c r="CIZ75" s="219"/>
      <c r="CJA75" s="219"/>
      <c r="CJB75" s="219"/>
      <c r="CJC75" s="219"/>
      <c r="CJD75" s="219"/>
      <c r="CJE75" s="219"/>
      <c r="CJF75" s="219"/>
      <c r="CJG75" s="219"/>
      <c r="CJH75" s="219"/>
      <c r="CJI75" s="219"/>
      <c r="CJJ75" s="219"/>
      <c r="CJK75" s="219"/>
      <c r="CJL75" s="219"/>
      <c r="CJM75" s="219"/>
      <c r="CJN75" s="219"/>
      <c r="CJO75" s="219"/>
      <c r="CJP75" s="219"/>
      <c r="CJQ75" s="219"/>
      <c r="CJR75" s="219"/>
      <c r="CJS75" s="219"/>
      <c r="CJT75" s="219"/>
      <c r="CJU75" s="219"/>
      <c r="CJV75" s="219"/>
      <c r="CJW75" s="219"/>
      <c r="CJX75" s="219"/>
      <c r="CJY75" s="219"/>
      <c r="CJZ75" s="219"/>
      <c r="CKA75" s="219"/>
      <c r="CKB75" s="219"/>
      <c r="CKC75" s="219"/>
      <c r="CKD75" s="219"/>
      <c r="CKE75" s="219"/>
      <c r="CKF75" s="219"/>
      <c r="CKG75" s="219"/>
      <c r="CKH75" s="219"/>
      <c r="CKI75" s="219"/>
      <c r="CKJ75" s="219"/>
      <c r="CKK75" s="219"/>
      <c r="CKL75" s="219"/>
      <c r="CKM75" s="219"/>
      <c r="CKN75" s="219"/>
      <c r="CKO75" s="219"/>
      <c r="CKP75" s="219"/>
      <c r="CKQ75" s="219"/>
      <c r="CKR75" s="219"/>
      <c r="CKS75" s="219"/>
      <c r="CKT75" s="219"/>
      <c r="CKU75" s="219"/>
      <c r="CKV75" s="219"/>
      <c r="CKW75" s="219"/>
      <c r="CKX75" s="219"/>
      <c r="CKY75" s="219"/>
      <c r="CKZ75" s="219"/>
      <c r="CLA75" s="219"/>
      <c r="CLB75" s="219"/>
      <c r="CLC75" s="219"/>
      <c r="CLD75" s="219"/>
      <c r="CLE75" s="219"/>
      <c r="CLF75" s="219"/>
      <c r="CLG75" s="219"/>
      <c r="CLH75" s="219"/>
      <c r="CLI75" s="219"/>
      <c r="CLJ75" s="219"/>
      <c r="CLK75" s="219"/>
      <c r="CLL75" s="219"/>
      <c r="CLM75" s="219"/>
      <c r="CLN75" s="219"/>
      <c r="CLO75" s="219"/>
      <c r="CLP75" s="219"/>
      <c r="CLQ75" s="219"/>
      <c r="CLR75" s="219"/>
      <c r="CLS75" s="219"/>
      <c r="CLT75" s="219"/>
      <c r="CLU75" s="219"/>
      <c r="CLV75" s="219"/>
      <c r="CLW75" s="219"/>
      <c r="CLX75" s="219"/>
      <c r="CLY75" s="219"/>
      <c r="CLZ75" s="219"/>
      <c r="CMA75" s="219"/>
      <c r="CMB75" s="219"/>
      <c r="CMC75" s="219"/>
      <c r="CMD75" s="219"/>
      <c r="CME75" s="219"/>
      <c r="CMF75" s="219"/>
      <c r="CMG75" s="219"/>
      <c r="CMH75" s="219"/>
      <c r="CMI75" s="219"/>
      <c r="CMJ75" s="219"/>
      <c r="CMK75" s="219"/>
      <c r="CML75" s="219"/>
      <c r="CMM75" s="219"/>
      <c r="CMN75" s="219"/>
      <c r="CMO75" s="219"/>
      <c r="CMP75" s="219"/>
      <c r="CMQ75" s="219"/>
      <c r="CMR75" s="219"/>
      <c r="CMS75" s="219"/>
      <c r="CMT75" s="219"/>
      <c r="CMU75" s="219"/>
      <c r="CMV75" s="219"/>
      <c r="CMW75" s="219"/>
      <c r="CMX75" s="219"/>
      <c r="CMY75" s="219"/>
      <c r="CMZ75" s="219"/>
      <c r="CNA75" s="219"/>
      <c r="CNB75" s="219"/>
      <c r="CNC75" s="219"/>
      <c r="CND75" s="219"/>
      <c r="CNE75" s="219"/>
      <c r="CNF75" s="219"/>
      <c r="CNG75" s="219"/>
      <c r="CNH75" s="219"/>
      <c r="CNI75" s="219"/>
      <c r="CNJ75" s="219"/>
      <c r="CNK75" s="219"/>
      <c r="CNL75" s="219"/>
      <c r="CNM75" s="219"/>
      <c r="CNN75" s="219"/>
      <c r="CNO75" s="219"/>
      <c r="CNP75" s="219"/>
      <c r="CNQ75" s="219"/>
      <c r="CNR75" s="219"/>
      <c r="CNS75" s="219"/>
      <c r="CNT75" s="219"/>
      <c r="CNU75" s="219"/>
      <c r="CNV75" s="219"/>
      <c r="CNW75" s="219"/>
      <c r="CNX75" s="219"/>
      <c r="CNY75" s="219"/>
      <c r="CNZ75" s="219"/>
      <c r="COA75" s="219"/>
      <c r="COB75" s="219"/>
      <c r="COC75" s="219"/>
      <c r="COD75" s="219"/>
      <c r="COE75" s="219"/>
      <c r="COF75" s="219"/>
      <c r="COG75" s="219"/>
      <c r="COH75" s="219"/>
      <c r="COI75" s="219"/>
      <c r="COJ75" s="219"/>
      <c r="COK75" s="219"/>
      <c r="COL75" s="219"/>
      <c r="COM75" s="219"/>
      <c r="CON75" s="219"/>
      <c r="COO75" s="219"/>
      <c r="COP75" s="219"/>
      <c r="COQ75" s="219"/>
      <c r="COR75" s="219"/>
      <c r="COS75" s="219"/>
      <c r="COT75" s="219"/>
      <c r="COU75" s="219"/>
      <c r="COV75" s="219"/>
      <c r="COW75" s="219"/>
      <c r="COX75" s="219"/>
      <c r="COY75" s="219"/>
      <c r="COZ75" s="219"/>
      <c r="CPA75" s="219"/>
      <c r="CPB75" s="219"/>
      <c r="CPC75" s="219"/>
      <c r="CPD75" s="219"/>
      <c r="CPE75" s="219"/>
      <c r="CPF75" s="219"/>
      <c r="CPG75" s="219"/>
      <c r="CPH75" s="219"/>
      <c r="CPI75" s="219"/>
      <c r="CPJ75" s="219"/>
      <c r="CPK75" s="219"/>
      <c r="CPL75" s="219"/>
      <c r="CPM75" s="219"/>
      <c r="CPN75" s="219"/>
      <c r="CPO75" s="219"/>
      <c r="CPP75" s="219"/>
      <c r="CPQ75" s="219"/>
      <c r="CPR75" s="219"/>
      <c r="CPS75" s="219"/>
      <c r="CPT75" s="219"/>
      <c r="CPU75" s="219"/>
      <c r="CPV75" s="219"/>
      <c r="CPW75" s="219"/>
      <c r="CPX75" s="219"/>
      <c r="CPY75" s="219"/>
      <c r="CPZ75" s="219"/>
      <c r="CQA75" s="219"/>
      <c r="CQB75" s="219"/>
      <c r="CQC75" s="219"/>
      <c r="CQD75" s="219"/>
      <c r="CQE75" s="219"/>
      <c r="CQF75" s="219"/>
      <c r="CQG75" s="219"/>
      <c r="CQH75" s="219"/>
      <c r="CQI75" s="219"/>
      <c r="CQJ75" s="219"/>
      <c r="CQK75" s="219"/>
      <c r="CQL75" s="219"/>
      <c r="CQM75" s="219"/>
      <c r="CQN75" s="219"/>
      <c r="CQO75" s="219"/>
      <c r="CQP75" s="219"/>
      <c r="CQQ75" s="219"/>
      <c r="CQR75" s="219"/>
      <c r="CQS75" s="219"/>
      <c r="CQT75" s="219"/>
      <c r="CQU75" s="219"/>
      <c r="CQV75" s="219"/>
      <c r="CQW75" s="219"/>
      <c r="CQX75" s="219"/>
      <c r="CQY75" s="219"/>
      <c r="CQZ75" s="219"/>
      <c r="CRA75" s="219"/>
      <c r="CRB75" s="219"/>
      <c r="CRC75" s="219"/>
      <c r="CRD75" s="219"/>
      <c r="CRE75" s="219"/>
      <c r="CRF75" s="219"/>
      <c r="CRG75" s="219"/>
      <c r="CRH75" s="219"/>
      <c r="CRI75" s="219"/>
      <c r="CRJ75" s="219"/>
      <c r="CRK75" s="219"/>
      <c r="CRL75" s="219"/>
      <c r="CRM75" s="219"/>
      <c r="CRN75" s="219"/>
      <c r="CRO75" s="219"/>
      <c r="CRP75" s="219"/>
      <c r="CRQ75" s="219"/>
      <c r="CRR75" s="219"/>
      <c r="CRS75" s="219"/>
      <c r="CRT75" s="219"/>
      <c r="CRU75" s="219"/>
      <c r="CRV75" s="219"/>
      <c r="CRW75" s="219"/>
      <c r="CRX75" s="219"/>
      <c r="CRY75" s="219"/>
      <c r="CRZ75" s="219"/>
      <c r="CSA75" s="219"/>
      <c r="CSB75" s="219"/>
      <c r="CSC75" s="219"/>
      <c r="CSD75" s="219"/>
      <c r="CSE75" s="219"/>
      <c r="CSF75" s="219"/>
      <c r="CSG75" s="219"/>
      <c r="CSH75" s="219"/>
      <c r="CSI75" s="219"/>
      <c r="CSJ75" s="219"/>
      <c r="CSK75" s="219"/>
      <c r="CSL75" s="219"/>
      <c r="CSM75" s="219"/>
      <c r="CSN75" s="219"/>
      <c r="CSO75" s="219"/>
      <c r="CSP75" s="219"/>
      <c r="CSQ75" s="219"/>
      <c r="CSR75" s="219"/>
      <c r="CSS75" s="219"/>
      <c r="CST75" s="219"/>
      <c r="CSU75" s="219"/>
      <c r="CSV75" s="219"/>
      <c r="CSW75" s="219"/>
      <c r="CSX75" s="219"/>
      <c r="CSY75" s="219"/>
      <c r="CSZ75" s="219"/>
      <c r="CTA75" s="219"/>
      <c r="CTB75" s="219"/>
      <c r="CTC75" s="219"/>
      <c r="CTD75" s="219"/>
      <c r="CTE75" s="219"/>
      <c r="CTF75" s="219"/>
      <c r="CTG75" s="219"/>
      <c r="CTH75" s="219"/>
      <c r="CTI75" s="219"/>
      <c r="CTJ75" s="219"/>
      <c r="CTK75" s="219"/>
      <c r="CTL75" s="219"/>
      <c r="CTM75" s="219"/>
      <c r="CTN75" s="219"/>
      <c r="CTO75" s="219"/>
      <c r="CTP75" s="219"/>
      <c r="CTQ75" s="219"/>
      <c r="CTR75" s="219"/>
      <c r="CTS75" s="219"/>
      <c r="CTT75" s="219"/>
      <c r="CTU75" s="219"/>
      <c r="CTV75" s="219"/>
      <c r="CTW75" s="219"/>
      <c r="CTX75" s="219"/>
      <c r="CTY75" s="219"/>
      <c r="CTZ75" s="219"/>
      <c r="CUA75" s="219"/>
      <c r="CUB75" s="219"/>
      <c r="CUC75" s="219"/>
      <c r="CUD75" s="219"/>
      <c r="CUE75" s="219"/>
      <c r="CUF75" s="219"/>
      <c r="CUG75" s="219"/>
      <c r="CUH75" s="219"/>
      <c r="CUI75" s="219"/>
      <c r="CUJ75" s="219"/>
      <c r="CUK75" s="219"/>
      <c r="CUL75" s="219"/>
      <c r="CUM75" s="219"/>
      <c r="CUN75" s="219"/>
      <c r="CUO75" s="219"/>
      <c r="CUP75" s="219"/>
      <c r="CUQ75" s="219"/>
      <c r="CUR75" s="219"/>
      <c r="CUS75" s="219"/>
      <c r="CUT75" s="219"/>
      <c r="CUU75" s="219"/>
      <c r="CUV75" s="219"/>
      <c r="CUW75" s="219"/>
      <c r="CUX75" s="219"/>
      <c r="CUY75" s="219"/>
      <c r="CUZ75" s="219"/>
      <c r="CVA75" s="219"/>
      <c r="CVB75" s="219"/>
      <c r="CVC75" s="219"/>
      <c r="CVD75" s="219"/>
      <c r="CVE75" s="219"/>
      <c r="CVF75" s="219"/>
      <c r="CVG75" s="219"/>
      <c r="CVH75" s="219"/>
      <c r="CVI75" s="219"/>
      <c r="CVJ75" s="219"/>
      <c r="CVK75" s="219"/>
      <c r="CVL75" s="219"/>
      <c r="CVM75" s="219"/>
      <c r="CVN75" s="219"/>
      <c r="CVO75" s="219"/>
      <c r="CVP75" s="219"/>
      <c r="CVQ75" s="219"/>
      <c r="CVR75" s="219"/>
      <c r="CVS75" s="219"/>
      <c r="CVT75" s="219"/>
      <c r="CVU75" s="219"/>
      <c r="CVV75" s="219"/>
      <c r="CVW75" s="219"/>
      <c r="CVX75" s="219"/>
      <c r="CVY75" s="219"/>
      <c r="CVZ75" s="219"/>
      <c r="CWA75" s="219"/>
      <c r="CWB75" s="219"/>
      <c r="CWC75" s="219"/>
      <c r="CWD75" s="219"/>
      <c r="CWE75" s="219"/>
      <c r="CWF75" s="219"/>
      <c r="CWG75" s="219"/>
      <c r="CWH75" s="219"/>
      <c r="CWI75" s="219"/>
      <c r="CWJ75" s="219"/>
      <c r="CWK75" s="219"/>
      <c r="CWL75" s="219"/>
      <c r="CWM75" s="219"/>
      <c r="CWN75" s="219"/>
      <c r="CWO75" s="219"/>
      <c r="CWP75" s="219"/>
      <c r="CWQ75" s="219"/>
      <c r="CWR75" s="219"/>
      <c r="CWS75" s="219"/>
      <c r="CWT75" s="219"/>
      <c r="CWU75" s="219"/>
      <c r="CWV75" s="219"/>
      <c r="CWW75" s="219"/>
      <c r="CWX75" s="219"/>
      <c r="CWY75" s="219"/>
      <c r="CWZ75" s="219"/>
      <c r="CXA75" s="219"/>
      <c r="CXB75" s="219"/>
      <c r="CXC75" s="219"/>
      <c r="CXD75" s="219"/>
      <c r="CXE75" s="219"/>
      <c r="CXF75" s="219"/>
      <c r="CXG75" s="219"/>
      <c r="CXH75" s="219"/>
      <c r="CXI75" s="219"/>
      <c r="CXJ75" s="219"/>
      <c r="CXK75" s="219"/>
      <c r="CXL75" s="219"/>
      <c r="CXM75" s="219"/>
      <c r="CXN75" s="219"/>
      <c r="CXO75" s="219"/>
      <c r="CXP75" s="219"/>
      <c r="CXQ75" s="219"/>
      <c r="CXR75" s="219"/>
      <c r="CXS75" s="219"/>
      <c r="CXT75" s="219"/>
      <c r="CXU75" s="219"/>
      <c r="CXV75" s="219"/>
      <c r="CXW75" s="219"/>
      <c r="CXX75" s="219"/>
      <c r="CXY75" s="219"/>
      <c r="CXZ75" s="219"/>
      <c r="CYA75" s="219"/>
      <c r="CYB75" s="219"/>
      <c r="CYC75" s="219"/>
      <c r="CYD75" s="219"/>
      <c r="CYE75" s="219"/>
      <c r="CYF75" s="219"/>
      <c r="CYG75" s="219"/>
      <c r="CYH75" s="219"/>
      <c r="CYI75" s="219"/>
      <c r="CYJ75" s="219"/>
      <c r="CYK75" s="219"/>
      <c r="CYL75" s="219"/>
      <c r="CYM75" s="219"/>
      <c r="CYN75" s="219"/>
      <c r="CYO75" s="219"/>
      <c r="CYP75" s="219"/>
      <c r="CYQ75" s="219"/>
      <c r="CYR75" s="219"/>
      <c r="CYS75" s="219"/>
      <c r="CYT75" s="219"/>
      <c r="CYU75" s="219"/>
      <c r="CYV75" s="219"/>
      <c r="CYW75" s="219"/>
      <c r="CYX75" s="219"/>
      <c r="CYY75" s="219"/>
      <c r="CYZ75" s="219"/>
      <c r="CZA75" s="219"/>
      <c r="CZB75" s="219"/>
      <c r="CZC75" s="219"/>
      <c r="CZD75" s="219"/>
      <c r="CZE75" s="219"/>
      <c r="CZF75" s="219"/>
      <c r="CZG75" s="219"/>
      <c r="CZH75" s="219"/>
      <c r="CZI75" s="219"/>
      <c r="CZJ75" s="219"/>
      <c r="CZK75" s="219"/>
      <c r="CZL75" s="219"/>
      <c r="CZM75" s="219"/>
      <c r="CZN75" s="219"/>
      <c r="CZO75" s="219"/>
      <c r="CZP75" s="219"/>
      <c r="CZQ75" s="219"/>
      <c r="CZR75" s="219"/>
      <c r="CZS75" s="219"/>
      <c r="CZT75" s="219"/>
      <c r="CZU75" s="219"/>
      <c r="CZV75" s="219"/>
      <c r="CZW75" s="219"/>
      <c r="CZX75" s="219"/>
      <c r="CZY75" s="219"/>
      <c r="CZZ75" s="219"/>
      <c r="DAA75" s="219"/>
      <c r="DAB75" s="219"/>
      <c r="DAC75" s="219"/>
      <c r="DAD75" s="219"/>
      <c r="DAE75" s="219"/>
      <c r="DAF75" s="219"/>
      <c r="DAG75" s="219"/>
      <c r="DAH75" s="219"/>
      <c r="DAI75" s="219"/>
      <c r="DAJ75" s="219"/>
      <c r="DAK75" s="219"/>
      <c r="DAL75" s="219"/>
      <c r="DAM75" s="219"/>
      <c r="DAN75" s="219"/>
      <c r="DAO75" s="219"/>
      <c r="DAP75" s="219"/>
      <c r="DAQ75" s="219"/>
      <c r="DAR75" s="219"/>
      <c r="DAS75" s="219"/>
      <c r="DAT75" s="219"/>
      <c r="DAU75" s="219"/>
      <c r="DAV75" s="219"/>
      <c r="DAW75" s="219"/>
      <c r="DAX75" s="219"/>
      <c r="DAY75" s="219"/>
      <c r="DAZ75" s="219"/>
      <c r="DBA75" s="219"/>
      <c r="DBB75" s="219"/>
      <c r="DBC75" s="219"/>
      <c r="DBD75" s="219"/>
      <c r="DBE75" s="219"/>
      <c r="DBF75" s="219"/>
      <c r="DBG75" s="219"/>
      <c r="DBH75" s="219"/>
      <c r="DBI75" s="219"/>
      <c r="DBJ75" s="219"/>
      <c r="DBK75" s="219"/>
      <c r="DBL75" s="219"/>
      <c r="DBM75" s="219"/>
      <c r="DBN75" s="219"/>
      <c r="DBO75" s="219"/>
      <c r="DBP75" s="219"/>
      <c r="DBQ75" s="219"/>
      <c r="DBR75" s="219"/>
      <c r="DBS75" s="219"/>
      <c r="DBT75" s="219"/>
      <c r="DBU75" s="219"/>
      <c r="DBV75" s="219"/>
      <c r="DBW75" s="219"/>
      <c r="DBX75" s="219"/>
      <c r="DBY75" s="219"/>
      <c r="DBZ75" s="219"/>
      <c r="DCA75" s="219"/>
      <c r="DCB75" s="219"/>
      <c r="DCC75" s="219"/>
      <c r="DCD75" s="219"/>
      <c r="DCE75" s="219"/>
      <c r="DCF75" s="219"/>
      <c r="DCG75" s="219"/>
      <c r="DCH75" s="219"/>
      <c r="DCI75" s="219"/>
      <c r="DCJ75" s="219"/>
      <c r="DCK75" s="219"/>
      <c r="DCL75" s="219"/>
      <c r="DCM75" s="219"/>
      <c r="DCN75" s="219"/>
      <c r="DCO75" s="219"/>
      <c r="DCP75" s="219"/>
      <c r="DCQ75" s="219"/>
      <c r="DCR75" s="219"/>
      <c r="DCS75" s="219"/>
      <c r="DCT75" s="219"/>
      <c r="DCU75" s="219"/>
      <c r="DCV75" s="219"/>
      <c r="DCW75" s="219"/>
      <c r="DCX75" s="219"/>
      <c r="DCY75" s="219"/>
      <c r="DCZ75" s="219"/>
      <c r="DDA75" s="219"/>
      <c r="DDB75" s="219"/>
      <c r="DDC75" s="219"/>
      <c r="DDD75" s="219"/>
      <c r="DDE75" s="219"/>
      <c r="DDF75" s="219"/>
      <c r="DDG75" s="219"/>
      <c r="DDH75" s="219"/>
      <c r="DDI75" s="219"/>
      <c r="DDJ75" s="219"/>
      <c r="DDK75" s="219"/>
      <c r="DDL75" s="219"/>
      <c r="DDM75" s="219"/>
      <c r="DDN75" s="219"/>
      <c r="DDO75" s="219"/>
      <c r="DDP75" s="219"/>
      <c r="DDQ75" s="219"/>
      <c r="DDR75" s="219"/>
      <c r="DDS75" s="219"/>
      <c r="DDT75" s="219"/>
      <c r="DDU75" s="219"/>
      <c r="DDV75" s="219"/>
      <c r="DDW75" s="219"/>
      <c r="DDX75" s="219"/>
      <c r="DDY75" s="219"/>
      <c r="DDZ75" s="219"/>
      <c r="DEA75" s="219"/>
      <c r="DEB75" s="219"/>
      <c r="DEC75" s="219"/>
      <c r="DED75" s="219"/>
      <c r="DEE75" s="219"/>
      <c r="DEF75" s="219"/>
      <c r="DEG75" s="219"/>
      <c r="DEH75" s="219"/>
      <c r="DEI75" s="219"/>
      <c r="DEJ75" s="219"/>
      <c r="DEK75" s="219"/>
      <c r="DEL75" s="219"/>
      <c r="DEM75" s="219"/>
      <c r="DEN75" s="219"/>
      <c r="DEO75" s="219"/>
      <c r="DEP75" s="219"/>
      <c r="DEQ75" s="219"/>
      <c r="DER75" s="219"/>
      <c r="DES75" s="219"/>
      <c r="DET75" s="219"/>
      <c r="DEU75" s="219"/>
      <c r="DEV75" s="219"/>
      <c r="DEW75" s="219"/>
      <c r="DEX75" s="219"/>
      <c r="DEY75" s="219"/>
      <c r="DEZ75" s="219"/>
      <c r="DFA75" s="219"/>
      <c r="DFB75" s="219"/>
      <c r="DFC75" s="219"/>
      <c r="DFD75" s="219"/>
      <c r="DFE75" s="219"/>
      <c r="DFF75" s="219"/>
      <c r="DFG75" s="219"/>
      <c r="DFH75" s="219"/>
      <c r="DFI75" s="219"/>
      <c r="DFJ75" s="219"/>
      <c r="DFK75" s="219"/>
      <c r="DFL75" s="219"/>
      <c r="DFM75" s="219"/>
      <c r="DFN75" s="219"/>
      <c r="DFO75" s="219"/>
      <c r="DFP75" s="219"/>
      <c r="DFQ75" s="219"/>
      <c r="DFR75" s="219"/>
      <c r="DFS75" s="219"/>
      <c r="DFT75" s="219"/>
      <c r="DFU75" s="219"/>
      <c r="DFV75" s="219"/>
      <c r="DFW75" s="219"/>
      <c r="DFX75" s="219"/>
      <c r="DFY75" s="219"/>
      <c r="DFZ75" s="219"/>
      <c r="DGA75" s="219"/>
      <c r="DGB75" s="219"/>
      <c r="DGC75" s="219"/>
      <c r="DGD75" s="219"/>
      <c r="DGE75" s="219"/>
      <c r="DGF75" s="219"/>
      <c r="DGG75" s="219"/>
      <c r="DGH75" s="219"/>
      <c r="DGI75" s="219"/>
      <c r="DGJ75" s="219"/>
      <c r="DGK75" s="219"/>
      <c r="DGL75" s="219"/>
      <c r="DGM75" s="219"/>
      <c r="DGN75" s="219"/>
      <c r="DGO75" s="219"/>
      <c r="DGP75" s="219"/>
      <c r="DGQ75" s="219"/>
      <c r="DGR75" s="219"/>
      <c r="DGS75" s="219"/>
      <c r="DGT75" s="219"/>
      <c r="DGU75" s="219"/>
      <c r="DGV75" s="219"/>
      <c r="DGW75" s="219"/>
      <c r="DGX75" s="219"/>
      <c r="DGY75" s="219"/>
      <c r="DGZ75" s="219"/>
      <c r="DHA75" s="219"/>
      <c r="DHB75" s="219"/>
      <c r="DHC75" s="219"/>
      <c r="DHD75" s="219"/>
      <c r="DHE75" s="219"/>
      <c r="DHF75" s="219"/>
      <c r="DHG75" s="219"/>
      <c r="DHH75" s="219"/>
      <c r="DHI75" s="219"/>
      <c r="DHJ75" s="219"/>
      <c r="DHK75" s="219"/>
      <c r="DHL75" s="219"/>
      <c r="DHM75" s="219"/>
      <c r="DHN75" s="219"/>
      <c r="DHO75" s="219"/>
      <c r="DHP75" s="219"/>
      <c r="DHQ75" s="219"/>
      <c r="DHR75" s="219"/>
      <c r="DHS75" s="219"/>
      <c r="DHT75" s="219"/>
      <c r="DHU75" s="219"/>
      <c r="DHV75" s="219"/>
      <c r="DHW75" s="219"/>
      <c r="DHX75" s="219"/>
      <c r="DHY75" s="219"/>
      <c r="DHZ75" s="219"/>
      <c r="DIA75" s="219"/>
      <c r="DIB75" s="219"/>
      <c r="DIC75" s="219"/>
      <c r="DID75" s="219"/>
      <c r="DIE75" s="219"/>
      <c r="DIF75" s="219"/>
      <c r="DIG75" s="219"/>
      <c r="DIH75" s="219"/>
      <c r="DII75" s="219"/>
      <c r="DIJ75" s="219"/>
      <c r="DIK75" s="219"/>
      <c r="DIL75" s="219"/>
      <c r="DIM75" s="219"/>
      <c r="DIN75" s="219"/>
      <c r="DIO75" s="219"/>
      <c r="DIP75" s="219"/>
      <c r="DIQ75" s="219"/>
      <c r="DIR75" s="219"/>
      <c r="DIS75" s="219"/>
      <c r="DIT75" s="219"/>
      <c r="DIU75" s="219"/>
      <c r="DIV75" s="219"/>
      <c r="DIW75" s="219"/>
      <c r="DIX75" s="219"/>
      <c r="DIY75" s="219"/>
      <c r="DIZ75" s="219"/>
      <c r="DJA75" s="219"/>
      <c r="DJB75" s="219"/>
      <c r="DJC75" s="219"/>
      <c r="DJD75" s="219"/>
      <c r="DJE75" s="219"/>
      <c r="DJF75" s="219"/>
      <c r="DJG75" s="219"/>
      <c r="DJH75" s="219"/>
      <c r="DJI75" s="219"/>
      <c r="DJJ75" s="219"/>
      <c r="DJK75" s="219"/>
      <c r="DJL75" s="219"/>
      <c r="DJM75" s="219"/>
      <c r="DJN75" s="219"/>
      <c r="DJO75" s="219"/>
      <c r="DJP75" s="219"/>
      <c r="DJQ75" s="219"/>
      <c r="DJR75" s="219"/>
      <c r="DJS75" s="219"/>
      <c r="DJT75" s="219"/>
      <c r="DJU75" s="219"/>
      <c r="DJV75" s="219"/>
      <c r="DJW75" s="219"/>
      <c r="DJX75" s="219"/>
      <c r="DJY75" s="219"/>
      <c r="DJZ75" s="219"/>
      <c r="DKA75" s="219"/>
      <c r="DKB75" s="219"/>
      <c r="DKC75" s="219"/>
      <c r="DKD75" s="219"/>
      <c r="DKE75" s="219"/>
      <c r="DKF75" s="219"/>
      <c r="DKG75" s="219"/>
      <c r="DKH75" s="219"/>
      <c r="DKI75" s="219"/>
      <c r="DKJ75" s="219"/>
      <c r="DKK75" s="219"/>
      <c r="DKL75" s="219"/>
      <c r="DKM75" s="219"/>
      <c r="DKN75" s="219"/>
      <c r="DKO75" s="219"/>
      <c r="DKP75" s="219"/>
      <c r="DKQ75" s="219"/>
      <c r="DKR75" s="219"/>
      <c r="DKS75" s="219"/>
      <c r="DKT75" s="219"/>
      <c r="DKU75" s="219"/>
      <c r="DKV75" s="219"/>
      <c r="DKW75" s="219"/>
      <c r="DKX75" s="219"/>
      <c r="DKY75" s="219"/>
      <c r="DKZ75" s="219"/>
      <c r="DLA75" s="219"/>
      <c r="DLB75" s="219"/>
      <c r="DLC75" s="219"/>
      <c r="DLD75" s="219"/>
      <c r="DLE75" s="219"/>
      <c r="DLF75" s="219"/>
      <c r="DLG75" s="219"/>
      <c r="DLH75" s="219"/>
      <c r="DLI75" s="219"/>
      <c r="DLJ75" s="219"/>
      <c r="DLK75" s="219"/>
      <c r="DLL75" s="219"/>
      <c r="DLM75" s="219"/>
      <c r="DLN75" s="219"/>
      <c r="DLO75" s="219"/>
      <c r="DLP75" s="219"/>
      <c r="DLQ75" s="219"/>
      <c r="DLR75" s="219"/>
      <c r="DLS75" s="219"/>
      <c r="DLT75" s="219"/>
      <c r="DLU75" s="219"/>
      <c r="DLV75" s="219"/>
      <c r="DLW75" s="219"/>
      <c r="DLX75" s="219"/>
      <c r="DLY75" s="219"/>
      <c r="DLZ75" s="219"/>
      <c r="DMA75" s="219"/>
      <c r="DMB75" s="219"/>
      <c r="DMC75" s="219"/>
      <c r="DMD75" s="219"/>
      <c r="DME75" s="219"/>
      <c r="DMF75" s="219"/>
      <c r="DMG75" s="219"/>
      <c r="DMH75" s="219"/>
      <c r="DMI75" s="219"/>
      <c r="DMJ75" s="219"/>
      <c r="DMK75" s="219"/>
      <c r="DML75" s="219"/>
      <c r="DMM75" s="219"/>
      <c r="DMN75" s="219"/>
      <c r="DMO75" s="219"/>
      <c r="DMP75" s="219"/>
      <c r="DMQ75" s="219"/>
      <c r="DMR75" s="219"/>
      <c r="DMS75" s="219"/>
      <c r="DMT75" s="219"/>
      <c r="DMU75" s="219"/>
      <c r="DMV75" s="219"/>
      <c r="DMW75" s="219"/>
      <c r="DMX75" s="219"/>
      <c r="DMY75" s="219"/>
      <c r="DMZ75" s="219"/>
      <c r="DNA75" s="219"/>
      <c r="DNB75" s="219"/>
      <c r="DNC75" s="219"/>
      <c r="DND75" s="219"/>
      <c r="DNE75" s="219"/>
      <c r="DNF75" s="219"/>
      <c r="DNG75" s="219"/>
      <c r="DNH75" s="219"/>
      <c r="DNI75" s="219"/>
      <c r="DNJ75" s="219"/>
      <c r="DNK75" s="219"/>
      <c r="DNL75" s="219"/>
      <c r="DNM75" s="219"/>
      <c r="DNN75" s="219"/>
      <c r="DNO75" s="219"/>
      <c r="DNP75" s="219"/>
      <c r="DNQ75" s="219"/>
      <c r="DNR75" s="219"/>
      <c r="DNS75" s="219"/>
      <c r="DNT75" s="219"/>
      <c r="DNU75" s="219"/>
      <c r="DNV75" s="219"/>
      <c r="DNW75" s="219"/>
      <c r="DNX75" s="219"/>
      <c r="DNY75" s="219"/>
      <c r="DNZ75" s="219"/>
      <c r="DOA75" s="219"/>
      <c r="DOB75" s="219"/>
      <c r="DOC75" s="219"/>
      <c r="DOD75" s="219"/>
      <c r="DOE75" s="219"/>
      <c r="DOF75" s="219"/>
      <c r="DOG75" s="219"/>
      <c r="DOH75" s="219"/>
      <c r="DOI75" s="219"/>
      <c r="DOJ75" s="219"/>
      <c r="DOK75" s="219"/>
      <c r="DOL75" s="219"/>
      <c r="DOM75" s="219"/>
      <c r="DON75" s="219"/>
      <c r="DOO75" s="219"/>
      <c r="DOP75" s="219"/>
      <c r="DOQ75" s="219"/>
      <c r="DOR75" s="219"/>
      <c r="DOS75" s="219"/>
      <c r="DOT75" s="219"/>
      <c r="DOU75" s="219"/>
      <c r="DOV75" s="219"/>
      <c r="DOW75" s="219"/>
      <c r="DOX75" s="219"/>
      <c r="DOY75" s="219"/>
      <c r="DOZ75" s="219"/>
      <c r="DPA75" s="219"/>
      <c r="DPB75" s="219"/>
      <c r="DPC75" s="219"/>
      <c r="DPD75" s="219"/>
      <c r="DPE75" s="219"/>
      <c r="DPF75" s="219"/>
      <c r="DPG75" s="219"/>
      <c r="DPH75" s="219"/>
      <c r="DPI75" s="219"/>
      <c r="DPJ75" s="219"/>
      <c r="DPK75" s="219"/>
      <c r="DPL75" s="219"/>
      <c r="DPM75" s="219"/>
      <c r="DPN75" s="219"/>
      <c r="DPO75" s="219"/>
      <c r="DPP75" s="219"/>
      <c r="DPQ75" s="219"/>
      <c r="DPR75" s="219"/>
      <c r="DPS75" s="219"/>
      <c r="DPT75" s="219"/>
      <c r="DPU75" s="219"/>
      <c r="DPV75" s="219"/>
      <c r="DPW75" s="219"/>
      <c r="DPX75" s="219"/>
      <c r="DPY75" s="219"/>
      <c r="DPZ75" s="219"/>
      <c r="DQA75" s="219"/>
      <c r="DQB75" s="219"/>
      <c r="DQC75" s="219"/>
      <c r="DQD75" s="219"/>
      <c r="DQE75" s="219"/>
      <c r="DQF75" s="219"/>
      <c r="DQG75" s="219"/>
      <c r="DQH75" s="219"/>
      <c r="DQI75" s="219"/>
      <c r="DQJ75" s="219"/>
      <c r="DQK75" s="219"/>
      <c r="DQL75" s="219"/>
      <c r="DQM75" s="219"/>
      <c r="DQN75" s="219"/>
      <c r="DQO75" s="219"/>
      <c r="DQP75" s="219"/>
      <c r="DQQ75" s="219"/>
      <c r="DQR75" s="219"/>
      <c r="DQS75" s="219"/>
      <c r="DQT75" s="219"/>
      <c r="DQU75" s="219"/>
      <c r="DQV75" s="219"/>
      <c r="DQW75" s="219"/>
      <c r="DQX75" s="219"/>
      <c r="DQY75" s="219"/>
      <c r="DQZ75" s="219"/>
      <c r="DRA75" s="219"/>
      <c r="DRB75" s="219"/>
      <c r="DRC75" s="219"/>
      <c r="DRD75" s="219"/>
      <c r="DRE75" s="219"/>
      <c r="DRF75" s="219"/>
      <c r="DRG75" s="219"/>
      <c r="DRH75" s="219"/>
      <c r="DRI75" s="219"/>
      <c r="DRJ75" s="219"/>
      <c r="DRK75" s="219"/>
      <c r="DRL75" s="219"/>
      <c r="DRM75" s="219"/>
      <c r="DRN75" s="219"/>
      <c r="DRO75" s="219"/>
      <c r="DRP75" s="219"/>
      <c r="DRQ75" s="219"/>
      <c r="DRR75" s="219"/>
      <c r="DRS75" s="219"/>
      <c r="DRT75" s="219"/>
      <c r="DRU75" s="219"/>
      <c r="DRV75" s="219"/>
      <c r="DRW75" s="219"/>
      <c r="DRX75" s="219"/>
      <c r="DRY75" s="219"/>
      <c r="DRZ75" s="219"/>
      <c r="DSA75" s="219"/>
      <c r="DSB75" s="219"/>
      <c r="DSC75" s="219"/>
      <c r="DSD75" s="219"/>
      <c r="DSE75" s="219"/>
      <c r="DSF75" s="219"/>
      <c r="DSG75" s="219"/>
      <c r="DSH75" s="219"/>
      <c r="DSI75" s="219"/>
      <c r="DSJ75" s="219"/>
      <c r="DSK75" s="219"/>
      <c r="DSL75" s="219"/>
      <c r="DSM75" s="219"/>
      <c r="DSN75" s="219"/>
      <c r="DSO75" s="219"/>
      <c r="DSP75" s="219"/>
      <c r="DSQ75" s="219"/>
      <c r="DSR75" s="219"/>
      <c r="DSS75" s="219"/>
      <c r="DST75" s="219"/>
      <c r="DSU75" s="219"/>
      <c r="DSV75" s="219"/>
      <c r="DSW75" s="219"/>
      <c r="DSX75" s="219"/>
      <c r="DSY75" s="219"/>
      <c r="DSZ75" s="219"/>
      <c r="DTA75" s="219"/>
      <c r="DTB75" s="219"/>
      <c r="DTC75" s="219"/>
      <c r="DTD75" s="219"/>
      <c r="DTE75" s="219"/>
      <c r="DTF75" s="219"/>
      <c r="DTG75" s="219"/>
      <c r="DTH75" s="219"/>
      <c r="DTI75" s="219"/>
      <c r="DTJ75" s="219"/>
      <c r="DTK75" s="219"/>
      <c r="DTL75" s="219"/>
      <c r="DTM75" s="219"/>
      <c r="DTN75" s="219"/>
      <c r="DTO75" s="219"/>
      <c r="DTP75" s="219"/>
      <c r="DTQ75" s="219"/>
      <c r="DTR75" s="219"/>
      <c r="DTS75" s="219"/>
      <c r="DTT75" s="219"/>
      <c r="DTU75" s="219"/>
      <c r="DTV75" s="219"/>
      <c r="DTW75" s="219"/>
      <c r="DTX75" s="219"/>
      <c r="DTY75" s="219"/>
      <c r="DTZ75" s="219"/>
      <c r="DUA75" s="219"/>
      <c r="DUB75" s="219"/>
      <c r="DUC75" s="219"/>
      <c r="DUD75" s="219"/>
      <c r="DUE75" s="219"/>
      <c r="DUF75" s="219"/>
      <c r="DUG75" s="219"/>
      <c r="DUH75" s="219"/>
      <c r="DUI75" s="219"/>
      <c r="DUJ75" s="219"/>
      <c r="DUK75" s="219"/>
      <c r="DUL75" s="219"/>
      <c r="DUM75" s="219"/>
      <c r="DUN75" s="219"/>
      <c r="DUO75" s="219"/>
      <c r="DUP75" s="219"/>
      <c r="DUQ75" s="219"/>
      <c r="DUR75" s="219"/>
      <c r="DUS75" s="219"/>
      <c r="DUT75" s="219"/>
      <c r="DUU75" s="219"/>
      <c r="DUV75" s="219"/>
      <c r="DUW75" s="219"/>
      <c r="DUX75" s="219"/>
      <c r="DUY75" s="219"/>
      <c r="DUZ75" s="219"/>
      <c r="DVA75" s="219"/>
      <c r="DVB75" s="219"/>
      <c r="DVC75" s="219"/>
      <c r="DVD75" s="219"/>
      <c r="DVE75" s="219"/>
      <c r="DVF75" s="219"/>
      <c r="DVG75" s="219"/>
      <c r="DVH75" s="219"/>
      <c r="DVI75" s="219"/>
      <c r="DVJ75" s="219"/>
      <c r="DVK75" s="219"/>
      <c r="DVL75" s="219"/>
      <c r="DVM75" s="219"/>
      <c r="DVN75" s="219"/>
      <c r="DVO75" s="219"/>
      <c r="DVP75" s="219"/>
      <c r="DVQ75" s="219"/>
      <c r="DVR75" s="219"/>
      <c r="DVS75" s="219"/>
      <c r="DVT75" s="219"/>
      <c r="DVU75" s="219"/>
      <c r="DVV75" s="219"/>
      <c r="DVW75" s="219"/>
      <c r="DVX75" s="219"/>
      <c r="DVY75" s="219"/>
      <c r="DVZ75" s="219"/>
      <c r="DWA75" s="219"/>
      <c r="DWB75" s="219"/>
      <c r="DWC75" s="219"/>
      <c r="DWD75" s="219"/>
      <c r="DWE75" s="219"/>
      <c r="DWF75" s="219"/>
      <c r="DWG75" s="219"/>
      <c r="DWH75" s="219"/>
      <c r="DWI75" s="219"/>
      <c r="DWJ75" s="219"/>
      <c r="DWK75" s="219"/>
      <c r="DWL75" s="219"/>
      <c r="DWM75" s="219"/>
      <c r="DWN75" s="219"/>
      <c r="DWO75" s="219"/>
      <c r="DWP75" s="219"/>
      <c r="DWQ75" s="219"/>
      <c r="DWR75" s="219"/>
      <c r="DWS75" s="219"/>
      <c r="DWT75" s="219"/>
      <c r="DWU75" s="219"/>
      <c r="DWV75" s="219"/>
      <c r="DWW75" s="219"/>
      <c r="DWX75" s="219"/>
      <c r="DWY75" s="219"/>
      <c r="DWZ75" s="219"/>
      <c r="DXA75" s="219"/>
      <c r="DXB75" s="219"/>
      <c r="DXC75" s="219"/>
      <c r="DXD75" s="219"/>
      <c r="DXE75" s="219"/>
      <c r="DXF75" s="219"/>
      <c r="DXG75" s="219"/>
      <c r="DXH75" s="219"/>
      <c r="DXI75" s="219"/>
      <c r="DXJ75" s="219"/>
      <c r="DXK75" s="219"/>
      <c r="DXL75" s="219"/>
      <c r="DXM75" s="219"/>
      <c r="DXN75" s="219"/>
      <c r="DXO75" s="219"/>
      <c r="DXP75" s="219"/>
      <c r="DXQ75" s="219"/>
      <c r="DXR75" s="219"/>
      <c r="DXS75" s="219"/>
      <c r="DXT75" s="219"/>
      <c r="DXU75" s="219"/>
      <c r="DXV75" s="219"/>
      <c r="DXW75" s="219"/>
      <c r="DXX75" s="219"/>
      <c r="DXY75" s="219"/>
      <c r="DXZ75" s="219"/>
      <c r="DYA75" s="219"/>
      <c r="DYB75" s="219"/>
      <c r="DYC75" s="219"/>
      <c r="DYD75" s="219"/>
      <c r="DYE75" s="219"/>
      <c r="DYF75" s="219"/>
      <c r="DYG75" s="219"/>
      <c r="DYH75" s="219"/>
      <c r="DYI75" s="219"/>
      <c r="DYJ75" s="219"/>
      <c r="DYK75" s="219"/>
      <c r="DYL75" s="219"/>
      <c r="DYM75" s="219"/>
      <c r="DYN75" s="219"/>
      <c r="DYO75" s="219"/>
      <c r="DYP75" s="219"/>
      <c r="DYQ75" s="219"/>
      <c r="DYR75" s="219"/>
      <c r="DYS75" s="219"/>
      <c r="DYT75" s="219"/>
      <c r="DYU75" s="219"/>
      <c r="DYV75" s="219"/>
      <c r="DYW75" s="219"/>
      <c r="DYX75" s="219"/>
      <c r="DYY75" s="219"/>
      <c r="DYZ75" s="219"/>
      <c r="DZA75" s="219"/>
      <c r="DZB75" s="219"/>
      <c r="DZC75" s="219"/>
      <c r="DZD75" s="219"/>
      <c r="DZE75" s="219"/>
      <c r="DZF75" s="219"/>
      <c r="DZG75" s="219"/>
      <c r="DZH75" s="219"/>
      <c r="DZI75" s="219"/>
      <c r="DZJ75" s="219"/>
      <c r="DZK75" s="219"/>
      <c r="DZL75" s="219"/>
      <c r="DZM75" s="219"/>
      <c r="DZN75" s="219"/>
      <c r="DZO75" s="219"/>
      <c r="DZP75" s="219"/>
      <c r="DZQ75" s="219"/>
      <c r="DZR75" s="219"/>
      <c r="DZS75" s="219"/>
      <c r="DZT75" s="219"/>
      <c r="DZU75" s="219"/>
      <c r="DZV75" s="219"/>
      <c r="DZW75" s="219"/>
      <c r="DZX75" s="219"/>
      <c r="DZY75" s="219"/>
      <c r="DZZ75" s="219"/>
      <c r="EAA75" s="219"/>
      <c r="EAB75" s="219"/>
      <c r="EAC75" s="219"/>
      <c r="EAD75" s="219"/>
      <c r="EAE75" s="219"/>
      <c r="EAF75" s="219"/>
      <c r="EAG75" s="219"/>
      <c r="EAH75" s="219"/>
      <c r="EAI75" s="219"/>
      <c r="EAJ75" s="219"/>
      <c r="EAK75" s="219"/>
      <c r="EAL75" s="219"/>
      <c r="EAM75" s="219"/>
      <c r="EAN75" s="219"/>
      <c r="EAO75" s="219"/>
      <c r="EAP75" s="219"/>
      <c r="EAQ75" s="219"/>
      <c r="EAR75" s="219"/>
      <c r="EAS75" s="219"/>
      <c r="EAT75" s="219"/>
      <c r="EAU75" s="219"/>
      <c r="EAV75" s="219"/>
      <c r="EAW75" s="219"/>
      <c r="EAX75" s="219"/>
      <c r="EAY75" s="219"/>
      <c r="EAZ75" s="219"/>
      <c r="EBA75" s="219"/>
      <c r="EBB75" s="219"/>
      <c r="EBC75" s="219"/>
      <c r="EBD75" s="219"/>
      <c r="EBE75" s="219"/>
      <c r="EBF75" s="219"/>
      <c r="EBG75" s="219"/>
      <c r="EBH75" s="219"/>
      <c r="EBI75" s="219"/>
      <c r="EBJ75" s="219"/>
      <c r="EBK75" s="219"/>
      <c r="EBL75" s="219"/>
      <c r="EBM75" s="219"/>
      <c r="EBN75" s="219"/>
      <c r="EBO75" s="219"/>
      <c r="EBP75" s="219"/>
      <c r="EBQ75" s="219"/>
      <c r="EBR75" s="219"/>
      <c r="EBS75" s="219"/>
      <c r="EBT75" s="219"/>
      <c r="EBU75" s="219"/>
      <c r="EBV75" s="219"/>
      <c r="EBW75" s="219"/>
      <c r="EBX75" s="219"/>
      <c r="EBY75" s="219"/>
      <c r="EBZ75" s="219"/>
      <c r="ECA75" s="219"/>
      <c r="ECB75" s="219"/>
      <c r="ECC75" s="219"/>
      <c r="ECD75" s="219"/>
      <c r="ECE75" s="219"/>
      <c r="ECF75" s="219"/>
      <c r="ECG75" s="219"/>
      <c r="ECH75" s="219"/>
      <c r="ECI75" s="219"/>
      <c r="ECJ75" s="219"/>
      <c r="ECK75" s="219"/>
      <c r="ECL75" s="219"/>
      <c r="ECM75" s="219"/>
      <c r="ECN75" s="219"/>
      <c r="ECO75" s="219"/>
      <c r="ECP75" s="219"/>
      <c r="ECQ75" s="219"/>
      <c r="ECR75" s="219"/>
      <c r="ECS75" s="219"/>
      <c r="ECT75" s="219"/>
      <c r="ECU75" s="219"/>
      <c r="ECV75" s="219"/>
      <c r="ECW75" s="219"/>
      <c r="ECX75" s="219"/>
      <c r="ECY75" s="219"/>
      <c r="ECZ75" s="219"/>
      <c r="EDA75" s="219"/>
      <c r="EDB75" s="219"/>
      <c r="EDC75" s="219"/>
      <c r="EDD75" s="219"/>
      <c r="EDE75" s="219"/>
      <c r="EDF75" s="219"/>
      <c r="EDG75" s="219"/>
      <c r="EDH75" s="219"/>
      <c r="EDI75" s="219"/>
      <c r="EDJ75" s="219"/>
      <c r="EDK75" s="219"/>
      <c r="EDL75" s="219"/>
      <c r="EDM75" s="219"/>
      <c r="EDN75" s="219"/>
      <c r="EDO75" s="219"/>
      <c r="EDP75" s="219"/>
      <c r="EDQ75" s="219"/>
      <c r="EDR75" s="219"/>
      <c r="EDS75" s="219"/>
      <c r="EDT75" s="219"/>
      <c r="EDU75" s="219"/>
      <c r="EDV75" s="219"/>
      <c r="EDW75" s="219"/>
      <c r="EDX75" s="219"/>
      <c r="EDY75" s="219"/>
      <c r="EDZ75" s="219"/>
      <c r="EEA75" s="219"/>
      <c r="EEB75" s="219"/>
      <c r="EEC75" s="219"/>
      <c r="EED75" s="219"/>
      <c r="EEE75" s="219"/>
      <c r="EEF75" s="219"/>
      <c r="EEG75" s="219"/>
      <c r="EEH75" s="219"/>
      <c r="EEI75" s="219"/>
      <c r="EEJ75" s="219"/>
      <c r="EEK75" s="219"/>
      <c r="EEL75" s="219"/>
      <c r="EEM75" s="219"/>
      <c r="EEN75" s="219"/>
      <c r="EEO75" s="219"/>
      <c r="EEP75" s="219"/>
      <c r="EEQ75" s="219"/>
      <c r="EER75" s="219"/>
      <c r="EES75" s="219"/>
      <c r="EET75" s="219"/>
      <c r="EEU75" s="219"/>
      <c r="EEV75" s="219"/>
      <c r="EEW75" s="219"/>
      <c r="EEX75" s="219"/>
      <c r="EEY75" s="219"/>
      <c r="EEZ75" s="219"/>
      <c r="EFA75" s="219"/>
      <c r="EFB75" s="219"/>
      <c r="EFC75" s="219"/>
      <c r="EFD75" s="219"/>
      <c r="EFE75" s="219"/>
      <c r="EFF75" s="219"/>
      <c r="EFG75" s="219"/>
      <c r="EFH75" s="219"/>
      <c r="EFI75" s="219"/>
      <c r="EFJ75" s="219"/>
      <c r="EFK75" s="219"/>
      <c r="EFL75" s="219"/>
      <c r="EFM75" s="219"/>
      <c r="EFN75" s="219"/>
      <c r="EFO75" s="219"/>
      <c r="EFP75" s="219"/>
      <c r="EFQ75" s="219"/>
      <c r="EFR75" s="219"/>
      <c r="EFS75" s="219"/>
      <c r="EFT75" s="219"/>
      <c r="EFU75" s="219"/>
      <c r="EFV75" s="219"/>
      <c r="EFW75" s="219"/>
      <c r="EFX75" s="219"/>
      <c r="EFY75" s="219"/>
      <c r="EFZ75" s="219"/>
      <c r="EGA75" s="219"/>
      <c r="EGB75" s="219"/>
      <c r="EGC75" s="219"/>
      <c r="EGD75" s="219"/>
      <c r="EGE75" s="219"/>
      <c r="EGF75" s="219"/>
      <c r="EGG75" s="219"/>
      <c r="EGH75" s="219"/>
      <c r="EGI75" s="219"/>
      <c r="EGJ75" s="219"/>
      <c r="EGK75" s="219"/>
      <c r="EGL75" s="219"/>
      <c r="EGM75" s="219"/>
      <c r="EGN75" s="219"/>
      <c r="EGO75" s="219"/>
      <c r="EGP75" s="219"/>
      <c r="EGQ75" s="219"/>
      <c r="EGR75" s="219"/>
      <c r="EGS75" s="219"/>
      <c r="EGT75" s="219"/>
      <c r="EGU75" s="219"/>
      <c r="EGV75" s="219"/>
      <c r="EGW75" s="219"/>
      <c r="EGX75" s="219"/>
      <c r="EGY75" s="219"/>
      <c r="EGZ75" s="219"/>
      <c r="EHA75" s="219"/>
      <c r="EHB75" s="219"/>
      <c r="EHC75" s="219"/>
      <c r="EHD75" s="219"/>
      <c r="EHE75" s="219"/>
      <c r="EHF75" s="219"/>
      <c r="EHG75" s="219"/>
      <c r="EHH75" s="219"/>
      <c r="EHI75" s="219"/>
      <c r="EHJ75" s="219"/>
      <c r="EHK75" s="219"/>
      <c r="EHL75" s="219"/>
      <c r="EHM75" s="219"/>
      <c r="EHN75" s="219"/>
      <c r="EHO75" s="219"/>
      <c r="EHP75" s="219"/>
      <c r="EHQ75" s="219"/>
      <c r="EHR75" s="219"/>
      <c r="EHS75" s="219"/>
      <c r="EHT75" s="219"/>
      <c r="EHU75" s="219"/>
      <c r="EHV75" s="219"/>
      <c r="EHW75" s="219"/>
      <c r="EHX75" s="219"/>
      <c r="EHY75" s="219"/>
      <c r="EHZ75" s="219"/>
      <c r="EIA75" s="219"/>
      <c r="EIB75" s="219"/>
      <c r="EIC75" s="219"/>
      <c r="EID75" s="219"/>
      <c r="EIE75" s="219"/>
      <c r="EIF75" s="219"/>
      <c r="EIG75" s="219"/>
      <c r="EIH75" s="219"/>
      <c r="EII75" s="219"/>
      <c r="EIJ75" s="219"/>
      <c r="EIK75" s="219"/>
      <c r="EIL75" s="219"/>
      <c r="EIM75" s="219"/>
      <c r="EIN75" s="219"/>
      <c r="EIO75" s="219"/>
      <c r="EIP75" s="219"/>
      <c r="EIQ75" s="219"/>
      <c r="EIR75" s="219"/>
      <c r="EIS75" s="219"/>
      <c r="EIT75" s="219"/>
      <c r="EIU75" s="219"/>
      <c r="EIV75" s="219"/>
      <c r="EIW75" s="219"/>
      <c r="EIX75" s="219"/>
      <c r="EIY75" s="219"/>
      <c r="EIZ75" s="219"/>
      <c r="EJA75" s="219"/>
      <c r="EJB75" s="219"/>
      <c r="EJC75" s="219"/>
      <c r="EJD75" s="219"/>
      <c r="EJE75" s="219"/>
      <c r="EJF75" s="219"/>
      <c r="EJG75" s="219"/>
      <c r="EJH75" s="219"/>
      <c r="EJI75" s="219"/>
      <c r="EJJ75" s="219"/>
      <c r="EJK75" s="219"/>
      <c r="EJL75" s="219"/>
      <c r="EJM75" s="219"/>
      <c r="EJN75" s="219"/>
      <c r="EJO75" s="219"/>
      <c r="EJP75" s="219"/>
      <c r="EJQ75" s="219"/>
      <c r="EJR75" s="219"/>
      <c r="EJS75" s="219"/>
      <c r="EJT75" s="219"/>
      <c r="EJU75" s="219"/>
      <c r="EJV75" s="219"/>
      <c r="EJW75" s="219"/>
      <c r="EJX75" s="219"/>
      <c r="EJY75" s="219"/>
      <c r="EJZ75" s="219"/>
      <c r="EKA75" s="219"/>
      <c r="EKB75" s="219"/>
      <c r="EKC75" s="219"/>
      <c r="EKD75" s="219"/>
      <c r="EKE75" s="219"/>
      <c r="EKF75" s="219"/>
      <c r="EKG75" s="219"/>
      <c r="EKH75" s="219"/>
      <c r="EKI75" s="219"/>
      <c r="EKJ75" s="219"/>
      <c r="EKK75" s="219"/>
      <c r="EKL75" s="219"/>
      <c r="EKM75" s="219"/>
      <c r="EKN75" s="219"/>
      <c r="EKO75" s="219"/>
      <c r="EKP75" s="219"/>
      <c r="EKQ75" s="219"/>
      <c r="EKR75" s="219"/>
      <c r="EKS75" s="219"/>
      <c r="EKT75" s="219"/>
      <c r="EKU75" s="219"/>
      <c r="EKV75" s="219"/>
      <c r="EKW75" s="219"/>
      <c r="EKX75" s="219"/>
      <c r="EKY75" s="219"/>
      <c r="EKZ75" s="219"/>
      <c r="ELA75" s="219"/>
      <c r="ELB75" s="219"/>
      <c r="ELC75" s="219"/>
      <c r="ELD75" s="219"/>
      <c r="ELE75" s="219"/>
      <c r="ELF75" s="219"/>
      <c r="ELG75" s="219"/>
      <c r="ELH75" s="219"/>
      <c r="ELI75" s="219"/>
      <c r="ELJ75" s="219"/>
      <c r="ELK75" s="219"/>
      <c r="ELL75" s="219"/>
      <c r="ELM75" s="219"/>
      <c r="ELN75" s="219"/>
      <c r="ELO75" s="219"/>
      <c r="ELP75" s="219"/>
      <c r="ELQ75" s="219"/>
      <c r="ELR75" s="219"/>
      <c r="ELS75" s="219"/>
      <c r="ELT75" s="219"/>
      <c r="ELU75" s="219"/>
      <c r="ELV75" s="219"/>
      <c r="ELW75" s="219"/>
      <c r="ELX75" s="219"/>
      <c r="ELY75" s="219"/>
      <c r="ELZ75" s="219"/>
      <c r="EMA75" s="219"/>
      <c r="EMB75" s="219"/>
      <c r="EMC75" s="219"/>
      <c r="EMD75" s="219"/>
      <c r="EME75" s="219"/>
      <c r="EMF75" s="219"/>
      <c r="EMG75" s="219"/>
      <c r="EMH75" s="219"/>
      <c r="EMI75" s="219"/>
      <c r="EMJ75" s="219"/>
      <c r="EMK75" s="219"/>
      <c r="EML75" s="219"/>
      <c r="EMM75" s="219"/>
      <c r="EMN75" s="219"/>
      <c r="EMO75" s="219"/>
      <c r="EMP75" s="219"/>
      <c r="EMQ75" s="219"/>
      <c r="EMR75" s="219"/>
      <c r="EMS75" s="219"/>
      <c r="EMT75" s="219"/>
      <c r="EMU75" s="219"/>
      <c r="EMV75" s="219"/>
      <c r="EMW75" s="219"/>
      <c r="EMX75" s="219"/>
      <c r="EMY75" s="219"/>
      <c r="EMZ75" s="219"/>
      <c r="ENA75" s="219"/>
      <c r="ENB75" s="219"/>
      <c r="ENC75" s="219"/>
      <c r="END75" s="219"/>
      <c r="ENE75" s="219"/>
      <c r="ENF75" s="219"/>
      <c r="ENG75" s="219"/>
      <c r="ENH75" s="219"/>
      <c r="ENI75" s="219"/>
      <c r="ENJ75" s="219"/>
      <c r="ENK75" s="219"/>
      <c r="ENL75" s="219"/>
      <c r="ENM75" s="219"/>
      <c r="ENN75" s="219"/>
      <c r="ENO75" s="219"/>
      <c r="ENP75" s="219"/>
      <c r="ENQ75" s="219"/>
      <c r="ENR75" s="219"/>
      <c r="ENS75" s="219"/>
      <c r="ENT75" s="219"/>
      <c r="ENU75" s="219"/>
      <c r="ENV75" s="219"/>
      <c r="ENW75" s="219"/>
      <c r="ENX75" s="219"/>
      <c r="ENY75" s="219"/>
      <c r="ENZ75" s="219"/>
      <c r="EOA75" s="219"/>
      <c r="EOB75" s="219"/>
      <c r="EOC75" s="219"/>
      <c r="EOD75" s="219"/>
      <c r="EOE75" s="219"/>
      <c r="EOF75" s="219"/>
      <c r="EOG75" s="219"/>
      <c r="EOH75" s="219"/>
      <c r="EOI75" s="219"/>
      <c r="EOJ75" s="219"/>
      <c r="EOK75" s="219"/>
      <c r="EOL75" s="219"/>
      <c r="EOM75" s="219"/>
      <c r="EON75" s="219"/>
      <c r="EOO75" s="219"/>
      <c r="EOP75" s="219"/>
      <c r="EOQ75" s="219"/>
      <c r="EOR75" s="219"/>
      <c r="EOS75" s="219"/>
      <c r="EOT75" s="219"/>
      <c r="EOU75" s="219"/>
      <c r="EOV75" s="219"/>
      <c r="EOW75" s="219"/>
      <c r="EOX75" s="219"/>
      <c r="EOY75" s="219"/>
      <c r="EOZ75" s="219"/>
      <c r="EPA75" s="219"/>
      <c r="EPB75" s="219"/>
      <c r="EPC75" s="219"/>
      <c r="EPD75" s="219"/>
      <c r="EPE75" s="219"/>
      <c r="EPF75" s="219"/>
      <c r="EPG75" s="219"/>
      <c r="EPH75" s="219"/>
      <c r="EPI75" s="219"/>
      <c r="EPJ75" s="219"/>
      <c r="EPK75" s="219"/>
      <c r="EPL75" s="219"/>
      <c r="EPM75" s="219"/>
      <c r="EPN75" s="219"/>
      <c r="EPO75" s="219"/>
      <c r="EPP75" s="219"/>
      <c r="EPQ75" s="219"/>
      <c r="EPR75" s="219"/>
      <c r="EPS75" s="219"/>
      <c r="EPT75" s="219"/>
      <c r="EPU75" s="219"/>
      <c r="EPV75" s="219"/>
      <c r="EPW75" s="219"/>
      <c r="EPX75" s="219"/>
      <c r="EPY75" s="219"/>
      <c r="EPZ75" s="219"/>
      <c r="EQA75" s="219"/>
      <c r="EQB75" s="219"/>
      <c r="EQC75" s="219"/>
      <c r="EQD75" s="219"/>
      <c r="EQE75" s="219"/>
      <c r="EQF75" s="219"/>
      <c r="EQG75" s="219"/>
      <c r="EQH75" s="219"/>
      <c r="EQI75" s="219"/>
      <c r="EQJ75" s="219"/>
      <c r="EQK75" s="219"/>
      <c r="EQL75" s="219"/>
      <c r="EQM75" s="219"/>
      <c r="EQN75" s="219"/>
      <c r="EQO75" s="219"/>
      <c r="EQP75" s="219"/>
      <c r="EQQ75" s="219"/>
      <c r="EQR75" s="219"/>
      <c r="EQS75" s="219"/>
      <c r="EQT75" s="219"/>
      <c r="EQU75" s="219"/>
      <c r="EQV75" s="219"/>
      <c r="EQW75" s="219"/>
      <c r="EQX75" s="219"/>
      <c r="EQY75" s="219"/>
      <c r="EQZ75" s="219"/>
      <c r="ERA75" s="219"/>
      <c r="ERB75" s="219"/>
      <c r="ERC75" s="219"/>
      <c r="ERD75" s="219"/>
      <c r="ERE75" s="219"/>
      <c r="ERF75" s="219"/>
      <c r="ERG75" s="219"/>
      <c r="ERH75" s="219"/>
      <c r="ERI75" s="219"/>
      <c r="ERJ75" s="219"/>
      <c r="ERK75" s="219"/>
      <c r="ERL75" s="219"/>
      <c r="ERM75" s="219"/>
      <c r="ERN75" s="219"/>
      <c r="ERO75" s="219"/>
      <c r="ERP75" s="219"/>
      <c r="ERQ75" s="219"/>
      <c r="ERR75" s="219"/>
      <c r="ERS75" s="219"/>
      <c r="ERT75" s="219"/>
      <c r="ERU75" s="219"/>
      <c r="ERV75" s="219"/>
      <c r="ERW75" s="219"/>
      <c r="ERX75" s="219"/>
      <c r="ERY75" s="219"/>
      <c r="ERZ75" s="219"/>
      <c r="ESA75" s="219"/>
      <c r="ESB75" s="219"/>
      <c r="ESC75" s="219"/>
      <c r="ESD75" s="219"/>
      <c r="ESE75" s="219"/>
      <c r="ESF75" s="219"/>
      <c r="ESG75" s="219"/>
      <c r="ESH75" s="219"/>
      <c r="ESI75" s="219"/>
      <c r="ESJ75" s="219"/>
      <c r="ESK75" s="219"/>
      <c r="ESL75" s="219"/>
      <c r="ESM75" s="219"/>
      <c r="ESN75" s="219"/>
      <c r="ESO75" s="219"/>
      <c r="ESP75" s="219"/>
      <c r="ESQ75" s="219"/>
      <c r="ESR75" s="219"/>
      <c r="ESS75" s="219"/>
      <c r="EST75" s="219"/>
      <c r="ESU75" s="219"/>
      <c r="ESV75" s="219"/>
      <c r="ESW75" s="219"/>
      <c r="ESX75" s="219"/>
      <c r="ESY75" s="219"/>
      <c r="ESZ75" s="219"/>
      <c r="ETA75" s="219"/>
      <c r="ETB75" s="219"/>
      <c r="ETC75" s="219"/>
      <c r="ETD75" s="219"/>
      <c r="ETE75" s="219"/>
      <c r="ETF75" s="219"/>
      <c r="ETG75" s="219"/>
      <c r="ETH75" s="219"/>
      <c r="ETI75" s="219"/>
      <c r="ETJ75" s="219"/>
      <c r="ETK75" s="219"/>
      <c r="ETL75" s="219"/>
      <c r="ETM75" s="219"/>
      <c r="ETN75" s="219"/>
      <c r="ETO75" s="219"/>
      <c r="ETP75" s="219"/>
      <c r="ETQ75" s="219"/>
      <c r="ETR75" s="219"/>
      <c r="ETS75" s="219"/>
      <c r="ETT75" s="219"/>
      <c r="ETU75" s="219"/>
      <c r="ETV75" s="219"/>
      <c r="ETW75" s="219"/>
      <c r="ETX75" s="219"/>
      <c r="ETY75" s="219"/>
      <c r="ETZ75" s="219"/>
      <c r="EUA75" s="219"/>
      <c r="EUB75" s="219"/>
      <c r="EUC75" s="219"/>
      <c r="EUD75" s="219"/>
      <c r="EUE75" s="219"/>
      <c r="EUF75" s="219"/>
      <c r="EUG75" s="219"/>
      <c r="EUH75" s="219"/>
      <c r="EUI75" s="219"/>
      <c r="EUJ75" s="219"/>
      <c r="EUK75" s="219"/>
      <c r="EUL75" s="219"/>
      <c r="EUM75" s="219"/>
      <c r="EUN75" s="219"/>
      <c r="EUO75" s="219"/>
      <c r="EUP75" s="219"/>
      <c r="EUQ75" s="219"/>
      <c r="EUR75" s="219"/>
      <c r="EUS75" s="219"/>
      <c r="EUT75" s="219"/>
      <c r="EUU75" s="219"/>
      <c r="EUV75" s="219"/>
      <c r="EUW75" s="219"/>
      <c r="EUX75" s="219"/>
      <c r="EUY75" s="219"/>
      <c r="EUZ75" s="219"/>
      <c r="EVA75" s="219"/>
      <c r="EVB75" s="219"/>
      <c r="EVC75" s="219"/>
      <c r="EVD75" s="219"/>
      <c r="EVE75" s="219"/>
      <c r="EVF75" s="219"/>
      <c r="EVG75" s="219"/>
      <c r="EVH75" s="219"/>
      <c r="EVI75" s="219"/>
      <c r="EVJ75" s="219"/>
      <c r="EVK75" s="219"/>
      <c r="EVL75" s="219"/>
      <c r="EVM75" s="219"/>
      <c r="EVN75" s="219"/>
      <c r="EVO75" s="219"/>
      <c r="EVP75" s="219"/>
      <c r="EVQ75" s="219"/>
      <c r="EVR75" s="219"/>
      <c r="EVS75" s="219"/>
      <c r="EVT75" s="219"/>
      <c r="EVU75" s="219"/>
      <c r="EVV75" s="219"/>
      <c r="EVW75" s="219"/>
      <c r="EVX75" s="219"/>
      <c r="EVY75" s="219"/>
      <c r="EVZ75" s="219"/>
      <c r="EWA75" s="219"/>
      <c r="EWB75" s="219"/>
      <c r="EWC75" s="219"/>
      <c r="EWD75" s="219"/>
      <c r="EWE75" s="219"/>
      <c r="EWF75" s="219"/>
      <c r="EWG75" s="219"/>
      <c r="EWH75" s="219"/>
      <c r="EWI75" s="219"/>
      <c r="EWJ75" s="219"/>
      <c r="EWK75" s="219"/>
      <c r="EWL75" s="219"/>
      <c r="EWM75" s="219"/>
      <c r="EWN75" s="219"/>
      <c r="EWO75" s="219"/>
      <c r="EWP75" s="219"/>
      <c r="EWQ75" s="219"/>
      <c r="EWR75" s="219"/>
      <c r="EWS75" s="219"/>
      <c r="EWT75" s="219"/>
      <c r="EWU75" s="219"/>
      <c r="EWV75" s="219"/>
      <c r="EWW75" s="219"/>
      <c r="EWX75" s="219"/>
      <c r="EWY75" s="219"/>
      <c r="EWZ75" s="219"/>
      <c r="EXA75" s="219"/>
      <c r="EXB75" s="219"/>
      <c r="EXC75" s="219"/>
      <c r="EXD75" s="219"/>
      <c r="EXE75" s="219"/>
      <c r="EXF75" s="219"/>
      <c r="EXG75" s="219"/>
      <c r="EXH75" s="219"/>
      <c r="EXI75" s="219"/>
      <c r="EXJ75" s="219"/>
      <c r="EXK75" s="219"/>
      <c r="EXL75" s="219"/>
      <c r="EXM75" s="219"/>
      <c r="EXN75" s="219"/>
      <c r="EXO75" s="219"/>
      <c r="EXP75" s="219"/>
      <c r="EXQ75" s="219"/>
      <c r="EXR75" s="219"/>
      <c r="EXS75" s="219"/>
      <c r="EXT75" s="219"/>
      <c r="EXU75" s="219"/>
      <c r="EXV75" s="219"/>
      <c r="EXW75" s="219"/>
      <c r="EXX75" s="219"/>
      <c r="EXY75" s="219"/>
      <c r="EXZ75" s="219"/>
      <c r="EYA75" s="219"/>
      <c r="EYB75" s="219"/>
      <c r="EYC75" s="219"/>
      <c r="EYD75" s="219"/>
      <c r="EYE75" s="219"/>
      <c r="EYF75" s="219"/>
      <c r="EYG75" s="219"/>
      <c r="EYH75" s="219"/>
      <c r="EYI75" s="219"/>
      <c r="EYJ75" s="219"/>
      <c r="EYK75" s="219"/>
      <c r="EYL75" s="219"/>
      <c r="EYM75" s="219"/>
      <c r="EYN75" s="219"/>
      <c r="EYO75" s="219"/>
      <c r="EYP75" s="219"/>
      <c r="EYQ75" s="219"/>
      <c r="EYR75" s="219"/>
      <c r="EYS75" s="219"/>
      <c r="EYT75" s="219"/>
      <c r="EYU75" s="219"/>
      <c r="EYV75" s="219"/>
      <c r="EYW75" s="219"/>
      <c r="EYX75" s="219"/>
      <c r="EYY75" s="219"/>
      <c r="EYZ75" s="219"/>
      <c r="EZA75" s="219"/>
      <c r="EZB75" s="219"/>
      <c r="EZC75" s="219"/>
      <c r="EZD75" s="219"/>
      <c r="EZE75" s="219"/>
      <c r="EZF75" s="219"/>
      <c r="EZG75" s="219"/>
      <c r="EZH75" s="219"/>
      <c r="EZI75" s="219"/>
      <c r="EZJ75" s="219"/>
      <c r="EZK75" s="219"/>
      <c r="EZL75" s="219"/>
      <c r="EZM75" s="219"/>
      <c r="EZN75" s="219"/>
      <c r="EZO75" s="219"/>
      <c r="EZP75" s="219"/>
      <c r="EZQ75" s="219"/>
      <c r="EZR75" s="219"/>
      <c r="EZS75" s="219"/>
      <c r="EZT75" s="219"/>
      <c r="EZU75" s="219"/>
      <c r="EZV75" s="219"/>
      <c r="EZW75" s="219"/>
      <c r="EZX75" s="219"/>
      <c r="EZY75" s="219"/>
      <c r="EZZ75" s="219"/>
      <c r="FAA75" s="219"/>
      <c r="FAB75" s="219"/>
      <c r="FAC75" s="219"/>
      <c r="FAD75" s="219"/>
      <c r="FAE75" s="219"/>
      <c r="FAF75" s="219"/>
      <c r="FAG75" s="219"/>
      <c r="FAH75" s="219"/>
      <c r="FAI75" s="219"/>
      <c r="FAJ75" s="219"/>
      <c r="FAK75" s="219"/>
      <c r="FAL75" s="219"/>
      <c r="FAM75" s="219"/>
      <c r="FAN75" s="219"/>
      <c r="FAO75" s="219"/>
      <c r="FAP75" s="219"/>
      <c r="FAQ75" s="219"/>
      <c r="FAR75" s="219"/>
      <c r="FAS75" s="219"/>
      <c r="FAT75" s="219"/>
      <c r="FAU75" s="219"/>
      <c r="FAV75" s="219"/>
      <c r="FAW75" s="219"/>
      <c r="FAX75" s="219"/>
      <c r="FAY75" s="219"/>
      <c r="FAZ75" s="219"/>
      <c r="FBA75" s="219"/>
      <c r="FBB75" s="219"/>
      <c r="FBC75" s="219"/>
      <c r="FBD75" s="219"/>
      <c r="FBE75" s="219"/>
      <c r="FBF75" s="219"/>
      <c r="FBG75" s="219"/>
      <c r="FBH75" s="219"/>
      <c r="FBI75" s="219"/>
      <c r="FBJ75" s="219"/>
      <c r="FBK75" s="219"/>
      <c r="FBL75" s="219"/>
      <c r="FBM75" s="219"/>
      <c r="FBN75" s="219"/>
      <c r="FBO75" s="219"/>
      <c r="FBP75" s="219"/>
      <c r="FBQ75" s="219"/>
      <c r="FBR75" s="219"/>
      <c r="FBS75" s="219"/>
      <c r="FBT75" s="219"/>
      <c r="FBU75" s="219"/>
      <c r="FBV75" s="219"/>
      <c r="FBW75" s="219"/>
      <c r="FBX75" s="219"/>
      <c r="FBY75" s="219"/>
      <c r="FBZ75" s="219"/>
      <c r="FCA75" s="219"/>
      <c r="FCB75" s="219"/>
      <c r="FCC75" s="219"/>
      <c r="FCD75" s="219"/>
      <c r="FCE75" s="219"/>
      <c r="FCF75" s="219"/>
      <c r="FCG75" s="219"/>
      <c r="FCH75" s="219"/>
      <c r="FCI75" s="219"/>
      <c r="FCJ75" s="219"/>
      <c r="FCK75" s="219"/>
      <c r="FCL75" s="219"/>
      <c r="FCM75" s="219"/>
      <c r="FCN75" s="219"/>
      <c r="FCO75" s="219"/>
      <c r="FCP75" s="219"/>
      <c r="FCQ75" s="219"/>
      <c r="FCR75" s="219"/>
      <c r="FCS75" s="219"/>
      <c r="FCT75" s="219"/>
      <c r="FCU75" s="219"/>
      <c r="FCV75" s="219"/>
      <c r="FCW75" s="219"/>
      <c r="FCX75" s="219"/>
      <c r="FCY75" s="219"/>
      <c r="FCZ75" s="219"/>
      <c r="FDA75" s="219"/>
      <c r="FDB75" s="219"/>
      <c r="FDC75" s="219"/>
      <c r="FDD75" s="219"/>
      <c r="FDE75" s="219"/>
      <c r="FDF75" s="219"/>
      <c r="FDG75" s="219"/>
      <c r="FDH75" s="219"/>
      <c r="FDI75" s="219"/>
      <c r="FDJ75" s="219"/>
      <c r="FDK75" s="219"/>
      <c r="FDL75" s="219"/>
      <c r="FDM75" s="219"/>
      <c r="FDN75" s="219"/>
      <c r="FDO75" s="219"/>
      <c r="FDP75" s="219"/>
      <c r="FDQ75" s="219"/>
      <c r="FDR75" s="219"/>
      <c r="FDS75" s="219"/>
      <c r="FDT75" s="219"/>
      <c r="FDU75" s="219"/>
      <c r="FDV75" s="219"/>
      <c r="FDW75" s="219"/>
      <c r="FDX75" s="219"/>
      <c r="FDY75" s="219"/>
      <c r="FDZ75" s="219"/>
      <c r="FEA75" s="219"/>
      <c r="FEB75" s="219"/>
      <c r="FEC75" s="219"/>
      <c r="FED75" s="219"/>
      <c r="FEE75" s="219"/>
      <c r="FEF75" s="219"/>
      <c r="FEG75" s="219"/>
      <c r="FEH75" s="219"/>
      <c r="FEI75" s="219"/>
      <c r="FEJ75" s="219"/>
      <c r="FEK75" s="219"/>
      <c r="FEL75" s="219"/>
      <c r="FEM75" s="219"/>
      <c r="FEN75" s="219"/>
      <c r="FEO75" s="219"/>
      <c r="FEP75" s="219"/>
      <c r="FEQ75" s="219"/>
      <c r="FER75" s="219"/>
      <c r="FES75" s="219"/>
      <c r="FET75" s="219"/>
      <c r="FEU75" s="219"/>
      <c r="FEV75" s="219"/>
      <c r="FEW75" s="219"/>
      <c r="FEX75" s="219"/>
      <c r="FEY75" s="219"/>
      <c r="FEZ75" s="219"/>
      <c r="FFA75" s="219"/>
      <c r="FFB75" s="219"/>
      <c r="FFC75" s="219"/>
      <c r="FFD75" s="219"/>
      <c r="FFE75" s="219"/>
      <c r="FFF75" s="219"/>
      <c r="FFG75" s="219"/>
      <c r="FFH75" s="219"/>
      <c r="FFI75" s="219"/>
      <c r="FFJ75" s="219"/>
      <c r="FFK75" s="219"/>
      <c r="FFL75" s="219"/>
      <c r="FFM75" s="219"/>
      <c r="FFN75" s="219"/>
      <c r="FFO75" s="219"/>
      <c r="FFP75" s="219"/>
      <c r="FFQ75" s="219"/>
      <c r="FFR75" s="219"/>
      <c r="FFS75" s="219"/>
      <c r="FFT75" s="219"/>
      <c r="FFU75" s="219"/>
      <c r="FFV75" s="219"/>
      <c r="FFW75" s="219"/>
      <c r="FFX75" s="219"/>
      <c r="FFY75" s="219"/>
      <c r="FFZ75" s="219"/>
      <c r="FGA75" s="219"/>
      <c r="FGB75" s="219"/>
      <c r="FGC75" s="219"/>
      <c r="FGD75" s="219"/>
      <c r="FGE75" s="219"/>
      <c r="FGF75" s="219"/>
      <c r="FGG75" s="219"/>
      <c r="FGH75" s="219"/>
      <c r="FGI75" s="219"/>
      <c r="FGJ75" s="219"/>
      <c r="FGK75" s="219"/>
      <c r="FGL75" s="219"/>
      <c r="FGM75" s="219"/>
      <c r="FGN75" s="219"/>
      <c r="FGO75" s="219"/>
      <c r="FGP75" s="219"/>
      <c r="FGQ75" s="219"/>
      <c r="FGR75" s="219"/>
      <c r="FGS75" s="219"/>
      <c r="FGT75" s="219"/>
      <c r="FGU75" s="219"/>
      <c r="FGV75" s="219"/>
      <c r="FGW75" s="219"/>
      <c r="FGX75" s="219"/>
      <c r="FGY75" s="219"/>
      <c r="FGZ75" s="219"/>
      <c r="FHA75" s="219"/>
      <c r="FHB75" s="219"/>
      <c r="FHC75" s="219"/>
      <c r="FHD75" s="219"/>
      <c r="FHE75" s="219"/>
      <c r="FHF75" s="219"/>
      <c r="FHG75" s="219"/>
      <c r="FHH75" s="219"/>
      <c r="FHI75" s="219"/>
      <c r="FHJ75" s="219"/>
      <c r="FHK75" s="219"/>
      <c r="FHL75" s="219"/>
      <c r="FHM75" s="219"/>
      <c r="FHN75" s="219"/>
      <c r="FHO75" s="219"/>
      <c r="FHP75" s="219"/>
      <c r="FHQ75" s="219"/>
      <c r="FHR75" s="219"/>
      <c r="FHS75" s="219"/>
      <c r="FHT75" s="219"/>
      <c r="FHU75" s="219"/>
      <c r="FHV75" s="219"/>
      <c r="FHW75" s="219"/>
      <c r="FHX75" s="219"/>
      <c r="FHY75" s="219"/>
      <c r="FHZ75" s="219"/>
      <c r="FIA75" s="219"/>
      <c r="FIB75" s="219"/>
      <c r="FIC75" s="219"/>
      <c r="FID75" s="219"/>
      <c r="FIE75" s="219"/>
      <c r="FIF75" s="219"/>
      <c r="FIG75" s="219"/>
      <c r="FIH75" s="219"/>
      <c r="FII75" s="219"/>
      <c r="FIJ75" s="219"/>
      <c r="FIK75" s="219"/>
      <c r="FIL75" s="219"/>
      <c r="FIM75" s="219"/>
      <c r="FIN75" s="219"/>
      <c r="FIO75" s="219"/>
      <c r="FIP75" s="219"/>
      <c r="FIQ75" s="219"/>
      <c r="FIR75" s="219"/>
      <c r="FIS75" s="219"/>
      <c r="FIT75" s="219"/>
      <c r="FIU75" s="219"/>
      <c r="FIV75" s="219"/>
      <c r="FIW75" s="219"/>
      <c r="FIX75" s="219"/>
      <c r="FIY75" s="219"/>
      <c r="FIZ75" s="219"/>
      <c r="FJA75" s="219"/>
      <c r="FJB75" s="219"/>
      <c r="FJC75" s="219"/>
      <c r="FJD75" s="219"/>
      <c r="FJE75" s="219"/>
      <c r="FJF75" s="219"/>
      <c r="FJG75" s="219"/>
      <c r="FJH75" s="219"/>
      <c r="FJI75" s="219"/>
      <c r="FJJ75" s="219"/>
      <c r="FJK75" s="219"/>
      <c r="FJL75" s="219"/>
      <c r="FJM75" s="219"/>
      <c r="FJN75" s="219"/>
      <c r="FJO75" s="219"/>
      <c r="FJP75" s="219"/>
      <c r="FJQ75" s="219"/>
      <c r="FJR75" s="219"/>
      <c r="FJS75" s="219"/>
      <c r="FJT75" s="219"/>
      <c r="FJU75" s="219"/>
      <c r="FJV75" s="219"/>
      <c r="FJW75" s="219"/>
      <c r="FJX75" s="219"/>
      <c r="FJY75" s="219"/>
      <c r="FJZ75" s="219"/>
      <c r="FKA75" s="219"/>
      <c r="FKB75" s="219"/>
      <c r="FKC75" s="219"/>
      <c r="FKD75" s="219"/>
      <c r="FKE75" s="219"/>
      <c r="FKF75" s="219"/>
      <c r="FKG75" s="219"/>
      <c r="FKH75" s="219"/>
      <c r="FKI75" s="219"/>
      <c r="FKJ75" s="219"/>
      <c r="FKK75" s="219"/>
      <c r="FKL75" s="219"/>
      <c r="FKM75" s="219"/>
      <c r="FKN75" s="219"/>
      <c r="FKO75" s="219"/>
      <c r="FKP75" s="219"/>
      <c r="FKQ75" s="219"/>
      <c r="FKR75" s="219"/>
      <c r="FKS75" s="219"/>
      <c r="FKT75" s="219"/>
      <c r="FKU75" s="219"/>
      <c r="FKV75" s="219"/>
      <c r="FKW75" s="219"/>
      <c r="FKX75" s="219"/>
      <c r="FKY75" s="219"/>
      <c r="FKZ75" s="219"/>
      <c r="FLA75" s="219"/>
      <c r="FLB75" s="219"/>
      <c r="FLC75" s="219"/>
      <c r="FLD75" s="219"/>
      <c r="FLE75" s="219"/>
      <c r="FLF75" s="219"/>
      <c r="FLG75" s="219"/>
      <c r="FLH75" s="219"/>
      <c r="FLI75" s="219"/>
      <c r="FLJ75" s="219"/>
      <c r="FLK75" s="219"/>
      <c r="FLL75" s="219"/>
      <c r="FLM75" s="219"/>
      <c r="FLN75" s="219"/>
      <c r="FLO75" s="219"/>
      <c r="FLP75" s="219"/>
      <c r="FLQ75" s="219"/>
      <c r="FLR75" s="219"/>
      <c r="FLS75" s="219"/>
      <c r="FLT75" s="219"/>
      <c r="FLU75" s="219"/>
      <c r="FLV75" s="219"/>
      <c r="FLW75" s="219"/>
      <c r="FLX75" s="219"/>
      <c r="FLY75" s="219"/>
      <c r="FLZ75" s="219"/>
      <c r="FMA75" s="219"/>
      <c r="FMB75" s="219"/>
      <c r="FMC75" s="219"/>
      <c r="FMD75" s="219"/>
      <c r="FME75" s="219"/>
      <c r="FMF75" s="219"/>
      <c r="FMG75" s="219"/>
      <c r="FMH75" s="219"/>
      <c r="FMI75" s="219"/>
      <c r="FMJ75" s="219"/>
      <c r="FMK75" s="219"/>
      <c r="FML75" s="219"/>
      <c r="FMM75" s="219"/>
      <c r="FMN75" s="219"/>
      <c r="FMO75" s="219"/>
      <c r="FMP75" s="219"/>
      <c r="FMQ75" s="219"/>
      <c r="FMR75" s="219"/>
      <c r="FMS75" s="219"/>
      <c r="FMT75" s="219"/>
      <c r="FMU75" s="219"/>
      <c r="FMV75" s="219"/>
      <c r="FMW75" s="219"/>
      <c r="FMX75" s="219"/>
      <c r="FMY75" s="219"/>
      <c r="FMZ75" s="219"/>
      <c r="FNA75" s="219"/>
      <c r="FNB75" s="219"/>
      <c r="FNC75" s="219"/>
      <c r="FND75" s="219"/>
      <c r="FNE75" s="219"/>
      <c r="FNF75" s="219"/>
      <c r="FNG75" s="219"/>
      <c r="FNH75" s="219"/>
      <c r="FNI75" s="219"/>
      <c r="FNJ75" s="219"/>
      <c r="FNK75" s="219"/>
      <c r="FNL75" s="219"/>
      <c r="FNM75" s="219"/>
      <c r="FNN75" s="219"/>
      <c r="FNO75" s="219"/>
      <c r="FNP75" s="219"/>
      <c r="FNQ75" s="219"/>
      <c r="FNR75" s="219"/>
      <c r="FNS75" s="219"/>
      <c r="FNT75" s="219"/>
      <c r="FNU75" s="219"/>
      <c r="FNV75" s="219"/>
      <c r="FNW75" s="219"/>
      <c r="FNX75" s="219"/>
      <c r="FNY75" s="219"/>
      <c r="FNZ75" s="219"/>
      <c r="FOA75" s="219"/>
      <c r="FOB75" s="219"/>
      <c r="FOC75" s="219"/>
      <c r="FOD75" s="219"/>
      <c r="FOE75" s="219"/>
      <c r="FOF75" s="219"/>
      <c r="FOG75" s="219"/>
      <c r="FOH75" s="219"/>
      <c r="FOI75" s="219"/>
      <c r="FOJ75" s="219"/>
      <c r="FOK75" s="219"/>
      <c r="FOL75" s="219"/>
      <c r="FOM75" s="219"/>
      <c r="FON75" s="219"/>
      <c r="FOO75" s="219"/>
      <c r="FOP75" s="219"/>
      <c r="FOQ75" s="219"/>
      <c r="FOR75" s="219"/>
      <c r="FOS75" s="219"/>
      <c r="FOT75" s="219"/>
      <c r="FOU75" s="219"/>
      <c r="FOV75" s="219"/>
      <c r="FOW75" s="219"/>
      <c r="FOX75" s="219"/>
      <c r="FOY75" s="219"/>
      <c r="FOZ75" s="219"/>
      <c r="FPA75" s="219"/>
      <c r="FPB75" s="219"/>
      <c r="FPC75" s="219"/>
      <c r="FPD75" s="219"/>
      <c r="FPE75" s="219"/>
      <c r="FPF75" s="219"/>
      <c r="FPG75" s="219"/>
      <c r="FPH75" s="219"/>
      <c r="FPI75" s="219"/>
      <c r="FPJ75" s="219"/>
      <c r="FPK75" s="219"/>
      <c r="FPL75" s="219"/>
      <c r="FPM75" s="219"/>
      <c r="FPN75" s="219"/>
      <c r="FPO75" s="219"/>
      <c r="FPP75" s="219"/>
      <c r="FPQ75" s="219"/>
      <c r="FPR75" s="219"/>
      <c r="FPS75" s="219"/>
      <c r="FPT75" s="219"/>
      <c r="FPU75" s="219"/>
      <c r="FPV75" s="219"/>
      <c r="FPW75" s="219"/>
      <c r="FPX75" s="219"/>
      <c r="FPY75" s="219"/>
      <c r="FPZ75" s="219"/>
      <c r="FQA75" s="219"/>
      <c r="FQB75" s="219"/>
      <c r="FQC75" s="219"/>
      <c r="FQD75" s="219"/>
      <c r="FQE75" s="219"/>
      <c r="FQF75" s="219"/>
      <c r="FQG75" s="219"/>
      <c r="FQH75" s="219"/>
      <c r="FQI75" s="219"/>
      <c r="FQJ75" s="219"/>
      <c r="FQK75" s="219"/>
      <c r="FQL75" s="219"/>
      <c r="FQM75" s="219"/>
      <c r="FQN75" s="219"/>
      <c r="FQO75" s="219"/>
      <c r="FQP75" s="219"/>
      <c r="FQQ75" s="219"/>
      <c r="FQR75" s="219"/>
      <c r="FQS75" s="219"/>
      <c r="FQT75" s="219"/>
      <c r="FQU75" s="219"/>
      <c r="FQV75" s="219"/>
      <c r="FQW75" s="219"/>
      <c r="FQX75" s="219"/>
      <c r="FQY75" s="219"/>
      <c r="FQZ75" s="219"/>
      <c r="FRA75" s="219"/>
      <c r="FRB75" s="219"/>
      <c r="FRC75" s="219"/>
      <c r="FRD75" s="219"/>
      <c r="FRE75" s="219"/>
      <c r="FRF75" s="219"/>
      <c r="FRG75" s="219"/>
      <c r="FRH75" s="219"/>
      <c r="FRI75" s="219"/>
      <c r="FRJ75" s="219"/>
      <c r="FRK75" s="219"/>
      <c r="FRL75" s="219"/>
      <c r="FRM75" s="219"/>
      <c r="FRN75" s="219"/>
      <c r="FRO75" s="219"/>
      <c r="FRP75" s="219"/>
      <c r="FRQ75" s="219"/>
      <c r="FRR75" s="219"/>
      <c r="FRS75" s="219"/>
      <c r="FRT75" s="219"/>
      <c r="FRU75" s="219"/>
      <c r="FRV75" s="219"/>
      <c r="FRW75" s="219"/>
      <c r="FRX75" s="219"/>
      <c r="FRY75" s="219"/>
      <c r="FRZ75" s="219"/>
      <c r="FSA75" s="219"/>
      <c r="FSB75" s="219"/>
      <c r="FSC75" s="219"/>
      <c r="FSD75" s="219"/>
      <c r="FSE75" s="219"/>
      <c r="FSF75" s="219"/>
      <c r="FSG75" s="219"/>
      <c r="FSH75" s="219"/>
      <c r="FSI75" s="219"/>
      <c r="FSJ75" s="219"/>
      <c r="FSK75" s="219"/>
      <c r="FSL75" s="219"/>
      <c r="FSM75" s="219"/>
      <c r="FSN75" s="219"/>
      <c r="FSO75" s="219"/>
      <c r="FSP75" s="219"/>
      <c r="FSQ75" s="219"/>
      <c r="FSR75" s="219"/>
      <c r="FSS75" s="219"/>
      <c r="FST75" s="219"/>
      <c r="FSU75" s="219"/>
      <c r="FSV75" s="219"/>
      <c r="FSW75" s="219"/>
      <c r="FSX75" s="219"/>
      <c r="FSY75" s="219"/>
      <c r="FSZ75" s="219"/>
      <c r="FTA75" s="219"/>
      <c r="FTB75" s="219"/>
      <c r="FTC75" s="219"/>
      <c r="FTD75" s="219"/>
      <c r="FTE75" s="219"/>
      <c r="FTF75" s="219"/>
      <c r="FTG75" s="219"/>
      <c r="FTH75" s="219"/>
      <c r="FTI75" s="219"/>
      <c r="FTJ75" s="219"/>
      <c r="FTK75" s="219"/>
      <c r="FTL75" s="219"/>
      <c r="FTM75" s="219"/>
      <c r="FTN75" s="219"/>
      <c r="FTO75" s="219"/>
      <c r="FTP75" s="219"/>
      <c r="FTQ75" s="219"/>
      <c r="FTR75" s="219"/>
      <c r="FTS75" s="219"/>
      <c r="FTT75" s="219"/>
      <c r="FTU75" s="219"/>
      <c r="FTV75" s="219"/>
      <c r="FTW75" s="219"/>
      <c r="FTX75" s="219"/>
      <c r="FTY75" s="219"/>
      <c r="FTZ75" s="219"/>
      <c r="FUA75" s="219"/>
      <c r="FUB75" s="219"/>
      <c r="FUC75" s="219"/>
      <c r="FUD75" s="219"/>
      <c r="FUE75" s="219"/>
      <c r="FUF75" s="219"/>
      <c r="FUG75" s="219"/>
      <c r="FUH75" s="219"/>
      <c r="FUI75" s="219"/>
      <c r="FUJ75" s="219"/>
      <c r="FUK75" s="219"/>
      <c r="FUL75" s="219"/>
      <c r="FUM75" s="219"/>
      <c r="FUN75" s="219"/>
      <c r="FUO75" s="219"/>
      <c r="FUP75" s="219"/>
      <c r="FUQ75" s="219"/>
      <c r="FUR75" s="219"/>
      <c r="FUS75" s="219"/>
      <c r="FUT75" s="219"/>
      <c r="FUU75" s="219"/>
      <c r="FUV75" s="219"/>
      <c r="FUW75" s="219"/>
      <c r="FUX75" s="219"/>
      <c r="FUY75" s="219"/>
      <c r="FUZ75" s="219"/>
      <c r="FVA75" s="219"/>
      <c r="FVB75" s="219"/>
      <c r="FVC75" s="219"/>
      <c r="FVD75" s="219"/>
      <c r="FVE75" s="219"/>
      <c r="FVF75" s="219"/>
      <c r="FVG75" s="219"/>
      <c r="FVH75" s="219"/>
      <c r="FVI75" s="219"/>
      <c r="FVJ75" s="219"/>
      <c r="FVK75" s="219"/>
      <c r="FVL75" s="219"/>
      <c r="FVM75" s="219"/>
      <c r="FVN75" s="219"/>
      <c r="FVO75" s="219"/>
      <c r="FVP75" s="219"/>
      <c r="FVQ75" s="219"/>
      <c r="FVR75" s="219"/>
      <c r="FVS75" s="219"/>
      <c r="FVT75" s="219"/>
      <c r="FVU75" s="219"/>
      <c r="FVV75" s="219"/>
      <c r="FVW75" s="219"/>
      <c r="FVX75" s="219"/>
      <c r="FVY75" s="219"/>
      <c r="FVZ75" s="219"/>
      <c r="FWA75" s="219"/>
      <c r="FWB75" s="219"/>
      <c r="FWC75" s="219"/>
      <c r="FWD75" s="219"/>
      <c r="FWE75" s="219"/>
      <c r="FWF75" s="219"/>
      <c r="FWG75" s="219"/>
      <c r="FWH75" s="219"/>
      <c r="FWI75" s="219"/>
      <c r="FWJ75" s="219"/>
      <c r="FWK75" s="219"/>
      <c r="FWL75" s="219"/>
      <c r="FWM75" s="219"/>
      <c r="FWN75" s="219"/>
      <c r="FWO75" s="219"/>
      <c r="FWP75" s="219"/>
      <c r="FWQ75" s="219"/>
      <c r="FWR75" s="219"/>
      <c r="FWS75" s="219"/>
      <c r="FWT75" s="219"/>
      <c r="FWU75" s="219"/>
      <c r="FWV75" s="219"/>
      <c r="FWW75" s="219"/>
      <c r="FWX75" s="219"/>
      <c r="FWY75" s="219"/>
      <c r="FWZ75" s="219"/>
      <c r="FXA75" s="219"/>
      <c r="FXB75" s="219"/>
      <c r="FXC75" s="219"/>
      <c r="FXD75" s="219"/>
      <c r="FXE75" s="219"/>
      <c r="FXF75" s="219"/>
      <c r="FXG75" s="219"/>
      <c r="FXH75" s="219"/>
      <c r="FXI75" s="219"/>
      <c r="FXJ75" s="219"/>
      <c r="FXK75" s="219"/>
      <c r="FXL75" s="219"/>
      <c r="FXM75" s="219"/>
      <c r="FXN75" s="219"/>
      <c r="FXO75" s="219"/>
      <c r="FXP75" s="219"/>
      <c r="FXQ75" s="219"/>
      <c r="FXR75" s="219"/>
      <c r="FXS75" s="219"/>
      <c r="FXT75" s="219"/>
      <c r="FXU75" s="219"/>
      <c r="FXV75" s="219"/>
      <c r="FXW75" s="219"/>
      <c r="FXX75" s="219"/>
      <c r="FXY75" s="219"/>
      <c r="FXZ75" s="219"/>
      <c r="FYA75" s="219"/>
      <c r="FYB75" s="219"/>
      <c r="FYC75" s="219"/>
      <c r="FYD75" s="219"/>
      <c r="FYE75" s="219"/>
      <c r="FYF75" s="219"/>
      <c r="FYG75" s="219"/>
      <c r="FYH75" s="219"/>
      <c r="FYI75" s="219"/>
      <c r="FYJ75" s="219"/>
      <c r="FYK75" s="219"/>
      <c r="FYL75" s="219"/>
      <c r="FYM75" s="219"/>
      <c r="FYN75" s="219"/>
      <c r="FYO75" s="219"/>
      <c r="FYP75" s="219"/>
      <c r="FYQ75" s="219"/>
      <c r="FYR75" s="219"/>
      <c r="FYS75" s="219"/>
      <c r="FYT75" s="219"/>
      <c r="FYU75" s="219"/>
      <c r="FYV75" s="219"/>
      <c r="FYW75" s="219"/>
      <c r="FYX75" s="219"/>
      <c r="FYY75" s="219"/>
      <c r="FYZ75" s="219"/>
      <c r="FZA75" s="219"/>
      <c r="FZB75" s="219"/>
      <c r="FZC75" s="219"/>
      <c r="FZD75" s="219"/>
      <c r="FZE75" s="219"/>
      <c r="FZF75" s="219"/>
      <c r="FZG75" s="219"/>
      <c r="FZH75" s="219"/>
      <c r="FZI75" s="219"/>
      <c r="FZJ75" s="219"/>
      <c r="FZK75" s="219"/>
      <c r="FZL75" s="219"/>
      <c r="FZM75" s="219"/>
      <c r="FZN75" s="219"/>
      <c r="FZO75" s="219"/>
      <c r="FZP75" s="219"/>
      <c r="FZQ75" s="219"/>
      <c r="FZR75" s="219"/>
      <c r="FZS75" s="219"/>
      <c r="FZT75" s="219"/>
      <c r="FZU75" s="219"/>
      <c r="FZV75" s="219"/>
      <c r="FZW75" s="219"/>
      <c r="FZX75" s="219"/>
      <c r="FZY75" s="219"/>
      <c r="FZZ75" s="219"/>
      <c r="GAA75" s="219"/>
      <c r="GAB75" s="219"/>
      <c r="GAC75" s="219"/>
      <c r="GAD75" s="219"/>
      <c r="GAE75" s="219"/>
      <c r="GAF75" s="219"/>
      <c r="GAG75" s="219"/>
      <c r="GAH75" s="219"/>
      <c r="GAI75" s="219"/>
      <c r="GAJ75" s="219"/>
      <c r="GAK75" s="219"/>
      <c r="GAL75" s="219"/>
      <c r="GAM75" s="219"/>
      <c r="GAN75" s="219"/>
      <c r="GAO75" s="219"/>
      <c r="GAP75" s="219"/>
      <c r="GAQ75" s="219"/>
      <c r="GAR75" s="219"/>
      <c r="GAS75" s="219"/>
      <c r="GAT75" s="219"/>
      <c r="GAU75" s="219"/>
      <c r="GAV75" s="219"/>
      <c r="GAW75" s="219"/>
      <c r="GAX75" s="219"/>
      <c r="GAY75" s="219"/>
      <c r="GAZ75" s="219"/>
      <c r="GBA75" s="219"/>
      <c r="GBB75" s="219"/>
      <c r="GBC75" s="219"/>
      <c r="GBD75" s="219"/>
      <c r="GBE75" s="219"/>
      <c r="GBF75" s="219"/>
      <c r="GBG75" s="219"/>
      <c r="GBH75" s="219"/>
      <c r="GBI75" s="219"/>
      <c r="GBJ75" s="219"/>
      <c r="GBK75" s="219"/>
      <c r="GBL75" s="219"/>
      <c r="GBM75" s="219"/>
      <c r="GBN75" s="219"/>
      <c r="GBO75" s="219"/>
      <c r="GBP75" s="219"/>
      <c r="GBQ75" s="219"/>
      <c r="GBR75" s="219"/>
      <c r="GBS75" s="219"/>
      <c r="GBT75" s="219"/>
      <c r="GBU75" s="219"/>
      <c r="GBV75" s="219"/>
      <c r="GBW75" s="219"/>
      <c r="GBX75" s="219"/>
      <c r="GBY75" s="219"/>
      <c r="GBZ75" s="219"/>
      <c r="GCA75" s="219"/>
      <c r="GCB75" s="219"/>
      <c r="GCC75" s="219"/>
      <c r="GCD75" s="219"/>
      <c r="GCE75" s="219"/>
      <c r="GCF75" s="219"/>
      <c r="GCG75" s="219"/>
      <c r="GCH75" s="219"/>
      <c r="GCI75" s="219"/>
      <c r="GCJ75" s="219"/>
      <c r="GCK75" s="219"/>
      <c r="GCL75" s="219"/>
      <c r="GCM75" s="219"/>
      <c r="GCN75" s="219"/>
      <c r="GCO75" s="219"/>
      <c r="GCP75" s="219"/>
      <c r="GCQ75" s="219"/>
      <c r="GCR75" s="219"/>
      <c r="GCS75" s="219"/>
      <c r="GCT75" s="219"/>
      <c r="GCU75" s="219"/>
      <c r="GCV75" s="219"/>
      <c r="GCW75" s="219"/>
      <c r="GCX75" s="219"/>
      <c r="GCY75" s="219"/>
      <c r="GCZ75" s="219"/>
      <c r="GDA75" s="219"/>
      <c r="GDB75" s="219"/>
      <c r="GDC75" s="219"/>
      <c r="GDD75" s="219"/>
      <c r="GDE75" s="219"/>
      <c r="GDF75" s="219"/>
      <c r="GDG75" s="219"/>
      <c r="GDH75" s="219"/>
      <c r="GDI75" s="219"/>
      <c r="GDJ75" s="219"/>
      <c r="GDK75" s="219"/>
      <c r="GDL75" s="219"/>
      <c r="GDM75" s="219"/>
      <c r="GDN75" s="219"/>
      <c r="GDO75" s="219"/>
      <c r="GDP75" s="219"/>
      <c r="GDQ75" s="219"/>
      <c r="GDR75" s="219"/>
      <c r="GDS75" s="219"/>
      <c r="GDT75" s="219"/>
      <c r="GDU75" s="219"/>
      <c r="GDV75" s="219"/>
      <c r="GDW75" s="219"/>
      <c r="GDX75" s="219"/>
      <c r="GDY75" s="219"/>
      <c r="GDZ75" s="219"/>
      <c r="GEA75" s="219"/>
      <c r="GEB75" s="219"/>
      <c r="GEC75" s="219"/>
      <c r="GED75" s="219"/>
      <c r="GEE75" s="219"/>
      <c r="GEF75" s="219"/>
      <c r="GEG75" s="219"/>
      <c r="GEH75" s="219"/>
      <c r="GEI75" s="219"/>
      <c r="GEJ75" s="219"/>
      <c r="GEK75" s="219"/>
      <c r="GEL75" s="219"/>
      <c r="GEM75" s="219"/>
      <c r="GEN75" s="219"/>
      <c r="GEO75" s="219"/>
      <c r="GEP75" s="219"/>
      <c r="GEQ75" s="219"/>
      <c r="GER75" s="219"/>
      <c r="GES75" s="219"/>
      <c r="GET75" s="219"/>
      <c r="GEU75" s="219"/>
      <c r="GEV75" s="219"/>
      <c r="GEW75" s="219"/>
      <c r="GEX75" s="219"/>
      <c r="GEY75" s="219"/>
      <c r="GEZ75" s="219"/>
      <c r="GFA75" s="219"/>
      <c r="GFB75" s="219"/>
      <c r="GFC75" s="219"/>
      <c r="GFD75" s="219"/>
      <c r="GFE75" s="219"/>
      <c r="GFF75" s="219"/>
      <c r="GFG75" s="219"/>
      <c r="GFH75" s="219"/>
      <c r="GFI75" s="219"/>
      <c r="GFJ75" s="219"/>
      <c r="GFK75" s="219"/>
      <c r="GFL75" s="219"/>
      <c r="GFM75" s="219"/>
      <c r="GFN75" s="219"/>
      <c r="GFO75" s="219"/>
      <c r="GFP75" s="219"/>
      <c r="GFQ75" s="219"/>
      <c r="GFR75" s="219"/>
      <c r="GFS75" s="219"/>
      <c r="GFT75" s="219"/>
      <c r="GFU75" s="219"/>
      <c r="GFV75" s="219"/>
      <c r="GFW75" s="219"/>
      <c r="GFX75" s="219"/>
      <c r="GFY75" s="219"/>
      <c r="GFZ75" s="219"/>
      <c r="GGA75" s="219"/>
      <c r="GGB75" s="219"/>
      <c r="GGC75" s="219"/>
      <c r="GGD75" s="219"/>
      <c r="GGE75" s="219"/>
      <c r="GGF75" s="219"/>
      <c r="GGG75" s="219"/>
      <c r="GGH75" s="219"/>
      <c r="GGI75" s="219"/>
      <c r="GGJ75" s="219"/>
      <c r="GGK75" s="219"/>
      <c r="GGL75" s="219"/>
      <c r="GGM75" s="219"/>
      <c r="GGN75" s="219"/>
      <c r="GGO75" s="219"/>
      <c r="GGP75" s="219"/>
      <c r="GGQ75" s="219"/>
      <c r="GGR75" s="219"/>
      <c r="GGS75" s="219"/>
      <c r="GGT75" s="219"/>
      <c r="GGU75" s="219"/>
      <c r="GGV75" s="219"/>
      <c r="GGW75" s="219"/>
      <c r="GGX75" s="219"/>
      <c r="GGY75" s="219"/>
      <c r="GGZ75" s="219"/>
      <c r="GHA75" s="219"/>
      <c r="GHB75" s="219"/>
      <c r="GHC75" s="219"/>
      <c r="GHD75" s="219"/>
      <c r="GHE75" s="219"/>
      <c r="GHF75" s="219"/>
      <c r="GHG75" s="219"/>
      <c r="GHH75" s="219"/>
      <c r="GHI75" s="219"/>
      <c r="GHJ75" s="219"/>
      <c r="GHK75" s="219"/>
      <c r="GHL75" s="219"/>
      <c r="GHM75" s="219"/>
      <c r="GHN75" s="219"/>
      <c r="GHO75" s="219"/>
      <c r="GHP75" s="219"/>
      <c r="GHQ75" s="219"/>
      <c r="GHR75" s="219"/>
      <c r="GHS75" s="219"/>
      <c r="GHT75" s="219"/>
      <c r="GHU75" s="219"/>
      <c r="GHV75" s="219"/>
      <c r="GHW75" s="219"/>
      <c r="GHX75" s="219"/>
      <c r="GHY75" s="219"/>
      <c r="GHZ75" s="219"/>
      <c r="GIA75" s="219"/>
      <c r="GIB75" s="219"/>
      <c r="GIC75" s="219"/>
      <c r="GID75" s="219"/>
      <c r="GIE75" s="219"/>
      <c r="GIF75" s="219"/>
      <c r="GIG75" s="219"/>
      <c r="GIH75" s="219"/>
      <c r="GII75" s="219"/>
      <c r="GIJ75" s="219"/>
      <c r="GIK75" s="219"/>
      <c r="GIL75" s="219"/>
      <c r="GIM75" s="219"/>
      <c r="GIN75" s="219"/>
      <c r="GIO75" s="219"/>
      <c r="GIP75" s="219"/>
      <c r="GIQ75" s="219"/>
      <c r="GIR75" s="219"/>
      <c r="GIS75" s="219"/>
      <c r="GIT75" s="219"/>
      <c r="GIU75" s="219"/>
      <c r="GIV75" s="219"/>
      <c r="GIW75" s="219"/>
      <c r="GIX75" s="219"/>
      <c r="GIY75" s="219"/>
      <c r="GIZ75" s="219"/>
      <c r="GJA75" s="219"/>
      <c r="GJB75" s="219"/>
      <c r="GJC75" s="219"/>
      <c r="GJD75" s="219"/>
      <c r="GJE75" s="219"/>
      <c r="GJF75" s="219"/>
      <c r="GJG75" s="219"/>
      <c r="GJH75" s="219"/>
      <c r="GJI75" s="219"/>
      <c r="GJJ75" s="219"/>
      <c r="GJK75" s="219"/>
      <c r="GJL75" s="219"/>
      <c r="GJM75" s="219"/>
      <c r="GJN75" s="219"/>
      <c r="GJO75" s="219"/>
      <c r="GJP75" s="219"/>
      <c r="GJQ75" s="219"/>
      <c r="GJR75" s="219"/>
      <c r="GJS75" s="219"/>
      <c r="GJT75" s="219"/>
      <c r="GJU75" s="219"/>
      <c r="GJV75" s="219"/>
      <c r="GJW75" s="219"/>
      <c r="GJX75" s="219"/>
      <c r="GJY75" s="219"/>
      <c r="GJZ75" s="219"/>
      <c r="GKA75" s="219"/>
      <c r="GKB75" s="219"/>
      <c r="GKC75" s="219"/>
      <c r="GKD75" s="219"/>
      <c r="GKE75" s="219"/>
      <c r="GKF75" s="219"/>
      <c r="GKG75" s="219"/>
      <c r="GKH75" s="219"/>
      <c r="GKI75" s="219"/>
      <c r="GKJ75" s="219"/>
      <c r="GKK75" s="219"/>
      <c r="GKL75" s="219"/>
      <c r="GKM75" s="219"/>
      <c r="GKN75" s="219"/>
      <c r="GKO75" s="219"/>
      <c r="GKP75" s="219"/>
      <c r="GKQ75" s="219"/>
      <c r="GKR75" s="219"/>
      <c r="GKS75" s="219"/>
      <c r="GKT75" s="219"/>
      <c r="GKU75" s="219"/>
      <c r="GKV75" s="219"/>
      <c r="GKW75" s="219"/>
      <c r="GKX75" s="219"/>
      <c r="GKY75" s="219"/>
      <c r="GKZ75" s="219"/>
      <c r="GLA75" s="219"/>
      <c r="GLB75" s="219"/>
      <c r="GLC75" s="219"/>
      <c r="GLD75" s="219"/>
      <c r="GLE75" s="219"/>
      <c r="GLF75" s="219"/>
      <c r="GLG75" s="219"/>
      <c r="GLH75" s="219"/>
      <c r="GLI75" s="219"/>
      <c r="GLJ75" s="219"/>
      <c r="GLK75" s="219"/>
      <c r="GLL75" s="219"/>
      <c r="GLM75" s="219"/>
      <c r="GLN75" s="219"/>
      <c r="GLO75" s="219"/>
      <c r="GLP75" s="219"/>
      <c r="GLQ75" s="219"/>
      <c r="GLR75" s="219"/>
      <c r="GLS75" s="219"/>
      <c r="GLT75" s="219"/>
      <c r="GLU75" s="219"/>
      <c r="GLV75" s="219"/>
      <c r="GLW75" s="219"/>
      <c r="GLX75" s="219"/>
      <c r="GLY75" s="219"/>
      <c r="GLZ75" s="219"/>
      <c r="GMA75" s="219"/>
      <c r="GMB75" s="219"/>
      <c r="GMC75" s="219"/>
      <c r="GMD75" s="219"/>
      <c r="GME75" s="219"/>
      <c r="GMF75" s="219"/>
      <c r="GMG75" s="219"/>
      <c r="GMH75" s="219"/>
      <c r="GMI75" s="219"/>
      <c r="GMJ75" s="219"/>
      <c r="GMK75" s="219"/>
      <c r="GML75" s="219"/>
      <c r="GMM75" s="219"/>
      <c r="GMN75" s="219"/>
      <c r="GMO75" s="219"/>
      <c r="GMP75" s="219"/>
      <c r="GMQ75" s="219"/>
      <c r="GMR75" s="219"/>
      <c r="GMS75" s="219"/>
      <c r="GMT75" s="219"/>
      <c r="GMU75" s="219"/>
      <c r="GMV75" s="219"/>
      <c r="GMW75" s="219"/>
      <c r="GMX75" s="219"/>
      <c r="GMY75" s="219"/>
      <c r="GMZ75" s="219"/>
      <c r="GNA75" s="219"/>
      <c r="GNB75" s="219"/>
      <c r="GNC75" s="219"/>
      <c r="GND75" s="219"/>
      <c r="GNE75" s="219"/>
      <c r="GNF75" s="219"/>
      <c r="GNG75" s="219"/>
      <c r="GNH75" s="219"/>
      <c r="GNI75" s="219"/>
      <c r="GNJ75" s="219"/>
      <c r="GNK75" s="219"/>
      <c r="GNL75" s="219"/>
      <c r="GNM75" s="219"/>
      <c r="GNN75" s="219"/>
      <c r="GNO75" s="219"/>
      <c r="GNP75" s="219"/>
      <c r="GNQ75" s="219"/>
      <c r="GNR75" s="219"/>
      <c r="GNS75" s="219"/>
      <c r="GNT75" s="219"/>
      <c r="GNU75" s="219"/>
      <c r="GNV75" s="219"/>
      <c r="GNW75" s="219"/>
      <c r="GNX75" s="219"/>
      <c r="GNY75" s="219"/>
      <c r="GNZ75" s="219"/>
      <c r="GOA75" s="219"/>
      <c r="GOB75" s="219"/>
      <c r="GOC75" s="219"/>
      <c r="GOD75" s="219"/>
      <c r="GOE75" s="219"/>
      <c r="GOF75" s="219"/>
      <c r="GOG75" s="219"/>
      <c r="GOH75" s="219"/>
      <c r="GOI75" s="219"/>
      <c r="GOJ75" s="219"/>
      <c r="GOK75" s="219"/>
      <c r="GOL75" s="219"/>
      <c r="GOM75" s="219"/>
      <c r="GON75" s="219"/>
      <c r="GOO75" s="219"/>
      <c r="GOP75" s="219"/>
      <c r="GOQ75" s="219"/>
      <c r="GOR75" s="219"/>
      <c r="GOS75" s="219"/>
      <c r="GOT75" s="219"/>
      <c r="GOU75" s="219"/>
      <c r="GOV75" s="219"/>
      <c r="GOW75" s="219"/>
      <c r="GOX75" s="219"/>
      <c r="GOY75" s="219"/>
      <c r="GOZ75" s="219"/>
      <c r="GPA75" s="219"/>
      <c r="GPB75" s="219"/>
      <c r="GPC75" s="219"/>
      <c r="GPD75" s="219"/>
      <c r="GPE75" s="219"/>
      <c r="GPF75" s="219"/>
      <c r="GPG75" s="219"/>
      <c r="GPH75" s="219"/>
      <c r="GPI75" s="219"/>
      <c r="GPJ75" s="219"/>
      <c r="GPK75" s="219"/>
      <c r="GPL75" s="219"/>
      <c r="GPM75" s="219"/>
      <c r="GPN75" s="219"/>
      <c r="GPO75" s="219"/>
      <c r="GPP75" s="219"/>
      <c r="GPQ75" s="219"/>
      <c r="GPR75" s="219"/>
      <c r="GPS75" s="219"/>
      <c r="GPT75" s="219"/>
      <c r="GPU75" s="219"/>
      <c r="GPV75" s="219"/>
      <c r="GPW75" s="219"/>
      <c r="GPX75" s="219"/>
      <c r="GPY75" s="219"/>
      <c r="GPZ75" s="219"/>
      <c r="GQA75" s="219"/>
      <c r="GQB75" s="219"/>
      <c r="GQC75" s="219"/>
      <c r="GQD75" s="219"/>
      <c r="GQE75" s="219"/>
      <c r="GQF75" s="219"/>
      <c r="GQG75" s="219"/>
      <c r="GQH75" s="219"/>
      <c r="GQI75" s="219"/>
      <c r="GQJ75" s="219"/>
      <c r="GQK75" s="219"/>
      <c r="GQL75" s="219"/>
      <c r="GQM75" s="219"/>
      <c r="GQN75" s="219"/>
      <c r="GQO75" s="219"/>
      <c r="GQP75" s="219"/>
      <c r="GQQ75" s="219"/>
      <c r="GQR75" s="219"/>
      <c r="GQS75" s="219"/>
      <c r="GQT75" s="219"/>
      <c r="GQU75" s="219"/>
      <c r="GQV75" s="219"/>
      <c r="GQW75" s="219"/>
      <c r="GQX75" s="219"/>
      <c r="GQY75" s="219"/>
      <c r="GQZ75" s="219"/>
      <c r="GRA75" s="219"/>
      <c r="GRB75" s="219"/>
      <c r="GRC75" s="219"/>
      <c r="GRD75" s="219"/>
      <c r="GRE75" s="219"/>
      <c r="GRF75" s="219"/>
      <c r="GRG75" s="219"/>
      <c r="GRH75" s="219"/>
      <c r="GRI75" s="219"/>
      <c r="GRJ75" s="219"/>
      <c r="GRK75" s="219"/>
      <c r="GRL75" s="219"/>
      <c r="GRM75" s="219"/>
      <c r="GRN75" s="219"/>
      <c r="GRO75" s="219"/>
      <c r="GRP75" s="219"/>
      <c r="GRQ75" s="219"/>
      <c r="GRR75" s="219"/>
      <c r="GRS75" s="219"/>
      <c r="GRT75" s="219"/>
      <c r="GRU75" s="219"/>
      <c r="GRV75" s="219"/>
      <c r="GRW75" s="219"/>
      <c r="GRX75" s="219"/>
      <c r="GRY75" s="219"/>
      <c r="GRZ75" s="219"/>
      <c r="GSA75" s="219"/>
      <c r="GSB75" s="219"/>
      <c r="GSC75" s="219"/>
      <c r="GSD75" s="219"/>
      <c r="GSE75" s="219"/>
      <c r="GSF75" s="219"/>
      <c r="GSG75" s="219"/>
      <c r="GSH75" s="219"/>
      <c r="GSI75" s="219"/>
      <c r="GSJ75" s="219"/>
      <c r="GSK75" s="219"/>
      <c r="GSL75" s="219"/>
      <c r="GSM75" s="219"/>
      <c r="GSN75" s="219"/>
      <c r="GSO75" s="219"/>
      <c r="GSP75" s="219"/>
      <c r="GSQ75" s="219"/>
      <c r="GSR75" s="219"/>
      <c r="GSS75" s="219"/>
      <c r="GST75" s="219"/>
      <c r="GSU75" s="219"/>
      <c r="GSV75" s="219"/>
      <c r="GSW75" s="219"/>
      <c r="GSX75" s="219"/>
      <c r="GSY75" s="219"/>
      <c r="GSZ75" s="219"/>
      <c r="GTA75" s="219"/>
      <c r="GTB75" s="219"/>
      <c r="GTC75" s="219"/>
      <c r="GTD75" s="219"/>
      <c r="GTE75" s="219"/>
      <c r="GTF75" s="219"/>
      <c r="GTG75" s="219"/>
      <c r="GTH75" s="219"/>
      <c r="GTI75" s="219"/>
      <c r="GTJ75" s="219"/>
      <c r="GTK75" s="219"/>
      <c r="GTL75" s="219"/>
      <c r="GTM75" s="219"/>
      <c r="GTN75" s="219"/>
      <c r="GTO75" s="219"/>
      <c r="GTP75" s="219"/>
      <c r="GTQ75" s="219"/>
      <c r="GTR75" s="219"/>
      <c r="GTS75" s="219"/>
      <c r="GTT75" s="219"/>
      <c r="GTU75" s="219"/>
      <c r="GTV75" s="219"/>
      <c r="GTW75" s="219"/>
      <c r="GTX75" s="219"/>
      <c r="GTY75" s="219"/>
      <c r="GTZ75" s="219"/>
      <c r="GUA75" s="219"/>
      <c r="GUB75" s="219"/>
      <c r="GUC75" s="219"/>
      <c r="GUD75" s="219"/>
      <c r="GUE75" s="219"/>
      <c r="GUF75" s="219"/>
      <c r="GUG75" s="219"/>
      <c r="GUH75" s="219"/>
      <c r="GUI75" s="219"/>
      <c r="GUJ75" s="219"/>
      <c r="GUK75" s="219"/>
      <c r="GUL75" s="219"/>
      <c r="GUM75" s="219"/>
      <c r="GUN75" s="219"/>
      <c r="GUO75" s="219"/>
      <c r="GUP75" s="219"/>
      <c r="GUQ75" s="219"/>
      <c r="GUR75" s="219"/>
      <c r="GUS75" s="219"/>
      <c r="GUT75" s="219"/>
      <c r="GUU75" s="219"/>
      <c r="GUV75" s="219"/>
      <c r="GUW75" s="219"/>
      <c r="GUX75" s="219"/>
      <c r="GUY75" s="219"/>
      <c r="GUZ75" s="219"/>
      <c r="GVA75" s="219"/>
      <c r="GVB75" s="219"/>
      <c r="GVC75" s="219"/>
      <c r="GVD75" s="219"/>
      <c r="GVE75" s="219"/>
      <c r="GVF75" s="219"/>
      <c r="GVG75" s="219"/>
      <c r="GVH75" s="219"/>
      <c r="GVI75" s="219"/>
      <c r="GVJ75" s="219"/>
      <c r="GVK75" s="219"/>
      <c r="GVL75" s="219"/>
      <c r="GVM75" s="219"/>
      <c r="GVN75" s="219"/>
      <c r="GVO75" s="219"/>
      <c r="GVP75" s="219"/>
      <c r="GVQ75" s="219"/>
      <c r="GVR75" s="219"/>
      <c r="GVS75" s="219"/>
      <c r="GVT75" s="219"/>
      <c r="GVU75" s="219"/>
      <c r="GVV75" s="219"/>
      <c r="GVW75" s="219"/>
      <c r="GVX75" s="219"/>
      <c r="GVY75" s="219"/>
      <c r="GVZ75" s="219"/>
      <c r="GWA75" s="219"/>
      <c r="GWB75" s="219"/>
      <c r="GWC75" s="219"/>
      <c r="GWD75" s="219"/>
      <c r="GWE75" s="219"/>
      <c r="GWF75" s="219"/>
      <c r="GWG75" s="219"/>
      <c r="GWH75" s="219"/>
      <c r="GWI75" s="219"/>
      <c r="GWJ75" s="219"/>
      <c r="GWK75" s="219"/>
      <c r="GWL75" s="219"/>
      <c r="GWM75" s="219"/>
      <c r="GWN75" s="219"/>
      <c r="GWO75" s="219"/>
      <c r="GWP75" s="219"/>
      <c r="GWQ75" s="219"/>
      <c r="GWR75" s="219"/>
      <c r="GWS75" s="219"/>
      <c r="GWT75" s="219"/>
      <c r="GWU75" s="219"/>
      <c r="GWV75" s="219"/>
      <c r="GWW75" s="219"/>
      <c r="GWX75" s="219"/>
      <c r="GWY75" s="219"/>
      <c r="GWZ75" s="219"/>
      <c r="GXA75" s="219"/>
      <c r="GXB75" s="219"/>
      <c r="GXC75" s="219"/>
      <c r="GXD75" s="219"/>
      <c r="GXE75" s="219"/>
      <c r="GXF75" s="219"/>
      <c r="GXG75" s="219"/>
      <c r="GXH75" s="219"/>
      <c r="GXI75" s="219"/>
      <c r="GXJ75" s="219"/>
      <c r="GXK75" s="219"/>
      <c r="GXL75" s="219"/>
      <c r="GXM75" s="219"/>
      <c r="GXN75" s="219"/>
      <c r="GXO75" s="219"/>
      <c r="GXP75" s="219"/>
      <c r="GXQ75" s="219"/>
      <c r="GXR75" s="219"/>
      <c r="GXS75" s="219"/>
      <c r="GXT75" s="219"/>
      <c r="GXU75" s="219"/>
      <c r="GXV75" s="219"/>
      <c r="GXW75" s="219"/>
      <c r="GXX75" s="219"/>
      <c r="GXY75" s="219"/>
      <c r="GXZ75" s="219"/>
      <c r="GYA75" s="219"/>
      <c r="GYB75" s="219"/>
      <c r="GYC75" s="219"/>
      <c r="GYD75" s="219"/>
      <c r="GYE75" s="219"/>
      <c r="GYF75" s="219"/>
      <c r="GYG75" s="219"/>
      <c r="GYH75" s="219"/>
      <c r="GYI75" s="219"/>
      <c r="GYJ75" s="219"/>
      <c r="GYK75" s="219"/>
      <c r="GYL75" s="219"/>
      <c r="GYM75" s="219"/>
      <c r="GYN75" s="219"/>
      <c r="GYO75" s="219"/>
      <c r="GYP75" s="219"/>
      <c r="GYQ75" s="219"/>
      <c r="GYR75" s="219"/>
      <c r="GYS75" s="219"/>
      <c r="GYT75" s="219"/>
      <c r="GYU75" s="219"/>
      <c r="GYV75" s="219"/>
      <c r="GYW75" s="219"/>
      <c r="GYX75" s="219"/>
      <c r="GYY75" s="219"/>
      <c r="GYZ75" s="219"/>
      <c r="GZA75" s="219"/>
      <c r="GZB75" s="219"/>
      <c r="GZC75" s="219"/>
      <c r="GZD75" s="219"/>
      <c r="GZE75" s="219"/>
      <c r="GZF75" s="219"/>
      <c r="GZG75" s="219"/>
      <c r="GZH75" s="219"/>
      <c r="GZI75" s="219"/>
      <c r="GZJ75" s="219"/>
      <c r="GZK75" s="219"/>
      <c r="GZL75" s="219"/>
      <c r="GZM75" s="219"/>
      <c r="GZN75" s="219"/>
      <c r="GZO75" s="219"/>
      <c r="GZP75" s="219"/>
      <c r="GZQ75" s="219"/>
      <c r="GZR75" s="219"/>
      <c r="GZS75" s="219"/>
      <c r="GZT75" s="219"/>
      <c r="GZU75" s="219"/>
      <c r="GZV75" s="219"/>
      <c r="GZW75" s="219"/>
      <c r="GZX75" s="219"/>
      <c r="GZY75" s="219"/>
      <c r="GZZ75" s="219"/>
      <c r="HAA75" s="219"/>
      <c r="HAB75" s="219"/>
      <c r="HAC75" s="219"/>
      <c r="HAD75" s="219"/>
      <c r="HAE75" s="219"/>
      <c r="HAF75" s="219"/>
      <c r="HAG75" s="219"/>
      <c r="HAH75" s="219"/>
      <c r="HAI75" s="219"/>
      <c r="HAJ75" s="219"/>
      <c r="HAK75" s="219"/>
      <c r="HAL75" s="219"/>
      <c r="HAM75" s="219"/>
      <c r="HAN75" s="219"/>
      <c r="HAO75" s="219"/>
      <c r="HAP75" s="219"/>
      <c r="HAQ75" s="219"/>
      <c r="HAR75" s="219"/>
      <c r="HAS75" s="219"/>
      <c r="HAT75" s="219"/>
      <c r="HAU75" s="219"/>
      <c r="HAV75" s="219"/>
      <c r="HAW75" s="219"/>
      <c r="HAX75" s="219"/>
      <c r="HAY75" s="219"/>
      <c r="HAZ75" s="219"/>
      <c r="HBA75" s="219"/>
      <c r="HBB75" s="219"/>
      <c r="HBC75" s="219"/>
      <c r="HBD75" s="219"/>
      <c r="HBE75" s="219"/>
      <c r="HBF75" s="219"/>
      <c r="HBG75" s="219"/>
      <c r="HBH75" s="219"/>
      <c r="HBI75" s="219"/>
      <c r="HBJ75" s="219"/>
      <c r="HBK75" s="219"/>
      <c r="HBL75" s="219"/>
      <c r="HBM75" s="219"/>
      <c r="HBN75" s="219"/>
      <c r="HBO75" s="219"/>
      <c r="HBP75" s="219"/>
      <c r="HBQ75" s="219"/>
      <c r="HBR75" s="219"/>
      <c r="HBS75" s="219"/>
      <c r="HBT75" s="219"/>
      <c r="HBU75" s="219"/>
      <c r="HBV75" s="219"/>
      <c r="HBW75" s="219"/>
      <c r="HBX75" s="219"/>
      <c r="HBY75" s="219"/>
      <c r="HBZ75" s="219"/>
      <c r="HCA75" s="219"/>
      <c r="HCB75" s="219"/>
      <c r="HCC75" s="219"/>
      <c r="HCD75" s="219"/>
      <c r="HCE75" s="219"/>
      <c r="HCF75" s="219"/>
      <c r="HCG75" s="219"/>
      <c r="HCH75" s="219"/>
      <c r="HCI75" s="219"/>
      <c r="HCJ75" s="219"/>
      <c r="HCK75" s="219"/>
      <c r="HCL75" s="219"/>
      <c r="HCM75" s="219"/>
      <c r="HCN75" s="219"/>
      <c r="HCO75" s="219"/>
      <c r="HCP75" s="219"/>
      <c r="HCQ75" s="219"/>
      <c r="HCR75" s="219"/>
      <c r="HCS75" s="219"/>
      <c r="HCT75" s="219"/>
      <c r="HCU75" s="219"/>
      <c r="HCV75" s="219"/>
      <c r="HCW75" s="219"/>
      <c r="HCX75" s="219"/>
      <c r="HCY75" s="219"/>
      <c r="HCZ75" s="219"/>
      <c r="HDA75" s="219"/>
      <c r="HDB75" s="219"/>
      <c r="HDC75" s="219"/>
      <c r="HDD75" s="219"/>
      <c r="HDE75" s="219"/>
      <c r="HDF75" s="219"/>
      <c r="HDG75" s="219"/>
      <c r="HDH75" s="219"/>
      <c r="HDI75" s="219"/>
      <c r="HDJ75" s="219"/>
      <c r="HDK75" s="219"/>
      <c r="HDL75" s="219"/>
      <c r="HDM75" s="219"/>
      <c r="HDN75" s="219"/>
      <c r="HDO75" s="219"/>
      <c r="HDP75" s="219"/>
      <c r="HDQ75" s="219"/>
      <c r="HDR75" s="219"/>
      <c r="HDS75" s="219"/>
      <c r="HDT75" s="219"/>
      <c r="HDU75" s="219"/>
      <c r="HDV75" s="219"/>
      <c r="HDW75" s="219"/>
      <c r="HDX75" s="219"/>
      <c r="HDY75" s="219"/>
      <c r="HDZ75" s="219"/>
      <c r="HEA75" s="219"/>
      <c r="HEB75" s="219"/>
      <c r="HEC75" s="219"/>
      <c r="HED75" s="219"/>
      <c r="HEE75" s="219"/>
      <c r="HEF75" s="219"/>
      <c r="HEG75" s="219"/>
      <c r="HEH75" s="219"/>
      <c r="HEI75" s="219"/>
      <c r="HEJ75" s="219"/>
      <c r="HEK75" s="219"/>
      <c r="HEL75" s="219"/>
      <c r="HEM75" s="219"/>
      <c r="HEN75" s="219"/>
      <c r="HEO75" s="219"/>
      <c r="HEP75" s="219"/>
      <c r="HEQ75" s="219"/>
      <c r="HER75" s="219"/>
      <c r="HES75" s="219"/>
      <c r="HET75" s="219"/>
      <c r="HEU75" s="219"/>
      <c r="HEV75" s="219"/>
      <c r="HEW75" s="219"/>
      <c r="HEX75" s="219"/>
      <c r="HEY75" s="219"/>
      <c r="HEZ75" s="219"/>
      <c r="HFA75" s="219"/>
      <c r="HFB75" s="219"/>
      <c r="HFC75" s="219"/>
      <c r="HFD75" s="219"/>
      <c r="HFE75" s="219"/>
      <c r="HFF75" s="219"/>
      <c r="HFG75" s="219"/>
      <c r="HFH75" s="219"/>
      <c r="HFI75" s="219"/>
      <c r="HFJ75" s="219"/>
      <c r="HFK75" s="219"/>
      <c r="HFL75" s="219"/>
      <c r="HFM75" s="219"/>
      <c r="HFN75" s="219"/>
      <c r="HFO75" s="219"/>
      <c r="HFP75" s="219"/>
      <c r="HFQ75" s="219"/>
      <c r="HFR75" s="219"/>
      <c r="HFS75" s="219"/>
      <c r="HFT75" s="219"/>
      <c r="HFU75" s="219"/>
      <c r="HFV75" s="219"/>
      <c r="HFW75" s="219"/>
      <c r="HFX75" s="219"/>
      <c r="HFY75" s="219"/>
      <c r="HFZ75" s="219"/>
      <c r="HGA75" s="219"/>
      <c r="HGB75" s="219"/>
      <c r="HGC75" s="219"/>
      <c r="HGD75" s="219"/>
      <c r="HGE75" s="219"/>
      <c r="HGF75" s="219"/>
      <c r="HGG75" s="219"/>
      <c r="HGH75" s="219"/>
      <c r="HGI75" s="219"/>
      <c r="HGJ75" s="219"/>
      <c r="HGK75" s="219"/>
      <c r="HGL75" s="219"/>
      <c r="HGM75" s="219"/>
      <c r="HGN75" s="219"/>
      <c r="HGO75" s="219"/>
      <c r="HGP75" s="219"/>
      <c r="HGQ75" s="219"/>
      <c r="HGR75" s="219"/>
      <c r="HGS75" s="219"/>
      <c r="HGT75" s="219"/>
      <c r="HGU75" s="219"/>
      <c r="HGV75" s="219"/>
      <c r="HGW75" s="219"/>
      <c r="HGX75" s="219"/>
      <c r="HGY75" s="219"/>
      <c r="HGZ75" s="219"/>
      <c r="HHA75" s="219"/>
      <c r="HHB75" s="219"/>
      <c r="HHC75" s="219"/>
      <c r="HHD75" s="219"/>
      <c r="HHE75" s="219"/>
      <c r="HHF75" s="219"/>
      <c r="HHG75" s="219"/>
      <c r="HHH75" s="219"/>
      <c r="HHI75" s="219"/>
      <c r="HHJ75" s="219"/>
      <c r="HHK75" s="219"/>
      <c r="HHL75" s="219"/>
      <c r="HHM75" s="219"/>
      <c r="HHN75" s="219"/>
      <c r="HHO75" s="219"/>
      <c r="HHP75" s="219"/>
      <c r="HHQ75" s="219"/>
      <c r="HHR75" s="219"/>
      <c r="HHS75" s="219"/>
      <c r="HHT75" s="219"/>
      <c r="HHU75" s="219"/>
      <c r="HHV75" s="219"/>
      <c r="HHW75" s="219"/>
      <c r="HHX75" s="219"/>
      <c r="HHY75" s="219"/>
      <c r="HHZ75" s="219"/>
      <c r="HIA75" s="219"/>
      <c r="HIB75" s="219"/>
      <c r="HIC75" s="219"/>
      <c r="HID75" s="219"/>
      <c r="HIE75" s="219"/>
      <c r="HIF75" s="219"/>
      <c r="HIG75" s="219"/>
      <c r="HIH75" s="219"/>
      <c r="HII75" s="219"/>
      <c r="HIJ75" s="219"/>
      <c r="HIK75" s="219"/>
      <c r="HIL75" s="219"/>
      <c r="HIM75" s="219"/>
      <c r="HIN75" s="219"/>
      <c r="HIO75" s="219"/>
      <c r="HIP75" s="219"/>
      <c r="HIQ75" s="219"/>
      <c r="HIR75" s="219"/>
      <c r="HIS75" s="219"/>
      <c r="HIT75" s="219"/>
      <c r="HIU75" s="219"/>
      <c r="HIV75" s="219"/>
      <c r="HIW75" s="219"/>
      <c r="HIX75" s="219"/>
      <c r="HIY75" s="219"/>
      <c r="HIZ75" s="219"/>
      <c r="HJA75" s="219"/>
      <c r="HJB75" s="219"/>
      <c r="HJC75" s="219"/>
      <c r="HJD75" s="219"/>
      <c r="HJE75" s="219"/>
      <c r="HJF75" s="219"/>
      <c r="HJG75" s="219"/>
      <c r="HJH75" s="219"/>
      <c r="HJI75" s="219"/>
      <c r="HJJ75" s="219"/>
      <c r="HJK75" s="219"/>
      <c r="HJL75" s="219"/>
      <c r="HJM75" s="219"/>
      <c r="HJN75" s="219"/>
      <c r="HJO75" s="219"/>
      <c r="HJP75" s="219"/>
      <c r="HJQ75" s="219"/>
      <c r="HJR75" s="219"/>
      <c r="HJS75" s="219"/>
      <c r="HJT75" s="219"/>
      <c r="HJU75" s="219"/>
      <c r="HJV75" s="219"/>
      <c r="HJW75" s="219"/>
      <c r="HJX75" s="219"/>
      <c r="HJY75" s="219"/>
      <c r="HJZ75" s="219"/>
      <c r="HKA75" s="219"/>
      <c r="HKB75" s="219"/>
      <c r="HKC75" s="219"/>
      <c r="HKD75" s="219"/>
      <c r="HKE75" s="219"/>
      <c r="HKF75" s="219"/>
      <c r="HKG75" s="219"/>
      <c r="HKH75" s="219"/>
      <c r="HKI75" s="219"/>
      <c r="HKJ75" s="219"/>
      <c r="HKK75" s="219"/>
      <c r="HKL75" s="219"/>
      <c r="HKM75" s="219"/>
      <c r="HKN75" s="219"/>
      <c r="HKO75" s="219"/>
      <c r="HKP75" s="219"/>
      <c r="HKQ75" s="219"/>
      <c r="HKR75" s="219"/>
      <c r="HKS75" s="219"/>
      <c r="HKT75" s="219"/>
      <c r="HKU75" s="219"/>
      <c r="HKV75" s="219"/>
      <c r="HKW75" s="219"/>
      <c r="HKX75" s="219"/>
      <c r="HKY75" s="219"/>
      <c r="HKZ75" s="219"/>
      <c r="HLA75" s="219"/>
      <c r="HLB75" s="219"/>
      <c r="HLC75" s="219"/>
      <c r="HLD75" s="219"/>
      <c r="HLE75" s="219"/>
      <c r="HLF75" s="219"/>
      <c r="HLG75" s="219"/>
      <c r="HLH75" s="219"/>
      <c r="HLI75" s="219"/>
      <c r="HLJ75" s="219"/>
      <c r="HLK75" s="219"/>
      <c r="HLL75" s="219"/>
      <c r="HLM75" s="219"/>
      <c r="HLN75" s="219"/>
      <c r="HLO75" s="219"/>
      <c r="HLP75" s="219"/>
      <c r="HLQ75" s="219"/>
      <c r="HLR75" s="219"/>
      <c r="HLS75" s="219"/>
      <c r="HLT75" s="219"/>
      <c r="HLU75" s="219"/>
      <c r="HLV75" s="219"/>
      <c r="HLW75" s="219"/>
      <c r="HLX75" s="219"/>
      <c r="HLY75" s="219"/>
      <c r="HLZ75" s="219"/>
      <c r="HMA75" s="219"/>
      <c r="HMB75" s="219"/>
      <c r="HMC75" s="219"/>
      <c r="HMD75" s="219"/>
      <c r="HME75" s="219"/>
      <c r="HMF75" s="219"/>
      <c r="HMG75" s="219"/>
      <c r="HMH75" s="219"/>
      <c r="HMI75" s="219"/>
      <c r="HMJ75" s="219"/>
      <c r="HMK75" s="219"/>
      <c r="HML75" s="219"/>
      <c r="HMM75" s="219"/>
      <c r="HMN75" s="219"/>
      <c r="HMO75" s="219"/>
      <c r="HMP75" s="219"/>
      <c r="HMQ75" s="219"/>
      <c r="HMR75" s="219"/>
      <c r="HMS75" s="219"/>
      <c r="HMT75" s="219"/>
      <c r="HMU75" s="219"/>
      <c r="HMV75" s="219"/>
      <c r="HMW75" s="219"/>
      <c r="HMX75" s="219"/>
      <c r="HMY75" s="219"/>
      <c r="HMZ75" s="219"/>
      <c r="HNA75" s="219"/>
      <c r="HNB75" s="219"/>
      <c r="HNC75" s="219"/>
      <c r="HND75" s="219"/>
      <c r="HNE75" s="219"/>
      <c r="HNF75" s="219"/>
      <c r="HNG75" s="219"/>
      <c r="HNH75" s="219"/>
      <c r="HNI75" s="219"/>
      <c r="HNJ75" s="219"/>
      <c r="HNK75" s="219"/>
      <c r="HNL75" s="219"/>
      <c r="HNM75" s="219"/>
      <c r="HNN75" s="219"/>
      <c r="HNO75" s="219"/>
      <c r="HNP75" s="219"/>
      <c r="HNQ75" s="219"/>
      <c r="HNR75" s="219"/>
      <c r="HNS75" s="219"/>
      <c r="HNT75" s="219"/>
      <c r="HNU75" s="219"/>
      <c r="HNV75" s="219"/>
      <c r="HNW75" s="219"/>
      <c r="HNX75" s="219"/>
      <c r="HNY75" s="219"/>
      <c r="HNZ75" s="219"/>
      <c r="HOA75" s="219"/>
      <c r="HOB75" s="219"/>
      <c r="HOC75" s="219"/>
      <c r="HOD75" s="219"/>
      <c r="HOE75" s="219"/>
      <c r="HOF75" s="219"/>
      <c r="HOG75" s="219"/>
      <c r="HOH75" s="219"/>
      <c r="HOI75" s="219"/>
      <c r="HOJ75" s="219"/>
      <c r="HOK75" s="219"/>
      <c r="HOL75" s="219"/>
      <c r="HOM75" s="219"/>
      <c r="HON75" s="219"/>
      <c r="HOO75" s="219"/>
      <c r="HOP75" s="219"/>
      <c r="HOQ75" s="219"/>
      <c r="HOR75" s="219"/>
      <c r="HOS75" s="219"/>
      <c r="HOT75" s="219"/>
      <c r="HOU75" s="219"/>
      <c r="HOV75" s="219"/>
      <c r="HOW75" s="219"/>
      <c r="HOX75" s="219"/>
      <c r="HOY75" s="219"/>
      <c r="HOZ75" s="219"/>
      <c r="HPA75" s="219"/>
      <c r="HPB75" s="219"/>
      <c r="HPC75" s="219"/>
      <c r="HPD75" s="219"/>
      <c r="HPE75" s="219"/>
      <c r="HPF75" s="219"/>
      <c r="HPG75" s="219"/>
      <c r="HPH75" s="219"/>
      <c r="HPI75" s="219"/>
      <c r="HPJ75" s="219"/>
      <c r="HPK75" s="219"/>
      <c r="HPL75" s="219"/>
      <c r="HPM75" s="219"/>
      <c r="HPN75" s="219"/>
      <c r="HPO75" s="219"/>
      <c r="HPP75" s="219"/>
      <c r="HPQ75" s="219"/>
      <c r="HPR75" s="219"/>
      <c r="HPS75" s="219"/>
      <c r="HPT75" s="219"/>
      <c r="HPU75" s="219"/>
      <c r="HPV75" s="219"/>
      <c r="HPW75" s="219"/>
      <c r="HPX75" s="219"/>
      <c r="HPY75" s="219"/>
      <c r="HPZ75" s="219"/>
      <c r="HQA75" s="219"/>
      <c r="HQB75" s="219"/>
      <c r="HQC75" s="219"/>
      <c r="HQD75" s="219"/>
      <c r="HQE75" s="219"/>
      <c r="HQF75" s="219"/>
      <c r="HQG75" s="219"/>
      <c r="HQH75" s="219"/>
      <c r="HQI75" s="219"/>
      <c r="HQJ75" s="219"/>
      <c r="HQK75" s="219"/>
      <c r="HQL75" s="219"/>
      <c r="HQM75" s="219"/>
      <c r="HQN75" s="219"/>
      <c r="HQO75" s="219"/>
      <c r="HQP75" s="219"/>
      <c r="HQQ75" s="219"/>
      <c r="HQR75" s="219"/>
      <c r="HQS75" s="219"/>
      <c r="HQT75" s="219"/>
      <c r="HQU75" s="219"/>
      <c r="HQV75" s="219"/>
      <c r="HQW75" s="219"/>
      <c r="HQX75" s="219"/>
      <c r="HQY75" s="219"/>
      <c r="HQZ75" s="219"/>
      <c r="HRA75" s="219"/>
      <c r="HRB75" s="219"/>
      <c r="HRC75" s="219"/>
      <c r="HRD75" s="219"/>
      <c r="HRE75" s="219"/>
      <c r="HRF75" s="219"/>
      <c r="HRG75" s="219"/>
      <c r="HRH75" s="219"/>
      <c r="HRI75" s="219"/>
      <c r="HRJ75" s="219"/>
      <c r="HRK75" s="219"/>
      <c r="HRL75" s="219"/>
      <c r="HRM75" s="219"/>
      <c r="HRN75" s="219"/>
      <c r="HRO75" s="219"/>
      <c r="HRP75" s="219"/>
      <c r="HRQ75" s="219"/>
      <c r="HRR75" s="219"/>
      <c r="HRS75" s="219"/>
      <c r="HRT75" s="219"/>
      <c r="HRU75" s="219"/>
      <c r="HRV75" s="219"/>
      <c r="HRW75" s="219"/>
      <c r="HRX75" s="219"/>
      <c r="HRY75" s="219"/>
      <c r="HRZ75" s="219"/>
      <c r="HSA75" s="219"/>
      <c r="HSB75" s="219"/>
      <c r="HSC75" s="219"/>
      <c r="HSD75" s="219"/>
      <c r="HSE75" s="219"/>
      <c r="HSF75" s="219"/>
      <c r="HSG75" s="219"/>
      <c r="HSH75" s="219"/>
      <c r="HSI75" s="219"/>
      <c r="HSJ75" s="219"/>
      <c r="HSK75" s="219"/>
      <c r="HSL75" s="219"/>
      <c r="HSM75" s="219"/>
      <c r="HSN75" s="219"/>
      <c r="HSO75" s="219"/>
      <c r="HSP75" s="219"/>
      <c r="HSQ75" s="219"/>
      <c r="HSR75" s="219"/>
      <c r="HSS75" s="219"/>
      <c r="HST75" s="219"/>
      <c r="HSU75" s="219"/>
      <c r="HSV75" s="219"/>
      <c r="HSW75" s="219"/>
      <c r="HSX75" s="219"/>
      <c r="HSY75" s="219"/>
      <c r="HSZ75" s="219"/>
      <c r="HTA75" s="219"/>
      <c r="HTB75" s="219"/>
      <c r="HTC75" s="219"/>
      <c r="HTD75" s="219"/>
      <c r="HTE75" s="219"/>
      <c r="HTF75" s="219"/>
      <c r="HTG75" s="219"/>
      <c r="HTH75" s="219"/>
      <c r="HTI75" s="219"/>
      <c r="HTJ75" s="219"/>
      <c r="HTK75" s="219"/>
      <c r="HTL75" s="219"/>
      <c r="HTM75" s="219"/>
      <c r="HTN75" s="219"/>
      <c r="HTO75" s="219"/>
      <c r="HTP75" s="219"/>
      <c r="HTQ75" s="219"/>
      <c r="HTR75" s="219"/>
      <c r="HTS75" s="219"/>
      <c r="HTT75" s="219"/>
      <c r="HTU75" s="219"/>
      <c r="HTV75" s="219"/>
      <c r="HTW75" s="219"/>
      <c r="HTX75" s="219"/>
      <c r="HTY75" s="219"/>
      <c r="HTZ75" s="219"/>
      <c r="HUA75" s="219"/>
      <c r="HUB75" s="219"/>
      <c r="HUC75" s="219"/>
      <c r="HUD75" s="219"/>
      <c r="HUE75" s="219"/>
      <c r="HUF75" s="219"/>
      <c r="HUG75" s="219"/>
      <c r="HUH75" s="219"/>
      <c r="HUI75" s="219"/>
      <c r="HUJ75" s="219"/>
      <c r="HUK75" s="219"/>
      <c r="HUL75" s="219"/>
      <c r="HUM75" s="219"/>
      <c r="HUN75" s="219"/>
      <c r="HUO75" s="219"/>
      <c r="HUP75" s="219"/>
      <c r="HUQ75" s="219"/>
      <c r="HUR75" s="219"/>
      <c r="HUS75" s="219"/>
      <c r="HUT75" s="219"/>
      <c r="HUU75" s="219"/>
      <c r="HUV75" s="219"/>
      <c r="HUW75" s="219"/>
      <c r="HUX75" s="219"/>
      <c r="HUY75" s="219"/>
      <c r="HUZ75" s="219"/>
      <c r="HVA75" s="219"/>
      <c r="HVB75" s="219"/>
      <c r="HVC75" s="219"/>
      <c r="HVD75" s="219"/>
      <c r="HVE75" s="219"/>
      <c r="HVF75" s="219"/>
      <c r="HVG75" s="219"/>
      <c r="HVH75" s="219"/>
      <c r="HVI75" s="219"/>
      <c r="HVJ75" s="219"/>
      <c r="HVK75" s="219"/>
      <c r="HVL75" s="219"/>
      <c r="HVM75" s="219"/>
      <c r="HVN75" s="219"/>
      <c r="HVO75" s="219"/>
      <c r="HVP75" s="219"/>
      <c r="HVQ75" s="219"/>
      <c r="HVR75" s="219"/>
      <c r="HVS75" s="219"/>
      <c r="HVT75" s="219"/>
      <c r="HVU75" s="219"/>
      <c r="HVV75" s="219"/>
      <c r="HVW75" s="219"/>
      <c r="HVX75" s="219"/>
      <c r="HVY75" s="219"/>
      <c r="HVZ75" s="219"/>
      <c r="HWA75" s="219"/>
      <c r="HWB75" s="219"/>
      <c r="HWC75" s="219"/>
      <c r="HWD75" s="219"/>
      <c r="HWE75" s="219"/>
      <c r="HWF75" s="219"/>
      <c r="HWG75" s="219"/>
      <c r="HWH75" s="219"/>
      <c r="HWI75" s="219"/>
      <c r="HWJ75" s="219"/>
      <c r="HWK75" s="219"/>
      <c r="HWL75" s="219"/>
      <c r="HWM75" s="219"/>
      <c r="HWN75" s="219"/>
      <c r="HWO75" s="219"/>
      <c r="HWP75" s="219"/>
      <c r="HWQ75" s="219"/>
      <c r="HWR75" s="219"/>
      <c r="HWS75" s="219"/>
      <c r="HWT75" s="219"/>
      <c r="HWU75" s="219"/>
      <c r="HWV75" s="219"/>
      <c r="HWW75" s="219"/>
      <c r="HWX75" s="219"/>
      <c r="HWY75" s="219"/>
      <c r="HWZ75" s="219"/>
      <c r="HXA75" s="219"/>
      <c r="HXB75" s="219"/>
      <c r="HXC75" s="219"/>
      <c r="HXD75" s="219"/>
      <c r="HXE75" s="219"/>
      <c r="HXF75" s="219"/>
      <c r="HXG75" s="219"/>
      <c r="HXH75" s="219"/>
      <c r="HXI75" s="219"/>
      <c r="HXJ75" s="219"/>
      <c r="HXK75" s="219"/>
      <c r="HXL75" s="219"/>
      <c r="HXM75" s="219"/>
      <c r="HXN75" s="219"/>
      <c r="HXO75" s="219"/>
      <c r="HXP75" s="219"/>
      <c r="HXQ75" s="219"/>
      <c r="HXR75" s="219"/>
      <c r="HXS75" s="219"/>
      <c r="HXT75" s="219"/>
      <c r="HXU75" s="219"/>
      <c r="HXV75" s="219"/>
      <c r="HXW75" s="219"/>
      <c r="HXX75" s="219"/>
      <c r="HXY75" s="219"/>
      <c r="HXZ75" s="219"/>
      <c r="HYA75" s="219"/>
      <c r="HYB75" s="219"/>
      <c r="HYC75" s="219"/>
      <c r="HYD75" s="219"/>
      <c r="HYE75" s="219"/>
      <c r="HYF75" s="219"/>
      <c r="HYG75" s="219"/>
      <c r="HYH75" s="219"/>
      <c r="HYI75" s="219"/>
      <c r="HYJ75" s="219"/>
      <c r="HYK75" s="219"/>
      <c r="HYL75" s="219"/>
      <c r="HYM75" s="219"/>
      <c r="HYN75" s="219"/>
      <c r="HYO75" s="219"/>
      <c r="HYP75" s="219"/>
      <c r="HYQ75" s="219"/>
      <c r="HYR75" s="219"/>
      <c r="HYS75" s="219"/>
      <c r="HYT75" s="219"/>
      <c r="HYU75" s="219"/>
      <c r="HYV75" s="219"/>
      <c r="HYW75" s="219"/>
      <c r="HYX75" s="219"/>
      <c r="HYY75" s="219"/>
      <c r="HYZ75" s="219"/>
      <c r="HZA75" s="219"/>
      <c r="HZB75" s="219"/>
      <c r="HZC75" s="219"/>
      <c r="HZD75" s="219"/>
      <c r="HZE75" s="219"/>
      <c r="HZF75" s="219"/>
      <c r="HZG75" s="219"/>
      <c r="HZH75" s="219"/>
      <c r="HZI75" s="219"/>
      <c r="HZJ75" s="219"/>
      <c r="HZK75" s="219"/>
      <c r="HZL75" s="219"/>
      <c r="HZM75" s="219"/>
      <c r="HZN75" s="219"/>
      <c r="HZO75" s="219"/>
      <c r="HZP75" s="219"/>
      <c r="HZQ75" s="219"/>
      <c r="HZR75" s="219"/>
      <c r="HZS75" s="219"/>
      <c r="HZT75" s="219"/>
      <c r="HZU75" s="219"/>
      <c r="HZV75" s="219"/>
      <c r="HZW75" s="219"/>
      <c r="HZX75" s="219"/>
      <c r="HZY75" s="219"/>
      <c r="HZZ75" s="219"/>
      <c r="IAA75" s="219"/>
      <c r="IAB75" s="219"/>
      <c r="IAC75" s="219"/>
      <c r="IAD75" s="219"/>
      <c r="IAE75" s="219"/>
      <c r="IAF75" s="219"/>
      <c r="IAG75" s="219"/>
      <c r="IAH75" s="219"/>
      <c r="IAI75" s="219"/>
      <c r="IAJ75" s="219"/>
      <c r="IAK75" s="219"/>
      <c r="IAL75" s="219"/>
      <c r="IAM75" s="219"/>
      <c r="IAN75" s="219"/>
      <c r="IAO75" s="219"/>
      <c r="IAP75" s="219"/>
      <c r="IAQ75" s="219"/>
      <c r="IAR75" s="219"/>
      <c r="IAS75" s="219"/>
      <c r="IAT75" s="219"/>
      <c r="IAU75" s="219"/>
      <c r="IAV75" s="219"/>
      <c r="IAW75" s="219"/>
      <c r="IAX75" s="219"/>
      <c r="IAY75" s="219"/>
      <c r="IAZ75" s="219"/>
      <c r="IBA75" s="219"/>
      <c r="IBB75" s="219"/>
      <c r="IBC75" s="219"/>
      <c r="IBD75" s="219"/>
      <c r="IBE75" s="219"/>
      <c r="IBF75" s="219"/>
      <c r="IBG75" s="219"/>
      <c r="IBH75" s="219"/>
      <c r="IBI75" s="219"/>
      <c r="IBJ75" s="219"/>
      <c r="IBK75" s="219"/>
      <c r="IBL75" s="219"/>
      <c r="IBM75" s="219"/>
      <c r="IBN75" s="219"/>
      <c r="IBO75" s="219"/>
      <c r="IBP75" s="219"/>
      <c r="IBQ75" s="219"/>
      <c r="IBR75" s="219"/>
      <c r="IBS75" s="219"/>
      <c r="IBT75" s="219"/>
      <c r="IBU75" s="219"/>
      <c r="IBV75" s="219"/>
      <c r="IBW75" s="219"/>
      <c r="IBX75" s="219"/>
      <c r="IBY75" s="219"/>
      <c r="IBZ75" s="219"/>
      <c r="ICA75" s="219"/>
      <c r="ICB75" s="219"/>
      <c r="ICC75" s="219"/>
      <c r="ICD75" s="219"/>
      <c r="ICE75" s="219"/>
      <c r="ICF75" s="219"/>
      <c r="ICG75" s="219"/>
      <c r="ICH75" s="219"/>
      <c r="ICI75" s="219"/>
      <c r="ICJ75" s="219"/>
      <c r="ICK75" s="219"/>
      <c r="ICL75" s="219"/>
      <c r="ICM75" s="219"/>
      <c r="ICN75" s="219"/>
      <c r="ICO75" s="219"/>
      <c r="ICP75" s="219"/>
      <c r="ICQ75" s="219"/>
      <c r="ICR75" s="219"/>
      <c r="ICS75" s="219"/>
      <c r="ICT75" s="219"/>
      <c r="ICU75" s="219"/>
      <c r="ICV75" s="219"/>
      <c r="ICW75" s="219"/>
      <c r="ICX75" s="219"/>
      <c r="ICY75" s="219"/>
      <c r="ICZ75" s="219"/>
      <c r="IDA75" s="219"/>
      <c r="IDB75" s="219"/>
      <c r="IDC75" s="219"/>
      <c r="IDD75" s="219"/>
      <c r="IDE75" s="219"/>
      <c r="IDF75" s="219"/>
      <c r="IDG75" s="219"/>
      <c r="IDH75" s="219"/>
      <c r="IDI75" s="219"/>
      <c r="IDJ75" s="219"/>
      <c r="IDK75" s="219"/>
      <c r="IDL75" s="219"/>
      <c r="IDM75" s="219"/>
      <c r="IDN75" s="219"/>
      <c r="IDO75" s="219"/>
      <c r="IDP75" s="219"/>
      <c r="IDQ75" s="219"/>
      <c r="IDR75" s="219"/>
      <c r="IDS75" s="219"/>
      <c r="IDT75" s="219"/>
      <c r="IDU75" s="219"/>
      <c r="IDV75" s="219"/>
      <c r="IDW75" s="219"/>
      <c r="IDX75" s="219"/>
      <c r="IDY75" s="219"/>
      <c r="IDZ75" s="219"/>
      <c r="IEA75" s="219"/>
      <c r="IEB75" s="219"/>
      <c r="IEC75" s="219"/>
      <c r="IED75" s="219"/>
      <c r="IEE75" s="219"/>
      <c r="IEF75" s="219"/>
      <c r="IEG75" s="219"/>
      <c r="IEH75" s="219"/>
      <c r="IEI75" s="219"/>
      <c r="IEJ75" s="219"/>
      <c r="IEK75" s="219"/>
      <c r="IEL75" s="219"/>
      <c r="IEM75" s="219"/>
      <c r="IEN75" s="219"/>
      <c r="IEO75" s="219"/>
      <c r="IEP75" s="219"/>
      <c r="IEQ75" s="219"/>
      <c r="IER75" s="219"/>
      <c r="IES75" s="219"/>
      <c r="IET75" s="219"/>
      <c r="IEU75" s="219"/>
      <c r="IEV75" s="219"/>
      <c r="IEW75" s="219"/>
      <c r="IEX75" s="219"/>
      <c r="IEY75" s="219"/>
      <c r="IEZ75" s="219"/>
      <c r="IFA75" s="219"/>
      <c r="IFB75" s="219"/>
      <c r="IFC75" s="219"/>
      <c r="IFD75" s="219"/>
      <c r="IFE75" s="219"/>
      <c r="IFF75" s="219"/>
      <c r="IFG75" s="219"/>
      <c r="IFH75" s="219"/>
      <c r="IFI75" s="219"/>
      <c r="IFJ75" s="219"/>
      <c r="IFK75" s="219"/>
      <c r="IFL75" s="219"/>
      <c r="IFM75" s="219"/>
      <c r="IFN75" s="219"/>
      <c r="IFO75" s="219"/>
      <c r="IFP75" s="219"/>
      <c r="IFQ75" s="219"/>
      <c r="IFR75" s="219"/>
      <c r="IFS75" s="219"/>
      <c r="IFT75" s="219"/>
      <c r="IFU75" s="219"/>
      <c r="IFV75" s="219"/>
      <c r="IFW75" s="219"/>
      <c r="IFX75" s="219"/>
      <c r="IFY75" s="219"/>
      <c r="IFZ75" s="219"/>
      <c r="IGA75" s="219"/>
      <c r="IGB75" s="219"/>
      <c r="IGC75" s="219"/>
      <c r="IGD75" s="219"/>
      <c r="IGE75" s="219"/>
      <c r="IGF75" s="219"/>
      <c r="IGG75" s="219"/>
      <c r="IGH75" s="219"/>
      <c r="IGI75" s="219"/>
      <c r="IGJ75" s="219"/>
      <c r="IGK75" s="219"/>
      <c r="IGL75" s="219"/>
      <c r="IGM75" s="219"/>
      <c r="IGN75" s="219"/>
      <c r="IGO75" s="219"/>
      <c r="IGP75" s="219"/>
      <c r="IGQ75" s="219"/>
      <c r="IGR75" s="219"/>
      <c r="IGS75" s="219"/>
      <c r="IGT75" s="219"/>
      <c r="IGU75" s="219"/>
      <c r="IGV75" s="219"/>
      <c r="IGW75" s="219"/>
      <c r="IGX75" s="219"/>
      <c r="IGY75" s="219"/>
      <c r="IGZ75" s="219"/>
      <c r="IHA75" s="219"/>
      <c r="IHB75" s="219"/>
      <c r="IHC75" s="219"/>
      <c r="IHD75" s="219"/>
      <c r="IHE75" s="219"/>
      <c r="IHF75" s="219"/>
      <c r="IHG75" s="219"/>
      <c r="IHH75" s="219"/>
      <c r="IHI75" s="219"/>
      <c r="IHJ75" s="219"/>
      <c r="IHK75" s="219"/>
      <c r="IHL75" s="219"/>
      <c r="IHM75" s="219"/>
      <c r="IHN75" s="219"/>
      <c r="IHO75" s="219"/>
      <c r="IHP75" s="219"/>
      <c r="IHQ75" s="219"/>
      <c r="IHR75" s="219"/>
      <c r="IHS75" s="219"/>
      <c r="IHT75" s="219"/>
      <c r="IHU75" s="219"/>
      <c r="IHV75" s="219"/>
      <c r="IHW75" s="219"/>
      <c r="IHX75" s="219"/>
      <c r="IHY75" s="219"/>
      <c r="IHZ75" s="219"/>
      <c r="IIA75" s="219"/>
      <c r="IIB75" s="219"/>
      <c r="IIC75" s="219"/>
      <c r="IID75" s="219"/>
      <c r="IIE75" s="219"/>
      <c r="IIF75" s="219"/>
      <c r="IIG75" s="219"/>
      <c r="IIH75" s="219"/>
      <c r="III75" s="219"/>
      <c r="IIJ75" s="219"/>
      <c r="IIK75" s="219"/>
      <c r="IIL75" s="219"/>
      <c r="IIM75" s="219"/>
      <c r="IIN75" s="219"/>
      <c r="IIO75" s="219"/>
      <c r="IIP75" s="219"/>
      <c r="IIQ75" s="219"/>
      <c r="IIR75" s="219"/>
      <c r="IIS75" s="219"/>
      <c r="IIT75" s="219"/>
      <c r="IIU75" s="219"/>
      <c r="IIV75" s="219"/>
      <c r="IIW75" s="219"/>
      <c r="IIX75" s="219"/>
      <c r="IIY75" s="219"/>
      <c r="IIZ75" s="219"/>
      <c r="IJA75" s="219"/>
      <c r="IJB75" s="219"/>
      <c r="IJC75" s="219"/>
      <c r="IJD75" s="219"/>
      <c r="IJE75" s="219"/>
      <c r="IJF75" s="219"/>
      <c r="IJG75" s="219"/>
      <c r="IJH75" s="219"/>
      <c r="IJI75" s="219"/>
      <c r="IJJ75" s="219"/>
      <c r="IJK75" s="219"/>
      <c r="IJL75" s="219"/>
      <c r="IJM75" s="219"/>
      <c r="IJN75" s="219"/>
      <c r="IJO75" s="219"/>
      <c r="IJP75" s="219"/>
      <c r="IJQ75" s="219"/>
      <c r="IJR75" s="219"/>
      <c r="IJS75" s="219"/>
      <c r="IJT75" s="219"/>
      <c r="IJU75" s="219"/>
      <c r="IJV75" s="219"/>
      <c r="IJW75" s="219"/>
      <c r="IJX75" s="219"/>
      <c r="IJY75" s="219"/>
      <c r="IJZ75" s="219"/>
      <c r="IKA75" s="219"/>
      <c r="IKB75" s="219"/>
      <c r="IKC75" s="219"/>
      <c r="IKD75" s="219"/>
      <c r="IKE75" s="219"/>
      <c r="IKF75" s="219"/>
      <c r="IKG75" s="219"/>
      <c r="IKH75" s="219"/>
      <c r="IKI75" s="219"/>
      <c r="IKJ75" s="219"/>
      <c r="IKK75" s="219"/>
      <c r="IKL75" s="219"/>
      <c r="IKM75" s="219"/>
      <c r="IKN75" s="219"/>
      <c r="IKO75" s="219"/>
      <c r="IKP75" s="219"/>
      <c r="IKQ75" s="219"/>
      <c r="IKR75" s="219"/>
      <c r="IKS75" s="219"/>
      <c r="IKT75" s="219"/>
      <c r="IKU75" s="219"/>
      <c r="IKV75" s="219"/>
      <c r="IKW75" s="219"/>
      <c r="IKX75" s="219"/>
      <c r="IKY75" s="219"/>
      <c r="IKZ75" s="219"/>
      <c r="ILA75" s="219"/>
      <c r="ILB75" s="219"/>
      <c r="ILC75" s="219"/>
      <c r="ILD75" s="219"/>
      <c r="ILE75" s="219"/>
      <c r="ILF75" s="219"/>
      <c r="ILG75" s="219"/>
      <c r="ILH75" s="219"/>
      <c r="ILI75" s="219"/>
      <c r="ILJ75" s="219"/>
      <c r="ILK75" s="219"/>
      <c r="ILL75" s="219"/>
      <c r="ILM75" s="219"/>
      <c r="ILN75" s="219"/>
      <c r="ILO75" s="219"/>
      <c r="ILP75" s="219"/>
      <c r="ILQ75" s="219"/>
      <c r="ILR75" s="219"/>
      <c r="ILS75" s="219"/>
      <c r="ILT75" s="219"/>
      <c r="ILU75" s="219"/>
      <c r="ILV75" s="219"/>
      <c r="ILW75" s="219"/>
      <c r="ILX75" s="219"/>
      <c r="ILY75" s="219"/>
      <c r="ILZ75" s="219"/>
      <c r="IMA75" s="219"/>
      <c r="IMB75" s="219"/>
      <c r="IMC75" s="219"/>
      <c r="IMD75" s="219"/>
      <c r="IME75" s="219"/>
      <c r="IMF75" s="219"/>
      <c r="IMG75" s="219"/>
      <c r="IMH75" s="219"/>
      <c r="IMI75" s="219"/>
      <c r="IMJ75" s="219"/>
      <c r="IMK75" s="219"/>
      <c r="IML75" s="219"/>
      <c r="IMM75" s="219"/>
      <c r="IMN75" s="219"/>
      <c r="IMO75" s="219"/>
      <c r="IMP75" s="219"/>
      <c r="IMQ75" s="219"/>
      <c r="IMR75" s="219"/>
      <c r="IMS75" s="219"/>
      <c r="IMT75" s="219"/>
      <c r="IMU75" s="219"/>
      <c r="IMV75" s="219"/>
      <c r="IMW75" s="219"/>
      <c r="IMX75" s="219"/>
      <c r="IMY75" s="219"/>
      <c r="IMZ75" s="219"/>
      <c r="INA75" s="219"/>
      <c r="INB75" s="219"/>
      <c r="INC75" s="219"/>
      <c r="IND75" s="219"/>
      <c r="INE75" s="219"/>
      <c r="INF75" s="219"/>
      <c r="ING75" s="219"/>
      <c r="INH75" s="219"/>
      <c r="INI75" s="219"/>
      <c r="INJ75" s="219"/>
      <c r="INK75" s="219"/>
      <c r="INL75" s="219"/>
      <c r="INM75" s="219"/>
      <c r="INN75" s="219"/>
      <c r="INO75" s="219"/>
      <c r="INP75" s="219"/>
      <c r="INQ75" s="219"/>
      <c r="INR75" s="219"/>
      <c r="INS75" s="219"/>
      <c r="INT75" s="219"/>
      <c r="INU75" s="219"/>
      <c r="INV75" s="219"/>
      <c r="INW75" s="219"/>
      <c r="INX75" s="219"/>
      <c r="INY75" s="219"/>
      <c r="INZ75" s="219"/>
      <c r="IOA75" s="219"/>
      <c r="IOB75" s="219"/>
      <c r="IOC75" s="219"/>
      <c r="IOD75" s="219"/>
      <c r="IOE75" s="219"/>
      <c r="IOF75" s="219"/>
      <c r="IOG75" s="219"/>
      <c r="IOH75" s="219"/>
      <c r="IOI75" s="219"/>
      <c r="IOJ75" s="219"/>
      <c r="IOK75" s="219"/>
      <c r="IOL75" s="219"/>
      <c r="IOM75" s="219"/>
      <c r="ION75" s="219"/>
      <c r="IOO75" s="219"/>
      <c r="IOP75" s="219"/>
      <c r="IOQ75" s="219"/>
      <c r="IOR75" s="219"/>
      <c r="IOS75" s="219"/>
      <c r="IOT75" s="219"/>
      <c r="IOU75" s="219"/>
      <c r="IOV75" s="219"/>
      <c r="IOW75" s="219"/>
      <c r="IOX75" s="219"/>
      <c r="IOY75" s="219"/>
      <c r="IOZ75" s="219"/>
      <c r="IPA75" s="219"/>
      <c r="IPB75" s="219"/>
      <c r="IPC75" s="219"/>
      <c r="IPD75" s="219"/>
      <c r="IPE75" s="219"/>
      <c r="IPF75" s="219"/>
      <c r="IPG75" s="219"/>
      <c r="IPH75" s="219"/>
      <c r="IPI75" s="219"/>
      <c r="IPJ75" s="219"/>
      <c r="IPK75" s="219"/>
      <c r="IPL75" s="219"/>
      <c r="IPM75" s="219"/>
      <c r="IPN75" s="219"/>
      <c r="IPO75" s="219"/>
      <c r="IPP75" s="219"/>
      <c r="IPQ75" s="219"/>
      <c r="IPR75" s="219"/>
      <c r="IPS75" s="219"/>
      <c r="IPT75" s="219"/>
      <c r="IPU75" s="219"/>
      <c r="IPV75" s="219"/>
      <c r="IPW75" s="219"/>
      <c r="IPX75" s="219"/>
      <c r="IPY75" s="219"/>
      <c r="IPZ75" s="219"/>
      <c r="IQA75" s="219"/>
      <c r="IQB75" s="219"/>
      <c r="IQC75" s="219"/>
      <c r="IQD75" s="219"/>
      <c r="IQE75" s="219"/>
      <c r="IQF75" s="219"/>
      <c r="IQG75" s="219"/>
      <c r="IQH75" s="219"/>
      <c r="IQI75" s="219"/>
      <c r="IQJ75" s="219"/>
      <c r="IQK75" s="219"/>
      <c r="IQL75" s="219"/>
      <c r="IQM75" s="219"/>
      <c r="IQN75" s="219"/>
      <c r="IQO75" s="219"/>
      <c r="IQP75" s="219"/>
      <c r="IQQ75" s="219"/>
      <c r="IQR75" s="219"/>
      <c r="IQS75" s="219"/>
      <c r="IQT75" s="219"/>
      <c r="IQU75" s="219"/>
      <c r="IQV75" s="219"/>
      <c r="IQW75" s="219"/>
      <c r="IQX75" s="219"/>
      <c r="IQY75" s="219"/>
      <c r="IQZ75" s="219"/>
      <c r="IRA75" s="219"/>
      <c r="IRB75" s="219"/>
      <c r="IRC75" s="219"/>
      <c r="IRD75" s="219"/>
      <c r="IRE75" s="219"/>
      <c r="IRF75" s="219"/>
      <c r="IRG75" s="219"/>
      <c r="IRH75" s="219"/>
      <c r="IRI75" s="219"/>
      <c r="IRJ75" s="219"/>
      <c r="IRK75" s="219"/>
      <c r="IRL75" s="219"/>
      <c r="IRM75" s="219"/>
      <c r="IRN75" s="219"/>
      <c r="IRO75" s="219"/>
      <c r="IRP75" s="219"/>
      <c r="IRQ75" s="219"/>
      <c r="IRR75" s="219"/>
      <c r="IRS75" s="219"/>
      <c r="IRT75" s="219"/>
      <c r="IRU75" s="219"/>
      <c r="IRV75" s="219"/>
      <c r="IRW75" s="219"/>
      <c r="IRX75" s="219"/>
      <c r="IRY75" s="219"/>
      <c r="IRZ75" s="219"/>
      <c r="ISA75" s="219"/>
      <c r="ISB75" s="219"/>
      <c r="ISC75" s="219"/>
      <c r="ISD75" s="219"/>
      <c r="ISE75" s="219"/>
      <c r="ISF75" s="219"/>
      <c r="ISG75" s="219"/>
      <c r="ISH75" s="219"/>
      <c r="ISI75" s="219"/>
      <c r="ISJ75" s="219"/>
      <c r="ISK75" s="219"/>
      <c r="ISL75" s="219"/>
      <c r="ISM75" s="219"/>
      <c r="ISN75" s="219"/>
      <c r="ISO75" s="219"/>
      <c r="ISP75" s="219"/>
      <c r="ISQ75" s="219"/>
      <c r="ISR75" s="219"/>
      <c r="ISS75" s="219"/>
      <c r="IST75" s="219"/>
      <c r="ISU75" s="219"/>
      <c r="ISV75" s="219"/>
      <c r="ISW75" s="219"/>
      <c r="ISX75" s="219"/>
      <c r="ISY75" s="219"/>
      <c r="ISZ75" s="219"/>
      <c r="ITA75" s="219"/>
      <c r="ITB75" s="219"/>
      <c r="ITC75" s="219"/>
      <c r="ITD75" s="219"/>
      <c r="ITE75" s="219"/>
      <c r="ITF75" s="219"/>
      <c r="ITG75" s="219"/>
      <c r="ITH75" s="219"/>
      <c r="ITI75" s="219"/>
      <c r="ITJ75" s="219"/>
      <c r="ITK75" s="219"/>
      <c r="ITL75" s="219"/>
      <c r="ITM75" s="219"/>
      <c r="ITN75" s="219"/>
      <c r="ITO75" s="219"/>
      <c r="ITP75" s="219"/>
      <c r="ITQ75" s="219"/>
      <c r="ITR75" s="219"/>
      <c r="ITS75" s="219"/>
      <c r="ITT75" s="219"/>
      <c r="ITU75" s="219"/>
      <c r="ITV75" s="219"/>
      <c r="ITW75" s="219"/>
      <c r="ITX75" s="219"/>
      <c r="ITY75" s="219"/>
      <c r="ITZ75" s="219"/>
      <c r="IUA75" s="219"/>
      <c r="IUB75" s="219"/>
      <c r="IUC75" s="219"/>
      <c r="IUD75" s="219"/>
      <c r="IUE75" s="219"/>
      <c r="IUF75" s="219"/>
      <c r="IUG75" s="219"/>
      <c r="IUH75" s="219"/>
      <c r="IUI75" s="219"/>
      <c r="IUJ75" s="219"/>
      <c r="IUK75" s="219"/>
      <c r="IUL75" s="219"/>
      <c r="IUM75" s="219"/>
      <c r="IUN75" s="219"/>
      <c r="IUO75" s="219"/>
      <c r="IUP75" s="219"/>
      <c r="IUQ75" s="219"/>
      <c r="IUR75" s="219"/>
      <c r="IUS75" s="219"/>
      <c r="IUT75" s="219"/>
      <c r="IUU75" s="219"/>
      <c r="IUV75" s="219"/>
      <c r="IUW75" s="219"/>
      <c r="IUX75" s="219"/>
      <c r="IUY75" s="219"/>
      <c r="IUZ75" s="219"/>
      <c r="IVA75" s="219"/>
      <c r="IVB75" s="219"/>
      <c r="IVC75" s="219"/>
      <c r="IVD75" s="219"/>
      <c r="IVE75" s="219"/>
      <c r="IVF75" s="219"/>
      <c r="IVG75" s="219"/>
      <c r="IVH75" s="219"/>
      <c r="IVI75" s="219"/>
      <c r="IVJ75" s="219"/>
      <c r="IVK75" s="219"/>
      <c r="IVL75" s="219"/>
      <c r="IVM75" s="219"/>
      <c r="IVN75" s="219"/>
      <c r="IVO75" s="219"/>
      <c r="IVP75" s="219"/>
      <c r="IVQ75" s="219"/>
      <c r="IVR75" s="219"/>
      <c r="IVS75" s="219"/>
      <c r="IVT75" s="219"/>
      <c r="IVU75" s="219"/>
      <c r="IVV75" s="219"/>
      <c r="IVW75" s="219"/>
      <c r="IVX75" s="219"/>
      <c r="IVY75" s="219"/>
      <c r="IVZ75" s="219"/>
      <c r="IWA75" s="219"/>
      <c r="IWB75" s="219"/>
      <c r="IWC75" s="219"/>
      <c r="IWD75" s="219"/>
      <c r="IWE75" s="219"/>
      <c r="IWF75" s="219"/>
      <c r="IWG75" s="219"/>
      <c r="IWH75" s="219"/>
      <c r="IWI75" s="219"/>
      <c r="IWJ75" s="219"/>
      <c r="IWK75" s="219"/>
      <c r="IWL75" s="219"/>
      <c r="IWM75" s="219"/>
      <c r="IWN75" s="219"/>
      <c r="IWO75" s="219"/>
      <c r="IWP75" s="219"/>
      <c r="IWQ75" s="219"/>
      <c r="IWR75" s="219"/>
      <c r="IWS75" s="219"/>
      <c r="IWT75" s="219"/>
      <c r="IWU75" s="219"/>
      <c r="IWV75" s="219"/>
      <c r="IWW75" s="219"/>
      <c r="IWX75" s="219"/>
      <c r="IWY75" s="219"/>
      <c r="IWZ75" s="219"/>
      <c r="IXA75" s="219"/>
      <c r="IXB75" s="219"/>
      <c r="IXC75" s="219"/>
      <c r="IXD75" s="219"/>
      <c r="IXE75" s="219"/>
      <c r="IXF75" s="219"/>
      <c r="IXG75" s="219"/>
      <c r="IXH75" s="219"/>
      <c r="IXI75" s="219"/>
      <c r="IXJ75" s="219"/>
      <c r="IXK75" s="219"/>
      <c r="IXL75" s="219"/>
      <c r="IXM75" s="219"/>
      <c r="IXN75" s="219"/>
      <c r="IXO75" s="219"/>
      <c r="IXP75" s="219"/>
      <c r="IXQ75" s="219"/>
      <c r="IXR75" s="219"/>
      <c r="IXS75" s="219"/>
      <c r="IXT75" s="219"/>
      <c r="IXU75" s="219"/>
      <c r="IXV75" s="219"/>
      <c r="IXW75" s="219"/>
      <c r="IXX75" s="219"/>
      <c r="IXY75" s="219"/>
      <c r="IXZ75" s="219"/>
      <c r="IYA75" s="219"/>
      <c r="IYB75" s="219"/>
      <c r="IYC75" s="219"/>
      <c r="IYD75" s="219"/>
      <c r="IYE75" s="219"/>
      <c r="IYF75" s="219"/>
      <c r="IYG75" s="219"/>
      <c r="IYH75" s="219"/>
      <c r="IYI75" s="219"/>
      <c r="IYJ75" s="219"/>
      <c r="IYK75" s="219"/>
      <c r="IYL75" s="219"/>
      <c r="IYM75" s="219"/>
      <c r="IYN75" s="219"/>
      <c r="IYO75" s="219"/>
      <c r="IYP75" s="219"/>
      <c r="IYQ75" s="219"/>
      <c r="IYR75" s="219"/>
      <c r="IYS75" s="219"/>
      <c r="IYT75" s="219"/>
      <c r="IYU75" s="219"/>
      <c r="IYV75" s="219"/>
      <c r="IYW75" s="219"/>
      <c r="IYX75" s="219"/>
      <c r="IYY75" s="219"/>
      <c r="IYZ75" s="219"/>
      <c r="IZA75" s="219"/>
      <c r="IZB75" s="219"/>
      <c r="IZC75" s="219"/>
      <c r="IZD75" s="219"/>
      <c r="IZE75" s="219"/>
      <c r="IZF75" s="219"/>
      <c r="IZG75" s="219"/>
      <c r="IZH75" s="219"/>
      <c r="IZI75" s="219"/>
      <c r="IZJ75" s="219"/>
      <c r="IZK75" s="219"/>
      <c r="IZL75" s="219"/>
      <c r="IZM75" s="219"/>
      <c r="IZN75" s="219"/>
      <c r="IZO75" s="219"/>
      <c r="IZP75" s="219"/>
      <c r="IZQ75" s="219"/>
      <c r="IZR75" s="219"/>
      <c r="IZS75" s="219"/>
      <c r="IZT75" s="219"/>
      <c r="IZU75" s="219"/>
      <c r="IZV75" s="219"/>
      <c r="IZW75" s="219"/>
      <c r="IZX75" s="219"/>
      <c r="IZY75" s="219"/>
      <c r="IZZ75" s="219"/>
      <c r="JAA75" s="219"/>
      <c r="JAB75" s="219"/>
      <c r="JAC75" s="219"/>
      <c r="JAD75" s="219"/>
      <c r="JAE75" s="219"/>
      <c r="JAF75" s="219"/>
      <c r="JAG75" s="219"/>
      <c r="JAH75" s="219"/>
      <c r="JAI75" s="219"/>
      <c r="JAJ75" s="219"/>
      <c r="JAK75" s="219"/>
      <c r="JAL75" s="219"/>
      <c r="JAM75" s="219"/>
      <c r="JAN75" s="219"/>
      <c r="JAO75" s="219"/>
      <c r="JAP75" s="219"/>
      <c r="JAQ75" s="219"/>
      <c r="JAR75" s="219"/>
      <c r="JAS75" s="219"/>
      <c r="JAT75" s="219"/>
      <c r="JAU75" s="219"/>
      <c r="JAV75" s="219"/>
      <c r="JAW75" s="219"/>
      <c r="JAX75" s="219"/>
      <c r="JAY75" s="219"/>
      <c r="JAZ75" s="219"/>
      <c r="JBA75" s="219"/>
      <c r="JBB75" s="219"/>
      <c r="JBC75" s="219"/>
      <c r="JBD75" s="219"/>
      <c r="JBE75" s="219"/>
      <c r="JBF75" s="219"/>
      <c r="JBG75" s="219"/>
      <c r="JBH75" s="219"/>
      <c r="JBI75" s="219"/>
      <c r="JBJ75" s="219"/>
      <c r="JBK75" s="219"/>
      <c r="JBL75" s="219"/>
      <c r="JBM75" s="219"/>
      <c r="JBN75" s="219"/>
      <c r="JBO75" s="219"/>
      <c r="JBP75" s="219"/>
      <c r="JBQ75" s="219"/>
      <c r="JBR75" s="219"/>
      <c r="JBS75" s="219"/>
      <c r="JBT75" s="219"/>
      <c r="JBU75" s="219"/>
      <c r="JBV75" s="219"/>
      <c r="JBW75" s="219"/>
      <c r="JBX75" s="219"/>
      <c r="JBY75" s="219"/>
      <c r="JBZ75" s="219"/>
      <c r="JCA75" s="219"/>
      <c r="JCB75" s="219"/>
      <c r="JCC75" s="219"/>
      <c r="JCD75" s="219"/>
      <c r="JCE75" s="219"/>
      <c r="JCF75" s="219"/>
      <c r="JCG75" s="219"/>
      <c r="JCH75" s="219"/>
      <c r="JCI75" s="219"/>
      <c r="JCJ75" s="219"/>
      <c r="JCK75" s="219"/>
      <c r="JCL75" s="219"/>
      <c r="JCM75" s="219"/>
      <c r="JCN75" s="219"/>
      <c r="JCO75" s="219"/>
      <c r="JCP75" s="219"/>
      <c r="JCQ75" s="219"/>
      <c r="JCR75" s="219"/>
      <c r="JCS75" s="219"/>
      <c r="JCT75" s="219"/>
      <c r="JCU75" s="219"/>
      <c r="JCV75" s="219"/>
      <c r="JCW75" s="219"/>
      <c r="JCX75" s="219"/>
      <c r="JCY75" s="219"/>
      <c r="JCZ75" s="219"/>
      <c r="JDA75" s="219"/>
      <c r="JDB75" s="219"/>
      <c r="JDC75" s="219"/>
      <c r="JDD75" s="219"/>
      <c r="JDE75" s="219"/>
      <c r="JDF75" s="219"/>
      <c r="JDG75" s="219"/>
      <c r="JDH75" s="219"/>
      <c r="JDI75" s="219"/>
      <c r="JDJ75" s="219"/>
      <c r="JDK75" s="219"/>
      <c r="JDL75" s="219"/>
      <c r="JDM75" s="219"/>
      <c r="JDN75" s="219"/>
      <c r="JDO75" s="219"/>
      <c r="JDP75" s="219"/>
      <c r="JDQ75" s="219"/>
      <c r="JDR75" s="219"/>
      <c r="JDS75" s="219"/>
      <c r="JDT75" s="219"/>
      <c r="JDU75" s="219"/>
      <c r="JDV75" s="219"/>
      <c r="JDW75" s="219"/>
      <c r="JDX75" s="219"/>
      <c r="JDY75" s="219"/>
      <c r="JDZ75" s="219"/>
      <c r="JEA75" s="219"/>
      <c r="JEB75" s="219"/>
      <c r="JEC75" s="219"/>
      <c r="JED75" s="219"/>
      <c r="JEE75" s="219"/>
      <c r="JEF75" s="219"/>
      <c r="JEG75" s="219"/>
      <c r="JEH75" s="219"/>
      <c r="JEI75" s="219"/>
      <c r="JEJ75" s="219"/>
      <c r="JEK75" s="219"/>
      <c r="JEL75" s="219"/>
      <c r="JEM75" s="219"/>
      <c r="JEN75" s="219"/>
      <c r="JEO75" s="219"/>
      <c r="JEP75" s="219"/>
      <c r="JEQ75" s="219"/>
      <c r="JER75" s="219"/>
      <c r="JES75" s="219"/>
      <c r="JET75" s="219"/>
      <c r="JEU75" s="219"/>
      <c r="JEV75" s="219"/>
      <c r="JEW75" s="219"/>
      <c r="JEX75" s="219"/>
      <c r="JEY75" s="219"/>
      <c r="JEZ75" s="219"/>
      <c r="JFA75" s="219"/>
      <c r="JFB75" s="219"/>
      <c r="JFC75" s="219"/>
      <c r="JFD75" s="219"/>
      <c r="JFE75" s="219"/>
      <c r="JFF75" s="219"/>
      <c r="JFG75" s="219"/>
      <c r="JFH75" s="219"/>
      <c r="JFI75" s="219"/>
      <c r="JFJ75" s="219"/>
      <c r="JFK75" s="219"/>
      <c r="JFL75" s="219"/>
      <c r="JFM75" s="219"/>
      <c r="JFN75" s="219"/>
      <c r="JFO75" s="219"/>
      <c r="JFP75" s="219"/>
      <c r="JFQ75" s="219"/>
      <c r="JFR75" s="219"/>
      <c r="JFS75" s="219"/>
      <c r="JFT75" s="219"/>
      <c r="JFU75" s="219"/>
      <c r="JFV75" s="219"/>
      <c r="JFW75" s="219"/>
      <c r="JFX75" s="219"/>
      <c r="JFY75" s="219"/>
      <c r="JFZ75" s="219"/>
      <c r="JGA75" s="219"/>
      <c r="JGB75" s="219"/>
      <c r="JGC75" s="219"/>
      <c r="JGD75" s="219"/>
      <c r="JGE75" s="219"/>
      <c r="JGF75" s="219"/>
      <c r="JGG75" s="219"/>
      <c r="JGH75" s="219"/>
      <c r="JGI75" s="219"/>
      <c r="JGJ75" s="219"/>
      <c r="JGK75" s="219"/>
      <c r="JGL75" s="219"/>
      <c r="JGM75" s="219"/>
      <c r="JGN75" s="219"/>
      <c r="JGO75" s="219"/>
      <c r="JGP75" s="219"/>
      <c r="JGQ75" s="219"/>
      <c r="JGR75" s="219"/>
      <c r="JGS75" s="219"/>
      <c r="JGT75" s="219"/>
      <c r="JGU75" s="219"/>
      <c r="JGV75" s="219"/>
      <c r="JGW75" s="219"/>
      <c r="JGX75" s="219"/>
      <c r="JGY75" s="219"/>
      <c r="JGZ75" s="219"/>
      <c r="JHA75" s="219"/>
      <c r="JHB75" s="219"/>
      <c r="JHC75" s="219"/>
      <c r="JHD75" s="219"/>
      <c r="JHE75" s="219"/>
      <c r="JHF75" s="219"/>
      <c r="JHG75" s="219"/>
      <c r="JHH75" s="219"/>
      <c r="JHI75" s="219"/>
      <c r="JHJ75" s="219"/>
      <c r="JHK75" s="219"/>
      <c r="JHL75" s="219"/>
      <c r="JHM75" s="219"/>
      <c r="JHN75" s="219"/>
      <c r="JHO75" s="219"/>
      <c r="JHP75" s="219"/>
      <c r="JHQ75" s="219"/>
      <c r="JHR75" s="219"/>
      <c r="JHS75" s="219"/>
      <c r="JHT75" s="219"/>
      <c r="JHU75" s="219"/>
      <c r="JHV75" s="219"/>
      <c r="JHW75" s="219"/>
      <c r="JHX75" s="219"/>
      <c r="JHY75" s="219"/>
      <c r="JHZ75" s="219"/>
      <c r="JIA75" s="219"/>
      <c r="JIB75" s="219"/>
      <c r="JIC75" s="219"/>
      <c r="JID75" s="219"/>
      <c r="JIE75" s="219"/>
      <c r="JIF75" s="219"/>
      <c r="JIG75" s="219"/>
      <c r="JIH75" s="219"/>
      <c r="JII75" s="219"/>
      <c r="JIJ75" s="219"/>
      <c r="JIK75" s="219"/>
      <c r="JIL75" s="219"/>
      <c r="JIM75" s="219"/>
      <c r="JIN75" s="219"/>
      <c r="JIO75" s="219"/>
      <c r="JIP75" s="219"/>
      <c r="JIQ75" s="219"/>
      <c r="JIR75" s="219"/>
      <c r="JIS75" s="219"/>
      <c r="JIT75" s="219"/>
      <c r="JIU75" s="219"/>
      <c r="JIV75" s="219"/>
      <c r="JIW75" s="219"/>
      <c r="JIX75" s="219"/>
      <c r="JIY75" s="219"/>
      <c r="JIZ75" s="219"/>
      <c r="JJA75" s="219"/>
      <c r="JJB75" s="219"/>
      <c r="JJC75" s="219"/>
      <c r="JJD75" s="219"/>
      <c r="JJE75" s="219"/>
      <c r="JJF75" s="219"/>
      <c r="JJG75" s="219"/>
      <c r="JJH75" s="219"/>
      <c r="JJI75" s="219"/>
      <c r="JJJ75" s="219"/>
      <c r="JJK75" s="219"/>
      <c r="JJL75" s="219"/>
      <c r="JJM75" s="219"/>
      <c r="JJN75" s="219"/>
      <c r="JJO75" s="219"/>
      <c r="JJP75" s="219"/>
      <c r="JJQ75" s="219"/>
      <c r="JJR75" s="219"/>
      <c r="JJS75" s="219"/>
      <c r="JJT75" s="219"/>
      <c r="JJU75" s="219"/>
      <c r="JJV75" s="219"/>
      <c r="JJW75" s="219"/>
      <c r="JJX75" s="219"/>
      <c r="JJY75" s="219"/>
      <c r="JJZ75" s="219"/>
      <c r="JKA75" s="219"/>
      <c r="JKB75" s="219"/>
      <c r="JKC75" s="219"/>
      <c r="JKD75" s="219"/>
      <c r="JKE75" s="219"/>
      <c r="JKF75" s="219"/>
      <c r="JKG75" s="219"/>
      <c r="JKH75" s="219"/>
      <c r="JKI75" s="219"/>
      <c r="JKJ75" s="219"/>
      <c r="JKK75" s="219"/>
      <c r="JKL75" s="219"/>
      <c r="JKM75" s="219"/>
      <c r="JKN75" s="219"/>
      <c r="JKO75" s="219"/>
      <c r="JKP75" s="219"/>
      <c r="JKQ75" s="219"/>
      <c r="JKR75" s="219"/>
      <c r="JKS75" s="219"/>
      <c r="JKT75" s="219"/>
      <c r="JKU75" s="219"/>
      <c r="JKV75" s="219"/>
      <c r="JKW75" s="219"/>
      <c r="JKX75" s="219"/>
      <c r="JKY75" s="219"/>
      <c r="JKZ75" s="219"/>
      <c r="JLA75" s="219"/>
      <c r="JLB75" s="219"/>
      <c r="JLC75" s="219"/>
      <c r="JLD75" s="219"/>
      <c r="JLE75" s="219"/>
      <c r="JLF75" s="219"/>
      <c r="JLG75" s="219"/>
      <c r="JLH75" s="219"/>
      <c r="JLI75" s="219"/>
      <c r="JLJ75" s="219"/>
      <c r="JLK75" s="219"/>
      <c r="JLL75" s="219"/>
      <c r="JLM75" s="219"/>
      <c r="JLN75" s="219"/>
      <c r="JLO75" s="219"/>
      <c r="JLP75" s="219"/>
      <c r="JLQ75" s="219"/>
      <c r="JLR75" s="219"/>
      <c r="JLS75" s="219"/>
      <c r="JLT75" s="219"/>
      <c r="JLU75" s="219"/>
      <c r="JLV75" s="219"/>
      <c r="JLW75" s="219"/>
      <c r="JLX75" s="219"/>
      <c r="JLY75" s="219"/>
      <c r="JLZ75" s="219"/>
      <c r="JMA75" s="219"/>
      <c r="JMB75" s="219"/>
      <c r="JMC75" s="219"/>
      <c r="JMD75" s="219"/>
      <c r="JME75" s="219"/>
      <c r="JMF75" s="219"/>
      <c r="JMG75" s="219"/>
      <c r="JMH75" s="219"/>
      <c r="JMI75" s="219"/>
      <c r="JMJ75" s="219"/>
      <c r="JMK75" s="219"/>
      <c r="JML75" s="219"/>
      <c r="JMM75" s="219"/>
      <c r="JMN75" s="219"/>
      <c r="JMO75" s="219"/>
      <c r="JMP75" s="219"/>
      <c r="JMQ75" s="219"/>
      <c r="JMR75" s="219"/>
      <c r="JMS75" s="219"/>
      <c r="JMT75" s="219"/>
      <c r="JMU75" s="219"/>
      <c r="JMV75" s="219"/>
      <c r="JMW75" s="219"/>
      <c r="JMX75" s="219"/>
      <c r="JMY75" s="219"/>
      <c r="JMZ75" s="219"/>
      <c r="JNA75" s="219"/>
      <c r="JNB75" s="219"/>
      <c r="JNC75" s="219"/>
      <c r="JND75" s="219"/>
      <c r="JNE75" s="219"/>
      <c r="JNF75" s="219"/>
      <c r="JNG75" s="219"/>
      <c r="JNH75" s="219"/>
      <c r="JNI75" s="219"/>
      <c r="JNJ75" s="219"/>
      <c r="JNK75" s="219"/>
      <c r="JNL75" s="219"/>
      <c r="JNM75" s="219"/>
      <c r="JNN75" s="219"/>
      <c r="JNO75" s="219"/>
      <c r="JNP75" s="219"/>
      <c r="JNQ75" s="219"/>
      <c r="JNR75" s="219"/>
      <c r="JNS75" s="219"/>
      <c r="JNT75" s="219"/>
      <c r="JNU75" s="219"/>
      <c r="JNV75" s="219"/>
      <c r="JNW75" s="219"/>
      <c r="JNX75" s="219"/>
      <c r="JNY75" s="219"/>
      <c r="JNZ75" s="219"/>
      <c r="JOA75" s="219"/>
      <c r="JOB75" s="219"/>
      <c r="JOC75" s="219"/>
      <c r="JOD75" s="219"/>
      <c r="JOE75" s="219"/>
      <c r="JOF75" s="219"/>
      <c r="JOG75" s="219"/>
      <c r="JOH75" s="219"/>
      <c r="JOI75" s="219"/>
      <c r="JOJ75" s="219"/>
      <c r="JOK75" s="219"/>
      <c r="JOL75" s="219"/>
      <c r="JOM75" s="219"/>
      <c r="JON75" s="219"/>
      <c r="JOO75" s="219"/>
      <c r="JOP75" s="219"/>
      <c r="JOQ75" s="219"/>
      <c r="JOR75" s="219"/>
      <c r="JOS75" s="219"/>
      <c r="JOT75" s="219"/>
      <c r="JOU75" s="219"/>
      <c r="JOV75" s="219"/>
      <c r="JOW75" s="219"/>
      <c r="JOX75" s="219"/>
      <c r="JOY75" s="219"/>
      <c r="JOZ75" s="219"/>
      <c r="JPA75" s="219"/>
      <c r="JPB75" s="219"/>
      <c r="JPC75" s="219"/>
      <c r="JPD75" s="219"/>
      <c r="JPE75" s="219"/>
      <c r="JPF75" s="219"/>
      <c r="JPG75" s="219"/>
      <c r="JPH75" s="219"/>
      <c r="JPI75" s="219"/>
      <c r="JPJ75" s="219"/>
      <c r="JPK75" s="219"/>
      <c r="JPL75" s="219"/>
      <c r="JPM75" s="219"/>
      <c r="JPN75" s="219"/>
      <c r="JPO75" s="219"/>
      <c r="JPP75" s="219"/>
      <c r="JPQ75" s="219"/>
      <c r="JPR75" s="219"/>
      <c r="JPS75" s="219"/>
      <c r="JPT75" s="219"/>
      <c r="JPU75" s="219"/>
      <c r="JPV75" s="219"/>
      <c r="JPW75" s="219"/>
      <c r="JPX75" s="219"/>
      <c r="JPY75" s="219"/>
      <c r="JPZ75" s="219"/>
      <c r="JQA75" s="219"/>
      <c r="JQB75" s="219"/>
      <c r="JQC75" s="219"/>
      <c r="JQD75" s="219"/>
      <c r="JQE75" s="219"/>
      <c r="JQF75" s="219"/>
      <c r="JQG75" s="219"/>
      <c r="JQH75" s="219"/>
      <c r="JQI75" s="219"/>
      <c r="JQJ75" s="219"/>
      <c r="JQK75" s="219"/>
      <c r="JQL75" s="219"/>
      <c r="JQM75" s="219"/>
      <c r="JQN75" s="219"/>
      <c r="JQO75" s="219"/>
      <c r="JQP75" s="219"/>
      <c r="JQQ75" s="219"/>
      <c r="JQR75" s="219"/>
      <c r="JQS75" s="219"/>
      <c r="JQT75" s="219"/>
      <c r="JQU75" s="219"/>
      <c r="JQV75" s="219"/>
      <c r="JQW75" s="219"/>
      <c r="JQX75" s="219"/>
      <c r="JQY75" s="219"/>
      <c r="JQZ75" s="219"/>
      <c r="JRA75" s="219"/>
      <c r="JRB75" s="219"/>
      <c r="JRC75" s="219"/>
      <c r="JRD75" s="219"/>
      <c r="JRE75" s="219"/>
      <c r="JRF75" s="219"/>
      <c r="JRG75" s="219"/>
      <c r="JRH75" s="219"/>
      <c r="JRI75" s="219"/>
      <c r="JRJ75" s="219"/>
      <c r="JRK75" s="219"/>
      <c r="JRL75" s="219"/>
      <c r="JRM75" s="219"/>
      <c r="JRN75" s="219"/>
      <c r="JRO75" s="219"/>
      <c r="JRP75" s="219"/>
      <c r="JRQ75" s="219"/>
      <c r="JRR75" s="219"/>
      <c r="JRS75" s="219"/>
      <c r="JRT75" s="219"/>
      <c r="JRU75" s="219"/>
      <c r="JRV75" s="219"/>
      <c r="JRW75" s="219"/>
      <c r="JRX75" s="219"/>
      <c r="JRY75" s="219"/>
      <c r="JRZ75" s="219"/>
      <c r="JSA75" s="219"/>
      <c r="JSB75" s="219"/>
      <c r="JSC75" s="219"/>
      <c r="JSD75" s="219"/>
      <c r="JSE75" s="219"/>
      <c r="JSF75" s="219"/>
      <c r="JSG75" s="219"/>
      <c r="JSH75" s="219"/>
      <c r="JSI75" s="219"/>
      <c r="JSJ75" s="219"/>
      <c r="JSK75" s="219"/>
      <c r="JSL75" s="219"/>
      <c r="JSM75" s="219"/>
      <c r="JSN75" s="219"/>
      <c r="JSO75" s="219"/>
      <c r="JSP75" s="219"/>
      <c r="JSQ75" s="219"/>
      <c r="JSR75" s="219"/>
      <c r="JSS75" s="219"/>
      <c r="JST75" s="219"/>
      <c r="JSU75" s="219"/>
      <c r="JSV75" s="219"/>
      <c r="JSW75" s="219"/>
      <c r="JSX75" s="219"/>
      <c r="JSY75" s="219"/>
      <c r="JSZ75" s="219"/>
      <c r="JTA75" s="219"/>
      <c r="JTB75" s="219"/>
      <c r="JTC75" s="219"/>
      <c r="JTD75" s="219"/>
      <c r="JTE75" s="219"/>
      <c r="JTF75" s="219"/>
      <c r="JTG75" s="219"/>
      <c r="JTH75" s="219"/>
      <c r="JTI75" s="219"/>
      <c r="JTJ75" s="219"/>
      <c r="JTK75" s="219"/>
      <c r="JTL75" s="219"/>
      <c r="JTM75" s="219"/>
      <c r="JTN75" s="219"/>
      <c r="JTO75" s="219"/>
      <c r="JTP75" s="219"/>
      <c r="JTQ75" s="219"/>
      <c r="JTR75" s="219"/>
      <c r="JTS75" s="219"/>
      <c r="JTT75" s="219"/>
      <c r="JTU75" s="219"/>
      <c r="JTV75" s="219"/>
      <c r="JTW75" s="219"/>
      <c r="JTX75" s="219"/>
      <c r="JTY75" s="219"/>
      <c r="JTZ75" s="219"/>
      <c r="JUA75" s="219"/>
      <c r="JUB75" s="219"/>
      <c r="JUC75" s="219"/>
      <c r="JUD75" s="219"/>
      <c r="JUE75" s="219"/>
      <c r="JUF75" s="219"/>
      <c r="JUG75" s="219"/>
      <c r="JUH75" s="219"/>
      <c r="JUI75" s="219"/>
      <c r="JUJ75" s="219"/>
      <c r="JUK75" s="219"/>
      <c r="JUL75" s="219"/>
      <c r="JUM75" s="219"/>
      <c r="JUN75" s="219"/>
      <c r="JUO75" s="219"/>
      <c r="JUP75" s="219"/>
      <c r="JUQ75" s="219"/>
      <c r="JUR75" s="219"/>
      <c r="JUS75" s="219"/>
      <c r="JUT75" s="219"/>
      <c r="JUU75" s="219"/>
      <c r="JUV75" s="219"/>
      <c r="JUW75" s="219"/>
      <c r="JUX75" s="219"/>
      <c r="JUY75" s="219"/>
      <c r="JUZ75" s="219"/>
      <c r="JVA75" s="219"/>
      <c r="JVB75" s="219"/>
      <c r="JVC75" s="219"/>
      <c r="JVD75" s="219"/>
      <c r="JVE75" s="219"/>
      <c r="JVF75" s="219"/>
      <c r="JVG75" s="219"/>
      <c r="JVH75" s="219"/>
      <c r="JVI75" s="219"/>
      <c r="JVJ75" s="219"/>
      <c r="JVK75" s="219"/>
      <c r="JVL75" s="219"/>
      <c r="JVM75" s="219"/>
      <c r="JVN75" s="219"/>
      <c r="JVO75" s="219"/>
      <c r="JVP75" s="219"/>
      <c r="JVQ75" s="219"/>
      <c r="JVR75" s="219"/>
      <c r="JVS75" s="219"/>
      <c r="JVT75" s="219"/>
      <c r="JVU75" s="219"/>
      <c r="JVV75" s="219"/>
      <c r="JVW75" s="219"/>
      <c r="JVX75" s="219"/>
      <c r="JVY75" s="219"/>
      <c r="JVZ75" s="219"/>
      <c r="JWA75" s="219"/>
      <c r="JWB75" s="219"/>
      <c r="JWC75" s="219"/>
      <c r="JWD75" s="219"/>
      <c r="JWE75" s="219"/>
      <c r="JWF75" s="219"/>
      <c r="JWG75" s="219"/>
      <c r="JWH75" s="219"/>
      <c r="JWI75" s="219"/>
      <c r="JWJ75" s="219"/>
      <c r="JWK75" s="219"/>
      <c r="JWL75" s="219"/>
      <c r="JWM75" s="219"/>
      <c r="JWN75" s="219"/>
      <c r="JWO75" s="219"/>
      <c r="JWP75" s="219"/>
      <c r="JWQ75" s="219"/>
      <c r="JWR75" s="219"/>
      <c r="JWS75" s="219"/>
      <c r="JWT75" s="219"/>
      <c r="JWU75" s="219"/>
      <c r="JWV75" s="219"/>
      <c r="JWW75" s="219"/>
      <c r="JWX75" s="219"/>
      <c r="JWY75" s="219"/>
      <c r="JWZ75" s="219"/>
      <c r="JXA75" s="219"/>
      <c r="JXB75" s="219"/>
      <c r="JXC75" s="219"/>
      <c r="JXD75" s="219"/>
      <c r="JXE75" s="219"/>
      <c r="JXF75" s="219"/>
      <c r="JXG75" s="219"/>
      <c r="JXH75" s="219"/>
      <c r="JXI75" s="219"/>
      <c r="JXJ75" s="219"/>
      <c r="JXK75" s="219"/>
      <c r="JXL75" s="219"/>
      <c r="JXM75" s="219"/>
      <c r="JXN75" s="219"/>
      <c r="JXO75" s="219"/>
      <c r="JXP75" s="219"/>
      <c r="JXQ75" s="219"/>
      <c r="JXR75" s="219"/>
      <c r="JXS75" s="219"/>
      <c r="JXT75" s="219"/>
      <c r="JXU75" s="219"/>
      <c r="JXV75" s="219"/>
      <c r="JXW75" s="219"/>
      <c r="JXX75" s="219"/>
      <c r="JXY75" s="219"/>
      <c r="JXZ75" s="219"/>
      <c r="JYA75" s="219"/>
      <c r="JYB75" s="219"/>
      <c r="JYC75" s="219"/>
      <c r="JYD75" s="219"/>
      <c r="JYE75" s="219"/>
      <c r="JYF75" s="219"/>
      <c r="JYG75" s="219"/>
      <c r="JYH75" s="219"/>
      <c r="JYI75" s="219"/>
      <c r="JYJ75" s="219"/>
      <c r="JYK75" s="219"/>
      <c r="JYL75" s="219"/>
      <c r="JYM75" s="219"/>
      <c r="JYN75" s="219"/>
      <c r="JYO75" s="219"/>
      <c r="JYP75" s="219"/>
      <c r="JYQ75" s="219"/>
      <c r="JYR75" s="219"/>
      <c r="JYS75" s="219"/>
      <c r="JYT75" s="219"/>
      <c r="JYU75" s="219"/>
      <c r="JYV75" s="219"/>
      <c r="JYW75" s="219"/>
      <c r="JYX75" s="219"/>
      <c r="JYY75" s="219"/>
      <c r="JYZ75" s="219"/>
      <c r="JZA75" s="219"/>
      <c r="JZB75" s="219"/>
      <c r="JZC75" s="219"/>
      <c r="JZD75" s="219"/>
      <c r="JZE75" s="219"/>
      <c r="JZF75" s="219"/>
      <c r="JZG75" s="219"/>
      <c r="JZH75" s="219"/>
      <c r="JZI75" s="219"/>
      <c r="JZJ75" s="219"/>
      <c r="JZK75" s="219"/>
      <c r="JZL75" s="219"/>
      <c r="JZM75" s="219"/>
      <c r="JZN75" s="219"/>
      <c r="JZO75" s="219"/>
      <c r="JZP75" s="219"/>
      <c r="JZQ75" s="219"/>
      <c r="JZR75" s="219"/>
      <c r="JZS75" s="219"/>
      <c r="JZT75" s="219"/>
      <c r="JZU75" s="219"/>
      <c r="JZV75" s="219"/>
      <c r="JZW75" s="219"/>
      <c r="JZX75" s="219"/>
      <c r="JZY75" s="219"/>
      <c r="JZZ75" s="219"/>
      <c r="KAA75" s="219"/>
      <c r="KAB75" s="219"/>
      <c r="KAC75" s="219"/>
      <c r="KAD75" s="219"/>
      <c r="KAE75" s="219"/>
      <c r="KAF75" s="219"/>
      <c r="KAG75" s="219"/>
      <c r="KAH75" s="219"/>
      <c r="KAI75" s="219"/>
      <c r="KAJ75" s="219"/>
      <c r="KAK75" s="219"/>
      <c r="KAL75" s="219"/>
      <c r="KAM75" s="219"/>
      <c r="KAN75" s="219"/>
      <c r="KAO75" s="219"/>
      <c r="KAP75" s="219"/>
      <c r="KAQ75" s="219"/>
      <c r="KAR75" s="219"/>
      <c r="KAS75" s="219"/>
      <c r="KAT75" s="219"/>
      <c r="KAU75" s="219"/>
      <c r="KAV75" s="219"/>
      <c r="KAW75" s="219"/>
      <c r="KAX75" s="219"/>
      <c r="KAY75" s="219"/>
      <c r="KAZ75" s="219"/>
      <c r="KBA75" s="219"/>
      <c r="KBB75" s="219"/>
      <c r="KBC75" s="219"/>
      <c r="KBD75" s="219"/>
      <c r="KBE75" s="219"/>
      <c r="KBF75" s="219"/>
      <c r="KBG75" s="219"/>
      <c r="KBH75" s="219"/>
      <c r="KBI75" s="219"/>
      <c r="KBJ75" s="219"/>
      <c r="KBK75" s="219"/>
      <c r="KBL75" s="219"/>
      <c r="KBM75" s="219"/>
      <c r="KBN75" s="219"/>
      <c r="KBO75" s="219"/>
      <c r="KBP75" s="219"/>
      <c r="KBQ75" s="219"/>
      <c r="KBR75" s="219"/>
      <c r="KBS75" s="219"/>
      <c r="KBT75" s="219"/>
      <c r="KBU75" s="219"/>
      <c r="KBV75" s="219"/>
      <c r="KBW75" s="219"/>
      <c r="KBX75" s="219"/>
      <c r="KBY75" s="219"/>
      <c r="KBZ75" s="219"/>
      <c r="KCA75" s="219"/>
      <c r="KCB75" s="219"/>
      <c r="KCC75" s="219"/>
      <c r="KCD75" s="219"/>
      <c r="KCE75" s="219"/>
      <c r="KCF75" s="219"/>
      <c r="KCG75" s="219"/>
      <c r="KCH75" s="219"/>
      <c r="KCI75" s="219"/>
      <c r="KCJ75" s="219"/>
      <c r="KCK75" s="219"/>
      <c r="KCL75" s="219"/>
      <c r="KCM75" s="219"/>
      <c r="KCN75" s="219"/>
      <c r="KCO75" s="219"/>
      <c r="KCP75" s="219"/>
      <c r="KCQ75" s="219"/>
      <c r="KCR75" s="219"/>
      <c r="KCS75" s="219"/>
      <c r="KCT75" s="219"/>
      <c r="KCU75" s="219"/>
      <c r="KCV75" s="219"/>
      <c r="KCW75" s="219"/>
      <c r="KCX75" s="219"/>
      <c r="KCY75" s="219"/>
      <c r="KCZ75" s="219"/>
      <c r="KDA75" s="219"/>
      <c r="KDB75" s="219"/>
      <c r="KDC75" s="219"/>
      <c r="KDD75" s="219"/>
      <c r="KDE75" s="219"/>
      <c r="KDF75" s="219"/>
      <c r="KDG75" s="219"/>
      <c r="KDH75" s="219"/>
      <c r="KDI75" s="219"/>
      <c r="KDJ75" s="219"/>
      <c r="KDK75" s="219"/>
      <c r="KDL75" s="219"/>
      <c r="KDM75" s="219"/>
      <c r="KDN75" s="219"/>
      <c r="KDO75" s="219"/>
      <c r="KDP75" s="219"/>
      <c r="KDQ75" s="219"/>
      <c r="KDR75" s="219"/>
      <c r="KDS75" s="219"/>
      <c r="KDT75" s="219"/>
      <c r="KDU75" s="219"/>
      <c r="KDV75" s="219"/>
      <c r="KDW75" s="219"/>
      <c r="KDX75" s="219"/>
      <c r="KDY75" s="219"/>
      <c r="KDZ75" s="219"/>
      <c r="KEA75" s="219"/>
      <c r="KEB75" s="219"/>
      <c r="KEC75" s="219"/>
      <c r="KED75" s="219"/>
      <c r="KEE75" s="219"/>
      <c r="KEF75" s="219"/>
      <c r="KEG75" s="219"/>
      <c r="KEH75" s="219"/>
      <c r="KEI75" s="219"/>
      <c r="KEJ75" s="219"/>
      <c r="KEK75" s="219"/>
      <c r="KEL75" s="219"/>
      <c r="KEM75" s="219"/>
      <c r="KEN75" s="219"/>
      <c r="KEO75" s="219"/>
      <c r="KEP75" s="219"/>
      <c r="KEQ75" s="219"/>
      <c r="KER75" s="219"/>
      <c r="KES75" s="219"/>
      <c r="KET75" s="219"/>
      <c r="KEU75" s="219"/>
      <c r="KEV75" s="219"/>
      <c r="KEW75" s="219"/>
      <c r="KEX75" s="219"/>
      <c r="KEY75" s="219"/>
      <c r="KEZ75" s="219"/>
      <c r="KFA75" s="219"/>
      <c r="KFB75" s="219"/>
      <c r="KFC75" s="219"/>
      <c r="KFD75" s="219"/>
      <c r="KFE75" s="219"/>
      <c r="KFF75" s="219"/>
      <c r="KFG75" s="219"/>
      <c r="KFH75" s="219"/>
      <c r="KFI75" s="219"/>
      <c r="KFJ75" s="219"/>
      <c r="KFK75" s="219"/>
      <c r="KFL75" s="219"/>
      <c r="KFM75" s="219"/>
      <c r="KFN75" s="219"/>
      <c r="KFO75" s="219"/>
      <c r="KFP75" s="219"/>
      <c r="KFQ75" s="219"/>
      <c r="KFR75" s="219"/>
      <c r="KFS75" s="219"/>
      <c r="KFT75" s="219"/>
      <c r="KFU75" s="219"/>
      <c r="KFV75" s="219"/>
      <c r="KFW75" s="219"/>
      <c r="KFX75" s="219"/>
      <c r="KFY75" s="219"/>
      <c r="KFZ75" s="219"/>
      <c r="KGA75" s="219"/>
      <c r="KGB75" s="219"/>
      <c r="KGC75" s="219"/>
      <c r="KGD75" s="219"/>
      <c r="KGE75" s="219"/>
      <c r="KGF75" s="219"/>
      <c r="KGG75" s="219"/>
      <c r="KGH75" s="219"/>
      <c r="KGI75" s="219"/>
      <c r="KGJ75" s="219"/>
      <c r="KGK75" s="219"/>
      <c r="KGL75" s="219"/>
      <c r="KGM75" s="219"/>
      <c r="KGN75" s="219"/>
      <c r="KGO75" s="219"/>
      <c r="KGP75" s="219"/>
      <c r="KGQ75" s="219"/>
      <c r="KGR75" s="219"/>
      <c r="KGS75" s="219"/>
      <c r="KGT75" s="219"/>
      <c r="KGU75" s="219"/>
      <c r="KGV75" s="219"/>
      <c r="KGW75" s="219"/>
      <c r="KGX75" s="219"/>
      <c r="KGY75" s="219"/>
      <c r="KGZ75" s="219"/>
      <c r="KHA75" s="219"/>
      <c r="KHB75" s="219"/>
      <c r="KHC75" s="219"/>
      <c r="KHD75" s="219"/>
      <c r="KHE75" s="219"/>
      <c r="KHF75" s="219"/>
      <c r="KHG75" s="219"/>
      <c r="KHH75" s="219"/>
      <c r="KHI75" s="219"/>
      <c r="KHJ75" s="219"/>
      <c r="KHK75" s="219"/>
      <c r="KHL75" s="219"/>
      <c r="KHM75" s="219"/>
      <c r="KHN75" s="219"/>
      <c r="KHO75" s="219"/>
      <c r="KHP75" s="219"/>
      <c r="KHQ75" s="219"/>
      <c r="KHR75" s="219"/>
      <c r="KHS75" s="219"/>
      <c r="KHT75" s="219"/>
      <c r="KHU75" s="219"/>
      <c r="KHV75" s="219"/>
      <c r="KHW75" s="219"/>
      <c r="KHX75" s="219"/>
      <c r="KHY75" s="219"/>
      <c r="KHZ75" s="219"/>
      <c r="KIA75" s="219"/>
      <c r="KIB75" s="219"/>
      <c r="KIC75" s="219"/>
      <c r="KID75" s="219"/>
      <c r="KIE75" s="219"/>
      <c r="KIF75" s="219"/>
      <c r="KIG75" s="219"/>
      <c r="KIH75" s="219"/>
      <c r="KII75" s="219"/>
      <c r="KIJ75" s="219"/>
      <c r="KIK75" s="219"/>
      <c r="KIL75" s="219"/>
      <c r="KIM75" s="219"/>
      <c r="KIN75" s="219"/>
      <c r="KIO75" s="219"/>
      <c r="KIP75" s="219"/>
      <c r="KIQ75" s="219"/>
      <c r="KIR75" s="219"/>
      <c r="KIS75" s="219"/>
      <c r="KIT75" s="219"/>
      <c r="KIU75" s="219"/>
      <c r="KIV75" s="219"/>
      <c r="KIW75" s="219"/>
      <c r="KIX75" s="219"/>
      <c r="KIY75" s="219"/>
      <c r="KIZ75" s="219"/>
      <c r="KJA75" s="219"/>
      <c r="KJB75" s="219"/>
      <c r="KJC75" s="219"/>
      <c r="KJD75" s="219"/>
      <c r="KJE75" s="219"/>
      <c r="KJF75" s="219"/>
      <c r="KJG75" s="219"/>
      <c r="KJH75" s="219"/>
      <c r="KJI75" s="219"/>
      <c r="KJJ75" s="219"/>
      <c r="KJK75" s="219"/>
      <c r="KJL75" s="219"/>
      <c r="KJM75" s="219"/>
      <c r="KJN75" s="219"/>
      <c r="KJO75" s="219"/>
      <c r="KJP75" s="219"/>
      <c r="KJQ75" s="219"/>
      <c r="KJR75" s="219"/>
      <c r="KJS75" s="219"/>
      <c r="KJT75" s="219"/>
      <c r="KJU75" s="219"/>
      <c r="KJV75" s="219"/>
      <c r="KJW75" s="219"/>
      <c r="KJX75" s="219"/>
      <c r="KJY75" s="219"/>
      <c r="KJZ75" s="219"/>
      <c r="KKA75" s="219"/>
      <c r="KKB75" s="219"/>
      <c r="KKC75" s="219"/>
      <c r="KKD75" s="219"/>
      <c r="KKE75" s="219"/>
      <c r="KKF75" s="219"/>
      <c r="KKG75" s="219"/>
      <c r="KKH75" s="219"/>
      <c r="KKI75" s="219"/>
      <c r="KKJ75" s="219"/>
      <c r="KKK75" s="219"/>
      <c r="KKL75" s="219"/>
      <c r="KKM75" s="219"/>
      <c r="KKN75" s="219"/>
      <c r="KKO75" s="219"/>
      <c r="KKP75" s="219"/>
      <c r="KKQ75" s="219"/>
      <c r="KKR75" s="219"/>
      <c r="KKS75" s="219"/>
      <c r="KKT75" s="219"/>
      <c r="KKU75" s="219"/>
      <c r="KKV75" s="219"/>
      <c r="KKW75" s="219"/>
      <c r="KKX75" s="219"/>
      <c r="KKY75" s="219"/>
      <c r="KKZ75" s="219"/>
      <c r="KLA75" s="219"/>
      <c r="KLB75" s="219"/>
      <c r="KLC75" s="219"/>
      <c r="KLD75" s="219"/>
      <c r="KLE75" s="219"/>
      <c r="KLF75" s="219"/>
      <c r="KLG75" s="219"/>
      <c r="KLH75" s="219"/>
      <c r="KLI75" s="219"/>
      <c r="KLJ75" s="219"/>
      <c r="KLK75" s="219"/>
      <c r="KLL75" s="219"/>
      <c r="KLM75" s="219"/>
      <c r="KLN75" s="219"/>
      <c r="KLO75" s="219"/>
      <c r="KLP75" s="219"/>
      <c r="KLQ75" s="219"/>
      <c r="KLR75" s="219"/>
      <c r="KLS75" s="219"/>
      <c r="KLT75" s="219"/>
      <c r="KLU75" s="219"/>
      <c r="KLV75" s="219"/>
      <c r="KLW75" s="219"/>
      <c r="KLX75" s="219"/>
      <c r="KLY75" s="219"/>
      <c r="KLZ75" s="219"/>
      <c r="KMA75" s="219"/>
      <c r="KMB75" s="219"/>
      <c r="KMC75" s="219"/>
      <c r="KMD75" s="219"/>
      <c r="KME75" s="219"/>
      <c r="KMF75" s="219"/>
      <c r="KMG75" s="219"/>
      <c r="KMH75" s="219"/>
      <c r="KMI75" s="219"/>
      <c r="KMJ75" s="219"/>
      <c r="KMK75" s="219"/>
      <c r="KML75" s="219"/>
      <c r="KMM75" s="219"/>
      <c r="KMN75" s="219"/>
      <c r="KMO75" s="219"/>
      <c r="KMP75" s="219"/>
      <c r="KMQ75" s="219"/>
      <c r="KMR75" s="219"/>
      <c r="KMS75" s="219"/>
      <c r="KMT75" s="219"/>
      <c r="KMU75" s="219"/>
      <c r="KMV75" s="219"/>
      <c r="KMW75" s="219"/>
      <c r="KMX75" s="219"/>
      <c r="KMY75" s="219"/>
      <c r="KMZ75" s="219"/>
      <c r="KNA75" s="219"/>
      <c r="KNB75" s="219"/>
      <c r="KNC75" s="219"/>
      <c r="KND75" s="219"/>
      <c r="KNE75" s="219"/>
      <c r="KNF75" s="219"/>
      <c r="KNG75" s="219"/>
      <c r="KNH75" s="219"/>
      <c r="KNI75" s="219"/>
      <c r="KNJ75" s="219"/>
      <c r="KNK75" s="219"/>
      <c r="KNL75" s="219"/>
      <c r="KNM75" s="219"/>
      <c r="KNN75" s="219"/>
      <c r="KNO75" s="219"/>
      <c r="KNP75" s="219"/>
      <c r="KNQ75" s="219"/>
      <c r="KNR75" s="219"/>
      <c r="KNS75" s="219"/>
      <c r="KNT75" s="219"/>
      <c r="KNU75" s="219"/>
      <c r="KNV75" s="219"/>
      <c r="KNW75" s="219"/>
      <c r="KNX75" s="219"/>
      <c r="KNY75" s="219"/>
      <c r="KNZ75" s="219"/>
      <c r="KOA75" s="219"/>
      <c r="KOB75" s="219"/>
      <c r="KOC75" s="219"/>
      <c r="KOD75" s="219"/>
      <c r="KOE75" s="219"/>
      <c r="KOF75" s="219"/>
      <c r="KOG75" s="219"/>
      <c r="KOH75" s="219"/>
      <c r="KOI75" s="219"/>
      <c r="KOJ75" s="219"/>
      <c r="KOK75" s="219"/>
      <c r="KOL75" s="219"/>
      <c r="KOM75" s="219"/>
      <c r="KON75" s="219"/>
      <c r="KOO75" s="219"/>
      <c r="KOP75" s="219"/>
      <c r="KOQ75" s="219"/>
      <c r="KOR75" s="219"/>
      <c r="KOS75" s="219"/>
      <c r="KOT75" s="219"/>
      <c r="KOU75" s="219"/>
      <c r="KOV75" s="219"/>
      <c r="KOW75" s="219"/>
      <c r="KOX75" s="219"/>
      <c r="KOY75" s="219"/>
      <c r="KOZ75" s="219"/>
      <c r="KPA75" s="219"/>
      <c r="KPB75" s="219"/>
      <c r="KPC75" s="219"/>
      <c r="KPD75" s="219"/>
      <c r="KPE75" s="219"/>
      <c r="KPF75" s="219"/>
      <c r="KPG75" s="219"/>
      <c r="KPH75" s="219"/>
      <c r="KPI75" s="219"/>
      <c r="KPJ75" s="219"/>
      <c r="KPK75" s="219"/>
      <c r="KPL75" s="219"/>
      <c r="KPM75" s="219"/>
      <c r="KPN75" s="219"/>
      <c r="KPO75" s="219"/>
      <c r="KPP75" s="219"/>
      <c r="KPQ75" s="219"/>
      <c r="KPR75" s="219"/>
      <c r="KPS75" s="219"/>
      <c r="KPT75" s="219"/>
      <c r="KPU75" s="219"/>
      <c r="KPV75" s="219"/>
      <c r="KPW75" s="219"/>
      <c r="KPX75" s="219"/>
      <c r="KPY75" s="219"/>
      <c r="KPZ75" s="219"/>
      <c r="KQA75" s="219"/>
      <c r="KQB75" s="219"/>
      <c r="KQC75" s="219"/>
      <c r="KQD75" s="219"/>
      <c r="KQE75" s="219"/>
      <c r="KQF75" s="219"/>
      <c r="KQG75" s="219"/>
      <c r="KQH75" s="219"/>
      <c r="KQI75" s="219"/>
      <c r="KQJ75" s="219"/>
      <c r="KQK75" s="219"/>
      <c r="KQL75" s="219"/>
      <c r="KQM75" s="219"/>
      <c r="KQN75" s="219"/>
      <c r="KQO75" s="219"/>
      <c r="KQP75" s="219"/>
      <c r="KQQ75" s="219"/>
      <c r="KQR75" s="219"/>
      <c r="KQS75" s="219"/>
      <c r="KQT75" s="219"/>
      <c r="KQU75" s="219"/>
      <c r="KQV75" s="219"/>
      <c r="KQW75" s="219"/>
      <c r="KQX75" s="219"/>
      <c r="KQY75" s="219"/>
      <c r="KQZ75" s="219"/>
      <c r="KRA75" s="219"/>
      <c r="KRB75" s="219"/>
      <c r="KRC75" s="219"/>
      <c r="KRD75" s="219"/>
      <c r="KRE75" s="219"/>
      <c r="KRF75" s="219"/>
      <c r="KRG75" s="219"/>
      <c r="KRH75" s="219"/>
      <c r="KRI75" s="219"/>
      <c r="KRJ75" s="219"/>
      <c r="KRK75" s="219"/>
      <c r="KRL75" s="219"/>
      <c r="KRM75" s="219"/>
      <c r="KRN75" s="219"/>
      <c r="KRO75" s="219"/>
      <c r="KRP75" s="219"/>
      <c r="KRQ75" s="219"/>
      <c r="KRR75" s="219"/>
      <c r="KRS75" s="219"/>
      <c r="KRT75" s="219"/>
      <c r="KRU75" s="219"/>
      <c r="KRV75" s="219"/>
      <c r="KRW75" s="219"/>
      <c r="KRX75" s="219"/>
      <c r="KRY75" s="219"/>
      <c r="KRZ75" s="219"/>
      <c r="KSA75" s="219"/>
      <c r="KSB75" s="219"/>
      <c r="KSC75" s="219"/>
      <c r="KSD75" s="219"/>
      <c r="KSE75" s="219"/>
      <c r="KSF75" s="219"/>
      <c r="KSG75" s="219"/>
      <c r="KSH75" s="219"/>
      <c r="KSI75" s="219"/>
      <c r="KSJ75" s="219"/>
      <c r="KSK75" s="219"/>
      <c r="KSL75" s="219"/>
      <c r="KSM75" s="219"/>
      <c r="KSN75" s="219"/>
      <c r="KSO75" s="219"/>
      <c r="KSP75" s="219"/>
      <c r="KSQ75" s="219"/>
      <c r="KSR75" s="219"/>
      <c r="KSS75" s="219"/>
      <c r="KST75" s="219"/>
      <c r="KSU75" s="219"/>
      <c r="KSV75" s="219"/>
      <c r="KSW75" s="219"/>
      <c r="KSX75" s="219"/>
      <c r="KSY75" s="219"/>
      <c r="KSZ75" s="219"/>
      <c r="KTA75" s="219"/>
      <c r="KTB75" s="219"/>
      <c r="KTC75" s="219"/>
      <c r="KTD75" s="219"/>
      <c r="KTE75" s="219"/>
      <c r="KTF75" s="219"/>
      <c r="KTG75" s="219"/>
      <c r="KTH75" s="219"/>
      <c r="KTI75" s="219"/>
      <c r="KTJ75" s="219"/>
      <c r="KTK75" s="219"/>
      <c r="KTL75" s="219"/>
      <c r="KTM75" s="219"/>
      <c r="KTN75" s="219"/>
      <c r="KTO75" s="219"/>
      <c r="KTP75" s="219"/>
      <c r="KTQ75" s="219"/>
      <c r="KTR75" s="219"/>
      <c r="KTS75" s="219"/>
      <c r="KTT75" s="219"/>
      <c r="KTU75" s="219"/>
      <c r="KTV75" s="219"/>
      <c r="KTW75" s="219"/>
      <c r="KTX75" s="219"/>
      <c r="KTY75" s="219"/>
      <c r="KTZ75" s="219"/>
      <c r="KUA75" s="219"/>
      <c r="KUB75" s="219"/>
      <c r="KUC75" s="219"/>
      <c r="KUD75" s="219"/>
      <c r="KUE75" s="219"/>
      <c r="KUF75" s="219"/>
      <c r="KUG75" s="219"/>
      <c r="KUH75" s="219"/>
      <c r="KUI75" s="219"/>
      <c r="KUJ75" s="219"/>
      <c r="KUK75" s="219"/>
      <c r="KUL75" s="219"/>
      <c r="KUM75" s="219"/>
      <c r="KUN75" s="219"/>
      <c r="KUO75" s="219"/>
      <c r="KUP75" s="219"/>
      <c r="KUQ75" s="219"/>
      <c r="KUR75" s="219"/>
      <c r="KUS75" s="219"/>
      <c r="KUT75" s="219"/>
      <c r="KUU75" s="219"/>
      <c r="KUV75" s="219"/>
      <c r="KUW75" s="219"/>
      <c r="KUX75" s="219"/>
      <c r="KUY75" s="219"/>
      <c r="KUZ75" s="219"/>
      <c r="KVA75" s="219"/>
      <c r="KVB75" s="219"/>
      <c r="KVC75" s="219"/>
      <c r="KVD75" s="219"/>
      <c r="KVE75" s="219"/>
      <c r="KVF75" s="219"/>
      <c r="KVG75" s="219"/>
      <c r="KVH75" s="219"/>
      <c r="KVI75" s="219"/>
      <c r="KVJ75" s="219"/>
      <c r="KVK75" s="219"/>
      <c r="KVL75" s="219"/>
      <c r="KVM75" s="219"/>
      <c r="KVN75" s="219"/>
      <c r="KVO75" s="219"/>
      <c r="KVP75" s="219"/>
      <c r="KVQ75" s="219"/>
      <c r="KVR75" s="219"/>
      <c r="KVS75" s="219"/>
      <c r="KVT75" s="219"/>
      <c r="KVU75" s="219"/>
      <c r="KVV75" s="219"/>
      <c r="KVW75" s="219"/>
      <c r="KVX75" s="219"/>
      <c r="KVY75" s="219"/>
      <c r="KVZ75" s="219"/>
      <c r="KWA75" s="219"/>
      <c r="KWB75" s="219"/>
      <c r="KWC75" s="219"/>
      <c r="KWD75" s="219"/>
      <c r="KWE75" s="219"/>
      <c r="KWF75" s="219"/>
      <c r="KWG75" s="219"/>
      <c r="KWH75" s="219"/>
      <c r="KWI75" s="219"/>
      <c r="KWJ75" s="219"/>
      <c r="KWK75" s="219"/>
      <c r="KWL75" s="219"/>
      <c r="KWM75" s="219"/>
      <c r="KWN75" s="219"/>
      <c r="KWO75" s="219"/>
      <c r="KWP75" s="219"/>
      <c r="KWQ75" s="219"/>
      <c r="KWR75" s="219"/>
      <c r="KWS75" s="219"/>
      <c r="KWT75" s="219"/>
      <c r="KWU75" s="219"/>
      <c r="KWV75" s="219"/>
      <c r="KWW75" s="219"/>
      <c r="KWX75" s="219"/>
      <c r="KWY75" s="219"/>
      <c r="KWZ75" s="219"/>
      <c r="KXA75" s="219"/>
      <c r="KXB75" s="219"/>
      <c r="KXC75" s="219"/>
      <c r="KXD75" s="219"/>
      <c r="KXE75" s="219"/>
      <c r="KXF75" s="219"/>
      <c r="KXG75" s="219"/>
      <c r="KXH75" s="219"/>
      <c r="KXI75" s="219"/>
      <c r="KXJ75" s="219"/>
      <c r="KXK75" s="219"/>
      <c r="KXL75" s="219"/>
      <c r="KXM75" s="219"/>
      <c r="KXN75" s="219"/>
      <c r="KXO75" s="219"/>
      <c r="KXP75" s="219"/>
      <c r="KXQ75" s="219"/>
      <c r="KXR75" s="219"/>
      <c r="KXS75" s="219"/>
      <c r="KXT75" s="219"/>
      <c r="KXU75" s="219"/>
      <c r="KXV75" s="219"/>
      <c r="KXW75" s="219"/>
      <c r="KXX75" s="219"/>
      <c r="KXY75" s="219"/>
      <c r="KXZ75" s="219"/>
      <c r="KYA75" s="219"/>
      <c r="KYB75" s="219"/>
      <c r="KYC75" s="219"/>
      <c r="KYD75" s="219"/>
      <c r="KYE75" s="219"/>
      <c r="KYF75" s="219"/>
      <c r="KYG75" s="219"/>
      <c r="KYH75" s="219"/>
      <c r="KYI75" s="219"/>
      <c r="KYJ75" s="219"/>
      <c r="KYK75" s="219"/>
      <c r="KYL75" s="219"/>
      <c r="KYM75" s="219"/>
      <c r="KYN75" s="219"/>
      <c r="KYO75" s="219"/>
      <c r="KYP75" s="219"/>
      <c r="KYQ75" s="219"/>
      <c r="KYR75" s="219"/>
      <c r="KYS75" s="219"/>
      <c r="KYT75" s="219"/>
      <c r="KYU75" s="219"/>
      <c r="KYV75" s="219"/>
      <c r="KYW75" s="219"/>
      <c r="KYX75" s="219"/>
      <c r="KYY75" s="219"/>
      <c r="KYZ75" s="219"/>
      <c r="KZA75" s="219"/>
      <c r="KZB75" s="219"/>
      <c r="KZC75" s="219"/>
      <c r="KZD75" s="219"/>
      <c r="KZE75" s="219"/>
      <c r="KZF75" s="219"/>
      <c r="KZG75" s="219"/>
      <c r="KZH75" s="219"/>
      <c r="KZI75" s="219"/>
      <c r="KZJ75" s="219"/>
      <c r="KZK75" s="219"/>
      <c r="KZL75" s="219"/>
      <c r="KZM75" s="219"/>
      <c r="KZN75" s="219"/>
      <c r="KZO75" s="219"/>
      <c r="KZP75" s="219"/>
      <c r="KZQ75" s="219"/>
      <c r="KZR75" s="219"/>
      <c r="KZS75" s="219"/>
      <c r="KZT75" s="219"/>
      <c r="KZU75" s="219"/>
      <c r="KZV75" s="219"/>
      <c r="KZW75" s="219"/>
      <c r="KZX75" s="219"/>
      <c r="KZY75" s="219"/>
      <c r="KZZ75" s="219"/>
      <c r="LAA75" s="219"/>
      <c r="LAB75" s="219"/>
      <c r="LAC75" s="219"/>
      <c r="LAD75" s="219"/>
      <c r="LAE75" s="219"/>
      <c r="LAF75" s="219"/>
      <c r="LAG75" s="219"/>
      <c r="LAH75" s="219"/>
      <c r="LAI75" s="219"/>
      <c r="LAJ75" s="219"/>
      <c r="LAK75" s="219"/>
      <c r="LAL75" s="219"/>
      <c r="LAM75" s="219"/>
      <c r="LAN75" s="219"/>
      <c r="LAO75" s="219"/>
      <c r="LAP75" s="219"/>
      <c r="LAQ75" s="219"/>
      <c r="LAR75" s="219"/>
      <c r="LAS75" s="219"/>
      <c r="LAT75" s="219"/>
      <c r="LAU75" s="219"/>
      <c r="LAV75" s="219"/>
      <c r="LAW75" s="219"/>
      <c r="LAX75" s="219"/>
      <c r="LAY75" s="219"/>
      <c r="LAZ75" s="219"/>
      <c r="LBA75" s="219"/>
      <c r="LBB75" s="219"/>
      <c r="LBC75" s="219"/>
      <c r="LBD75" s="219"/>
      <c r="LBE75" s="219"/>
      <c r="LBF75" s="219"/>
      <c r="LBG75" s="219"/>
      <c r="LBH75" s="219"/>
      <c r="LBI75" s="219"/>
      <c r="LBJ75" s="219"/>
      <c r="LBK75" s="219"/>
      <c r="LBL75" s="219"/>
      <c r="LBM75" s="219"/>
      <c r="LBN75" s="219"/>
      <c r="LBO75" s="219"/>
      <c r="LBP75" s="219"/>
      <c r="LBQ75" s="219"/>
      <c r="LBR75" s="219"/>
      <c r="LBS75" s="219"/>
      <c r="LBT75" s="219"/>
      <c r="LBU75" s="219"/>
      <c r="LBV75" s="219"/>
      <c r="LBW75" s="219"/>
      <c r="LBX75" s="219"/>
      <c r="LBY75" s="219"/>
      <c r="LBZ75" s="219"/>
      <c r="LCA75" s="219"/>
      <c r="LCB75" s="219"/>
      <c r="LCC75" s="219"/>
      <c r="LCD75" s="219"/>
      <c r="LCE75" s="219"/>
      <c r="LCF75" s="219"/>
      <c r="LCG75" s="219"/>
      <c r="LCH75" s="219"/>
      <c r="LCI75" s="219"/>
      <c r="LCJ75" s="219"/>
      <c r="LCK75" s="219"/>
      <c r="LCL75" s="219"/>
      <c r="LCM75" s="219"/>
      <c r="LCN75" s="219"/>
      <c r="LCO75" s="219"/>
      <c r="LCP75" s="219"/>
      <c r="LCQ75" s="219"/>
      <c r="LCR75" s="219"/>
      <c r="LCS75" s="219"/>
      <c r="LCT75" s="219"/>
      <c r="LCU75" s="219"/>
      <c r="LCV75" s="219"/>
      <c r="LCW75" s="219"/>
      <c r="LCX75" s="219"/>
      <c r="LCY75" s="219"/>
      <c r="LCZ75" s="219"/>
      <c r="LDA75" s="219"/>
      <c r="LDB75" s="219"/>
      <c r="LDC75" s="219"/>
      <c r="LDD75" s="219"/>
      <c r="LDE75" s="219"/>
      <c r="LDF75" s="219"/>
      <c r="LDG75" s="219"/>
      <c r="LDH75" s="219"/>
      <c r="LDI75" s="219"/>
      <c r="LDJ75" s="219"/>
      <c r="LDK75" s="219"/>
      <c r="LDL75" s="219"/>
      <c r="LDM75" s="219"/>
      <c r="LDN75" s="219"/>
      <c r="LDO75" s="219"/>
      <c r="LDP75" s="219"/>
      <c r="LDQ75" s="219"/>
      <c r="LDR75" s="219"/>
      <c r="LDS75" s="219"/>
      <c r="LDT75" s="219"/>
      <c r="LDU75" s="219"/>
      <c r="LDV75" s="219"/>
      <c r="LDW75" s="219"/>
      <c r="LDX75" s="219"/>
      <c r="LDY75" s="219"/>
      <c r="LDZ75" s="219"/>
      <c r="LEA75" s="219"/>
      <c r="LEB75" s="219"/>
      <c r="LEC75" s="219"/>
      <c r="LED75" s="219"/>
      <c r="LEE75" s="219"/>
      <c r="LEF75" s="219"/>
      <c r="LEG75" s="219"/>
      <c r="LEH75" s="219"/>
      <c r="LEI75" s="219"/>
      <c r="LEJ75" s="219"/>
      <c r="LEK75" s="219"/>
      <c r="LEL75" s="219"/>
      <c r="LEM75" s="219"/>
      <c r="LEN75" s="219"/>
      <c r="LEO75" s="219"/>
      <c r="LEP75" s="219"/>
      <c r="LEQ75" s="219"/>
      <c r="LER75" s="219"/>
      <c r="LES75" s="219"/>
      <c r="LET75" s="219"/>
      <c r="LEU75" s="219"/>
      <c r="LEV75" s="219"/>
      <c r="LEW75" s="219"/>
      <c r="LEX75" s="219"/>
      <c r="LEY75" s="219"/>
      <c r="LEZ75" s="219"/>
      <c r="LFA75" s="219"/>
      <c r="LFB75" s="219"/>
      <c r="LFC75" s="219"/>
      <c r="LFD75" s="219"/>
      <c r="LFE75" s="219"/>
      <c r="LFF75" s="219"/>
      <c r="LFG75" s="219"/>
      <c r="LFH75" s="219"/>
      <c r="LFI75" s="219"/>
      <c r="LFJ75" s="219"/>
      <c r="LFK75" s="219"/>
      <c r="LFL75" s="219"/>
      <c r="LFM75" s="219"/>
      <c r="LFN75" s="219"/>
      <c r="LFO75" s="219"/>
      <c r="LFP75" s="219"/>
      <c r="LFQ75" s="219"/>
      <c r="LFR75" s="219"/>
      <c r="LFS75" s="219"/>
      <c r="LFT75" s="219"/>
      <c r="LFU75" s="219"/>
      <c r="LFV75" s="219"/>
      <c r="LFW75" s="219"/>
      <c r="LFX75" s="219"/>
      <c r="LFY75" s="219"/>
      <c r="LFZ75" s="219"/>
      <c r="LGA75" s="219"/>
      <c r="LGB75" s="219"/>
      <c r="LGC75" s="219"/>
      <c r="LGD75" s="219"/>
      <c r="LGE75" s="219"/>
      <c r="LGF75" s="219"/>
      <c r="LGG75" s="219"/>
      <c r="LGH75" s="219"/>
      <c r="LGI75" s="219"/>
      <c r="LGJ75" s="219"/>
      <c r="LGK75" s="219"/>
      <c r="LGL75" s="219"/>
      <c r="LGM75" s="219"/>
      <c r="LGN75" s="219"/>
      <c r="LGO75" s="219"/>
      <c r="LGP75" s="219"/>
      <c r="LGQ75" s="219"/>
      <c r="LGR75" s="219"/>
      <c r="LGS75" s="219"/>
      <c r="LGT75" s="219"/>
      <c r="LGU75" s="219"/>
      <c r="LGV75" s="219"/>
      <c r="LGW75" s="219"/>
      <c r="LGX75" s="219"/>
      <c r="LGY75" s="219"/>
      <c r="LGZ75" s="219"/>
      <c r="LHA75" s="219"/>
      <c r="LHB75" s="219"/>
      <c r="LHC75" s="219"/>
      <c r="LHD75" s="219"/>
      <c r="LHE75" s="219"/>
      <c r="LHF75" s="219"/>
      <c r="LHG75" s="219"/>
      <c r="LHH75" s="219"/>
      <c r="LHI75" s="219"/>
      <c r="LHJ75" s="219"/>
      <c r="LHK75" s="219"/>
      <c r="LHL75" s="219"/>
      <c r="LHM75" s="219"/>
      <c r="LHN75" s="219"/>
      <c r="LHO75" s="219"/>
      <c r="LHP75" s="219"/>
      <c r="LHQ75" s="219"/>
      <c r="LHR75" s="219"/>
      <c r="LHS75" s="219"/>
      <c r="LHT75" s="219"/>
      <c r="LHU75" s="219"/>
      <c r="LHV75" s="219"/>
      <c r="LHW75" s="219"/>
      <c r="LHX75" s="219"/>
      <c r="LHY75" s="219"/>
      <c r="LHZ75" s="219"/>
      <c r="LIA75" s="219"/>
      <c r="LIB75" s="219"/>
      <c r="LIC75" s="219"/>
      <c r="LID75" s="219"/>
      <c r="LIE75" s="219"/>
      <c r="LIF75" s="219"/>
      <c r="LIG75" s="219"/>
      <c r="LIH75" s="219"/>
      <c r="LII75" s="219"/>
      <c r="LIJ75" s="219"/>
      <c r="LIK75" s="219"/>
      <c r="LIL75" s="219"/>
      <c r="LIM75" s="219"/>
      <c r="LIN75" s="219"/>
      <c r="LIO75" s="219"/>
      <c r="LIP75" s="219"/>
      <c r="LIQ75" s="219"/>
      <c r="LIR75" s="219"/>
      <c r="LIS75" s="219"/>
      <c r="LIT75" s="219"/>
      <c r="LIU75" s="219"/>
      <c r="LIV75" s="219"/>
      <c r="LIW75" s="219"/>
      <c r="LIX75" s="219"/>
      <c r="LIY75" s="219"/>
      <c r="LIZ75" s="219"/>
      <c r="LJA75" s="219"/>
      <c r="LJB75" s="219"/>
      <c r="LJC75" s="219"/>
      <c r="LJD75" s="219"/>
      <c r="LJE75" s="219"/>
      <c r="LJF75" s="219"/>
      <c r="LJG75" s="219"/>
      <c r="LJH75" s="219"/>
      <c r="LJI75" s="219"/>
      <c r="LJJ75" s="219"/>
      <c r="LJK75" s="219"/>
      <c r="LJL75" s="219"/>
      <c r="LJM75" s="219"/>
      <c r="LJN75" s="219"/>
      <c r="LJO75" s="219"/>
      <c r="LJP75" s="219"/>
      <c r="LJQ75" s="219"/>
      <c r="LJR75" s="219"/>
      <c r="LJS75" s="219"/>
      <c r="LJT75" s="219"/>
      <c r="LJU75" s="219"/>
      <c r="LJV75" s="219"/>
      <c r="LJW75" s="219"/>
      <c r="LJX75" s="219"/>
      <c r="LJY75" s="219"/>
      <c r="LJZ75" s="219"/>
      <c r="LKA75" s="219"/>
      <c r="LKB75" s="219"/>
      <c r="LKC75" s="219"/>
      <c r="LKD75" s="219"/>
      <c r="LKE75" s="219"/>
      <c r="LKF75" s="219"/>
      <c r="LKG75" s="219"/>
      <c r="LKH75" s="219"/>
      <c r="LKI75" s="219"/>
      <c r="LKJ75" s="219"/>
      <c r="LKK75" s="219"/>
      <c r="LKL75" s="219"/>
      <c r="LKM75" s="219"/>
      <c r="LKN75" s="219"/>
      <c r="LKO75" s="219"/>
      <c r="LKP75" s="219"/>
      <c r="LKQ75" s="219"/>
      <c r="LKR75" s="219"/>
      <c r="LKS75" s="219"/>
      <c r="LKT75" s="219"/>
      <c r="LKU75" s="219"/>
      <c r="LKV75" s="219"/>
      <c r="LKW75" s="219"/>
      <c r="LKX75" s="219"/>
      <c r="LKY75" s="219"/>
      <c r="LKZ75" s="219"/>
      <c r="LLA75" s="219"/>
      <c r="LLB75" s="219"/>
      <c r="LLC75" s="219"/>
      <c r="LLD75" s="219"/>
      <c r="LLE75" s="219"/>
      <c r="LLF75" s="219"/>
      <c r="LLG75" s="219"/>
      <c r="LLH75" s="219"/>
      <c r="LLI75" s="219"/>
      <c r="LLJ75" s="219"/>
      <c r="LLK75" s="219"/>
      <c r="LLL75" s="219"/>
      <c r="LLM75" s="219"/>
      <c r="LLN75" s="219"/>
      <c r="LLO75" s="219"/>
      <c r="LLP75" s="219"/>
      <c r="LLQ75" s="219"/>
      <c r="LLR75" s="219"/>
      <c r="LLS75" s="219"/>
      <c r="LLT75" s="219"/>
      <c r="LLU75" s="219"/>
      <c r="LLV75" s="219"/>
      <c r="LLW75" s="219"/>
      <c r="LLX75" s="219"/>
      <c r="LLY75" s="219"/>
      <c r="LLZ75" s="219"/>
      <c r="LMA75" s="219"/>
      <c r="LMB75" s="219"/>
      <c r="LMC75" s="219"/>
      <c r="LMD75" s="219"/>
      <c r="LME75" s="219"/>
      <c r="LMF75" s="219"/>
      <c r="LMG75" s="219"/>
      <c r="LMH75" s="219"/>
      <c r="LMI75" s="219"/>
      <c r="LMJ75" s="219"/>
      <c r="LMK75" s="219"/>
      <c r="LML75" s="219"/>
      <c r="LMM75" s="219"/>
      <c r="LMN75" s="219"/>
      <c r="LMO75" s="219"/>
      <c r="LMP75" s="219"/>
      <c r="LMQ75" s="219"/>
      <c r="LMR75" s="219"/>
      <c r="LMS75" s="219"/>
      <c r="LMT75" s="219"/>
      <c r="LMU75" s="219"/>
      <c r="LMV75" s="219"/>
      <c r="LMW75" s="219"/>
      <c r="LMX75" s="219"/>
      <c r="LMY75" s="219"/>
      <c r="LMZ75" s="219"/>
      <c r="LNA75" s="219"/>
      <c r="LNB75" s="219"/>
      <c r="LNC75" s="219"/>
      <c r="LND75" s="219"/>
      <c r="LNE75" s="219"/>
      <c r="LNF75" s="219"/>
      <c r="LNG75" s="219"/>
      <c r="LNH75" s="219"/>
      <c r="LNI75" s="219"/>
      <c r="LNJ75" s="219"/>
      <c r="LNK75" s="219"/>
      <c r="LNL75" s="219"/>
      <c r="LNM75" s="219"/>
      <c r="LNN75" s="219"/>
      <c r="LNO75" s="219"/>
      <c r="LNP75" s="219"/>
      <c r="LNQ75" s="219"/>
      <c r="LNR75" s="219"/>
      <c r="LNS75" s="219"/>
      <c r="LNT75" s="219"/>
      <c r="LNU75" s="219"/>
      <c r="LNV75" s="219"/>
      <c r="LNW75" s="219"/>
      <c r="LNX75" s="219"/>
      <c r="LNY75" s="219"/>
      <c r="LNZ75" s="219"/>
      <c r="LOA75" s="219"/>
      <c r="LOB75" s="219"/>
      <c r="LOC75" s="219"/>
      <c r="LOD75" s="219"/>
      <c r="LOE75" s="219"/>
      <c r="LOF75" s="219"/>
      <c r="LOG75" s="219"/>
      <c r="LOH75" s="219"/>
      <c r="LOI75" s="219"/>
      <c r="LOJ75" s="219"/>
      <c r="LOK75" s="219"/>
      <c r="LOL75" s="219"/>
      <c r="LOM75" s="219"/>
      <c r="LON75" s="219"/>
      <c r="LOO75" s="219"/>
      <c r="LOP75" s="219"/>
      <c r="LOQ75" s="219"/>
      <c r="LOR75" s="219"/>
      <c r="LOS75" s="219"/>
      <c r="LOT75" s="219"/>
      <c r="LOU75" s="219"/>
      <c r="LOV75" s="219"/>
      <c r="LOW75" s="219"/>
      <c r="LOX75" s="219"/>
      <c r="LOY75" s="219"/>
      <c r="LOZ75" s="219"/>
      <c r="LPA75" s="219"/>
      <c r="LPB75" s="219"/>
      <c r="LPC75" s="219"/>
      <c r="LPD75" s="219"/>
      <c r="LPE75" s="219"/>
      <c r="LPF75" s="219"/>
      <c r="LPG75" s="219"/>
      <c r="LPH75" s="219"/>
      <c r="LPI75" s="219"/>
      <c r="LPJ75" s="219"/>
      <c r="LPK75" s="219"/>
      <c r="LPL75" s="219"/>
      <c r="LPM75" s="219"/>
      <c r="LPN75" s="219"/>
      <c r="LPO75" s="219"/>
      <c r="LPP75" s="219"/>
      <c r="LPQ75" s="219"/>
      <c r="LPR75" s="219"/>
      <c r="LPS75" s="219"/>
      <c r="LPT75" s="219"/>
      <c r="LPU75" s="219"/>
      <c r="LPV75" s="219"/>
      <c r="LPW75" s="219"/>
      <c r="LPX75" s="219"/>
      <c r="LPY75" s="219"/>
      <c r="LPZ75" s="219"/>
      <c r="LQA75" s="219"/>
      <c r="LQB75" s="219"/>
      <c r="LQC75" s="219"/>
      <c r="LQD75" s="219"/>
      <c r="LQE75" s="219"/>
      <c r="LQF75" s="219"/>
      <c r="LQG75" s="219"/>
      <c r="LQH75" s="219"/>
      <c r="LQI75" s="219"/>
      <c r="LQJ75" s="219"/>
      <c r="LQK75" s="219"/>
      <c r="LQL75" s="219"/>
      <c r="LQM75" s="219"/>
      <c r="LQN75" s="219"/>
      <c r="LQO75" s="219"/>
      <c r="LQP75" s="219"/>
      <c r="LQQ75" s="219"/>
      <c r="LQR75" s="219"/>
      <c r="LQS75" s="219"/>
      <c r="LQT75" s="219"/>
      <c r="LQU75" s="219"/>
      <c r="LQV75" s="219"/>
      <c r="LQW75" s="219"/>
      <c r="LQX75" s="219"/>
      <c r="LQY75" s="219"/>
      <c r="LQZ75" s="219"/>
      <c r="LRA75" s="219"/>
      <c r="LRB75" s="219"/>
      <c r="LRC75" s="219"/>
      <c r="LRD75" s="219"/>
      <c r="LRE75" s="219"/>
      <c r="LRF75" s="219"/>
      <c r="LRG75" s="219"/>
      <c r="LRH75" s="219"/>
      <c r="LRI75" s="219"/>
      <c r="LRJ75" s="219"/>
      <c r="LRK75" s="219"/>
      <c r="LRL75" s="219"/>
      <c r="LRM75" s="219"/>
      <c r="LRN75" s="219"/>
      <c r="LRO75" s="219"/>
      <c r="LRP75" s="219"/>
      <c r="LRQ75" s="219"/>
      <c r="LRR75" s="219"/>
      <c r="LRS75" s="219"/>
      <c r="LRT75" s="219"/>
      <c r="LRU75" s="219"/>
      <c r="LRV75" s="219"/>
      <c r="LRW75" s="219"/>
      <c r="LRX75" s="219"/>
      <c r="LRY75" s="219"/>
      <c r="LRZ75" s="219"/>
      <c r="LSA75" s="219"/>
      <c r="LSB75" s="219"/>
      <c r="LSC75" s="219"/>
      <c r="LSD75" s="219"/>
      <c r="LSE75" s="219"/>
      <c r="LSF75" s="219"/>
      <c r="LSG75" s="219"/>
      <c r="LSH75" s="219"/>
      <c r="LSI75" s="219"/>
      <c r="LSJ75" s="219"/>
      <c r="LSK75" s="219"/>
      <c r="LSL75" s="219"/>
      <c r="LSM75" s="219"/>
      <c r="LSN75" s="219"/>
      <c r="LSO75" s="219"/>
      <c r="LSP75" s="219"/>
      <c r="LSQ75" s="219"/>
      <c r="LSR75" s="219"/>
      <c r="LSS75" s="219"/>
      <c r="LST75" s="219"/>
      <c r="LSU75" s="219"/>
      <c r="LSV75" s="219"/>
      <c r="LSW75" s="219"/>
      <c r="LSX75" s="219"/>
      <c r="LSY75" s="219"/>
      <c r="LSZ75" s="219"/>
      <c r="LTA75" s="219"/>
      <c r="LTB75" s="219"/>
      <c r="LTC75" s="219"/>
      <c r="LTD75" s="219"/>
      <c r="LTE75" s="219"/>
      <c r="LTF75" s="219"/>
      <c r="LTG75" s="219"/>
      <c r="LTH75" s="219"/>
      <c r="LTI75" s="219"/>
      <c r="LTJ75" s="219"/>
      <c r="LTK75" s="219"/>
      <c r="LTL75" s="219"/>
      <c r="LTM75" s="219"/>
      <c r="LTN75" s="219"/>
      <c r="LTO75" s="219"/>
      <c r="LTP75" s="219"/>
      <c r="LTQ75" s="219"/>
      <c r="LTR75" s="219"/>
      <c r="LTS75" s="219"/>
      <c r="LTT75" s="219"/>
      <c r="LTU75" s="219"/>
      <c r="LTV75" s="219"/>
      <c r="LTW75" s="219"/>
      <c r="LTX75" s="219"/>
      <c r="LTY75" s="219"/>
      <c r="LTZ75" s="219"/>
      <c r="LUA75" s="219"/>
      <c r="LUB75" s="219"/>
      <c r="LUC75" s="219"/>
      <c r="LUD75" s="219"/>
      <c r="LUE75" s="219"/>
      <c r="LUF75" s="219"/>
      <c r="LUG75" s="219"/>
      <c r="LUH75" s="219"/>
      <c r="LUI75" s="219"/>
      <c r="LUJ75" s="219"/>
      <c r="LUK75" s="219"/>
      <c r="LUL75" s="219"/>
      <c r="LUM75" s="219"/>
      <c r="LUN75" s="219"/>
      <c r="LUO75" s="219"/>
      <c r="LUP75" s="219"/>
      <c r="LUQ75" s="219"/>
      <c r="LUR75" s="219"/>
      <c r="LUS75" s="219"/>
      <c r="LUT75" s="219"/>
      <c r="LUU75" s="219"/>
      <c r="LUV75" s="219"/>
      <c r="LUW75" s="219"/>
      <c r="LUX75" s="219"/>
      <c r="LUY75" s="219"/>
      <c r="LUZ75" s="219"/>
      <c r="LVA75" s="219"/>
      <c r="LVB75" s="219"/>
      <c r="LVC75" s="219"/>
      <c r="LVD75" s="219"/>
      <c r="LVE75" s="219"/>
      <c r="LVF75" s="219"/>
      <c r="LVG75" s="219"/>
      <c r="LVH75" s="219"/>
      <c r="LVI75" s="219"/>
      <c r="LVJ75" s="219"/>
      <c r="LVK75" s="219"/>
      <c r="LVL75" s="219"/>
      <c r="LVM75" s="219"/>
      <c r="LVN75" s="219"/>
      <c r="LVO75" s="219"/>
      <c r="LVP75" s="219"/>
      <c r="LVQ75" s="219"/>
      <c r="LVR75" s="219"/>
      <c r="LVS75" s="219"/>
      <c r="LVT75" s="219"/>
      <c r="LVU75" s="219"/>
      <c r="LVV75" s="219"/>
      <c r="LVW75" s="219"/>
      <c r="LVX75" s="219"/>
      <c r="LVY75" s="219"/>
      <c r="LVZ75" s="219"/>
      <c r="LWA75" s="219"/>
      <c r="LWB75" s="219"/>
      <c r="LWC75" s="219"/>
      <c r="LWD75" s="219"/>
      <c r="LWE75" s="219"/>
      <c r="LWF75" s="219"/>
      <c r="LWG75" s="219"/>
      <c r="LWH75" s="219"/>
      <c r="LWI75" s="219"/>
      <c r="LWJ75" s="219"/>
      <c r="LWK75" s="219"/>
      <c r="LWL75" s="219"/>
      <c r="LWM75" s="219"/>
      <c r="LWN75" s="219"/>
      <c r="LWO75" s="219"/>
      <c r="LWP75" s="219"/>
      <c r="LWQ75" s="219"/>
      <c r="LWR75" s="219"/>
      <c r="LWS75" s="219"/>
      <c r="LWT75" s="219"/>
      <c r="LWU75" s="219"/>
      <c r="LWV75" s="219"/>
      <c r="LWW75" s="219"/>
      <c r="LWX75" s="219"/>
      <c r="LWY75" s="219"/>
      <c r="LWZ75" s="219"/>
      <c r="LXA75" s="219"/>
      <c r="LXB75" s="219"/>
      <c r="LXC75" s="219"/>
      <c r="LXD75" s="219"/>
      <c r="LXE75" s="219"/>
      <c r="LXF75" s="219"/>
      <c r="LXG75" s="219"/>
      <c r="LXH75" s="219"/>
      <c r="LXI75" s="219"/>
      <c r="LXJ75" s="219"/>
      <c r="LXK75" s="219"/>
      <c r="LXL75" s="219"/>
      <c r="LXM75" s="219"/>
      <c r="LXN75" s="219"/>
      <c r="LXO75" s="219"/>
      <c r="LXP75" s="219"/>
      <c r="LXQ75" s="219"/>
      <c r="LXR75" s="219"/>
      <c r="LXS75" s="219"/>
      <c r="LXT75" s="219"/>
      <c r="LXU75" s="219"/>
      <c r="LXV75" s="219"/>
      <c r="LXW75" s="219"/>
      <c r="LXX75" s="219"/>
      <c r="LXY75" s="219"/>
      <c r="LXZ75" s="219"/>
      <c r="LYA75" s="219"/>
      <c r="LYB75" s="219"/>
      <c r="LYC75" s="219"/>
      <c r="LYD75" s="219"/>
      <c r="LYE75" s="219"/>
      <c r="LYF75" s="219"/>
      <c r="LYG75" s="219"/>
      <c r="LYH75" s="219"/>
      <c r="LYI75" s="219"/>
      <c r="LYJ75" s="219"/>
      <c r="LYK75" s="219"/>
      <c r="LYL75" s="219"/>
      <c r="LYM75" s="219"/>
      <c r="LYN75" s="219"/>
      <c r="LYO75" s="219"/>
      <c r="LYP75" s="219"/>
      <c r="LYQ75" s="219"/>
      <c r="LYR75" s="219"/>
      <c r="LYS75" s="219"/>
      <c r="LYT75" s="219"/>
      <c r="LYU75" s="219"/>
      <c r="LYV75" s="219"/>
      <c r="LYW75" s="219"/>
      <c r="LYX75" s="219"/>
      <c r="LYY75" s="219"/>
      <c r="LYZ75" s="219"/>
      <c r="LZA75" s="219"/>
      <c r="LZB75" s="219"/>
      <c r="LZC75" s="219"/>
      <c r="LZD75" s="219"/>
      <c r="LZE75" s="219"/>
      <c r="LZF75" s="219"/>
      <c r="LZG75" s="219"/>
      <c r="LZH75" s="219"/>
      <c r="LZI75" s="219"/>
      <c r="LZJ75" s="219"/>
      <c r="LZK75" s="219"/>
      <c r="LZL75" s="219"/>
      <c r="LZM75" s="219"/>
      <c r="LZN75" s="219"/>
      <c r="LZO75" s="219"/>
      <c r="LZP75" s="219"/>
      <c r="LZQ75" s="219"/>
      <c r="LZR75" s="219"/>
      <c r="LZS75" s="219"/>
      <c r="LZT75" s="219"/>
      <c r="LZU75" s="219"/>
      <c r="LZV75" s="219"/>
      <c r="LZW75" s="219"/>
      <c r="LZX75" s="219"/>
      <c r="LZY75" s="219"/>
      <c r="LZZ75" s="219"/>
      <c r="MAA75" s="219"/>
      <c r="MAB75" s="219"/>
      <c r="MAC75" s="219"/>
      <c r="MAD75" s="219"/>
      <c r="MAE75" s="219"/>
      <c r="MAF75" s="219"/>
      <c r="MAG75" s="219"/>
      <c r="MAH75" s="219"/>
      <c r="MAI75" s="219"/>
      <c r="MAJ75" s="219"/>
      <c r="MAK75" s="219"/>
      <c r="MAL75" s="219"/>
      <c r="MAM75" s="219"/>
      <c r="MAN75" s="219"/>
      <c r="MAO75" s="219"/>
      <c r="MAP75" s="219"/>
      <c r="MAQ75" s="219"/>
      <c r="MAR75" s="219"/>
      <c r="MAS75" s="219"/>
      <c r="MAT75" s="219"/>
      <c r="MAU75" s="219"/>
      <c r="MAV75" s="219"/>
      <c r="MAW75" s="219"/>
      <c r="MAX75" s="219"/>
      <c r="MAY75" s="219"/>
      <c r="MAZ75" s="219"/>
      <c r="MBA75" s="219"/>
      <c r="MBB75" s="219"/>
      <c r="MBC75" s="219"/>
      <c r="MBD75" s="219"/>
      <c r="MBE75" s="219"/>
      <c r="MBF75" s="219"/>
      <c r="MBG75" s="219"/>
      <c r="MBH75" s="219"/>
      <c r="MBI75" s="219"/>
      <c r="MBJ75" s="219"/>
      <c r="MBK75" s="219"/>
      <c r="MBL75" s="219"/>
      <c r="MBM75" s="219"/>
      <c r="MBN75" s="219"/>
      <c r="MBO75" s="219"/>
      <c r="MBP75" s="219"/>
      <c r="MBQ75" s="219"/>
      <c r="MBR75" s="219"/>
      <c r="MBS75" s="219"/>
      <c r="MBT75" s="219"/>
      <c r="MBU75" s="219"/>
      <c r="MBV75" s="219"/>
      <c r="MBW75" s="219"/>
      <c r="MBX75" s="219"/>
      <c r="MBY75" s="219"/>
      <c r="MBZ75" s="219"/>
      <c r="MCA75" s="219"/>
      <c r="MCB75" s="219"/>
      <c r="MCC75" s="219"/>
      <c r="MCD75" s="219"/>
      <c r="MCE75" s="219"/>
      <c r="MCF75" s="219"/>
      <c r="MCG75" s="219"/>
      <c r="MCH75" s="219"/>
      <c r="MCI75" s="219"/>
      <c r="MCJ75" s="219"/>
      <c r="MCK75" s="219"/>
      <c r="MCL75" s="219"/>
      <c r="MCM75" s="219"/>
      <c r="MCN75" s="219"/>
      <c r="MCO75" s="219"/>
      <c r="MCP75" s="219"/>
      <c r="MCQ75" s="219"/>
      <c r="MCR75" s="219"/>
      <c r="MCS75" s="219"/>
      <c r="MCT75" s="219"/>
      <c r="MCU75" s="219"/>
      <c r="MCV75" s="219"/>
      <c r="MCW75" s="219"/>
      <c r="MCX75" s="219"/>
      <c r="MCY75" s="219"/>
      <c r="MCZ75" s="219"/>
      <c r="MDA75" s="219"/>
      <c r="MDB75" s="219"/>
      <c r="MDC75" s="219"/>
      <c r="MDD75" s="219"/>
      <c r="MDE75" s="219"/>
      <c r="MDF75" s="219"/>
      <c r="MDG75" s="219"/>
      <c r="MDH75" s="219"/>
      <c r="MDI75" s="219"/>
      <c r="MDJ75" s="219"/>
      <c r="MDK75" s="219"/>
      <c r="MDL75" s="219"/>
      <c r="MDM75" s="219"/>
      <c r="MDN75" s="219"/>
      <c r="MDO75" s="219"/>
      <c r="MDP75" s="219"/>
      <c r="MDQ75" s="219"/>
      <c r="MDR75" s="219"/>
      <c r="MDS75" s="219"/>
      <c r="MDT75" s="219"/>
      <c r="MDU75" s="219"/>
      <c r="MDV75" s="219"/>
      <c r="MDW75" s="219"/>
      <c r="MDX75" s="219"/>
      <c r="MDY75" s="219"/>
      <c r="MDZ75" s="219"/>
      <c r="MEA75" s="219"/>
      <c r="MEB75" s="219"/>
      <c r="MEC75" s="219"/>
      <c r="MED75" s="219"/>
      <c r="MEE75" s="219"/>
      <c r="MEF75" s="219"/>
      <c r="MEG75" s="219"/>
      <c r="MEH75" s="219"/>
      <c r="MEI75" s="219"/>
      <c r="MEJ75" s="219"/>
      <c r="MEK75" s="219"/>
      <c r="MEL75" s="219"/>
      <c r="MEM75" s="219"/>
      <c r="MEN75" s="219"/>
      <c r="MEO75" s="219"/>
      <c r="MEP75" s="219"/>
      <c r="MEQ75" s="219"/>
      <c r="MER75" s="219"/>
      <c r="MES75" s="219"/>
      <c r="MET75" s="219"/>
      <c r="MEU75" s="219"/>
      <c r="MEV75" s="219"/>
      <c r="MEW75" s="219"/>
      <c r="MEX75" s="219"/>
      <c r="MEY75" s="219"/>
      <c r="MEZ75" s="219"/>
      <c r="MFA75" s="219"/>
      <c r="MFB75" s="219"/>
      <c r="MFC75" s="219"/>
      <c r="MFD75" s="219"/>
      <c r="MFE75" s="219"/>
      <c r="MFF75" s="219"/>
      <c r="MFG75" s="219"/>
      <c r="MFH75" s="219"/>
      <c r="MFI75" s="219"/>
      <c r="MFJ75" s="219"/>
      <c r="MFK75" s="219"/>
      <c r="MFL75" s="219"/>
      <c r="MFM75" s="219"/>
      <c r="MFN75" s="219"/>
      <c r="MFO75" s="219"/>
      <c r="MFP75" s="219"/>
      <c r="MFQ75" s="219"/>
      <c r="MFR75" s="219"/>
      <c r="MFS75" s="219"/>
      <c r="MFT75" s="219"/>
      <c r="MFU75" s="219"/>
      <c r="MFV75" s="219"/>
      <c r="MFW75" s="219"/>
      <c r="MFX75" s="219"/>
      <c r="MFY75" s="219"/>
      <c r="MFZ75" s="219"/>
      <c r="MGA75" s="219"/>
      <c r="MGB75" s="219"/>
      <c r="MGC75" s="219"/>
      <c r="MGD75" s="219"/>
      <c r="MGE75" s="219"/>
      <c r="MGF75" s="219"/>
      <c r="MGG75" s="219"/>
      <c r="MGH75" s="219"/>
      <c r="MGI75" s="219"/>
      <c r="MGJ75" s="219"/>
      <c r="MGK75" s="219"/>
      <c r="MGL75" s="219"/>
      <c r="MGM75" s="219"/>
      <c r="MGN75" s="219"/>
      <c r="MGO75" s="219"/>
      <c r="MGP75" s="219"/>
      <c r="MGQ75" s="219"/>
      <c r="MGR75" s="219"/>
      <c r="MGS75" s="219"/>
      <c r="MGT75" s="219"/>
      <c r="MGU75" s="219"/>
      <c r="MGV75" s="219"/>
      <c r="MGW75" s="219"/>
      <c r="MGX75" s="219"/>
      <c r="MGY75" s="219"/>
      <c r="MGZ75" s="219"/>
      <c r="MHA75" s="219"/>
      <c r="MHB75" s="219"/>
      <c r="MHC75" s="219"/>
      <c r="MHD75" s="219"/>
      <c r="MHE75" s="219"/>
      <c r="MHF75" s="219"/>
      <c r="MHG75" s="219"/>
      <c r="MHH75" s="219"/>
      <c r="MHI75" s="219"/>
      <c r="MHJ75" s="219"/>
      <c r="MHK75" s="219"/>
      <c r="MHL75" s="219"/>
      <c r="MHM75" s="219"/>
      <c r="MHN75" s="219"/>
      <c r="MHO75" s="219"/>
      <c r="MHP75" s="219"/>
      <c r="MHQ75" s="219"/>
      <c r="MHR75" s="219"/>
      <c r="MHS75" s="219"/>
      <c r="MHT75" s="219"/>
      <c r="MHU75" s="219"/>
      <c r="MHV75" s="219"/>
      <c r="MHW75" s="219"/>
      <c r="MHX75" s="219"/>
      <c r="MHY75" s="219"/>
      <c r="MHZ75" s="219"/>
      <c r="MIA75" s="219"/>
      <c r="MIB75" s="219"/>
      <c r="MIC75" s="219"/>
      <c r="MID75" s="219"/>
      <c r="MIE75" s="219"/>
      <c r="MIF75" s="219"/>
      <c r="MIG75" s="219"/>
      <c r="MIH75" s="219"/>
      <c r="MII75" s="219"/>
      <c r="MIJ75" s="219"/>
      <c r="MIK75" s="219"/>
      <c r="MIL75" s="219"/>
      <c r="MIM75" s="219"/>
      <c r="MIN75" s="219"/>
      <c r="MIO75" s="219"/>
      <c r="MIP75" s="219"/>
      <c r="MIQ75" s="219"/>
      <c r="MIR75" s="219"/>
      <c r="MIS75" s="219"/>
      <c r="MIT75" s="219"/>
      <c r="MIU75" s="219"/>
      <c r="MIV75" s="219"/>
      <c r="MIW75" s="219"/>
      <c r="MIX75" s="219"/>
      <c r="MIY75" s="219"/>
      <c r="MIZ75" s="219"/>
      <c r="MJA75" s="219"/>
      <c r="MJB75" s="219"/>
      <c r="MJC75" s="219"/>
      <c r="MJD75" s="219"/>
      <c r="MJE75" s="219"/>
      <c r="MJF75" s="219"/>
      <c r="MJG75" s="219"/>
      <c r="MJH75" s="219"/>
      <c r="MJI75" s="219"/>
      <c r="MJJ75" s="219"/>
      <c r="MJK75" s="219"/>
      <c r="MJL75" s="219"/>
      <c r="MJM75" s="219"/>
      <c r="MJN75" s="219"/>
      <c r="MJO75" s="219"/>
      <c r="MJP75" s="219"/>
      <c r="MJQ75" s="219"/>
      <c r="MJR75" s="219"/>
      <c r="MJS75" s="219"/>
      <c r="MJT75" s="219"/>
      <c r="MJU75" s="219"/>
      <c r="MJV75" s="219"/>
      <c r="MJW75" s="219"/>
      <c r="MJX75" s="219"/>
      <c r="MJY75" s="219"/>
      <c r="MJZ75" s="219"/>
      <c r="MKA75" s="219"/>
      <c r="MKB75" s="219"/>
      <c r="MKC75" s="219"/>
      <c r="MKD75" s="219"/>
      <c r="MKE75" s="219"/>
      <c r="MKF75" s="219"/>
      <c r="MKG75" s="219"/>
      <c r="MKH75" s="219"/>
      <c r="MKI75" s="219"/>
      <c r="MKJ75" s="219"/>
      <c r="MKK75" s="219"/>
      <c r="MKL75" s="219"/>
      <c r="MKM75" s="219"/>
      <c r="MKN75" s="219"/>
      <c r="MKO75" s="219"/>
      <c r="MKP75" s="219"/>
      <c r="MKQ75" s="219"/>
      <c r="MKR75" s="219"/>
      <c r="MKS75" s="219"/>
      <c r="MKT75" s="219"/>
      <c r="MKU75" s="219"/>
      <c r="MKV75" s="219"/>
      <c r="MKW75" s="219"/>
      <c r="MKX75" s="219"/>
      <c r="MKY75" s="219"/>
      <c r="MKZ75" s="219"/>
      <c r="MLA75" s="219"/>
      <c r="MLB75" s="219"/>
      <c r="MLC75" s="219"/>
      <c r="MLD75" s="219"/>
      <c r="MLE75" s="219"/>
      <c r="MLF75" s="219"/>
      <c r="MLG75" s="219"/>
      <c r="MLH75" s="219"/>
      <c r="MLI75" s="219"/>
      <c r="MLJ75" s="219"/>
      <c r="MLK75" s="219"/>
      <c r="MLL75" s="219"/>
      <c r="MLM75" s="219"/>
      <c r="MLN75" s="219"/>
      <c r="MLO75" s="219"/>
      <c r="MLP75" s="219"/>
      <c r="MLQ75" s="219"/>
      <c r="MLR75" s="219"/>
      <c r="MLS75" s="219"/>
      <c r="MLT75" s="219"/>
      <c r="MLU75" s="219"/>
      <c r="MLV75" s="219"/>
      <c r="MLW75" s="219"/>
      <c r="MLX75" s="219"/>
      <c r="MLY75" s="219"/>
      <c r="MLZ75" s="219"/>
      <c r="MMA75" s="219"/>
      <c r="MMB75" s="219"/>
      <c r="MMC75" s="219"/>
      <c r="MMD75" s="219"/>
      <c r="MME75" s="219"/>
      <c r="MMF75" s="219"/>
      <c r="MMG75" s="219"/>
      <c r="MMH75" s="219"/>
      <c r="MMI75" s="219"/>
      <c r="MMJ75" s="219"/>
      <c r="MMK75" s="219"/>
      <c r="MML75" s="219"/>
      <c r="MMM75" s="219"/>
      <c r="MMN75" s="219"/>
      <c r="MMO75" s="219"/>
      <c r="MMP75" s="219"/>
      <c r="MMQ75" s="219"/>
      <c r="MMR75" s="219"/>
      <c r="MMS75" s="219"/>
      <c r="MMT75" s="219"/>
      <c r="MMU75" s="219"/>
      <c r="MMV75" s="219"/>
      <c r="MMW75" s="219"/>
      <c r="MMX75" s="219"/>
      <c r="MMY75" s="219"/>
      <c r="MMZ75" s="219"/>
      <c r="MNA75" s="219"/>
      <c r="MNB75" s="219"/>
      <c r="MNC75" s="219"/>
      <c r="MND75" s="219"/>
      <c r="MNE75" s="219"/>
      <c r="MNF75" s="219"/>
      <c r="MNG75" s="219"/>
      <c r="MNH75" s="219"/>
      <c r="MNI75" s="219"/>
      <c r="MNJ75" s="219"/>
      <c r="MNK75" s="219"/>
      <c r="MNL75" s="219"/>
      <c r="MNM75" s="219"/>
      <c r="MNN75" s="219"/>
      <c r="MNO75" s="219"/>
      <c r="MNP75" s="219"/>
      <c r="MNQ75" s="219"/>
      <c r="MNR75" s="219"/>
      <c r="MNS75" s="219"/>
      <c r="MNT75" s="219"/>
      <c r="MNU75" s="219"/>
      <c r="MNV75" s="219"/>
      <c r="MNW75" s="219"/>
      <c r="MNX75" s="219"/>
      <c r="MNY75" s="219"/>
      <c r="MNZ75" s="219"/>
      <c r="MOA75" s="219"/>
      <c r="MOB75" s="219"/>
      <c r="MOC75" s="219"/>
      <c r="MOD75" s="219"/>
      <c r="MOE75" s="219"/>
      <c r="MOF75" s="219"/>
      <c r="MOG75" s="219"/>
      <c r="MOH75" s="219"/>
      <c r="MOI75" s="219"/>
      <c r="MOJ75" s="219"/>
      <c r="MOK75" s="219"/>
      <c r="MOL75" s="219"/>
      <c r="MOM75" s="219"/>
      <c r="MON75" s="219"/>
      <c r="MOO75" s="219"/>
      <c r="MOP75" s="219"/>
      <c r="MOQ75" s="219"/>
      <c r="MOR75" s="219"/>
      <c r="MOS75" s="219"/>
      <c r="MOT75" s="219"/>
      <c r="MOU75" s="219"/>
      <c r="MOV75" s="219"/>
      <c r="MOW75" s="219"/>
      <c r="MOX75" s="219"/>
      <c r="MOY75" s="219"/>
      <c r="MOZ75" s="219"/>
      <c r="MPA75" s="219"/>
      <c r="MPB75" s="219"/>
      <c r="MPC75" s="219"/>
      <c r="MPD75" s="219"/>
      <c r="MPE75" s="219"/>
      <c r="MPF75" s="219"/>
      <c r="MPG75" s="219"/>
      <c r="MPH75" s="219"/>
      <c r="MPI75" s="219"/>
      <c r="MPJ75" s="219"/>
      <c r="MPK75" s="219"/>
      <c r="MPL75" s="219"/>
      <c r="MPM75" s="219"/>
      <c r="MPN75" s="219"/>
      <c r="MPO75" s="219"/>
      <c r="MPP75" s="219"/>
      <c r="MPQ75" s="219"/>
      <c r="MPR75" s="219"/>
      <c r="MPS75" s="219"/>
      <c r="MPT75" s="219"/>
      <c r="MPU75" s="219"/>
      <c r="MPV75" s="219"/>
      <c r="MPW75" s="219"/>
      <c r="MPX75" s="219"/>
      <c r="MPY75" s="219"/>
      <c r="MPZ75" s="219"/>
      <c r="MQA75" s="219"/>
      <c r="MQB75" s="219"/>
      <c r="MQC75" s="219"/>
      <c r="MQD75" s="219"/>
      <c r="MQE75" s="219"/>
      <c r="MQF75" s="219"/>
      <c r="MQG75" s="219"/>
      <c r="MQH75" s="219"/>
      <c r="MQI75" s="219"/>
      <c r="MQJ75" s="219"/>
      <c r="MQK75" s="219"/>
      <c r="MQL75" s="219"/>
      <c r="MQM75" s="219"/>
      <c r="MQN75" s="219"/>
      <c r="MQO75" s="219"/>
      <c r="MQP75" s="219"/>
      <c r="MQQ75" s="219"/>
      <c r="MQR75" s="219"/>
      <c r="MQS75" s="219"/>
      <c r="MQT75" s="219"/>
      <c r="MQU75" s="219"/>
      <c r="MQV75" s="219"/>
      <c r="MQW75" s="219"/>
      <c r="MQX75" s="219"/>
      <c r="MQY75" s="219"/>
      <c r="MQZ75" s="219"/>
      <c r="MRA75" s="219"/>
      <c r="MRB75" s="219"/>
      <c r="MRC75" s="219"/>
      <c r="MRD75" s="219"/>
      <c r="MRE75" s="219"/>
      <c r="MRF75" s="219"/>
      <c r="MRG75" s="219"/>
      <c r="MRH75" s="219"/>
      <c r="MRI75" s="219"/>
      <c r="MRJ75" s="219"/>
      <c r="MRK75" s="219"/>
      <c r="MRL75" s="219"/>
      <c r="MRM75" s="219"/>
      <c r="MRN75" s="219"/>
      <c r="MRO75" s="219"/>
      <c r="MRP75" s="219"/>
      <c r="MRQ75" s="219"/>
      <c r="MRR75" s="219"/>
      <c r="MRS75" s="219"/>
      <c r="MRT75" s="219"/>
      <c r="MRU75" s="219"/>
      <c r="MRV75" s="219"/>
      <c r="MRW75" s="219"/>
      <c r="MRX75" s="219"/>
      <c r="MRY75" s="219"/>
      <c r="MRZ75" s="219"/>
      <c r="MSA75" s="219"/>
      <c r="MSB75" s="219"/>
      <c r="MSC75" s="219"/>
      <c r="MSD75" s="219"/>
      <c r="MSE75" s="219"/>
      <c r="MSF75" s="219"/>
      <c r="MSG75" s="219"/>
      <c r="MSH75" s="219"/>
      <c r="MSI75" s="219"/>
      <c r="MSJ75" s="219"/>
      <c r="MSK75" s="219"/>
      <c r="MSL75" s="219"/>
      <c r="MSM75" s="219"/>
      <c r="MSN75" s="219"/>
      <c r="MSO75" s="219"/>
      <c r="MSP75" s="219"/>
      <c r="MSQ75" s="219"/>
      <c r="MSR75" s="219"/>
      <c r="MSS75" s="219"/>
      <c r="MST75" s="219"/>
      <c r="MSU75" s="219"/>
      <c r="MSV75" s="219"/>
      <c r="MSW75" s="219"/>
      <c r="MSX75" s="219"/>
      <c r="MSY75" s="219"/>
      <c r="MSZ75" s="219"/>
      <c r="MTA75" s="219"/>
      <c r="MTB75" s="219"/>
      <c r="MTC75" s="219"/>
      <c r="MTD75" s="219"/>
      <c r="MTE75" s="219"/>
      <c r="MTF75" s="219"/>
      <c r="MTG75" s="219"/>
      <c r="MTH75" s="219"/>
      <c r="MTI75" s="219"/>
      <c r="MTJ75" s="219"/>
      <c r="MTK75" s="219"/>
      <c r="MTL75" s="219"/>
      <c r="MTM75" s="219"/>
      <c r="MTN75" s="219"/>
      <c r="MTO75" s="219"/>
      <c r="MTP75" s="219"/>
      <c r="MTQ75" s="219"/>
      <c r="MTR75" s="219"/>
      <c r="MTS75" s="219"/>
      <c r="MTT75" s="219"/>
      <c r="MTU75" s="219"/>
      <c r="MTV75" s="219"/>
      <c r="MTW75" s="219"/>
      <c r="MTX75" s="219"/>
      <c r="MTY75" s="219"/>
      <c r="MTZ75" s="219"/>
      <c r="MUA75" s="219"/>
      <c r="MUB75" s="219"/>
      <c r="MUC75" s="219"/>
      <c r="MUD75" s="219"/>
      <c r="MUE75" s="219"/>
      <c r="MUF75" s="219"/>
      <c r="MUG75" s="219"/>
      <c r="MUH75" s="219"/>
      <c r="MUI75" s="219"/>
      <c r="MUJ75" s="219"/>
      <c r="MUK75" s="219"/>
      <c r="MUL75" s="219"/>
      <c r="MUM75" s="219"/>
      <c r="MUN75" s="219"/>
      <c r="MUO75" s="219"/>
      <c r="MUP75" s="219"/>
      <c r="MUQ75" s="219"/>
      <c r="MUR75" s="219"/>
      <c r="MUS75" s="219"/>
      <c r="MUT75" s="219"/>
      <c r="MUU75" s="219"/>
      <c r="MUV75" s="219"/>
      <c r="MUW75" s="219"/>
      <c r="MUX75" s="219"/>
      <c r="MUY75" s="219"/>
      <c r="MUZ75" s="219"/>
      <c r="MVA75" s="219"/>
      <c r="MVB75" s="219"/>
      <c r="MVC75" s="219"/>
      <c r="MVD75" s="219"/>
      <c r="MVE75" s="219"/>
      <c r="MVF75" s="219"/>
      <c r="MVG75" s="219"/>
      <c r="MVH75" s="219"/>
      <c r="MVI75" s="219"/>
      <c r="MVJ75" s="219"/>
      <c r="MVK75" s="219"/>
      <c r="MVL75" s="219"/>
      <c r="MVM75" s="219"/>
      <c r="MVN75" s="219"/>
      <c r="MVO75" s="219"/>
      <c r="MVP75" s="219"/>
      <c r="MVQ75" s="219"/>
      <c r="MVR75" s="219"/>
      <c r="MVS75" s="219"/>
      <c r="MVT75" s="219"/>
      <c r="MVU75" s="219"/>
      <c r="MVV75" s="219"/>
      <c r="MVW75" s="219"/>
      <c r="MVX75" s="219"/>
      <c r="MVY75" s="219"/>
      <c r="MVZ75" s="219"/>
      <c r="MWA75" s="219"/>
      <c r="MWB75" s="219"/>
      <c r="MWC75" s="219"/>
      <c r="MWD75" s="219"/>
      <c r="MWE75" s="219"/>
      <c r="MWF75" s="219"/>
      <c r="MWG75" s="219"/>
      <c r="MWH75" s="219"/>
      <c r="MWI75" s="219"/>
      <c r="MWJ75" s="219"/>
      <c r="MWK75" s="219"/>
      <c r="MWL75" s="219"/>
      <c r="MWM75" s="219"/>
      <c r="MWN75" s="219"/>
      <c r="MWO75" s="219"/>
      <c r="MWP75" s="219"/>
      <c r="MWQ75" s="219"/>
      <c r="MWR75" s="219"/>
      <c r="MWS75" s="219"/>
      <c r="MWT75" s="219"/>
      <c r="MWU75" s="219"/>
      <c r="MWV75" s="219"/>
      <c r="MWW75" s="219"/>
      <c r="MWX75" s="219"/>
      <c r="MWY75" s="219"/>
      <c r="MWZ75" s="219"/>
      <c r="MXA75" s="219"/>
      <c r="MXB75" s="219"/>
      <c r="MXC75" s="219"/>
      <c r="MXD75" s="219"/>
      <c r="MXE75" s="219"/>
      <c r="MXF75" s="219"/>
      <c r="MXG75" s="219"/>
      <c r="MXH75" s="219"/>
      <c r="MXI75" s="219"/>
      <c r="MXJ75" s="219"/>
      <c r="MXK75" s="219"/>
      <c r="MXL75" s="219"/>
      <c r="MXM75" s="219"/>
      <c r="MXN75" s="219"/>
      <c r="MXO75" s="219"/>
      <c r="MXP75" s="219"/>
      <c r="MXQ75" s="219"/>
      <c r="MXR75" s="219"/>
      <c r="MXS75" s="219"/>
      <c r="MXT75" s="219"/>
      <c r="MXU75" s="219"/>
      <c r="MXV75" s="219"/>
      <c r="MXW75" s="219"/>
      <c r="MXX75" s="219"/>
      <c r="MXY75" s="219"/>
      <c r="MXZ75" s="219"/>
      <c r="MYA75" s="219"/>
      <c r="MYB75" s="219"/>
      <c r="MYC75" s="219"/>
      <c r="MYD75" s="219"/>
      <c r="MYE75" s="219"/>
      <c r="MYF75" s="219"/>
      <c r="MYG75" s="219"/>
      <c r="MYH75" s="219"/>
      <c r="MYI75" s="219"/>
      <c r="MYJ75" s="219"/>
      <c r="MYK75" s="219"/>
      <c r="MYL75" s="219"/>
      <c r="MYM75" s="219"/>
      <c r="MYN75" s="219"/>
      <c r="MYO75" s="219"/>
      <c r="MYP75" s="219"/>
      <c r="MYQ75" s="219"/>
      <c r="MYR75" s="219"/>
      <c r="MYS75" s="219"/>
      <c r="MYT75" s="219"/>
      <c r="MYU75" s="219"/>
      <c r="MYV75" s="219"/>
      <c r="MYW75" s="219"/>
      <c r="MYX75" s="219"/>
      <c r="MYY75" s="219"/>
      <c r="MYZ75" s="219"/>
      <c r="MZA75" s="219"/>
      <c r="MZB75" s="219"/>
      <c r="MZC75" s="219"/>
      <c r="MZD75" s="219"/>
      <c r="MZE75" s="219"/>
      <c r="MZF75" s="219"/>
      <c r="MZG75" s="219"/>
      <c r="MZH75" s="219"/>
      <c r="MZI75" s="219"/>
      <c r="MZJ75" s="219"/>
      <c r="MZK75" s="219"/>
      <c r="MZL75" s="219"/>
      <c r="MZM75" s="219"/>
      <c r="MZN75" s="219"/>
      <c r="MZO75" s="219"/>
      <c r="MZP75" s="219"/>
      <c r="MZQ75" s="219"/>
      <c r="MZR75" s="219"/>
      <c r="MZS75" s="219"/>
      <c r="MZT75" s="219"/>
      <c r="MZU75" s="219"/>
      <c r="MZV75" s="219"/>
      <c r="MZW75" s="219"/>
      <c r="MZX75" s="219"/>
      <c r="MZY75" s="219"/>
      <c r="MZZ75" s="219"/>
      <c r="NAA75" s="219"/>
      <c r="NAB75" s="219"/>
      <c r="NAC75" s="219"/>
      <c r="NAD75" s="219"/>
      <c r="NAE75" s="219"/>
      <c r="NAF75" s="219"/>
      <c r="NAG75" s="219"/>
      <c r="NAH75" s="219"/>
      <c r="NAI75" s="219"/>
      <c r="NAJ75" s="219"/>
      <c r="NAK75" s="219"/>
      <c r="NAL75" s="219"/>
      <c r="NAM75" s="219"/>
      <c r="NAN75" s="219"/>
      <c r="NAO75" s="219"/>
      <c r="NAP75" s="219"/>
      <c r="NAQ75" s="219"/>
      <c r="NAR75" s="219"/>
      <c r="NAS75" s="219"/>
      <c r="NAT75" s="219"/>
      <c r="NAU75" s="219"/>
      <c r="NAV75" s="219"/>
      <c r="NAW75" s="219"/>
      <c r="NAX75" s="219"/>
      <c r="NAY75" s="219"/>
      <c r="NAZ75" s="219"/>
      <c r="NBA75" s="219"/>
      <c r="NBB75" s="219"/>
      <c r="NBC75" s="219"/>
      <c r="NBD75" s="219"/>
      <c r="NBE75" s="219"/>
      <c r="NBF75" s="219"/>
      <c r="NBG75" s="219"/>
      <c r="NBH75" s="219"/>
      <c r="NBI75" s="219"/>
      <c r="NBJ75" s="219"/>
      <c r="NBK75" s="219"/>
      <c r="NBL75" s="219"/>
      <c r="NBM75" s="219"/>
      <c r="NBN75" s="219"/>
      <c r="NBO75" s="219"/>
      <c r="NBP75" s="219"/>
      <c r="NBQ75" s="219"/>
      <c r="NBR75" s="219"/>
      <c r="NBS75" s="219"/>
      <c r="NBT75" s="219"/>
      <c r="NBU75" s="219"/>
      <c r="NBV75" s="219"/>
      <c r="NBW75" s="219"/>
      <c r="NBX75" s="219"/>
      <c r="NBY75" s="219"/>
      <c r="NBZ75" s="219"/>
      <c r="NCA75" s="219"/>
      <c r="NCB75" s="219"/>
      <c r="NCC75" s="219"/>
      <c r="NCD75" s="219"/>
      <c r="NCE75" s="219"/>
      <c r="NCF75" s="219"/>
      <c r="NCG75" s="219"/>
      <c r="NCH75" s="219"/>
      <c r="NCI75" s="219"/>
      <c r="NCJ75" s="219"/>
      <c r="NCK75" s="219"/>
      <c r="NCL75" s="219"/>
      <c r="NCM75" s="219"/>
      <c r="NCN75" s="219"/>
      <c r="NCO75" s="219"/>
      <c r="NCP75" s="219"/>
      <c r="NCQ75" s="219"/>
      <c r="NCR75" s="219"/>
      <c r="NCS75" s="219"/>
      <c r="NCT75" s="219"/>
      <c r="NCU75" s="219"/>
      <c r="NCV75" s="219"/>
      <c r="NCW75" s="219"/>
      <c r="NCX75" s="219"/>
      <c r="NCY75" s="219"/>
      <c r="NCZ75" s="219"/>
      <c r="NDA75" s="219"/>
      <c r="NDB75" s="219"/>
      <c r="NDC75" s="219"/>
      <c r="NDD75" s="219"/>
      <c r="NDE75" s="219"/>
      <c r="NDF75" s="219"/>
      <c r="NDG75" s="219"/>
      <c r="NDH75" s="219"/>
      <c r="NDI75" s="219"/>
      <c r="NDJ75" s="219"/>
      <c r="NDK75" s="219"/>
      <c r="NDL75" s="219"/>
      <c r="NDM75" s="219"/>
      <c r="NDN75" s="219"/>
      <c r="NDO75" s="219"/>
      <c r="NDP75" s="219"/>
      <c r="NDQ75" s="219"/>
      <c r="NDR75" s="219"/>
      <c r="NDS75" s="219"/>
      <c r="NDT75" s="219"/>
      <c r="NDU75" s="219"/>
      <c r="NDV75" s="219"/>
      <c r="NDW75" s="219"/>
      <c r="NDX75" s="219"/>
      <c r="NDY75" s="219"/>
      <c r="NDZ75" s="219"/>
      <c r="NEA75" s="219"/>
      <c r="NEB75" s="219"/>
      <c r="NEC75" s="219"/>
      <c r="NED75" s="219"/>
      <c r="NEE75" s="219"/>
      <c r="NEF75" s="219"/>
      <c r="NEG75" s="219"/>
      <c r="NEH75" s="219"/>
      <c r="NEI75" s="219"/>
      <c r="NEJ75" s="219"/>
      <c r="NEK75" s="219"/>
      <c r="NEL75" s="219"/>
      <c r="NEM75" s="219"/>
      <c r="NEN75" s="219"/>
      <c r="NEO75" s="219"/>
      <c r="NEP75" s="219"/>
      <c r="NEQ75" s="219"/>
      <c r="NER75" s="219"/>
      <c r="NES75" s="219"/>
      <c r="NET75" s="219"/>
      <c r="NEU75" s="219"/>
      <c r="NEV75" s="219"/>
      <c r="NEW75" s="219"/>
      <c r="NEX75" s="219"/>
      <c r="NEY75" s="219"/>
      <c r="NEZ75" s="219"/>
      <c r="NFA75" s="219"/>
      <c r="NFB75" s="219"/>
      <c r="NFC75" s="219"/>
      <c r="NFD75" s="219"/>
      <c r="NFE75" s="219"/>
      <c r="NFF75" s="219"/>
      <c r="NFG75" s="219"/>
      <c r="NFH75" s="219"/>
      <c r="NFI75" s="219"/>
      <c r="NFJ75" s="219"/>
      <c r="NFK75" s="219"/>
      <c r="NFL75" s="219"/>
      <c r="NFM75" s="219"/>
      <c r="NFN75" s="219"/>
      <c r="NFO75" s="219"/>
      <c r="NFP75" s="219"/>
      <c r="NFQ75" s="219"/>
      <c r="NFR75" s="219"/>
      <c r="NFS75" s="219"/>
      <c r="NFT75" s="219"/>
      <c r="NFU75" s="219"/>
      <c r="NFV75" s="219"/>
      <c r="NFW75" s="219"/>
      <c r="NFX75" s="219"/>
      <c r="NFY75" s="219"/>
      <c r="NFZ75" s="219"/>
      <c r="NGA75" s="219"/>
      <c r="NGB75" s="219"/>
      <c r="NGC75" s="219"/>
      <c r="NGD75" s="219"/>
      <c r="NGE75" s="219"/>
      <c r="NGF75" s="219"/>
      <c r="NGG75" s="219"/>
      <c r="NGH75" s="219"/>
      <c r="NGI75" s="219"/>
      <c r="NGJ75" s="219"/>
      <c r="NGK75" s="219"/>
      <c r="NGL75" s="219"/>
      <c r="NGM75" s="219"/>
      <c r="NGN75" s="219"/>
      <c r="NGO75" s="219"/>
      <c r="NGP75" s="219"/>
      <c r="NGQ75" s="219"/>
      <c r="NGR75" s="219"/>
      <c r="NGS75" s="219"/>
      <c r="NGT75" s="219"/>
      <c r="NGU75" s="219"/>
      <c r="NGV75" s="219"/>
      <c r="NGW75" s="219"/>
      <c r="NGX75" s="219"/>
      <c r="NGY75" s="219"/>
      <c r="NGZ75" s="219"/>
      <c r="NHA75" s="219"/>
      <c r="NHB75" s="219"/>
      <c r="NHC75" s="219"/>
      <c r="NHD75" s="219"/>
      <c r="NHE75" s="219"/>
      <c r="NHF75" s="219"/>
      <c r="NHG75" s="219"/>
      <c r="NHH75" s="219"/>
      <c r="NHI75" s="219"/>
      <c r="NHJ75" s="219"/>
      <c r="NHK75" s="219"/>
      <c r="NHL75" s="219"/>
      <c r="NHM75" s="219"/>
      <c r="NHN75" s="219"/>
      <c r="NHO75" s="219"/>
      <c r="NHP75" s="219"/>
      <c r="NHQ75" s="219"/>
      <c r="NHR75" s="219"/>
      <c r="NHS75" s="219"/>
      <c r="NHT75" s="219"/>
      <c r="NHU75" s="219"/>
      <c r="NHV75" s="219"/>
      <c r="NHW75" s="219"/>
      <c r="NHX75" s="219"/>
      <c r="NHY75" s="219"/>
      <c r="NHZ75" s="219"/>
      <c r="NIA75" s="219"/>
      <c r="NIB75" s="219"/>
      <c r="NIC75" s="219"/>
      <c r="NID75" s="219"/>
      <c r="NIE75" s="219"/>
      <c r="NIF75" s="219"/>
      <c r="NIG75" s="219"/>
      <c r="NIH75" s="219"/>
      <c r="NII75" s="219"/>
      <c r="NIJ75" s="219"/>
      <c r="NIK75" s="219"/>
      <c r="NIL75" s="219"/>
      <c r="NIM75" s="219"/>
      <c r="NIN75" s="219"/>
      <c r="NIO75" s="219"/>
      <c r="NIP75" s="219"/>
      <c r="NIQ75" s="219"/>
      <c r="NIR75" s="219"/>
      <c r="NIS75" s="219"/>
      <c r="NIT75" s="219"/>
      <c r="NIU75" s="219"/>
      <c r="NIV75" s="219"/>
      <c r="NIW75" s="219"/>
      <c r="NIX75" s="219"/>
      <c r="NIY75" s="219"/>
      <c r="NIZ75" s="219"/>
      <c r="NJA75" s="219"/>
      <c r="NJB75" s="219"/>
      <c r="NJC75" s="219"/>
      <c r="NJD75" s="219"/>
      <c r="NJE75" s="219"/>
      <c r="NJF75" s="219"/>
      <c r="NJG75" s="219"/>
      <c r="NJH75" s="219"/>
      <c r="NJI75" s="219"/>
      <c r="NJJ75" s="219"/>
      <c r="NJK75" s="219"/>
      <c r="NJL75" s="219"/>
      <c r="NJM75" s="219"/>
      <c r="NJN75" s="219"/>
      <c r="NJO75" s="219"/>
      <c r="NJP75" s="219"/>
      <c r="NJQ75" s="219"/>
      <c r="NJR75" s="219"/>
      <c r="NJS75" s="219"/>
      <c r="NJT75" s="219"/>
      <c r="NJU75" s="219"/>
      <c r="NJV75" s="219"/>
      <c r="NJW75" s="219"/>
      <c r="NJX75" s="219"/>
      <c r="NJY75" s="219"/>
      <c r="NJZ75" s="219"/>
      <c r="NKA75" s="219"/>
      <c r="NKB75" s="219"/>
      <c r="NKC75" s="219"/>
      <c r="NKD75" s="219"/>
      <c r="NKE75" s="219"/>
      <c r="NKF75" s="219"/>
      <c r="NKG75" s="219"/>
      <c r="NKH75" s="219"/>
      <c r="NKI75" s="219"/>
      <c r="NKJ75" s="219"/>
      <c r="NKK75" s="219"/>
      <c r="NKL75" s="219"/>
      <c r="NKM75" s="219"/>
      <c r="NKN75" s="219"/>
      <c r="NKO75" s="219"/>
      <c r="NKP75" s="219"/>
      <c r="NKQ75" s="219"/>
      <c r="NKR75" s="219"/>
      <c r="NKS75" s="219"/>
      <c r="NKT75" s="219"/>
      <c r="NKU75" s="219"/>
      <c r="NKV75" s="219"/>
      <c r="NKW75" s="219"/>
      <c r="NKX75" s="219"/>
      <c r="NKY75" s="219"/>
      <c r="NKZ75" s="219"/>
      <c r="NLA75" s="219"/>
      <c r="NLB75" s="219"/>
      <c r="NLC75" s="219"/>
      <c r="NLD75" s="219"/>
      <c r="NLE75" s="219"/>
      <c r="NLF75" s="219"/>
      <c r="NLG75" s="219"/>
      <c r="NLH75" s="219"/>
      <c r="NLI75" s="219"/>
      <c r="NLJ75" s="219"/>
      <c r="NLK75" s="219"/>
      <c r="NLL75" s="219"/>
      <c r="NLM75" s="219"/>
      <c r="NLN75" s="219"/>
      <c r="NLO75" s="219"/>
      <c r="NLP75" s="219"/>
      <c r="NLQ75" s="219"/>
      <c r="NLR75" s="219"/>
      <c r="NLS75" s="219"/>
      <c r="NLT75" s="219"/>
      <c r="NLU75" s="219"/>
      <c r="NLV75" s="219"/>
      <c r="NLW75" s="219"/>
      <c r="NLX75" s="219"/>
      <c r="NLY75" s="219"/>
      <c r="NLZ75" s="219"/>
      <c r="NMA75" s="219"/>
      <c r="NMB75" s="219"/>
      <c r="NMC75" s="219"/>
      <c r="NMD75" s="219"/>
      <c r="NME75" s="219"/>
      <c r="NMF75" s="219"/>
      <c r="NMG75" s="219"/>
      <c r="NMH75" s="219"/>
      <c r="NMI75" s="219"/>
      <c r="NMJ75" s="219"/>
      <c r="NMK75" s="219"/>
      <c r="NML75" s="219"/>
      <c r="NMM75" s="219"/>
      <c r="NMN75" s="219"/>
      <c r="NMO75" s="219"/>
      <c r="NMP75" s="219"/>
      <c r="NMQ75" s="219"/>
      <c r="NMR75" s="219"/>
      <c r="NMS75" s="219"/>
      <c r="NMT75" s="219"/>
      <c r="NMU75" s="219"/>
      <c r="NMV75" s="219"/>
      <c r="NMW75" s="219"/>
      <c r="NMX75" s="219"/>
      <c r="NMY75" s="219"/>
      <c r="NMZ75" s="219"/>
      <c r="NNA75" s="219"/>
      <c r="NNB75" s="219"/>
      <c r="NNC75" s="219"/>
      <c r="NND75" s="219"/>
      <c r="NNE75" s="219"/>
      <c r="NNF75" s="219"/>
      <c r="NNG75" s="219"/>
      <c r="NNH75" s="219"/>
      <c r="NNI75" s="219"/>
      <c r="NNJ75" s="219"/>
      <c r="NNK75" s="219"/>
      <c r="NNL75" s="219"/>
      <c r="NNM75" s="219"/>
      <c r="NNN75" s="219"/>
      <c r="NNO75" s="219"/>
      <c r="NNP75" s="219"/>
      <c r="NNQ75" s="219"/>
      <c r="NNR75" s="219"/>
      <c r="NNS75" s="219"/>
      <c r="NNT75" s="219"/>
      <c r="NNU75" s="219"/>
      <c r="NNV75" s="219"/>
      <c r="NNW75" s="219"/>
      <c r="NNX75" s="219"/>
      <c r="NNY75" s="219"/>
      <c r="NNZ75" s="219"/>
      <c r="NOA75" s="219"/>
      <c r="NOB75" s="219"/>
      <c r="NOC75" s="219"/>
      <c r="NOD75" s="219"/>
      <c r="NOE75" s="219"/>
      <c r="NOF75" s="219"/>
      <c r="NOG75" s="219"/>
      <c r="NOH75" s="219"/>
      <c r="NOI75" s="219"/>
      <c r="NOJ75" s="219"/>
      <c r="NOK75" s="219"/>
      <c r="NOL75" s="219"/>
      <c r="NOM75" s="219"/>
      <c r="NON75" s="219"/>
      <c r="NOO75" s="219"/>
      <c r="NOP75" s="219"/>
      <c r="NOQ75" s="219"/>
      <c r="NOR75" s="219"/>
      <c r="NOS75" s="219"/>
      <c r="NOT75" s="219"/>
      <c r="NOU75" s="219"/>
      <c r="NOV75" s="219"/>
      <c r="NOW75" s="219"/>
      <c r="NOX75" s="219"/>
      <c r="NOY75" s="219"/>
      <c r="NOZ75" s="219"/>
      <c r="NPA75" s="219"/>
      <c r="NPB75" s="219"/>
      <c r="NPC75" s="219"/>
      <c r="NPD75" s="219"/>
      <c r="NPE75" s="219"/>
      <c r="NPF75" s="219"/>
      <c r="NPG75" s="219"/>
      <c r="NPH75" s="219"/>
      <c r="NPI75" s="219"/>
      <c r="NPJ75" s="219"/>
      <c r="NPK75" s="219"/>
      <c r="NPL75" s="219"/>
      <c r="NPM75" s="219"/>
      <c r="NPN75" s="219"/>
      <c r="NPO75" s="219"/>
      <c r="NPP75" s="219"/>
      <c r="NPQ75" s="219"/>
      <c r="NPR75" s="219"/>
      <c r="NPS75" s="219"/>
      <c r="NPT75" s="219"/>
      <c r="NPU75" s="219"/>
      <c r="NPV75" s="219"/>
      <c r="NPW75" s="219"/>
      <c r="NPX75" s="219"/>
      <c r="NPY75" s="219"/>
      <c r="NPZ75" s="219"/>
      <c r="NQA75" s="219"/>
      <c r="NQB75" s="219"/>
      <c r="NQC75" s="219"/>
      <c r="NQD75" s="219"/>
      <c r="NQE75" s="219"/>
      <c r="NQF75" s="219"/>
      <c r="NQG75" s="219"/>
      <c r="NQH75" s="219"/>
      <c r="NQI75" s="219"/>
      <c r="NQJ75" s="219"/>
      <c r="NQK75" s="219"/>
      <c r="NQL75" s="219"/>
      <c r="NQM75" s="219"/>
      <c r="NQN75" s="219"/>
      <c r="NQO75" s="219"/>
      <c r="NQP75" s="219"/>
      <c r="NQQ75" s="219"/>
      <c r="NQR75" s="219"/>
      <c r="NQS75" s="219"/>
      <c r="NQT75" s="219"/>
      <c r="NQU75" s="219"/>
      <c r="NQV75" s="219"/>
      <c r="NQW75" s="219"/>
      <c r="NQX75" s="219"/>
      <c r="NQY75" s="219"/>
      <c r="NQZ75" s="219"/>
      <c r="NRA75" s="219"/>
      <c r="NRB75" s="219"/>
      <c r="NRC75" s="219"/>
      <c r="NRD75" s="219"/>
      <c r="NRE75" s="219"/>
      <c r="NRF75" s="219"/>
      <c r="NRG75" s="219"/>
      <c r="NRH75" s="219"/>
      <c r="NRI75" s="219"/>
      <c r="NRJ75" s="219"/>
      <c r="NRK75" s="219"/>
      <c r="NRL75" s="219"/>
      <c r="NRM75" s="219"/>
      <c r="NRN75" s="219"/>
      <c r="NRO75" s="219"/>
      <c r="NRP75" s="219"/>
      <c r="NRQ75" s="219"/>
      <c r="NRR75" s="219"/>
      <c r="NRS75" s="219"/>
      <c r="NRT75" s="219"/>
      <c r="NRU75" s="219"/>
      <c r="NRV75" s="219"/>
      <c r="NRW75" s="219"/>
      <c r="NRX75" s="219"/>
      <c r="NRY75" s="219"/>
      <c r="NRZ75" s="219"/>
      <c r="NSA75" s="219"/>
      <c r="NSB75" s="219"/>
      <c r="NSC75" s="219"/>
      <c r="NSD75" s="219"/>
      <c r="NSE75" s="219"/>
      <c r="NSF75" s="219"/>
      <c r="NSG75" s="219"/>
      <c r="NSH75" s="219"/>
      <c r="NSI75" s="219"/>
      <c r="NSJ75" s="219"/>
      <c r="NSK75" s="219"/>
      <c r="NSL75" s="219"/>
      <c r="NSM75" s="219"/>
      <c r="NSN75" s="219"/>
      <c r="NSO75" s="219"/>
      <c r="NSP75" s="219"/>
      <c r="NSQ75" s="219"/>
      <c r="NSR75" s="219"/>
      <c r="NSS75" s="219"/>
      <c r="NST75" s="219"/>
      <c r="NSU75" s="219"/>
      <c r="NSV75" s="219"/>
      <c r="NSW75" s="219"/>
      <c r="NSX75" s="219"/>
      <c r="NSY75" s="219"/>
      <c r="NSZ75" s="219"/>
      <c r="NTA75" s="219"/>
      <c r="NTB75" s="219"/>
      <c r="NTC75" s="219"/>
      <c r="NTD75" s="219"/>
      <c r="NTE75" s="219"/>
      <c r="NTF75" s="219"/>
      <c r="NTG75" s="219"/>
      <c r="NTH75" s="219"/>
      <c r="NTI75" s="219"/>
      <c r="NTJ75" s="219"/>
      <c r="NTK75" s="219"/>
      <c r="NTL75" s="219"/>
      <c r="NTM75" s="219"/>
      <c r="NTN75" s="219"/>
      <c r="NTO75" s="219"/>
      <c r="NTP75" s="219"/>
      <c r="NTQ75" s="219"/>
      <c r="NTR75" s="219"/>
      <c r="NTS75" s="219"/>
      <c r="NTT75" s="219"/>
      <c r="NTU75" s="219"/>
      <c r="NTV75" s="219"/>
      <c r="NTW75" s="219"/>
      <c r="NTX75" s="219"/>
      <c r="NTY75" s="219"/>
      <c r="NTZ75" s="219"/>
      <c r="NUA75" s="219"/>
      <c r="NUB75" s="219"/>
      <c r="NUC75" s="219"/>
      <c r="NUD75" s="219"/>
      <c r="NUE75" s="219"/>
      <c r="NUF75" s="219"/>
      <c r="NUG75" s="219"/>
      <c r="NUH75" s="219"/>
      <c r="NUI75" s="219"/>
      <c r="NUJ75" s="219"/>
      <c r="NUK75" s="219"/>
      <c r="NUL75" s="219"/>
      <c r="NUM75" s="219"/>
      <c r="NUN75" s="219"/>
      <c r="NUO75" s="219"/>
      <c r="NUP75" s="219"/>
      <c r="NUQ75" s="219"/>
      <c r="NUR75" s="219"/>
      <c r="NUS75" s="219"/>
      <c r="NUT75" s="219"/>
      <c r="NUU75" s="219"/>
      <c r="NUV75" s="219"/>
      <c r="NUW75" s="219"/>
      <c r="NUX75" s="219"/>
      <c r="NUY75" s="219"/>
      <c r="NUZ75" s="219"/>
      <c r="NVA75" s="219"/>
      <c r="NVB75" s="219"/>
      <c r="NVC75" s="219"/>
      <c r="NVD75" s="219"/>
      <c r="NVE75" s="219"/>
      <c r="NVF75" s="219"/>
      <c r="NVG75" s="219"/>
      <c r="NVH75" s="219"/>
      <c r="NVI75" s="219"/>
      <c r="NVJ75" s="219"/>
      <c r="NVK75" s="219"/>
      <c r="NVL75" s="219"/>
      <c r="NVM75" s="219"/>
      <c r="NVN75" s="219"/>
      <c r="NVO75" s="219"/>
      <c r="NVP75" s="219"/>
      <c r="NVQ75" s="219"/>
      <c r="NVR75" s="219"/>
      <c r="NVS75" s="219"/>
      <c r="NVT75" s="219"/>
      <c r="NVU75" s="219"/>
      <c r="NVV75" s="219"/>
      <c r="NVW75" s="219"/>
      <c r="NVX75" s="219"/>
      <c r="NVY75" s="219"/>
      <c r="NVZ75" s="219"/>
      <c r="NWA75" s="219"/>
      <c r="NWB75" s="219"/>
      <c r="NWC75" s="219"/>
      <c r="NWD75" s="219"/>
      <c r="NWE75" s="219"/>
      <c r="NWF75" s="219"/>
      <c r="NWG75" s="219"/>
      <c r="NWH75" s="219"/>
      <c r="NWI75" s="219"/>
      <c r="NWJ75" s="219"/>
      <c r="NWK75" s="219"/>
      <c r="NWL75" s="219"/>
      <c r="NWM75" s="219"/>
      <c r="NWN75" s="219"/>
      <c r="NWO75" s="219"/>
      <c r="NWP75" s="219"/>
      <c r="NWQ75" s="219"/>
      <c r="NWR75" s="219"/>
      <c r="NWS75" s="219"/>
      <c r="NWT75" s="219"/>
      <c r="NWU75" s="219"/>
      <c r="NWV75" s="219"/>
      <c r="NWW75" s="219"/>
      <c r="NWX75" s="219"/>
      <c r="NWY75" s="219"/>
      <c r="NWZ75" s="219"/>
      <c r="NXA75" s="219"/>
      <c r="NXB75" s="219"/>
      <c r="NXC75" s="219"/>
      <c r="NXD75" s="219"/>
      <c r="NXE75" s="219"/>
      <c r="NXF75" s="219"/>
      <c r="NXG75" s="219"/>
      <c r="NXH75" s="219"/>
      <c r="NXI75" s="219"/>
      <c r="NXJ75" s="219"/>
      <c r="NXK75" s="219"/>
      <c r="NXL75" s="219"/>
      <c r="NXM75" s="219"/>
      <c r="NXN75" s="219"/>
      <c r="NXO75" s="219"/>
      <c r="NXP75" s="219"/>
      <c r="NXQ75" s="219"/>
      <c r="NXR75" s="219"/>
      <c r="NXS75" s="219"/>
      <c r="NXT75" s="219"/>
      <c r="NXU75" s="219"/>
      <c r="NXV75" s="219"/>
      <c r="NXW75" s="219"/>
      <c r="NXX75" s="219"/>
      <c r="NXY75" s="219"/>
      <c r="NXZ75" s="219"/>
      <c r="NYA75" s="219"/>
      <c r="NYB75" s="219"/>
      <c r="NYC75" s="219"/>
      <c r="NYD75" s="219"/>
      <c r="NYE75" s="219"/>
      <c r="NYF75" s="219"/>
      <c r="NYG75" s="219"/>
      <c r="NYH75" s="219"/>
      <c r="NYI75" s="219"/>
      <c r="NYJ75" s="219"/>
      <c r="NYK75" s="219"/>
      <c r="NYL75" s="219"/>
      <c r="NYM75" s="219"/>
      <c r="NYN75" s="219"/>
      <c r="NYO75" s="219"/>
      <c r="NYP75" s="219"/>
      <c r="NYQ75" s="219"/>
      <c r="NYR75" s="219"/>
      <c r="NYS75" s="219"/>
      <c r="NYT75" s="219"/>
      <c r="NYU75" s="219"/>
      <c r="NYV75" s="219"/>
      <c r="NYW75" s="219"/>
      <c r="NYX75" s="219"/>
      <c r="NYY75" s="219"/>
      <c r="NYZ75" s="219"/>
      <c r="NZA75" s="219"/>
      <c r="NZB75" s="219"/>
      <c r="NZC75" s="219"/>
      <c r="NZD75" s="219"/>
      <c r="NZE75" s="219"/>
      <c r="NZF75" s="219"/>
      <c r="NZG75" s="219"/>
      <c r="NZH75" s="219"/>
      <c r="NZI75" s="219"/>
      <c r="NZJ75" s="219"/>
      <c r="NZK75" s="219"/>
      <c r="NZL75" s="219"/>
      <c r="NZM75" s="219"/>
      <c r="NZN75" s="219"/>
      <c r="NZO75" s="219"/>
      <c r="NZP75" s="219"/>
      <c r="NZQ75" s="219"/>
      <c r="NZR75" s="219"/>
      <c r="NZS75" s="219"/>
      <c r="NZT75" s="219"/>
      <c r="NZU75" s="219"/>
      <c r="NZV75" s="219"/>
      <c r="NZW75" s="219"/>
      <c r="NZX75" s="219"/>
      <c r="NZY75" s="219"/>
      <c r="NZZ75" s="219"/>
      <c r="OAA75" s="219"/>
      <c r="OAB75" s="219"/>
      <c r="OAC75" s="219"/>
      <c r="OAD75" s="219"/>
      <c r="OAE75" s="219"/>
      <c r="OAF75" s="219"/>
      <c r="OAG75" s="219"/>
      <c r="OAH75" s="219"/>
      <c r="OAI75" s="219"/>
      <c r="OAJ75" s="219"/>
      <c r="OAK75" s="219"/>
      <c r="OAL75" s="219"/>
      <c r="OAM75" s="219"/>
      <c r="OAN75" s="219"/>
      <c r="OAO75" s="219"/>
      <c r="OAP75" s="219"/>
      <c r="OAQ75" s="219"/>
      <c r="OAR75" s="219"/>
      <c r="OAS75" s="219"/>
      <c r="OAT75" s="219"/>
      <c r="OAU75" s="219"/>
      <c r="OAV75" s="219"/>
      <c r="OAW75" s="219"/>
      <c r="OAX75" s="219"/>
      <c r="OAY75" s="219"/>
      <c r="OAZ75" s="219"/>
      <c r="OBA75" s="219"/>
      <c r="OBB75" s="219"/>
      <c r="OBC75" s="219"/>
      <c r="OBD75" s="219"/>
      <c r="OBE75" s="219"/>
      <c r="OBF75" s="219"/>
      <c r="OBG75" s="219"/>
      <c r="OBH75" s="219"/>
      <c r="OBI75" s="219"/>
      <c r="OBJ75" s="219"/>
      <c r="OBK75" s="219"/>
      <c r="OBL75" s="219"/>
      <c r="OBM75" s="219"/>
      <c r="OBN75" s="219"/>
      <c r="OBO75" s="219"/>
      <c r="OBP75" s="219"/>
      <c r="OBQ75" s="219"/>
      <c r="OBR75" s="219"/>
      <c r="OBS75" s="219"/>
      <c r="OBT75" s="219"/>
      <c r="OBU75" s="219"/>
      <c r="OBV75" s="219"/>
      <c r="OBW75" s="219"/>
      <c r="OBX75" s="219"/>
      <c r="OBY75" s="219"/>
      <c r="OBZ75" s="219"/>
      <c r="OCA75" s="219"/>
      <c r="OCB75" s="219"/>
      <c r="OCC75" s="219"/>
      <c r="OCD75" s="219"/>
      <c r="OCE75" s="219"/>
      <c r="OCF75" s="219"/>
      <c r="OCG75" s="219"/>
      <c r="OCH75" s="219"/>
      <c r="OCI75" s="219"/>
      <c r="OCJ75" s="219"/>
      <c r="OCK75" s="219"/>
      <c r="OCL75" s="219"/>
      <c r="OCM75" s="219"/>
      <c r="OCN75" s="219"/>
      <c r="OCO75" s="219"/>
      <c r="OCP75" s="219"/>
      <c r="OCQ75" s="219"/>
      <c r="OCR75" s="219"/>
      <c r="OCS75" s="219"/>
      <c r="OCT75" s="219"/>
      <c r="OCU75" s="219"/>
      <c r="OCV75" s="219"/>
      <c r="OCW75" s="219"/>
      <c r="OCX75" s="219"/>
      <c r="OCY75" s="219"/>
      <c r="OCZ75" s="219"/>
      <c r="ODA75" s="219"/>
      <c r="ODB75" s="219"/>
      <c r="ODC75" s="219"/>
      <c r="ODD75" s="219"/>
      <c r="ODE75" s="219"/>
      <c r="ODF75" s="219"/>
      <c r="ODG75" s="219"/>
      <c r="ODH75" s="219"/>
      <c r="ODI75" s="219"/>
      <c r="ODJ75" s="219"/>
      <c r="ODK75" s="219"/>
      <c r="ODL75" s="219"/>
      <c r="ODM75" s="219"/>
      <c r="ODN75" s="219"/>
      <c r="ODO75" s="219"/>
      <c r="ODP75" s="219"/>
      <c r="ODQ75" s="219"/>
      <c r="ODR75" s="219"/>
      <c r="ODS75" s="219"/>
      <c r="ODT75" s="219"/>
      <c r="ODU75" s="219"/>
      <c r="ODV75" s="219"/>
      <c r="ODW75" s="219"/>
      <c r="ODX75" s="219"/>
      <c r="ODY75" s="219"/>
      <c r="ODZ75" s="219"/>
      <c r="OEA75" s="219"/>
      <c r="OEB75" s="219"/>
      <c r="OEC75" s="219"/>
      <c r="OED75" s="219"/>
      <c r="OEE75" s="219"/>
      <c r="OEF75" s="219"/>
      <c r="OEG75" s="219"/>
      <c r="OEH75" s="219"/>
      <c r="OEI75" s="219"/>
      <c r="OEJ75" s="219"/>
      <c r="OEK75" s="219"/>
      <c r="OEL75" s="219"/>
      <c r="OEM75" s="219"/>
      <c r="OEN75" s="219"/>
      <c r="OEO75" s="219"/>
      <c r="OEP75" s="219"/>
      <c r="OEQ75" s="219"/>
      <c r="OER75" s="219"/>
      <c r="OES75" s="219"/>
      <c r="OET75" s="219"/>
      <c r="OEU75" s="219"/>
      <c r="OEV75" s="219"/>
      <c r="OEW75" s="219"/>
      <c r="OEX75" s="219"/>
      <c r="OEY75" s="219"/>
      <c r="OEZ75" s="219"/>
      <c r="OFA75" s="219"/>
      <c r="OFB75" s="219"/>
      <c r="OFC75" s="219"/>
      <c r="OFD75" s="219"/>
      <c r="OFE75" s="219"/>
      <c r="OFF75" s="219"/>
      <c r="OFG75" s="219"/>
      <c r="OFH75" s="219"/>
      <c r="OFI75" s="219"/>
      <c r="OFJ75" s="219"/>
      <c r="OFK75" s="219"/>
      <c r="OFL75" s="219"/>
      <c r="OFM75" s="219"/>
      <c r="OFN75" s="219"/>
      <c r="OFO75" s="219"/>
      <c r="OFP75" s="219"/>
      <c r="OFQ75" s="219"/>
      <c r="OFR75" s="219"/>
      <c r="OFS75" s="219"/>
      <c r="OFT75" s="219"/>
      <c r="OFU75" s="219"/>
      <c r="OFV75" s="219"/>
      <c r="OFW75" s="219"/>
      <c r="OFX75" s="219"/>
      <c r="OFY75" s="219"/>
      <c r="OFZ75" s="219"/>
      <c r="OGA75" s="219"/>
      <c r="OGB75" s="219"/>
      <c r="OGC75" s="219"/>
      <c r="OGD75" s="219"/>
      <c r="OGE75" s="219"/>
      <c r="OGF75" s="219"/>
      <c r="OGG75" s="219"/>
      <c r="OGH75" s="219"/>
      <c r="OGI75" s="219"/>
      <c r="OGJ75" s="219"/>
      <c r="OGK75" s="219"/>
      <c r="OGL75" s="219"/>
      <c r="OGM75" s="219"/>
      <c r="OGN75" s="219"/>
      <c r="OGO75" s="219"/>
      <c r="OGP75" s="219"/>
      <c r="OGQ75" s="219"/>
      <c r="OGR75" s="219"/>
      <c r="OGS75" s="219"/>
      <c r="OGT75" s="219"/>
      <c r="OGU75" s="219"/>
      <c r="OGV75" s="219"/>
      <c r="OGW75" s="219"/>
      <c r="OGX75" s="219"/>
      <c r="OGY75" s="219"/>
      <c r="OGZ75" s="219"/>
      <c r="OHA75" s="219"/>
      <c r="OHB75" s="219"/>
      <c r="OHC75" s="219"/>
      <c r="OHD75" s="219"/>
      <c r="OHE75" s="219"/>
      <c r="OHF75" s="219"/>
      <c r="OHG75" s="219"/>
      <c r="OHH75" s="219"/>
      <c r="OHI75" s="219"/>
      <c r="OHJ75" s="219"/>
      <c r="OHK75" s="219"/>
      <c r="OHL75" s="219"/>
      <c r="OHM75" s="219"/>
      <c r="OHN75" s="219"/>
      <c r="OHO75" s="219"/>
      <c r="OHP75" s="219"/>
      <c r="OHQ75" s="219"/>
      <c r="OHR75" s="219"/>
      <c r="OHS75" s="219"/>
      <c r="OHT75" s="219"/>
      <c r="OHU75" s="219"/>
      <c r="OHV75" s="219"/>
      <c r="OHW75" s="219"/>
      <c r="OHX75" s="219"/>
      <c r="OHY75" s="219"/>
      <c r="OHZ75" s="219"/>
      <c r="OIA75" s="219"/>
      <c r="OIB75" s="219"/>
      <c r="OIC75" s="219"/>
      <c r="OID75" s="219"/>
      <c r="OIE75" s="219"/>
      <c r="OIF75" s="219"/>
      <c r="OIG75" s="219"/>
      <c r="OIH75" s="219"/>
      <c r="OII75" s="219"/>
      <c r="OIJ75" s="219"/>
      <c r="OIK75" s="219"/>
      <c r="OIL75" s="219"/>
      <c r="OIM75" s="219"/>
      <c r="OIN75" s="219"/>
      <c r="OIO75" s="219"/>
      <c r="OIP75" s="219"/>
      <c r="OIQ75" s="219"/>
      <c r="OIR75" s="219"/>
      <c r="OIS75" s="219"/>
      <c r="OIT75" s="219"/>
      <c r="OIU75" s="219"/>
      <c r="OIV75" s="219"/>
      <c r="OIW75" s="219"/>
      <c r="OIX75" s="219"/>
      <c r="OIY75" s="219"/>
      <c r="OIZ75" s="219"/>
      <c r="OJA75" s="219"/>
      <c r="OJB75" s="219"/>
      <c r="OJC75" s="219"/>
      <c r="OJD75" s="219"/>
      <c r="OJE75" s="219"/>
      <c r="OJF75" s="219"/>
      <c r="OJG75" s="219"/>
      <c r="OJH75" s="219"/>
      <c r="OJI75" s="219"/>
      <c r="OJJ75" s="219"/>
      <c r="OJK75" s="219"/>
      <c r="OJL75" s="219"/>
      <c r="OJM75" s="219"/>
      <c r="OJN75" s="219"/>
      <c r="OJO75" s="219"/>
      <c r="OJP75" s="219"/>
      <c r="OJQ75" s="219"/>
      <c r="OJR75" s="219"/>
      <c r="OJS75" s="219"/>
      <c r="OJT75" s="219"/>
      <c r="OJU75" s="219"/>
      <c r="OJV75" s="219"/>
      <c r="OJW75" s="219"/>
      <c r="OJX75" s="219"/>
      <c r="OJY75" s="219"/>
      <c r="OJZ75" s="219"/>
      <c r="OKA75" s="219"/>
      <c r="OKB75" s="219"/>
      <c r="OKC75" s="219"/>
      <c r="OKD75" s="219"/>
      <c r="OKE75" s="219"/>
      <c r="OKF75" s="219"/>
      <c r="OKG75" s="219"/>
      <c r="OKH75" s="219"/>
      <c r="OKI75" s="219"/>
      <c r="OKJ75" s="219"/>
      <c r="OKK75" s="219"/>
      <c r="OKL75" s="219"/>
      <c r="OKM75" s="219"/>
      <c r="OKN75" s="219"/>
      <c r="OKO75" s="219"/>
      <c r="OKP75" s="219"/>
      <c r="OKQ75" s="219"/>
      <c r="OKR75" s="219"/>
      <c r="OKS75" s="219"/>
      <c r="OKT75" s="219"/>
      <c r="OKU75" s="219"/>
      <c r="OKV75" s="219"/>
      <c r="OKW75" s="219"/>
      <c r="OKX75" s="219"/>
      <c r="OKY75" s="219"/>
      <c r="OKZ75" s="219"/>
      <c r="OLA75" s="219"/>
      <c r="OLB75" s="219"/>
      <c r="OLC75" s="219"/>
      <c r="OLD75" s="219"/>
      <c r="OLE75" s="219"/>
      <c r="OLF75" s="219"/>
      <c r="OLG75" s="219"/>
      <c r="OLH75" s="219"/>
      <c r="OLI75" s="219"/>
      <c r="OLJ75" s="219"/>
      <c r="OLK75" s="219"/>
      <c r="OLL75" s="219"/>
      <c r="OLM75" s="219"/>
      <c r="OLN75" s="219"/>
      <c r="OLO75" s="219"/>
      <c r="OLP75" s="219"/>
      <c r="OLQ75" s="219"/>
      <c r="OLR75" s="219"/>
      <c r="OLS75" s="219"/>
      <c r="OLT75" s="219"/>
      <c r="OLU75" s="219"/>
      <c r="OLV75" s="219"/>
      <c r="OLW75" s="219"/>
      <c r="OLX75" s="219"/>
      <c r="OLY75" s="219"/>
      <c r="OLZ75" s="219"/>
      <c r="OMA75" s="219"/>
      <c r="OMB75" s="219"/>
      <c r="OMC75" s="219"/>
      <c r="OMD75" s="219"/>
      <c r="OME75" s="219"/>
      <c r="OMF75" s="219"/>
      <c r="OMG75" s="219"/>
      <c r="OMH75" s="219"/>
      <c r="OMI75" s="219"/>
      <c r="OMJ75" s="219"/>
      <c r="OMK75" s="219"/>
      <c r="OML75" s="219"/>
      <c r="OMM75" s="219"/>
      <c r="OMN75" s="219"/>
      <c r="OMO75" s="219"/>
      <c r="OMP75" s="219"/>
      <c r="OMQ75" s="219"/>
      <c r="OMR75" s="219"/>
      <c r="OMS75" s="219"/>
      <c r="OMT75" s="219"/>
      <c r="OMU75" s="219"/>
      <c r="OMV75" s="219"/>
      <c r="OMW75" s="219"/>
      <c r="OMX75" s="219"/>
      <c r="OMY75" s="219"/>
      <c r="OMZ75" s="219"/>
      <c r="ONA75" s="219"/>
      <c r="ONB75" s="219"/>
      <c r="ONC75" s="219"/>
      <c r="OND75" s="219"/>
      <c r="ONE75" s="219"/>
      <c r="ONF75" s="219"/>
      <c r="ONG75" s="219"/>
      <c r="ONH75" s="219"/>
      <c r="ONI75" s="219"/>
      <c r="ONJ75" s="219"/>
      <c r="ONK75" s="219"/>
      <c r="ONL75" s="219"/>
      <c r="ONM75" s="219"/>
      <c r="ONN75" s="219"/>
      <c r="ONO75" s="219"/>
      <c r="ONP75" s="219"/>
      <c r="ONQ75" s="219"/>
      <c r="ONR75" s="219"/>
      <c r="ONS75" s="219"/>
      <c r="ONT75" s="219"/>
      <c r="ONU75" s="219"/>
      <c r="ONV75" s="219"/>
      <c r="ONW75" s="219"/>
      <c r="ONX75" s="219"/>
      <c r="ONY75" s="219"/>
      <c r="ONZ75" s="219"/>
      <c r="OOA75" s="219"/>
      <c r="OOB75" s="219"/>
      <c r="OOC75" s="219"/>
      <c r="OOD75" s="219"/>
      <c r="OOE75" s="219"/>
      <c r="OOF75" s="219"/>
      <c r="OOG75" s="219"/>
      <c r="OOH75" s="219"/>
      <c r="OOI75" s="219"/>
      <c r="OOJ75" s="219"/>
      <c r="OOK75" s="219"/>
      <c r="OOL75" s="219"/>
      <c r="OOM75" s="219"/>
      <c r="OON75" s="219"/>
      <c r="OOO75" s="219"/>
      <c r="OOP75" s="219"/>
      <c r="OOQ75" s="219"/>
      <c r="OOR75" s="219"/>
      <c r="OOS75" s="219"/>
      <c r="OOT75" s="219"/>
      <c r="OOU75" s="219"/>
      <c r="OOV75" s="219"/>
      <c r="OOW75" s="219"/>
      <c r="OOX75" s="219"/>
      <c r="OOY75" s="219"/>
      <c r="OOZ75" s="219"/>
      <c r="OPA75" s="219"/>
      <c r="OPB75" s="219"/>
      <c r="OPC75" s="219"/>
      <c r="OPD75" s="219"/>
      <c r="OPE75" s="219"/>
      <c r="OPF75" s="219"/>
      <c r="OPG75" s="219"/>
      <c r="OPH75" s="219"/>
      <c r="OPI75" s="219"/>
      <c r="OPJ75" s="219"/>
      <c r="OPK75" s="219"/>
      <c r="OPL75" s="219"/>
      <c r="OPM75" s="219"/>
      <c r="OPN75" s="219"/>
      <c r="OPO75" s="219"/>
      <c r="OPP75" s="219"/>
      <c r="OPQ75" s="219"/>
      <c r="OPR75" s="219"/>
      <c r="OPS75" s="219"/>
      <c r="OPT75" s="219"/>
      <c r="OPU75" s="219"/>
      <c r="OPV75" s="219"/>
      <c r="OPW75" s="219"/>
      <c r="OPX75" s="219"/>
      <c r="OPY75" s="219"/>
      <c r="OPZ75" s="219"/>
      <c r="OQA75" s="219"/>
      <c r="OQB75" s="219"/>
      <c r="OQC75" s="219"/>
      <c r="OQD75" s="219"/>
      <c r="OQE75" s="219"/>
      <c r="OQF75" s="219"/>
      <c r="OQG75" s="219"/>
      <c r="OQH75" s="219"/>
      <c r="OQI75" s="219"/>
      <c r="OQJ75" s="219"/>
      <c r="OQK75" s="219"/>
      <c r="OQL75" s="219"/>
      <c r="OQM75" s="219"/>
      <c r="OQN75" s="219"/>
      <c r="OQO75" s="219"/>
      <c r="OQP75" s="219"/>
      <c r="OQQ75" s="219"/>
      <c r="OQR75" s="219"/>
      <c r="OQS75" s="219"/>
      <c r="OQT75" s="219"/>
      <c r="OQU75" s="219"/>
      <c r="OQV75" s="219"/>
      <c r="OQW75" s="219"/>
      <c r="OQX75" s="219"/>
      <c r="OQY75" s="219"/>
      <c r="OQZ75" s="219"/>
      <c r="ORA75" s="219"/>
      <c r="ORB75" s="219"/>
      <c r="ORC75" s="219"/>
      <c r="ORD75" s="219"/>
      <c r="ORE75" s="219"/>
      <c r="ORF75" s="219"/>
      <c r="ORG75" s="219"/>
      <c r="ORH75" s="219"/>
      <c r="ORI75" s="219"/>
      <c r="ORJ75" s="219"/>
      <c r="ORK75" s="219"/>
      <c r="ORL75" s="219"/>
      <c r="ORM75" s="219"/>
      <c r="ORN75" s="219"/>
      <c r="ORO75" s="219"/>
      <c r="ORP75" s="219"/>
      <c r="ORQ75" s="219"/>
      <c r="ORR75" s="219"/>
      <c r="ORS75" s="219"/>
      <c r="ORT75" s="219"/>
      <c r="ORU75" s="219"/>
      <c r="ORV75" s="219"/>
      <c r="ORW75" s="219"/>
      <c r="ORX75" s="219"/>
      <c r="ORY75" s="219"/>
      <c r="ORZ75" s="219"/>
      <c r="OSA75" s="219"/>
      <c r="OSB75" s="219"/>
      <c r="OSC75" s="219"/>
      <c r="OSD75" s="219"/>
      <c r="OSE75" s="219"/>
      <c r="OSF75" s="219"/>
      <c r="OSG75" s="219"/>
      <c r="OSH75" s="219"/>
      <c r="OSI75" s="219"/>
      <c r="OSJ75" s="219"/>
      <c r="OSK75" s="219"/>
      <c r="OSL75" s="219"/>
      <c r="OSM75" s="219"/>
      <c r="OSN75" s="219"/>
      <c r="OSO75" s="219"/>
      <c r="OSP75" s="219"/>
      <c r="OSQ75" s="219"/>
      <c r="OSR75" s="219"/>
      <c r="OSS75" s="219"/>
      <c r="OST75" s="219"/>
      <c r="OSU75" s="219"/>
      <c r="OSV75" s="219"/>
      <c r="OSW75" s="219"/>
      <c r="OSX75" s="219"/>
      <c r="OSY75" s="219"/>
      <c r="OSZ75" s="219"/>
      <c r="OTA75" s="219"/>
      <c r="OTB75" s="219"/>
      <c r="OTC75" s="219"/>
      <c r="OTD75" s="219"/>
      <c r="OTE75" s="219"/>
      <c r="OTF75" s="219"/>
      <c r="OTG75" s="219"/>
      <c r="OTH75" s="219"/>
      <c r="OTI75" s="219"/>
      <c r="OTJ75" s="219"/>
      <c r="OTK75" s="219"/>
      <c r="OTL75" s="219"/>
      <c r="OTM75" s="219"/>
      <c r="OTN75" s="219"/>
      <c r="OTO75" s="219"/>
      <c r="OTP75" s="219"/>
      <c r="OTQ75" s="219"/>
      <c r="OTR75" s="219"/>
      <c r="OTS75" s="219"/>
      <c r="OTT75" s="219"/>
      <c r="OTU75" s="219"/>
      <c r="OTV75" s="219"/>
      <c r="OTW75" s="219"/>
      <c r="OTX75" s="219"/>
      <c r="OTY75" s="219"/>
      <c r="OTZ75" s="219"/>
      <c r="OUA75" s="219"/>
      <c r="OUB75" s="219"/>
      <c r="OUC75" s="219"/>
      <c r="OUD75" s="219"/>
      <c r="OUE75" s="219"/>
      <c r="OUF75" s="219"/>
      <c r="OUG75" s="219"/>
      <c r="OUH75" s="219"/>
      <c r="OUI75" s="219"/>
      <c r="OUJ75" s="219"/>
      <c r="OUK75" s="219"/>
      <c r="OUL75" s="219"/>
      <c r="OUM75" s="219"/>
      <c r="OUN75" s="219"/>
      <c r="OUO75" s="219"/>
      <c r="OUP75" s="219"/>
      <c r="OUQ75" s="219"/>
      <c r="OUR75" s="219"/>
      <c r="OUS75" s="219"/>
      <c r="OUT75" s="219"/>
      <c r="OUU75" s="219"/>
      <c r="OUV75" s="219"/>
      <c r="OUW75" s="219"/>
      <c r="OUX75" s="219"/>
      <c r="OUY75" s="219"/>
      <c r="OUZ75" s="219"/>
      <c r="OVA75" s="219"/>
      <c r="OVB75" s="219"/>
      <c r="OVC75" s="219"/>
      <c r="OVD75" s="219"/>
      <c r="OVE75" s="219"/>
      <c r="OVF75" s="219"/>
      <c r="OVG75" s="219"/>
      <c r="OVH75" s="219"/>
      <c r="OVI75" s="219"/>
      <c r="OVJ75" s="219"/>
      <c r="OVK75" s="219"/>
      <c r="OVL75" s="219"/>
      <c r="OVM75" s="219"/>
      <c r="OVN75" s="219"/>
      <c r="OVO75" s="219"/>
      <c r="OVP75" s="219"/>
      <c r="OVQ75" s="219"/>
      <c r="OVR75" s="219"/>
      <c r="OVS75" s="219"/>
      <c r="OVT75" s="219"/>
      <c r="OVU75" s="219"/>
      <c r="OVV75" s="219"/>
      <c r="OVW75" s="219"/>
      <c r="OVX75" s="219"/>
      <c r="OVY75" s="219"/>
      <c r="OVZ75" s="219"/>
      <c r="OWA75" s="219"/>
      <c r="OWB75" s="219"/>
      <c r="OWC75" s="219"/>
      <c r="OWD75" s="219"/>
      <c r="OWE75" s="219"/>
      <c r="OWF75" s="219"/>
      <c r="OWG75" s="219"/>
      <c r="OWH75" s="219"/>
      <c r="OWI75" s="219"/>
      <c r="OWJ75" s="219"/>
      <c r="OWK75" s="219"/>
      <c r="OWL75" s="219"/>
      <c r="OWM75" s="219"/>
      <c r="OWN75" s="219"/>
      <c r="OWO75" s="219"/>
      <c r="OWP75" s="219"/>
      <c r="OWQ75" s="219"/>
      <c r="OWR75" s="219"/>
      <c r="OWS75" s="219"/>
      <c r="OWT75" s="219"/>
      <c r="OWU75" s="219"/>
      <c r="OWV75" s="219"/>
      <c r="OWW75" s="219"/>
      <c r="OWX75" s="219"/>
      <c r="OWY75" s="219"/>
      <c r="OWZ75" s="219"/>
      <c r="OXA75" s="219"/>
      <c r="OXB75" s="219"/>
      <c r="OXC75" s="219"/>
      <c r="OXD75" s="219"/>
      <c r="OXE75" s="219"/>
      <c r="OXF75" s="219"/>
      <c r="OXG75" s="219"/>
      <c r="OXH75" s="219"/>
      <c r="OXI75" s="219"/>
      <c r="OXJ75" s="219"/>
      <c r="OXK75" s="219"/>
      <c r="OXL75" s="219"/>
      <c r="OXM75" s="219"/>
      <c r="OXN75" s="219"/>
      <c r="OXO75" s="219"/>
      <c r="OXP75" s="219"/>
      <c r="OXQ75" s="219"/>
      <c r="OXR75" s="219"/>
      <c r="OXS75" s="219"/>
      <c r="OXT75" s="219"/>
      <c r="OXU75" s="219"/>
      <c r="OXV75" s="219"/>
      <c r="OXW75" s="219"/>
      <c r="OXX75" s="219"/>
      <c r="OXY75" s="219"/>
      <c r="OXZ75" s="219"/>
      <c r="OYA75" s="219"/>
      <c r="OYB75" s="219"/>
      <c r="OYC75" s="219"/>
      <c r="OYD75" s="219"/>
      <c r="OYE75" s="219"/>
      <c r="OYF75" s="219"/>
      <c r="OYG75" s="219"/>
      <c r="OYH75" s="219"/>
      <c r="OYI75" s="219"/>
      <c r="OYJ75" s="219"/>
      <c r="OYK75" s="219"/>
      <c r="OYL75" s="219"/>
      <c r="OYM75" s="219"/>
      <c r="OYN75" s="219"/>
      <c r="OYO75" s="219"/>
      <c r="OYP75" s="219"/>
      <c r="OYQ75" s="219"/>
      <c r="OYR75" s="219"/>
      <c r="OYS75" s="219"/>
      <c r="OYT75" s="219"/>
      <c r="OYU75" s="219"/>
      <c r="OYV75" s="219"/>
      <c r="OYW75" s="219"/>
      <c r="OYX75" s="219"/>
      <c r="OYY75" s="219"/>
      <c r="OYZ75" s="219"/>
      <c r="OZA75" s="219"/>
      <c r="OZB75" s="219"/>
      <c r="OZC75" s="219"/>
      <c r="OZD75" s="219"/>
      <c r="OZE75" s="219"/>
      <c r="OZF75" s="219"/>
      <c r="OZG75" s="219"/>
      <c r="OZH75" s="219"/>
      <c r="OZI75" s="219"/>
      <c r="OZJ75" s="219"/>
      <c r="OZK75" s="219"/>
      <c r="OZL75" s="219"/>
      <c r="OZM75" s="219"/>
      <c r="OZN75" s="219"/>
      <c r="OZO75" s="219"/>
      <c r="OZP75" s="219"/>
      <c r="OZQ75" s="219"/>
      <c r="OZR75" s="219"/>
      <c r="OZS75" s="219"/>
      <c r="OZT75" s="219"/>
      <c r="OZU75" s="219"/>
      <c r="OZV75" s="219"/>
      <c r="OZW75" s="219"/>
      <c r="OZX75" s="219"/>
      <c r="OZY75" s="219"/>
      <c r="OZZ75" s="219"/>
      <c r="PAA75" s="219"/>
      <c r="PAB75" s="219"/>
      <c r="PAC75" s="219"/>
      <c r="PAD75" s="219"/>
      <c r="PAE75" s="219"/>
      <c r="PAF75" s="219"/>
      <c r="PAG75" s="219"/>
      <c r="PAH75" s="219"/>
      <c r="PAI75" s="219"/>
      <c r="PAJ75" s="219"/>
      <c r="PAK75" s="219"/>
      <c r="PAL75" s="219"/>
      <c r="PAM75" s="219"/>
      <c r="PAN75" s="219"/>
      <c r="PAO75" s="219"/>
      <c r="PAP75" s="219"/>
      <c r="PAQ75" s="219"/>
      <c r="PAR75" s="219"/>
      <c r="PAS75" s="219"/>
      <c r="PAT75" s="219"/>
      <c r="PAU75" s="219"/>
      <c r="PAV75" s="219"/>
      <c r="PAW75" s="219"/>
      <c r="PAX75" s="219"/>
      <c r="PAY75" s="219"/>
      <c r="PAZ75" s="219"/>
      <c r="PBA75" s="219"/>
      <c r="PBB75" s="219"/>
      <c r="PBC75" s="219"/>
      <c r="PBD75" s="219"/>
      <c r="PBE75" s="219"/>
      <c r="PBF75" s="219"/>
      <c r="PBG75" s="219"/>
      <c r="PBH75" s="219"/>
      <c r="PBI75" s="219"/>
      <c r="PBJ75" s="219"/>
      <c r="PBK75" s="219"/>
      <c r="PBL75" s="219"/>
      <c r="PBM75" s="219"/>
      <c r="PBN75" s="219"/>
      <c r="PBO75" s="219"/>
      <c r="PBP75" s="219"/>
      <c r="PBQ75" s="219"/>
      <c r="PBR75" s="219"/>
      <c r="PBS75" s="219"/>
      <c r="PBT75" s="219"/>
      <c r="PBU75" s="219"/>
      <c r="PBV75" s="219"/>
      <c r="PBW75" s="219"/>
      <c r="PBX75" s="219"/>
      <c r="PBY75" s="219"/>
      <c r="PBZ75" s="219"/>
      <c r="PCA75" s="219"/>
      <c r="PCB75" s="219"/>
      <c r="PCC75" s="219"/>
      <c r="PCD75" s="219"/>
      <c r="PCE75" s="219"/>
      <c r="PCF75" s="219"/>
      <c r="PCG75" s="219"/>
      <c r="PCH75" s="219"/>
      <c r="PCI75" s="219"/>
      <c r="PCJ75" s="219"/>
      <c r="PCK75" s="219"/>
      <c r="PCL75" s="219"/>
      <c r="PCM75" s="219"/>
      <c r="PCN75" s="219"/>
      <c r="PCO75" s="219"/>
      <c r="PCP75" s="219"/>
      <c r="PCQ75" s="219"/>
      <c r="PCR75" s="219"/>
      <c r="PCS75" s="219"/>
      <c r="PCT75" s="219"/>
      <c r="PCU75" s="219"/>
      <c r="PCV75" s="219"/>
      <c r="PCW75" s="219"/>
      <c r="PCX75" s="219"/>
      <c r="PCY75" s="219"/>
      <c r="PCZ75" s="219"/>
      <c r="PDA75" s="219"/>
      <c r="PDB75" s="219"/>
      <c r="PDC75" s="219"/>
      <c r="PDD75" s="219"/>
      <c r="PDE75" s="219"/>
      <c r="PDF75" s="219"/>
      <c r="PDG75" s="219"/>
      <c r="PDH75" s="219"/>
      <c r="PDI75" s="219"/>
      <c r="PDJ75" s="219"/>
      <c r="PDK75" s="219"/>
      <c r="PDL75" s="219"/>
      <c r="PDM75" s="219"/>
      <c r="PDN75" s="219"/>
      <c r="PDO75" s="219"/>
      <c r="PDP75" s="219"/>
      <c r="PDQ75" s="219"/>
      <c r="PDR75" s="219"/>
      <c r="PDS75" s="219"/>
      <c r="PDT75" s="219"/>
      <c r="PDU75" s="219"/>
      <c r="PDV75" s="219"/>
      <c r="PDW75" s="219"/>
      <c r="PDX75" s="219"/>
      <c r="PDY75" s="219"/>
      <c r="PDZ75" s="219"/>
      <c r="PEA75" s="219"/>
      <c r="PEB75" s="219"/>
      <c r="PEC75" s="219"/>
      <c r="PED75" s="219"/>
      <c r="PEE75" s="219"/>
      <c r="PEF75" s="219"/>
      <c r="PEG75" s="219"/>
      <c r="PEH75" s="219"/>
      <c r="PEI75" s="219"/>
      <c r="PEJ75" s="219"/>
      <c r="PEK75" s="219"/>
      <c r="PEL75" s="219"/>
      <c r="PEM75" s="219"/>
      <c r="PEN75" s="219"/>
      <c r="PEO75" s="219"/>
      <c r="PEP75" s="219"/>
      <c r="PEQ75" s="219"/>
      <c r="PER75" s="219"/>
      <c r="PES75" s="219"/>
      <c r="PET75" s="219"/>
      <c r="PEU75" s="219"/>
      <c r="PEV75" s="219"/>
      <c r="PEW75" s="219"/>
      <c r="PEX75" s="219"/>
      <c r="PEY75" s="219"/>
      <c r="PEZ75" s="219"/>
      <c r="PFA75" s="219"/>
      <c r="PFB75" s="219"/>
      <c r="PFC75" s="219"/>
      <c r="PFD75" s="219"/>
      <c r="PFE75" s="219"/>
      <c r="PFF75" s="219"/>
      <c r="PFG75" s="219"/>
      <c r="PFH75" s="219"/>
      <c r="PFI75" s="219"/>
      <c r="PFJ75" s="219"/>
      <c r="PFK75" s="219"/>
      <c r="PFL75" s="219"/>
      <c r="PFM75" s="219"/>
      <c r="PFN75" s="219"/>
      <c r="PFO75" s="219"/>
      <c r="PFP75" s="219"/>
      <c r="PFQ75" s="219"/>
      <c r="PFR75" s="219"/>
      <c r="PFS75" s="219"/>
      <c r="PFT75" s="219"/>
      <c r="PFU75" s="219"/>
      <c r="PFV75" s="219"/>
      <c r="PFW75" s="219"/>
      <c r="PFX75" s="219"/>
      <c r="PFY75" s="219"/>
      <c r="PFZ75" s="219"/>
      <c r="PGA75" s="219"/>
      <c r="PGB75" s="219"/>
      <c r="PGC75" s="219"/>
      <c r="PGD75" s="219"/>
      <c r="PGE75" s="219"/>
      <c r="PGF75" s="219"/>
      <c r="PGG75" s="219"/>
      <c r="PGH75" s="219"/>
      <c r="PGI75" s="219"/>
      <c r="PGJ75" s="219"/>
      <c r="PGK75" s="219"/>
      <c r="PGL75" s="219"/>
      <c r="PGM75" s="219"/>
      <c r="PGN75" s="219"/>
      <c r="PGO75" s="219"/>
      <c r="PGP75" s="219"/>
      <c r="PGQ75" s="219"/>
      <c r="PGR75" s="219"/>
      <c r="PGS75" s="219"/>
      <c r="PGT75" s="219"/>
      <c r="PGU75" s="219"/>
      <c r="PGV75" s="219"/>
      <c r="PGW75" s="219"/>
      <c r="PGX75" s="219"/>
      <c r="PGY75" s="219"/>
      <c r="PGZ75" s="219"/>
      <c r="PHA75" s="219"/>
      <c r="PHB75" s="219"/>
      <c r="PHC75" s="219"/>
      <c r="PHD75" s="219"/>
      <c r="PHE75" s="219"/>
      <c r="PHF75" s="219"/>
      <c r="PHG75" s="219"/>
      <c r="PHH75" s="219"/>
      <c r="PHI75" s="219"/>
      <c r="PHJ75" s="219"/>
      <c r="PHK75" s="219"/>
      <c r="PHL75" s="219"/>
      <c r="PHM75" s="219"/>
      <c r="PHN75" s="219"/>
      <c r="PHO75" s="219"/>
      <c r="PHP75" s="219"/>
      <c r="PHQ75" s="219"/>
      <c r="PHR75" s="219"/>
      <c r="PHS75" s="219"/>
      <c r="PHT75" s="219"/>
      <c r="PHU75" s="219"/>
      <c r="PHV75" s="219"/>
      <c r="PHW75" s="219"/>
      <c r="PHX75" s="219"/>
      <c r="PHY75" s="219"/>
      <c r="PHZ75" s="219"/>
      <c r="PIA75" s="219"/>
      <c r="PIB75" s="219"/>
      <c r="PIC75" s="219"/>
      <c r="PID75" s="219"/>
      <c r="PIE75" s="219"/>
      <c r="PIF75" s="219"/>
      <c r="PIG75" s="219"/>
      <c r="PIH75" s="219"/>
      <c r="PII75" s="219"/>
      <c r="PIJ75" s="219"/>
      <c r="PIK75" s="219"/>
      <c r="PIL75" s="219"/>
      <c r="PIM75" s="219"/>
      <c r="PIN75" s="219"/>
      <c r="PIO75" s="219"/>
      <c r="PIP75" s="219"/>
      <c r="PIQ75" s="219"/>
      <c r="PIR75" s="219"/>
      <c r="PIS75" s="219"/>
      <c r="PIT75" s="219"/>
      <c r="PIU75" s="219"/>
      <c r="PIV75" s="219"/>
      <c r="PIW75" s="219"/>
      <c r="PIX75" s="219"/>
      <c r="PIY75" s="219"/>
      <c r="PIZ75" s="219"/>
      <c r="PJA75" s="219"/>
      <c r="PJB75" s="219"/>
      <c r="PJC75" s="219"/>
      <c r="PJD75" s="219"/>
      <c r="PJE75" s="219"/>
      <c r="PJF75" s="219"/>
      <c r="PJG75" s="219"/>
      <c r="PJH75" s="219"/>
      <c r="PJI75" s="219"/>
      <c r="PJJ75" s="219"/>
      <c r="PJK75" s="219"/>
      <c r="PJL75" s="219"/>
      <c r="PJM75" s="219"/>
      <c r="PJN75" s="219"/>
      <c r="PJO75" s="219"/>
      <c r="PJP75" s="219"/>
      <c r="PJQ75" s="219"/>
      <c r="PJR75" s="219"/>
      <c r="PJS75" s="219"/>
      <c r="PJT75" s="219"/>
      <c r="PJU75" s="219"/>
      <c r="PJV75" s="219"/>
      <c r="PJW75" s="219"/>
      <c r="PJX75" s="219"/>
      <c r="PJY75" s="219"/>
      <c r="PJZ75" s="219"/>
      <c r="PKA75" s="219"/>
      <c r="PKB75" s="219"/>
      <c r="PKC75" s="219"/>
      <c r="PKD75" s="219"/>
      <c r="PKE75" s="219"/>
      <c r="PKF75" s="219"/>
      <c r="PKG75" s="219"/>
      <c r="PKH75" s="219"/>
      <c r="PKI75" s="219"/>
      <c r="PKJ75" s="219"/>
      <c r="PKK75" s="219"/>
      <c r="PKL75" s="219"/>
      <c r="PKM75" s="219"/>
      <c r="PKN75" s="219"/>
      <c r="PKO75" s="219"/>
      <c r="PKP75" s="219"/>
      <c r="PKQ75" s="219"/>
      <c r="PKR75" s="219"/>
      <c r="PKS75" s="219"/>
      <c r="PKT75" s="219"/>
      <c r="PKU75" s="219"/>
      <c r="PKV75" s="219"/>
      <c r="PKW75" s="219"/>
      <c r="PKX75" s="219"/>
      <c r="PKY75" s="219"/>
      <c r="PKZ75" s="219"/>
      <c r="PLA75" s="219"/>
      <c r="PLB75" s="219"/>
      <c r="PLC75" s="219"/>
      <c r="PLD75" s="219"/>
      <c r="PLE75" s="219"/>
      <c r="PLF75" s="219"/>
      <c r="PLG75" s="219"/>
      <c r="PLH75" s="219"/>
      <c r="PLI75" s="219"/>
      <c r="PLJ75" s="219"/>
      <c r="PLK75" s="219"/>
      <c r="PLL75" s="219"/>
      <c r="PLM75" s="219"/>
      <c r="PLN75" s="219"/>
      <c r="PLO75" s="219"/>
      <c r="PLP75" s="219"/>
      <c r="PLQ75" s="219"/>
      <c r="PLR75" s="219"/>
      <c r="PLS75" s="219"/>
      <c r="PLT75" s="219"/>
      <c r="PLU75" s="219"/>
      <c r="PLV75" s="219"/>
      <c r="PLW75" s="219"/>
      <c r="PLX75" s="219"/>
      <c r="PLY75" s="219"/>
      <c r="PLZ75" s="219"/>
      <c r="PMA75" s="219"/>
      <c r="PMB75" s="219"/>
      <c r="PMC75" s="219"/>
      <c r="PMD75" s="219"/>
      <c r="PME75" s="219"/>
      <c r="PMF75" s="219"/>
      <c r="PMG75" s="219"/>
      <c r="PMH75" s="219"/>
      <c r="PMI75" s="219"/>
      <c r="PMJ75" s="219"/>
      <c r="PMK75" s="219"/>
      <c r="PML75" s="219"/>
      <c r="PMM75" s="219"/>
      <c r="PMN75" s="219"/>
      <c r="PMO75" s="219"/>
      <c r="PMP75" s="219"/>
      <c r="PMQ75" s="219"/>
      <c r="PMR75" s="219"/>
      <c r="PMS75" s="219"/>
      <c r="PMT75" s="219"/>
      <c r="PMU75" s="219"/>
      <c r="PMV75" s="219"/>
      <c r="PMW75" s="219"/>
      <c r="PMX75" s="219"/>
      <c r="PMY75" s="219"/>
      <c r="PMZ75" s="219"/>
      <c r="PNA75" s="219"/>
      <c r="PNB75" s="219"/>
      <c r="PNC75" s="219"/>
      <c r="PND75" s="219"/>
      <c r="PNE75" s="219"/>
      <c r="PNF75" s="219"/>
      <c r="PNG75" s="219"/>
      <c r="PNH75" s="219"/>
      <c r="PNI75" s="219"/>
      <c r="PNJ75" s="219"/>
      <c r="PNK75" s="219"/>
      <c r="PNL75" s="219"/>
      <c r="PNM75" s="219"/>
      <c r="PNN75" s="219"/>
      <c r="PNO75" s="219"/>
      <c r="PNP75" s="219"/>
      <c r="PNQ75" s="219"/>
      <c r="PNR75" s="219"/>
      <c r="PNS75" s="219"/>
      <c r="PNT75" s="219"/>
      <c r="PNU75" s="219"/>
      <c r="PNV75" s="219"/>
      <c r="PNW75" s="219"/>
      <c r="PNX75" s="219"/>
      <c r="PNY75" s="219"/>
      <c r="PNZ75" s="219"/>
      <c r="POA75" s="219"/>
      <c r="POB75" s="219"/>
      <c r="POC75" s="219"/>
      <c r="POD75" s="219"/>
      <c r="POE75" s="219"/>
      <c r="POF75" s="219"/>
      <c r="POG75" s="219"/>
      <c r="POH75" s="219"/>
      <c r="POI75" s="219"/>
      <c r="POJ75" s="219"/>
      <c r="POK75" s="219"/>
      <c r="POL75" s="219"/>
      <c r="POM75" s="219"/>
      <c r="PON75" s="219"/>
      <c r="POO75" s="219"/>
      <c r="POP75" s="219"/>
      <c r="POQ75" s="219"/>
      <c r="POR75" s="219"/>
      <c r="POS75" s="219"/>
      <c r="POT75" s="219"/>
      <c r="POU75" s="219"/>
      <c r="POV75" s="219"/>
      <c r="POW75" s="219"/>
      <c r="POX75" s="219"/>
      <c r="POY75" s="219"/>
      <c r="POZ75" s="219"/>
      <c r="PPA75" s="219"/>
      <c r="PPB75" s="219"/>
      <c r="PPC75" s="219"/>
      <c r="PPD75" s="219"/>
      <c r="PPE75" s="219"/>
      <c r="PPF75" s="219"/>
      <c r="PPG75" s="219"/>
      <c r="PPH75" s="219"/>
      <c r="PPI75" s="219"/>
      <c r="PPJ75" s="219"/>
      <c r="PPK75" s="219"/>
      <c r="PPL75" s="219"/>
      <c r="PPM75" s="219"/>
      <c r="PPN75" s="219"/>
      <c r="PPO75" s="219"/>
      <c r="PPP75" s="219"/>
      <c r="PPQ75" s="219"/>
      <c r="PPR75" s="219"/>
      <c r="PPS75" s="219"/>
      <c r="PPT75" s="219"/>
      <c r="PPU75" s="219"/>
      <c r="PPV75" s="219"/>
      <c r="PPW75" s="219"/>
      <c r="PPX75" s="219"/>
      <c r="PPY75" s="219"/>
      <c r="PPZ75" s="219"/>
      <c r="PQA75" s="219"/>
      <c r="PQB75" s="219"/>
      <c r="PQC75" s="219"/>
      <c r="PQD75" s="219"/>
      <c r="PQE75" s="219"/>
      <c r="PQF75" s="219"/>
      <c r="PQG75" s="219"/>
      <c r="PQH75" s="219"/>
      <c r="PQI75" s="219"/>
      <c r="PQJ75" s="219"/>
      <c r="PQK75" s="219"/>
      <c r="PQL75" s="219"/>
      <c r="PQM75" s="219"/>
      <c r="PQN75" s="219"/>
      <c r="PQO75" s="219"/>
      <c r="PQP75" s="219"/>
      <c r="PQQ75" s="219"/>
      <c r="PQR75" s="219"/>
      <c r="PQS75" s="219"/>
      <c r="PQT75" s="219"/>
      <c r="PQU75" s="219"/>
      <c r="PQV75" s="219"/>
      <c r="PQW75" s="219"/>
      <c r="PQX75" s="219"/>
      <c r="PQY75" s="219"/>
      <c r="PQZ75" s="219"/>
      <c r="PRA75" s="219"/>
      <c r="PRB75" s="219"/>
      <c r="PRC75" s="219"/>
      <c r="PRD75" s="219"/>
      <c r="PRE75" s="219"/>
      <c r="PRF75" s="219"/>
      <c r="PRG75" s="219"/>
      <c r="PRH75" s="219"/>
      <c r="PRI75" s="219"/>
      <c r="PRJ75" s="219"/>
      <c r="PRK75" s="219"/>
      <c r="PRL75" s="219"/>
      <c r="PRM75" s="219"/>
      <c r="PRN75" s="219"/>
      <c r="PRO75" s="219"/>
      <c r="PRP75" s="219"/>
      <c r="PRQ75" s="219"/>
      <c r="PRR75" s="219"/>
      <c r="PRS75" s="219"/>
      <c r="PRT75" s="219"/>
      <c r="PRU75" s="219"/>
      <c r="PRV75" s="219"/>
      <c r="PRW75" s="219"/>
      <c r="PRX75" s="219"/>
      <c r="PRY75" s="219"/>
      <c r="PRZ75" s="219"/>
      <c r="PSA75" s="219"/>
      <c r="PSB75" s="219"/>
      <c r="PSC75" s="219"/>
      <c r="PSD75" s="219"/>
      <c r="PSE75" s="219"/>
      <c r="PSF75" s="219"/>
      <c r="PSG75" s="219"/>
      <c r="PSH75" s="219"/>
      <c r="PSI75" s="219"/>
      <c r="PSJ75" s="219"/>
      <c r="PSK75" s="219"/>
      <c r="PSL75" s="219"/>
      <c r="PSM75" s="219"/>
      <c r="PSN75" s="219"/>
      <c r="PSO75" s="219"/>
      <c r="PSP75" s="219"/>
      <c r="PSQ75" s="219"/>
      <c r="PSR75" s="219"/>
      <c r="PSS75" s="219"/>
      <c r="PST75" s="219"/>
      <c r="PSU75" s="219"/>
      <c r="PSV75" s="219"/>
      <c r="PSW75" s="219"/>
      <c r="PSX75" s="219"/>
      <c r="PSY75" s="219"/>
      <c r="PSZ75" s="219"/>
      <c r="PTA75" s="219"/>
      <c r="PTB75" s="219"/>
      <c r="PTC75" s="219"/>
      <c r="PTD75" s="219"/>
      <c r="PTE75" s="219"/>
      <c r="PTF75" s="219"/>
      <c r="PTG75" s="219"/>
      <c r="PTH75" s="219"/>
      <c r="PTI75" s="219"/>
      <c r="PTJ75" s="219"/>
      <c r="PTK75" s="219"/>
      <c r="PTL75" s="219"/>
      <c r="PTM75" s="219"/>
      <c r="PTN75" s="219"/>
      <c r="PTO75" s="219"/>
      <c r="PTP75" s="219"/>
      <c r="PTQ75" s="219"/>
      <c r="PTR75" s="219"/>
      <c r="PTS75" s="219"/>
      <c r="PTT75" s="219"/>
      <c r="PTU75" s="219"/>
      <c r="PTV75" s="219"/>
      <c r="PTW75" s="219"/>
      <c r="PTX75" s="219"/>
      <c r="PTY75" s="219"/>
      <c r="PTZ75" s="219"/>
      <c r="PUA75" s="219"/>
      <c r="PUB75" s="219"/>
      <c r="PUC75" s="219"/>
      <c r="PUD75" s="219"/>
      <c r="PUE75" s="219"/>
      <c r="PUF75" s="219"/>
      <c r="PUG75" s="219"/>
      <c r="PUH75" s="219"/>
      <c r="PUI75" s="219"/>
      <c r="PUJ75" s="219"/>
      <c r="PUK75" s="219"/>
      <c r="PUL75" s="219"/>
      <c r="PUM75" s="219"/>
      <c r="PUN75" s="219"/>
      <c r="PUO75" s="219"/>
      <c r="PUP75" s="219"/>
      <c r="PUQ75" s="219"/>
      <c r="PUR75" s="219"/>
      <c r="PUS75" s="219"/>
      <c r="PUT75" s="219"/>
      <c r="PUU75" s="219"/>
      <c r="PUV75" s="219"/>
      <c r="PUW75" s="219"/>
      <c r="PUX75" s="219"/>
      <c r="PUY75" s="219"/>
      <c r="PUZ75" s="219"/>
      <c r="PVA75" s="219"/>
      <c r="PVB75" s="219"/>
      <c r="PVC75" s="219"/>
      <c r="PVD75" s="219"/>
      <c r="PVE75" s="219"/>
      <c r="PVF75" s="219"/>
      <c r="PVG75" s="219"/>
      <c r="PVH75" s="219"/>
      <c r="PVI75" s="219"/>
      <c r="PVJ75" s="219"/>
      <c r="PVK75" s="219"/>
      <c r="PVL75" s="219"/>
      <c r="PVM75" s="219"/>
      <c r="PVN75" s="219"/>
      <c r="PVO75" s="219"/>
      <c r="PVP75" s="219"/>
      <c r="PVQ75" s="219"/>
      <c r="PVR75" s="219"/>
      <c r="PVS75" s="219"/>
      <c r="PVT75" s="219"/>
      <c r="PVU75" s="219"/>
      <c r="PVV75" s="219"/>
      <c r="PVW75" s="219"/>
      <c r="PVX75" s="219"/>
      <c r="PVY75" s="219"/>
      <c r="PVZ75" s="219"/>
      <c r="PWA75" s="219"/>
      <c r="PWB75" s="219"/>
      <c r="PWC75" s="219"/>
      <c r="PWD75" s="219"/>
      <c r="PWE75" s="219"/>
      <c r="PWF75" s="219"/>
      <c r="PWG75" s="219"/>
      <c r="PWH75" s="219"/>
      <c r="PWI75" s="219"/>
      <c r="PWJ75" s="219"/>
      <c r="PWK75" s="219"/>
      <c r="PWL75" s="219"/>
      <c r="PWM75" s="219"/>
      <c r="PWN75" s="219"/>
      <c r="PWO75" s="219"/>
      <c r="PWP75" s="219"/>
      <c r="PWQ75" s="219"/>
      <c r="PWR75" s="219"/>
      <c r="PWS75" s="219"/>
      <c r="PWT75" s="219"/>
      <c r="PWU75" s="219"/>
      <c r="PWV75" s="219"/>
      <c r="PWW75" s="219"/>
      <c r="PWX75" s="219"/>
      <c r="PWY75" s="219"/>
      <c r="PWZ75" s="219"/>
      <c r="PXA75" s="219"/>
      <c r="PXB75" s="219"/>
      <c r="PXC75" s="219"/>
      <c r="PXD75" s="219"/>
      <c r="PXE75" s="219"/>
      <c r="PXF75" s="219"/>
      <c r="PXG75" s="219"/>
      <c r="PXH75" s="219"/>
      <c r="PXI75" s="219"/>
      <c r="PXJ75" s="219"/>
      <c r="PXK75" s="219"/>
      <c r="PXL75" s="219"/>
      <c r="PXM75" s="219"/>
      <c r="PXN75" s="219"/>
      <c r="PXO75" s="219"/>
      <c r="PXP75" s="219"/>
      <c r="PXQ75" s="219"/>
      <c r="PXR75" s="219"/>
      <c r="PXS75" s="219"/>
      <c r="PXT75" s="219"/>
      <c r="PXU75" s="219"/>
      <c r="PXV75" s="219"/>
      <c r="PXW75" s="219"/>
      <c r="PXX75" s="219"/>
      <c r="PXY75" s="219"/>
      <c r="PXZ75" s="219"/>
      <c r="PYA75" s="219"/>
      <c r="PYB75" s="219"/>
      <c r="PYC75" s="219"/>
      <c r="PYD75" s="219"/>
      <c r="PYE75" s="219"/>
      <c r="PYF75" s="219"/>
      <c r="PYG75" s="219"/>
      <c r="PYH75" s="219"/>
      <c r="PYI75" s="219"/>
      <c r="PYJ75" s="219"/>
      <c r="PYK75" s="219"/>
      <c r="PYL75" s="219"/>
      <c r="PYM75" s="219"/>
      <c r="PYN75" s="219"/>
      <c r="PYO75" s="219"/>
      <c r="PYP75" s="219"/>
      <c r="PYQ75" s="219"/>
      <c r="PYR75" s="219"/>
      <c r="PYS75" s="219"/>
      <c r="PYT75" s="219"/>
      <c r="PYU75" s="219"/>
      <c r="PYV75" s="219"/>
      <c r="PYW75" s="219"/>
      <c r="PYX75" s="219"/>
      <c r="PYY75" s="219"/>
      <c r="PYZ75" s="219"/>
      <c r="PZA75" s="219"/>
      <c r="PZB75" s="219"/>
      <c r="PZC75" s="219"/>
      <c r="PZD75" s="219"/>
      <c r="PZE75" s="219"/>
      <c r="PZF75" s="219"/>
      <c r="PZG75" s="219"/>
      <c r="PZH75" s="219"/>
      <c r="PZI75" s="219"/>
      <c r="PZJ75" s="219"/>
      <c r="PZK75" s="219"/>
      <c r="PZL75" s="219"/>
      <c r="PZM75" s="219"/>
      <c r="PZN75" s="219"/>
      <c r="PZO75" s="219"/>
      <c r="PZP75" s="219"/>
      <c r="PZQ75" s="219"/>
      <c r="PZR75" s="219"/>
      <c r="PZS75" s="219"/>
      <c r="PZT75" s="219"/>
      <c r="PZU75" s="219"/>
      <c r="PZV75" s="219"/>
      <c r="PZW75" s="219"/>
      <c r="PZX75" s="219"/>
      <c r="PZY75" s="219"/>
      <c r="PZZ75" s="219"/>
      <c r="QAA75" s="219"/>
      <c r="QAB75" s="219"/>
      <c r="QAC75" s="219"/>
      <c r="QAD75" s="219"/>
      <c r="QAE75" s="219"/>
      <c r="QAF75" s="219"/>
      <c r="QAG75" s="219"/>
      <c r="QAH75" s="219"/>
      <c r="QAI75" s="219"/>
      <c r="QAJ75" s="219"/>
      <c r="QAK75" s="219"/>
      <c r="QAL75" s="219"/>
      <c r="QAM75" s="219"/>
      <c r="QAN75" s="219"/>
      <c r="QAO75" s="219"/>
      <c r="QAP75" s="219"/>
      <c r="QAQ75" s="219"/>
      <c r="QAR75" s="219"/>
      <c r="QAS75" s="219"/>
      <c r="QAT75" s="219"/>
      <c r="QAU75" s="219"/>
      <c r="QAV75" s="219"/>
      <c r="QAW75" s="219"/>
      <c r="QAX75" s="219"/>
      <c r="QAY75" s="219"/>
      <c r="QAZ75" s="219"/>
      <c r="QBA75" s="219"/>
      <c r="QBB75" s="219"/>
      <c r="QBC75" s="219"/>
      <c r="QBD75" s="219"/>
      <c r="QBE75" s="219"/>
      <c r="QBF75" s="219"/>
      <c r="QBG75" s="219"/>
      <c r="QBH75" s="219"/>
      <c r="QBI75" s="219"/>
      <c r="QBJ75" s="219"/>
      <c r="QBK75" s="219"/>
      <c r="QBL75" s="219"/>
      <c r="QBM75" s="219"/>
      <c r="QBN75" s="219"/>
      <c r="QBO75" s="219"/>
      <c r="QBP75" s="219"/>
      <c r="QBQ75" s="219"/>
      <c r="QBR75" s="219"/>
      <c r="QBS75" s="219"/>
      <c r="QBT75" s="219"/>
      <c r="QBU75" s="219"/>
      <c r="QBV75" s="219"/>
      <c r="QBW75" s="219"/>
      <c r="QBX75" s="219"/>
      <c r="QBY75" s="219"/>
      <c r="QBZ75" s="219"/>
      <c r="QCA75" s="219"/>
      <c r="QCB75" s="219"/>
      <c r="QCC75" s="219"/>
      <c r="QCD75" s="219"/>
      <c r="QCE75" s="219"/>
      <c r="QCF75" s="219"/>
      <c r="QCG75" s="219"/>
      <c r="QCH75" s="219"/>
      <c r="QCI75" s="219"/>
      <c r="QCJ75" s="219"/>
      <c r="QCK75" s="219"/>
      <c r="QCL75" s="219"/>
      <c r="QCM75" s="219"/>
      <c r="QCN75" s="219"/>
      <c r="QCO75" s="219"/>
      <c r="QCP75" s="219"/>
      <c r="QCQ75" s="219"/>
      <c r="QCR75" s="219"/>
      <c r="QCS75" s="219"/>
      <c r="QCT75" s="219"/>
      <c r="QCU75" s="219"/>
      <c r="QCV75" s="219"/>
      <c r="QCW75" s="219"/>
      <c r="QCX75" s="219"/>
      <c r="QCY75" s="219"/>
      <c r="QCZ75" s="219"/>
      <c r="QDA75" s="219"/>
      <c r="QDB75" s="219"/>
      <c r="QDC75" s="219"/>
      <c r="QDD75" s="219"/>
      <c r="QDE75" s="219"/>
      <c r="QDF75" s="219"/>
      <c r="QDG75" s="219"/>
      <c r="QDH75" s="219"/>
      <c r="QDI75" s="219"/>
      <c r="QDJ75" s="219"/>
      <c r="QDK75" s="219"/>
      <c r="QDL75" s="219"/>
      <c r="QDM75" s="219"/>
      <c r="QDN75" s="219"/>
      <c r="QDO75" s="219"/>
      <c r="QDP75" s="219"/>
      <c r="QDQ75" s="219"/>
      <c r="QDR75" s="219"/>
      <c r="QDS75" s="219"/>
      <c r="QDT75" s="219"/>
      <c r="QDU75" s="219"/>
      <c r="QDV75" s="219"/>
      <c r="QDW75" s="219"/>
      <c r="QDX75" s="219"/>
      <c r="QDY75" s="219"/>
      <c r="QDZ75" s="219"/>
      <c r="QEA75" s="219"/>
      <c r="QEB75" s="219"/>
      <c r="QEC75" s="219"/>
      <c r="QED75" s="219"/>
      <c r="QEE75" s="219"/>
      <c r="QEF75" s="219"/>
      <c r="QEG75" s="219"/>
      <c r="QEH75" s="219"/>
      <c r="QEI75" s="219"/>
      <c r="QEJ75" s="219"/>
      <c r="QEK75" s="219"/>
      <c r="QEL75" s="219"/>
      <c r="QEM75" s="219"/>
      <c r="QEN75" s="219"/>
      <c r="QEO75" s="219"/>
      <c r="QEP75" s="219"/>
      <c r="QEQ75" s="219"/>
      <c r="QER75" s="219"/>
      <c r="QES75" s="219"/>
      <c r="QET75" s="219"/>
      <c r="QEU75" s="219"/>
      <c r="QEV75" s="219"/>
      <c r="QEW75" s="219"/>
      <c r="QEX75" s="219"/>
      <c r="QEY75" s="219"/>
      <c r="QEZ75" s="219"/>
      <c r="QFA75" s="219"/>
      <c r="QFB75" s="219"/>
      <c r="QFC75" s="219"/>
      <c r="QFD75" s="219"/>
      <c r="QFE75" s="219"/>
      <c r="QFF75" s="219"/>
      <c r="QFG75" s="219"/>
      <c r="QFH75" s="219"/>
      <c r="QFI75" s="219"/>
      <c r="QFJ75" s="219"/>
      <c r="QFK75" s="219"/>
      <c r="QFL75" s="219"/>
      <c r="QFM75" s="219"/>
      <c r="QFN75" s="219"/>
      <c r="QFO75" s="219"/>
      <c r="QFP75" s="219"/>
      <c r="QFQ75" s="219"/>
      <c r="QFR75" s="219"/>
      <c r="QFS75" s="219"/>
      <c r="QFT75" s="219"/>
      <c r="QFU75" s="219"/>
      <c r="QFV75" s="219"/>
      <c r="QFW75" s="219"/>
      <c r="QFX75" s="219"/>
      <c r="QFY75" s="219"/>
      <c r="QFZ75" s="219"/>
      <c r="QGA75" s="219"/>
      <c r="QGB75" s="219"/>
      <c r="QGC75" s="219"/>
      <c r="QGD75" s="219"/>
      <c r="QGE75" s="219"/>
      <c r="QGF75" s="219"/>
      <c r="QGG75" s="219"/>
      <c r="QGH75" s="219"/>
      <c r="QGI75" s="219"/>
      <c r="QGJ75" s="219"/>
      <c r="QGK75" s="219"/>
      <c r="QGL75" s="219"/>
      <c r="QGM75" s="219"/>
      <c r="QGN75" s="219"/>
      <c r="QGO75" s="219"/>
      <c r="QGP75" s="219"/>
      <c r="QGQ75" s="219"/>
      <c r="QGR75" s="219"/>
      <c r="QGS75" s="219"/>
      <c r="QGT75" s="219"/>
      <c r="QGU75" s="219"/>
      <c r="QGV75" s="219"/>
      <c r="QGW75" s="219"/>
      <c r="QGX75" s="219"/>
      <c r="QGY75" s="219"/>
      <c r="QGZ75" s="219"/>
      <c r="QHA75" s="219"/>
      <c r="QHB75" s="219"/>
      <c r="QHC75" s="219"/>
      <c r="QHD75" s="219"/>
      <c r="QHE75" s="219"/>
      <c r="QHF75" s="219"/>
      <c r="QHG75" s="219"/>
      <c r="QHH75" s="219"/>
      <c r="QHI75" s="219"/>
      <c r="QHJ75" s="219"/>
      <c r="QHK75" s="219"/>
      <c r="QHL75" s="219"/>
      <c r="QHM75" s="219"/>
      <c r="QHN75" s="219"/>
      <c r="QHO75" s="219"/>
      <c r="QHP75" s="219"/>
      <c r="QHQ75" s="219"/>
      <c r="QHR75" s="219"/>
      <c r="QHS75" s="219"/>
      <c r="QHT75" s="219"/>
      <c r="QHU75" s="219"/>
      <c r="QHV75" s="219"/>
      <c r="QHW75" s="219"/>
      <c r="QHX75" s="219"/>
      <c r="QHY75" s="219"/>
      <c r="QHZ75" s="219"/>
      <c r="QIA75" s="219"/>
      <c r="QIB75" s="219"/>
      <c r="QIC75" s="219"/>
      <c r="QID75" s="219"/>
      <c r="QIE75" s="219"/>
      <c r="QIF75" s="219"/>
      <c r="QIG75" s="219"/>
      <c r="QIH75" s="219"/>
      <c r="QII75" s="219"/>
      <c r="QIJ75" s="219"/>
      <c r="QIK75" s="219"/>
      <c r="QIL75" s="219"/>
      <c r="QIM75" s="219"/>
      <c r="QIN75" s="219"/>
      <c r="QIO75" s="219"/>
      <c r="QIP75" s="219"/>
      <c r="QIQ75" s="219"/>
      <c r="QIR75" s="219"/>
      <c r="QIS75" s="219"/>
      <c r="QIT75" s="219"/>
      <c r="QIU75" s="219"/>
      <c r="QIV75" s="219"/>
      <c r="QIW75" s="219"/>
      <c r="QIX75" s="219"/>
      <c r="QIY75" s="219"/>
      <c r="QIZ75" s="219"/>
      <c r="QJA75" s="219"/>
      <c r="QJB75" s="219"/>
      <c r="QJC75" s="219"/>
      <c r="QJD75" s="219"/>
      <c r="QJE75" s="219"/>
      <c r="QJF75" s="219"/>
      <c r="QJG75" s="219"/>
      <c r="QJH75" s="219"/>
      <c r="QJI75" s="219"/>
      <c r="QJJ75" s="219"/>
      <c r="QJK75" s="219"/>
      <c r="QJL75" s="219"/>
      <c r="QJM75" s="219"/>
      <c r="QJN75" s="219"/>
      <c r="QJO75" s="219"/>
      <c r="QJP75" s="219"/>
      <c r="QJQ75" s="219"/>
      <c r="QJR75" s="219"/>
      <c r="QJS75" s="219"/>
      <c r="QJT75" s="219"/>
      <c r="QJU75" s="219"/>
      <c r="QJV75" s="219"/>
      <c r="QJW75" s="219"/>
      <c r="QJX75" s="219"/>
      <c r="QJY75" s="219"/>
      <c r="QJZ75" s="219"/>
      <c r="QKA75" s="219"/>
      <c r="QKB75" s="219"/>
      <c r="QKC75" s="219"/>
      <c r="QKD75" s="219"/>
      <c r="QKE75" s="219"/>
      <c r="QKF75" s="219"/>
      <c r="QKG75" s="219"/>
      <c r="QKH75" s="219"/>
      <c r="QKI75" s="219"/>
      <c r="QKJ75" s="219"/>
      <c r="QKK75" s="219"/>
      <c r="QKL75" s="219"/>
      <c r="QKM75" s="219"/>
      <c r="QKN75" s="219"/>
      <c r="QKO75" s="219"/>
      <c r="QKP75" s="219"/>
      <c r="QKQ75" s="219"/>
      <c r="QKR75" s="219"/>
      <c r="QKS75" s="219"/>
      <c r="QKT75" s="219"/>
      <c r="QKU75" s="219"/>
      <c r="QKV75" s="219"/>
      <c r="QKW75" s="219"/>
      <c r="QKX75" s="219"/>
      <c r="QKY75" s="219"/>
      <c r="QKZ75" s="219"/>
      <c r="QLA75" s="219"/>
      <c r="QLB75" s="219"/>
      <c r="QLC75" s="219"/>
      <c r="QLD75" s="219"/>
      <c r="QLE75" s="219"/>
      <c r="QLF75" s="219"/>
      <c r="QLG75" s="219"/>
      <c r="QLH75" s="219"/>
      <c r="QLI75" s="219"/>
      <c r="QLJ75" s="219"/>
      <c r="QLK75" s="219"/>
      <c r="QLL75" s="219"/>
      <c r="QLM75" s="219"/>
      <c r="QLN75" s="219"/>
      <c r="QLO75" s="219"/>
      <c r="QLP75" s="219"/>
      <c r="QLQ75" s="219"/>
      <c r="QLR75" s="219"/>
      <c r="QLS75" s="219"/>
      <c r="QLT75" s="219"/>
      <c r="QLU75" s="219"/>
      <c r="QLV75" s="219"/>
      <c r="QLW75" s="219"/>
      <c r="QLX75" s="219"/>
      <c r="QLY75" s="219"/>
      <c r="QLZ75" s="219"/>
      <c r="QMA75" s="219"/>
      <c r="QMB75" s="219"/>
      <c r="QMC75" s="219"/>
      <c r="QMD75" s="219"/>
      <c r="QME75" s="219"/>
      <c r="QMF75" s="219"/>
      <c r="QMG75" s="219"/>
      <c r="QMH75" s="219"/>
      <c r="QMI75" s="219"/>
      <c r="QMJ75" s="219"/>
      <c r="QMK75" s="219"/>
      <c r="QML75" s="219"/>
      <c r="QMM75" s="219"/>
      <c r="QMN75" s="219"/>
      <c r="QMO75" s="219"/>
      <c r="QMP75" s="219"/>
      <c r="QMQ75" s="219"/>
      <c r="QMR75" s="219"/>
      <c r="QMS75" s="219"/>
      <c r="QMT75" s="219"/>
      <c r="QMU75" s="219"/>
      <c r="QMV75" s="219"/>
      <c r="QMW75" s="219"/>
      <c r="QMX75" s="219"/>
      <c r="QMY75" s="219"/>
      <c r="QMZ75" s="219"/>
      <c r="QNA75" s="219"/>
      <c r="QNB75" s="219"/>
      <c r="QNC75" s="219"/>
      <c r="QND75" s="219"/>
      <c r="QNE75" s="219"/>
      <c r="QNF75" s="219"/>
      <c r="QNG75" s="219"/>
      <c r="QNH75" s="219"/>
      <c r="QNI75" s="219"/>
      <c r="QNJ75" s="219"/>
      <c r="QNK75" s="219"/>
      <c r="QNL75" s="219"/>
      <c r="QNM75" s="219"/>
      <c r="QNN75" s="219"/>
      <c r="QNO75" s="219"/>
      <c r="QNP75" s="219"/>
      <c r="QNQ75" s="219"/>
      <c r="QNR75" s="219"/>
      <c r="QNS75" s="219"/>
      <c r="QNT75" s="219"/>
      <c r="QNU75" s="219"/>
      <c r="QNV75" s="219"/>
      <c r="QNW75" s="219"/>
      <c r="QNX75" s="219"/>
      <c r="QNY75" s="219"/>
      <c r="QNZ75" s="219"/>
      <c r="QOA75" s="219"/>
      <c r="QOB75" s="219"/>
      <c r="QOC75" s="219"/>
      <c r="QOD75" s="219"/>
      <c r="QOE75" s="219"/>
      <c r="QOF75" s="219"/>
      <c r="QOG75" s="219"/>
      <c r="QOH75" s="219"/>
      <c r="QOI75" s="219"/>
      <c r="QOJ75" s="219"/>
      <c r="QOK75" s="219"/>
      <c r="QOL75" s="219"/>
      <c r="QOM75" s="219"/>
      <c r="QON75" s="219"/>
      <c r="QOO75" s="219"/>
      <c r="QOP75" s="219"/>
      <c r="QOQ75" s="219"/>
      <c r="QOR75" s="219"/>
      <c r="QOS75" s="219"/>
      <c r="QOT75" s="219"/>
      <c r="QOU75" s="219"/>
      <c r="QOV75" s="219"/>
      <c r="QOW75" s="219"/>
      <c r="QOX75" s="219"/>
      <c r="QOY75" s="219"/>
      <c r="QOZ75" s="219"/>
      <c r="QPA75" s="219"/>
      <c r="QPB75" s="219"/>
      <c r="QPC75" s="219"/>
      <c r="QPD75" s="219"/>
      <c r="QPE75" s="219"/>
      <c r="QPF75" s="219"/>
      <c r="QPG75" s="219"/>
      <c r="QPH75" s="219"/>
      <c r="QPI75" s="219"/>
      <c r="QPJ75" s="219"/>
      <c r="QPK75" s="219"/>
      <c r="QPL75" s="219"/>
      <c r="QPM75" s="219"/>
      <c r="QPN75" s="219"/>
      <c r="QPO75" s="219"/>
      <c r="QPP75" s="219"/>
      <c r="QPQ75" s="219"/>
      <c r="QPR75" s="219"/>
      <c r="QPS75" s="219"/>
      <c r="QPT75" s="219"/>
      <c r="QPU75" s="219"/>
      <c r="QPV75" s="219"/>
      <c r="QPW75" s="219"/>
      <c r="QPX75" s="219"/>
      <c r="QPY75" s="219"/>
      <c r="QPZ75" s="219"/>
      <c r="QQA75" s="219"/>
      <c r="QQB75" s="219"/>
      <c r="QQC75" s="219"/>
      <c r="QQD75" s="219"/>
      <c r="QQE75" s="219"/>
      <c r="QQF75" s="219"/>
      <c r="QQG75" s="219"/>
      <c r="QQH75" s="219"/>
      <c r="QQI75" s="219"/>
      <c r="QQJ75" s="219"/>
      <c r="QQK75" s="219"/>
      <c r="QQL75" s="219"/>
      <c r="QQM75" s="219"/>
      <c r="QQN75" s="219"/>
      <c r="QQO75" s="219"/>
      <c r="QQP75" s="219"/>
      <c r="QQQ75" s="219"/>
      <c r="QQR75" s="219"/>
      <c r="QQS75" s="219"/>
      <c r="QQT75" s="219"/>
      <c r="QQU75" s="219"/>
      <c r="QQV75" s="219"/>
      <c r="QQW75" s="219"/>
      <c r="QQX75" s="219"/>
      <c r="QQY75" s="219"/>
      <c r="QQZ75" s="219"/>
      <c r="QRA75" s="219"/>
      <c r="QRB75" s="219"/>
      <c r="QRC75" s="219"/>
      <c r="QRD75" s="219"/>
      <c r="QRE75" s="219"/>
      <c r="QRF75" s="219"/>
      <c r="QRG75" s="219"/>
      <c r="QRH75" s="219"/>
      <c r="QRI75" s="219"/>
      <c r="QRJ75" s="219"/>
      <c r="QRK75" s="219"/>
      <c r="QRL75" s="219"/>
      <c r="QRM75" s="219"/>
      <c r="QRN75" s="219"/>
      <c r="QRO75" s="219"/>
      <c r="QRP75" s="219"/>
      <c r="QRQ75" s="219"/>
      <c r="QRR75" s="219"/>
      <c r="QRS75" s="219"/>
      <c r="QRT75" s="219"/>
      <c r="QRU75" s="219"/>
      <c r="QRV75" s="219"/>
      <c r="QRW75" s="219"/>
      <c r="QRX75" s="219"/>
      <c r="QRY75" s="219"/>
      <c r="QRZ75" s="219"/>
      <c r="QSA75" s="219"/>
      <c r="QSB75" s="219"/>
      <c r="QSC75" s="219"/>
      <c r="QSD75" s="219"/>
      <c r="QSE75" s="219"/>
      <c r="QSF75" s="219"/>
      <c r="QSG75" s="219"/>
      <c r="QSH75" s="219"/>
      <c r="QSI75" s="219"/>
      <c r="QSJ75" s="219"/>
      <c r="QSK75" s="219"/>
      <c r="QSL75" s="219"/>
      <c r="QSM75" s="219"/>
      <c r="QSN75" s="219"/>
      <c r="QSO75" s="219"/>
      <c r="QSP75" s="219"/>
      <c r="QSQ75" s="219"/>
      <c r="QSR75" s="219"/>
      <c r="QSS75" s="219"/>
      <c r="QST75" s="219"/>
      <c r="QSU75" s="219"/>
      <c r="QSV75" s="219"/>
      <c r="QSW75" s="219"/>
      <c r="QSX75" s="219"/>
      <c r="QSY75" s="219"/>
      <c r="QSZ75" s="219"/>
      <c r="QTA75" s="219"/>
      <c r="QTB75" s="219"/>
      <c r="QTC75" s="219"/>
      <c r="QTD75" s="219"/>
      <c r="QTE75" s="219"/>
      <c r="QTF75" s="219"/>
      <c r="QTG75" s="219"/>
      <c r="QTH75" s="219"/>
      <c r="QTI75" s="219"/>
      <c r="QTJ75" s="219"/>
      <c r="QTK75" s="219"/>
      <c r="QTL75" s="219"/>
      <c r="QTM75" s="219"/>
      <c r="QTN75" s="219"/>
      <c r="QTO75" s="219"/>
      <c r="QTP75" s="219"/>
      <c r="QTQ75" s="219"/>
      <c r="QTR75" s="219"/>
      <c r="QTS75" s="219"/>
      <c r="QTT75" s="219"/>
      <c r="QTU75" s="219"/>
      <c r="QTV75" s="219"/>
      <c r="QTW75" s="219"/>
      <c r="QTX75" s="219"/>
      <c r="QTY75" s="219"/>
      <c r="QTZ75" s="219"/>
      <c r="QUA75" s="219"/>
      <c r="QUB75" s="219"/>
      <c r="QUC75" s="219"/>
      <c r="QUD75" s="219"/>
      <c r="QUE75" s="219"/>
      <c r="QUF75" s="219"/>
      <c r="QUG75" s="219"/>
      <c r="QUH75" s="219"/>
      <c r="QUI75" s="219"/>
      <c r="QUJ75" s="219"/>
      <c r="QUK75" s="219"/>
      <c r="QUL75" s="219"/>
      <c r="QUM75" s="219"/>
      <c r="QUN75" s="219"/>
      <c r="QUO75" s="219"/>
      <c r="QUP75" s="219"/>
      <c r="QUQ75" s="219"/>
      <c r="QUR75" s="219"/>
      <c r="QUS75" s="219"/>
      <c r="QUT75" s="219"/>
      <c r="QUU75" s="219"/>
      <c r="QUV75" s="219"/>
      <c r="QUW75" s="219"/>
      <c r="QUX75" s="219"/>
      <c r="QUY75" s="219"/>
      <c r="QUZ75" s="219"/>
      <c r="QVA75" s="219"/>
      <c r="QVB75" s="219"/>
      <c r="QVC75" s="219"/>
      <c r="QVD75" s="219"/>
      <c r="QVE75" s="219"/>
      <c r="QVF75" s="219"/>
      <c r="QVG75" s="219"/>
      <c r="QVH75" s="219"/>
      <c r="QVI75" s="219"/>
      <c r="QVJ75" s="219"/>
      <c r="QVK75" s="219"/>
      <c r="QVL75" s="219"/>
      <c r="QVM75" s="219"/>
      <c r="QVN75" s="219"/>
      <c r="QVO75" s="219"/>
      <c r="QVP75" s="219"/>
      <c r="QVQ75" s="219"/>
      <c r="QVR75" s="219"/>
      <c r="QVS75" s="219"/>
      <c r="QVT75" s="219"/>
      <c r="QVU75" s="219"/>
      <c r="QVV75" s="219"/>
      <c r="QVW75" s="219"/>
      <c r="QVX75" s="219"/>
      <c r="QVY75" s="219"/>
      <c r="QVZ75" s="219"/>
      <c r="QWA75" s="219"/>
      <c r="QWB75" s="219"/>
      <c r="QWC75" s="219"/>
      <c r="QWD75" s="219"/>
      <c r="QWE75" s="219"/>
      <c r="QWF75" s="219"/>
      <c r="QWG75" s="219"/>
      <c r="QWH75" s="219"/>
      <c r="QWI75" s="219"/>
      <c r="QWJ75" s="219"/>
      <c r="QWK75" s="219"/>
      <c r="QWL75" s="219"/>
      <c r="QWM75" s="219"/>
      <c r="QWN75" s="219"/>
      <c r="QWO75" s="219"/>
      <c r="QWP75" s="219"/>
      <c r="QWQ75" s="219"/>
      <c r="QWR75" s="219"/>
      <c r="QWS75" s="219"/>
      <c r="QWT75" s="219"/>
      <c r="QWU75" s="219"/>
      <c r="QWV75" s="219"/>
      <c r="QWW75" s="219"/>
      <c r="QWX75" s="219"/>
      <c r="QWY75" s="219"/>
      <c r="QWZ75" s="219"/>
      <c r="QXA75" s="219"/>
      <c r="QXB75" s="219"/>
      <c r="QXC75" s="219"/>
      <c r="QXD75" s="219"/>
      <c r="QXE75" s="219"/>
      <c r="QXF75" s="219"/>
      <c r="QXG75" s="219"/>
      <c r="QXH75" s="219"/>
      <c r="QXI75" s="219"/>
      <c r="QXJ75" s="219"/>
      <c r="QXK75" s="219"/>
      <c r="QXL75" s="219"/>
      <c r="QXM75" s="219"/>
      <c r="QXN75" s="219"/>
      <c r="QXO75" s="219"/>
      <c r="QXP75" s="219"/>
      <c r="QXQ75" s="219"/>
      <c r="QXR75" s="219"/>
      <c r="QXS75" s="219"/>
      <c r="QXT75" s="219"/>
      <c r="QXU75" s="219"/>
      <c r="QXV75" s="219"/>
      <c r="QXW75" s="219"/>
      <c r="QXX75" s="219"/>
      <c r="QXY75" s="219"/>
      <c r="QXZ75" s="219"/>
      <c r="QYA75" s="219"/>
      <c r="QYB75" s="219"/>
      <c r="QYC75" s="219"/>
      <c r="QYD75" s="219"/>
      <c r="QYE75" s="219"/>
      <c r="QYF75" s="219"/>
      <c r="QYG75" s="219"/>
      <c r="QYH75" s="219"/>
      <c r="QYI75" s="219"/>
      <c r="QYJ75" s="219"/>
      <c r="QYK75" s="219"/>
      <c r="QYL75" s="219"/>
      <c r="QYM75" s="219"/>
      <c r="QYN75" s="219"/>
      <c r="QYO75" s="219"/>
      <c r="QYP75" s="219"/>
      <c r="QYQ75" s="219"/>
      <c r="QYR75" s="219"/>
      <c r="QYS75" s="219"/>
      <c r="QYT75" s="219"/>
      <c r="QYU75" s="219"/>
      <c r="QYV75" s="219"/>
      <c r="QYW75" s="219"/>
      <c r="QYX75" s="219"/>
      <c r="QYY75" s="219"/>
      <c r="QYZ75" s="219"/>
      <c r="QZA75" s="219"/>
      <c r="QZB75" s="219"/>
      <c r="QZC75" s="219"/>
      <c r="QZD75" s="219"/>
      <c r="QZE75" s="219"/>
      <c r="QZF75" s="219"/>
      <c r="QZG75" s="219"/>
      <c r="QZH75" s="219"/>
      <c r="QZI75" s="219"/>
      <c r="QZJ75" s="219"/>
      <c r="QZK75" s="219"/>
      <c r="QZL75" s="219"/>
      <c r="QZM75" s="219"/>
      <c r="QZN75" s="219"/>
      <c r="QZO75" s="219"/>
      <c r="QZP75" s="219"/>
      <c r="QZQ75" s="219"/>
      <c r="QZR75" s="219"/>
      <c r="QZS75" s="219"/>
      <c r="QZT75" s="219"/>
      <c r="QZU75" s="219"/>
      <c r="QZV75" s="219"/>
      <c r="QZW75" s="219"/>
      <c r="QZX75" s="219"/>
      <c r="QZY75" s="219"/>
      <c r="QZZ75" s="219"/>
      <c r="RAA75" s="219"/>
      <c r="RAB75" s="219"/>
      <c r="RAC75" s="219"/>
      <c r="RAD75" s="219"/>
      <c r="RAE75" s="219"/>
      <c r="RAF75" s="219"/>
      <c r="RAG75" s="219"/>
      <c r="RAH75" s="219"/>
      <c r="RAI75" s="219"/>
      <c r="RAJ75" s="219"/>
      <c r="RAK75" s="219"/>
      <c r="RAL75" s="219"/>
      <c r="RAM75" s="219"/>
      <c r="RAN75" s="219"/>
      <c r="RAO75" s="219"/>
      <c r="RAP75" s="219"/>
      <c r="RAQ75" s="219"/>
      <c r="RAR75" s="219"/>
      <c r="RAS75" s="219"/>
      <c r="RAT75" s="219"/>
      <c r="RAU75" s="219"/>
      <c r="RAV75" s="219"/>
      <c r="RAW75" s="219"/>
      <c r="RAX75" s="219"/>
      <c r="RAY75" s="219"/>
      <c r="RAZ75" s="219"/>
      <c r="RBA75" s="219"/>
      <c r="RBB75" s="219"/>
      <c r="RBC75" s="219"/>
      <c r="RBD75" s="219"/>
      <c r="RBE75" s="219"/>
      <c r="RBF75" s="219"/>
      <c r="RBG75" s="219"/>
      <c r="RBH75" s="219"/>
      <c r="RBI75" s="219"/>
      <c r="RBJ75" s="219"/>
      <c r="RBK75" s="219"/>
      <c r="RBL75" s="219"/>
      <c r="RBM75" s="219"/>
      <c r="RBN75" s="219"/>
      <c r="RBO75" s="219"/>
      <c r="RBP75" s="219"/>
      <c r="RBQ75" s="219"/>
      <c r="RBR75" s="219"/>
      <c r="RBS75" s="219"/>
      <c r="RBT75" s="219"/>
      <c r="RBU75" s="219"/>
      <c r="RBV75" s="219"/>
      <c r="RBW75" s="219"/>
      <c r="RBX75" s="219"/>
      <c r="RBY75" s="219"/>
      <c r="RBZ75" s="219"/>
      <c r="RCA75" s="219"/>
      <c r="RCB75" s="219"/>
      <c r="RCC75" s="219"/>
      <c r="RCD75" s="219"/>
      <c r="RCE75" s="219"/>
      <c r="RCF75" s="219"/>
      <c r="RCG75" s="219"/>
      <c r="RCH75" s="219"/>
      <c r="RCI75" s="219"/>
      <c r="RCJ75" s="219"/>
      <c r="RCK75" s="219"/>
      <c r="RCL75" s="219"/>
      <c r="RCM75" s="219"/>
      <c r="RCN75" s="219"/>
      <c r="RCO75" s="219"/>
      <c r="RCP75" s="219"/>
      <c r="RCQ75" s="219"/>
      <c r="RCR75" s="219"/>
      <c r="RCS75" s="219"/>
      <c r="RCT75" s="219"/>
      <c r="RCU75" s="219"/>
      <c r="RCV75" s="219"/>
      <c r="RCW75" s="219"/>
      <c r="RCX75" s="219"/>
      <c r="RCY75" s="219"/>
      <c r="RCZ75" s="219"/>
      <c r="RDA75" s="219"/>
      <c r="RDB75" s="219"/>
      <c r="RDC75" s="219"/>
      <c r="RDD75" s="219"/>
      <c r="RDE75" s="219"/>
      <c r="RDF75" s="219"/>
      <c r="RDG75" s="219"/>
      <c r="RDH75" s="219"/>
      <c r="RDI75" s="219"/>
      <c r="RDJ75" s="219"/>
      <c r="RDK75" s="219"/>
      <c r="RDL75" s="219"/>
      <c r="RDM75" s="219"/>
      <c r="RDN75" s="219"/>
      <c r="RDO75" s="219"/>
      <c r="RDP75" s="219"/>
      <c r="RDQ75" s="219"/>
      <c r="RDR75" s="219"/>
      <c r="RDS75" s="219"/>
      <c r="RDT75" s="219"/>
      <c r="RDU75" s="219"/>
      <c r="RDV75" s="219"/>
      <c r="RDW75" s="219"/>
      <c r="RDX75" s="219"/>
      <c r="RDY75" s="219"/>
      <c r="RDZ75" s="219"/>
      <c r="REA75" s="219"/>
      <c r="REB75" s="219"/>
      <c r="REC75" s="219"/>
      <c r="RED75" s="219"/>
      <c r="REE75" s="219"/>
      <c r="REF75" s="219"/>
      <c r="REG75" s="219"/>
      <c r="REH75" s="219"/>
      <c r="REI75" s="219"/>
      <c r="REJ75" s="219"/>
      <c r="REK75" s="219"/>
      <c r="REL75" s="219"/>
      <c r="REM75" s="219"/>
      <c r="REN75" s="219"/>
      <c r="REO75" s="219"/>
      <c r="REP75" s="219"/>
      <c r="REQ75" s="219"/>
      <c r="RER75" s="219"/>
      <c r="RES75" s="219"/>
      <c r="RET75" s="219"/>
      <c r="REU75" s="219"/>
      <c r="REV75" s="219"/>
      <c r="REW75" s="219"/>
      <c r="REX75" s="219"/>
      <c r="REY75" s="219"/>
      <c r="REZ75" s="219"/>
      <c r="RFA75" s="219"/>
      <c r="RFB75" s="219"/>
      <c r="RFC75" s="219"/>
      <c r="RFD75" s="219"/>
      <c r="RFE75" s="219"/>
      <c r="RFF75" s="219"/>
      <c r="RFG75" s="219"/>
      <c r="RFH75" s="219"/>
      <c r="RFI75" s="219"/>
      <c r="RFJ75" s="219"/>
      <c r="RFK75" s="219"/>
      <c r="RFL75" s="219"/>
      <c r="RFM75" s="219"/>
      <c r="RFN75" s="219"/>
      <c r="RFO75" s="219"/>
      <c r="RFP75" s="219"/>
      <c r="RFQ75" s="219"/>
      <c r="RFR75" s="219"/>
      <c r="RFS75" s="219"/>
      <c r="RFT75" s="219"/>
      <c r="RFU75" s="219"/>
      <c r="RFV75" s="219"/>
      <c r="RFW75" s="219"/>
      <c r="RFX75" s="219"/>
      <c r="RFY75" s="219"/>
      <c r="RFZ75" s="219"/>
      <c r="RGA75" s="219"/>
      <c r="RGB75" s="219"/>
      <c r="RGC75" s="219"/>
      <c r="RGD75" s="219"/>
      <c r="RGE75" s="219"/>
      <c r="RGF75" s="219"/>
      <c r="RGG75" s="219"/>
      <c r="RGH75" s="219"/>
      <c r="RGI75" s="219"/>
      <c r="RGJ75" s="219"/>
      <c r="RGK75" s="219"/>
      <c r="RGL75" s="219"/>
      <c r="RGM75" s="219"/>
      <c r="RGN75" s="219"/>
      <c r="RGO75" s="219"/>
      <c r="RGP75" s="219"/>
      <c r="RGQ75" s="219"/>
      <c r="RGR75" s="219"/>
      <c r="RGS75" s="219"/>
      <c r="RGT75" s="219"/>
      <c r="RGU75" s="219"/>
      <c r="RGV75" s="219"/>
      <c r="RGW75" s="219"/>
      <c r="RGX75" s="219"/>
      <c r="RGY75" s="219"/>
      <c r="RGZ75" s="219"/>
      <c r="RHA75" s="219"/>
      <c r="RHB75" s="219"/>
      <c r="RHC75" s="219"/>
      <c r="RHD75" s="219"/>
      <c r="RHE75" s="219"/>
      <c r="RHF75" s="219"/>
      <c r="RHG75" s="219"/>
      <c r="RHH75" s="219"/>
      <c r="RHI75" s="219"/>
      <c r="RHJ75" s="219"/>
      <c r="RHK75" s="219"/>
      <c r="RHL75" s="219"/>
      <c r="RHM75" s="219"/>
      <c r="RHN75" s="219"/>
      <c r="RHO75" s="219"/>
      <c r="RHP75" s="219"/>
      <c r="RHQ75" s="219"/>
      <c r="RHR75" s="219"/>
      <c r="RHS75" s="219"/>
      <c r="RHT75" s="219"/>
      <c r="RHU75" s="219"/>
      <c r="RHV75" s="219"/>
      <c r="RHW75" s="219"/>
      <c r="RHX75" s="219"/>
      <c r="RHY75" s="219"/>
      <c r="RHZ75" s="219"/>
      <c r="RIA75" s="219"/>
      <c r="RIB75" s="219"/>
      <c r="RIC75" s="219"/>
      <c r="RID75" s="219"/>
      <c r="RIE75" s="219"/>
      <c r="RIF75" s="219"/>
      <c r="RIG75" s="219"/>
      <c r="RIH75" s="219"/>
      <c r="RII75" s="219"/>
      <c r="RIJ75" s="219"/>
      <c r="RIK75" s="219"/>
      <c r="RIL75" s="219"/>
      <c r="RIM75" s="219"/>
      <c r="RIN75" s="219"/>
      <c r="RIO75" s="219"/>
      <c r="RIP75" s="219"/>
      <c r="RIQ75" s="219"/>
      <c r="RIR75" s="219"/>
      <c r="RIS75" s="219"/>
      <c r="RIT75" s="219"/>
      <c r="RIU75" s="219"/>
      <c r="RIV75" s="219"/>
      <c r="RIW75" s="219"/>
      <c r="RIX75" s="219"/>
      <c r="RIY75" s="219"/>
      <c r="RIZ75" s="219"/>
      <c r="RJA75" s="219"/>
      <c r="RJB75" s="219"/>
      <c r="RJC75" s="219"/>
      <c r="RJD75" s="219"/>
      <c r="RJE75" s="219"/>
      <c r="RJF75" s="219"/>
      <c r="RJG75" s="219"/>
      <c r="RJH75" s="219"/>
      <c r="RJI75" s="219"/>
      <c r="RJJ75" s="219"/>
      <c r="RJK75" s="219"/>
      <c r="RJL75" s="219"/>
      <c r="RJM75" s="219"/>
      <c r="RJN75" s="219"/>
      <c r="RJO75" s="219"/>
      <c r="RJP75" s="219"/>
      <c r="RJQ75" s="219"/>
      <c r="RJR75" s="219"/>
      <c r="RJS75" s="219"/>
      <c r="RJT75" s="219"/>
      <c r="RJU75" s="219"/>
      <c r="RJV75" s="219"/>
      <c r="RJW75" s="219"/>
      <c r="RJX75" s="219"/>
      <c r="RJY75" s="219"/>
      <c r="RJZ75" s="219"/>
      <c r="RKA75" s="219"/>
      <c r="RKB75" s="219"/>
      <c r="RKC75" s="219"/>
      <c r="RKD75" s="219"/>
      <c r="RKE75" s="219"/>
      <c r="RKF75" s="219"/>
      <c r="RKG75" s="219"/>
      <c r="RKH75" s="219"/>
      <c r="RKI75" s="219"/>
      <c r="RKJ75" s="219"/>
      <c r="RKK75" s="219"/>
      <c r="RKL75" s="219"/>
      <c r="RKM75" s="219"/>
      <c r="RKN75" s="219"/>
      <c r="RKO75" s="219"/>
      <c r="RKP75" s="219"/>
      <c r="RKQ75" s="219"/>
      <c r="RKR75" s="219"/>
      <c r="RKS75" s="219"/>
      <c r="RKT75" s="219"/>
      <c r="RKU75" s="219"/>
      <c r="RKV75" s="219"/>
      <c r="RKW75" s="219"/>
      <c r="RKX75" s="219"/>
      <c r="RKY75" s="219"/>
      <c r="RKZ75" s="219"/>
      <c r="RLA75" s="219"/>
      <c r="RLB75" s="219"/>
      <c r="RLC75" s="219"/>
      <c r="RLD75" s="219"/>
      <c r="RLE75" s="219"/>
      <c r="RLF75" s="219"/>
      <c r="RLG75" s="219"/>
      <c r="RLH75" s="219"/>
      <c r="RLI75" s="219"/>
      <c r="RLJ75" s="219"/>
      <c r="RLK75" s="219"/>
      <c r="RLL75" s="219"/>
      <c r="RLM75" s="219"/>
      <c r="RLN75" s="219"/>
      <c r="RLO75" s="219"/>
      <c r="RLP75" s="219"/>
      <c r="RLQ75" s="219"/>
      <c r="RLR75" s="219"/>
      <c r="RLS75" s="219"/>
      <c r="RLT75" s="219"/>
      <c r="RLU75" s="219"/>
      <c r="RLV75" s="219"/>
      <c r="RLW75" s="219"/>
      <c r="RLX75" s="219"/>
      <c r="RLY75" s="219"/>
      <c r="RLZ75" s="219"/>
      <c r="RMA75" s="219"/>
      <c r="RMB75" s="219"/>
      <c r="RMC75" s="219"/>
      <c r="RMD75" s="219"/>
      <c r="RME75" s="219"/>
      <c r="RMF75" s="219"/>
      <c r="RMG75" s="219"/>
      <c r="RMH75" s="219"/>
      <c r="RMI75" s="219"/>
      <c r="RMJ75" s="219"/>
      <c r="RMK75" s="219"/>
      <c r="RML75" s="219"/>
      <c r="RMM75" s="219"/>
      <c r="RMN75" s="219"/>
      <c r="RMO75" s="219"/>
      <c r="RMP75" s="219"/>
      <c r="RMQ75" s="219"/>
      <c r="RMR75" s="219"/>
      <c r="RMS75" s="219"/>
      <c r="RMT75" s="219"/>
      <c r="RMU75" s="219"/>
      <c r="RMV75" s="219"/>
      <c r="RMW75" s="219"/>
      <c r="RMX75" s="219"/>
      <c r="RMY75" s="219"/>
      <c r="RMZ75" s="219"/>
      <c r="RNA75" s="219"/>
      <c r="RNB75" s="219"/>
      <c r="RNC75" s="219"/>
      <c r="RND75" s="219"/>
      <c r="RNE75" s="219"/>
      <c r="RNF75" s="219"/>
      <c r="RNG75" s="219"/>
      <c r="RNH75" s="219"/>
      <c r="RNI75" s="219"/>
      <c r="RNJ75" s="219"/>
      <c r="RNK75" s="219"/>
      <c r="RNL75" s="219"/>
      <c r="RNM75" s="219"/>
      <c r="RNN75" s="219"/>
      <c r="RNO75" s="219"/>
      <c r="RNP75" s="219"/>
      <c r="RNQ75" s="219"/>
      <c r="RNR75" s="219"/>
      <c r="RNS75" s="219"/>
      <c r="RNT75" s="219"/>
      <c r="RNU75" s="219"/>
      <c r="RNV75" s="219"/>
      <c r="RNW75" s="219"/>
      <c r="RNX75" s="219"/>
      <c r="RNY75" s="219"/>
      <c r="RNZ75" s="219"/>
      <c r="ROA75" s="219"/>
      <c r="ROB75" s="219"/>
      <c r="ROC75" s="219"/>
      <c r="ROD75" s="219"/>
      <c r="ROE75" s="219"/>
      <c r="ROF75" s="219"/>
      <c r="ROG75" s="219"/>
      <c r="ROH75" s="219"/>
      <c r="ROI75" s="219"/>
      <c r="ROJ75" s="219"/>
      <c r="ROK75" s="219"/>
      <c r="ROL75" s="219"/>
      <c r="ROM75" s="219"/>
      <c r="RON75" s="219"/>
      <c r="ROO75" s="219"/>
      <c r="ROP75" s="219"/>
      <c r="ROQ75" s="219"/>
      <c r="ROR75" s="219"/>
      <c r="ROS75" s="219"/>
      <c r="ROT75" s="219"/>
      <c r="ROU75" s="219"/>
      <c r="ROV75" s="219"/>
      <c r="ROW75" s="219"/>
      <c r="ROX75" s="219"/>
      <c r="ROY75" s="219"/>
      <c r="ROZ75" s="219"/>
      <c r="RPA75" s="219"/>
      <c r="RPB75" s="219"/>
      <c r="RPC75" s="219"/>
      <c r="RPD75" s="219"/>
      <c r="RPE75" s="219"/>
      <c r="RPF75" s="219"/>
      <c r="RPG75" s="219"/>
      <c r="RPH75" s="219"/>
      <c r="RPI75" s="219"/>
      <c r="RPJ75" s="219"/>
      <c r="RPK75" s="219"/>
      <c r="RPL75" s="219"/>
      <c r="RPM75" s="219"/>
      <c r="RPN75" s="219"/>
      <c r="RPO75" s="219"/>
      <c r="RPP75" s="219"/>
      <c r="RPQ75" s="219"/>
      <c r="RPR75" s="219"/>
      <c r="RPS75" s="219"/>
      <c r="RPT75" s="219"/>
      <c r="RPU75" s="219"/>
      <c r="RPV75" s="219"/>
      <c r="RPW75" s="219"/>
      <c r="RPX75" s="219"/>
      <c r="RPY75" s="219"/>
      <c r="RPZ75" s="219"/>
      <c r="RQA75" s="219"/>
      <c r="RQB75" s="219"/>
      <c r="RQC75" s="219"/>
      <c r="RQD75" s="219"/>
      <c r="RQE75" s="219"/>
      <c r="RQF75" s="219"/>
      <c r="RQG75" s="219"/>
      <c r="RQH75" s="219"/>
      <c r="RQI75" s="219"/>
      <c r="RQJ75" s="219"/>
      <c r="RQK75" s="219"/>
      <c r="RQL75" s="219"/>
      <c r="RQM75" s="219"/>
      <c r="RQN75" s="219"/>
      <c r="RQO75" s="219"/>
      <c r="RQP75" s="219"/>
      <c r="RQQ75" s="219"/>
      <c r="RQR75" s="219"/>
      <c r="RQS75" s="219"/>
      <c r="RQT75" s="219"/>
      <c r="RQU75" s="219"/>
      <c r="RQV75" s="219"/>
      <c r="RQW75" s="219"/>
      <c r="RQX75" s="219"/>
      <c r="RQY75" s="219"/>
      <c r="RQZ75" s="219"/>
      <c r="RRA75" s="219"/>
      <c r="RRB75" s="219"/>
      <c r="RRC75" s="219"/>
      <c r="RRD75" s="219"/>
      <c r="RRE75" s="219"/>
      <c r="RRF75" s="219"/>
      <c r="RRG75" s="219"/>
      <c r="RRH75" s="219"/>
      <c r="RRI75" s="219"/>
      <c r="RRJ75" s="219"/>
      <c r="RRK75" s="219"/>
      <c r="RRL75" s="219"/>
      <c r="RRM75" s="219"/>
      <c r="RRN75" s="219"/>
      <c r="RRO75" s="219"/>
      <c r="RRP75" s="219"/>
      <c r="RRQ75" s="219"/>
      <c r="RRR75" s="219"/>
      <c r="RRS75" s="219"/>
      <c r="RRT75" s="219"/>
      <c r="RRU75" s="219"/>
      <c r="RRV75" s="219"/>
      <c r="RRW75" s="219"/>
      <c r="RRX75" s="219"/>
      <c r="RRY75" s="219"/>
      <c r="RRZ75" s="219"/>
      <c r="RSA75" s="219"/>
      <c r="RSB75" s="219"/>
      <c r="RSC75" s="219"/>
      <c r="RSD75" s="219"/>
      <c r="RSE75" s="219"/>
      <c r="RSF75" s="219"/>
      <c r="RSG75" s="219"/>
      <c r="RSH75" s="219"/>
      <c r="RSI75" s="219"/>
      <c r="RSJ75" s="219"/>
      <c r="RSK75" s="219"/>
      <c r="RSL75" s="219"/>
      <c r="RSM75" s="219"/>
      <c r="RSN75" s="219"/>
      <c r="RSO75" s="219"/>
      <c r="RSP75" s="219"/>
      <c r="RSQ75" s="219"/>
      <c r="RSR75" s="219"/>
      <c r="RSS75" s="219"/>
      <c r="RST75" s="219"/>
      <c r="RSU75" s="219"/>
      <c r="RSV75" s="219"/>
      <c r="RSW75" s="219"/>
      <c r="RSX75" s="219"/>
      <c r="RSY75" s="219"/>
      <c r="RSZ75" s="219"/>
      <c r="RTA75" s="219"/>
      <c r="RTB75" s="219"/>
      <c r="RTC75" s="219"/>
      <c r="RTD75" s="219"/>
      <c r="RTE75" s="219"/>
      <c r="RTF75" s="219"/>
      <c r="RTG75" s="219"/>
      <c r="RTH75" s="219"/>
      <c r="RTI75" s="219"/>
      <c r="RTJ75" s="219"/>
      <c r="RTK75" s="219"/>
      <c r="RTL75" s="219"/>
      <c r="RTM75" s="219"/>
      <c r="RTN75" s="219"/>
      <c r="RTO75" s="219"/>
      <c r="RTP75" s="219"/>
      <c r="RTQ75" s="219"/>
      <c r="RTR75" s="219"/>
      <c r="RTS75" s="219"/>
      <c r="RTT75" s="219"/>
      <c r="RTU75" s="219"/>
      <c r="RTV75" s="219"/>
      <c r="RTW75" s="219"/>
      <c r="RTX75" s="219"/>
      <c r="RTY75" s="219"/>
      <c r="RTZ75" s="219"/>
      <c r="RUA75" s="219"/>
      <c r="RUB75" s="219"/>
      <c r="RUC75" s="219"/>
      <c r="RUD75" s="219"/>
      <c r="RUE75" s="219"/>
      <c r="RUF75" s="219"/>
      <c r="RUG75" s="219"/>
      <c r="RUH75" s="219"/>
      <c r="RUI75" s="219"/>
      <c r="RUJ75" s="219"/>
      <c r="RUK75" s="219"/>
      <c r="RUL75" s="219"/>
      <c r="RUM75" s="219"/>
      <c r="RUN75" s="219"/>
      <c r="RUO75" s="219"/>
      <c r="RUP75" s="219"/>
      <c r="RUQ75" s="219"/>
      <c r="RUR75" s="219"/>
      <c r="RUS75" s="219"/>
      <c r="RUT75" s="219"/>
      <c r="RUU75" s="219"/>
      <c r="RUV75" s="219"/>
      <c r="RUW75" s="219"/>
      <c r="RUX75" s="219"/>
      <c r="RUY75" s="219"/>
      <c r="RUZ75" s="219"/>
      <c r="RVA75" s="219"/>
      <c r="RVB75" s="219"/>
      <c r="RVC75" s="219"/>
      <c r="RVD75" s="219"/>
      <c r="RVE75" s="219"/>
      <c r="RVF75" s="219"/>
      <c r="RVG75" s="219"/>
      <c r="RVH75" s="219"/>
      <c r="RVI75" s="219"/>
      <c r="RVJ75" s="219"/>
      <c r="RVK75" s="219"/>
      <c r="RVL75" s="219"/>
      <c r="RVM75" s="219"/>
      <c r="RVN75" s="219"/>
      <c r="RVO75" s="219"/>
      <c r="RVP75" s="219"/>
      <c r="RVQ75" s="219"/>
      <c r="RVR75" s="219"/>
      <c r="RVS75" s="219"/>
      <c r="RVT75" s="219"/>
      <c r="RVU75" s="219"/>
      <c r="RVV75" s="219"/>
      <c r="RVW75" s="219"/>
      <c r="RVX75" s="219"/>
      <c r="RVY75" s="219"/>
      <c r="RVZ75" s="219"/>
      <c r="RWA75" s="219"/>
      <c r="RWB75" s="219"/>
      <c r="RWC75" s="219"/>
      <c r="RWD75" s="219"/>
      <c r="RWE75" s="219"/>
      <c r="RWF75" s="219"/>
      <c r="RWG75" s="219"/>
      <c r="RWH75" s="219"/>
      <c r="RWI75" s="219"/>
      <c r="RWJ75" s="219"/>
      <c r="RWK75" s="219"/>
      <c r="RWL75" s="219"/>
      <c r="RWM75" s="219"/>
      <c r="RWN75" s="219"/>
      <c r="RWO75" s="219"/>
      <c r="RWP75" s="219"/>
      <c r="RWQ75" s="219"/>
      <c r="RWR75" s="219"/>
      <c r="RWS75" s="219"/>
      <c r="RWT75" s="219"/>
      <c r="RWU75" s="219"/>
      <c r="RWV75" s="219"/>
      <c r="RWW75" s="219"/>
      <c r="RWX75" s="219"/>
      <c r="RWY75" s="219"/>
      <c r="RWZ75" s="219"/>
      <c r="RXA75" s="219"/>
      <c r="RXB75" s="219"/>
      <c r="RXC75" s="219"/>
      <c r="RXD75" s="219"/>
      <c r="RXE75" s="219"/>
      <c r="RXF75" s="219"/>
      <c r="RXG75" s="219"/>
      <c r="RXH75" s="219"/>
      <c r="RXI75" s="219"/>
      <c r="RXJ75" s="219"/>
      <c r="RXK75" s="219"/>
      <c r="RXL75" s="219"/>
      <c r="RXM75" s="219"/>
      <c r="RXN75" s="219"/>
      <c r="RXO75" s="219"/>
      <c r="RXP75" s="219"/>
      <c r="RXQ75" s="219"/>
      <c r="RXR75" s="219"/>
      <c r="RXS75" s="219"/>
      <c r="RXT75" s="219"/>
      <c r="RXU75" s="219"/>
      <c r="RXV75" s="219"/>
      <c r="RXW75" s="219"/>
      <c r="RXX75" s="219"/>
      <c r="RXY75" s="219"/>
      <c r="RXZ75" s="219"/>
      <c r="RYA75" s="219"/>
      <c r="RYB75" s="219"/>
      <c r="RYC75" s="219"/>
      <c r="RYD75" s="219"/>
      <c r="RYE75" s="219"/>
      <c r="RYF75" s="219"/>
      <c r="RYG75" s="219"/>
      <c r="RYH75" s="219"/>
      <c r="RYI75" s="219"/>
      <c r="RYJ75" s="219"/>
      <c r="RYK75" s="219"/>
      <c r="RYL75" s="219"/>
      <c r="RYM75" s="219"/>
      <c r="RYN75" s="219"/>
      <c r="RYO75" s="219"/>
      <c r="RYP75" s="219"/>
      <c r="RYQ75" s="219"/>
      <c r="RYR75" s="219"/>
      <c r="RYS75" s="219"/>
      <c r="RYT75" s="219"/>
      <c r="RYU75" s="219"/>
      <c r="RYV75" s="219"/>
      <c r="RYW75" s="219"/>
      <c r="RYX75" s="219"/>
      <c r="RYY75" s="219"/>
      <c r="RYZ75" s="219"/>
      <c r="RZA75" s="219"/>
      <c r="RZB75" s="219"/>
      <c r="RZC75" s="219"/>
      <c r="RZD75" s="219"/>
      <c r="RZE75" s="219"/>
      <c r="RZF75" s="219"/>
      <c r="RZG75" s="219"/>
      <c r="RZH75" s="219"/>
      <c r="RZI75" s="219"/>
      <c r="RZJ75" s="219"/>
      <c r="RZK75" s="219"/>
      <c r="RZL75" s="219"/>
      <c r="RZM75" s="219"/>
      <c r="RZN75" s="219"/>
      <c r="RZO75" s="219"/>
      <c r="RZP75" s="219"/>
      <c r="RZQ75" s="219"/>
      <c r="RZR75" s="219"/>
      <c r="RZS75" s="219"/>
      <c r="RZT75" s="219"/>
      <c r="RZU75" s="219"/>
      <c r="RZV75" s="219"/>
      <c r="RZW75" s="219"/>
      <c r="RZX75" s="219"/>
      <c r="RZY75" s="219"/>
      <c r="RZZ75" s="219"/>
      <c r="SAA75" s="219"/>
      <c r="SAB75" s="219"/>
      <c r="SAC75" s="219"/>
      <c r="SAD75" s="219"/>
      <c r="SAE75" s="219"/>
      <c r="SAF75" s="219"/>
      <c r="SAG75" s="219"/>
      <c r="SAH75" s="219"/>
      <c r="SAI75" s="219"/>
      <c r="SAJ75" s="219"/>
      <c r="SAK75" s="219"/>
      <c r="SAL75" s="219"/>
      <c r="SAM75" s="219"/>
      <c r="SAN75" s="219"/>
      <c r="SAO75" s="219"/>
      <c r="SAP75" s="219"/>
      <c r="SAQ75" s="219"/>
      <c r="SAR75" s="219"/>
      <c r="SAS75" s="219"/>
      <c r="SAT75" s="219"/>
      <c r="SAU75" s="219"/>
      <c r="SAV75" s="219"/>
      <c r="SAW75" s="219"/>
      <c r="SAX75" s="219"/>
      <c r="SAY75" s="219"/>
      <c r="SAZ75" s="219"/>
      <c r="SBA75" s="219"/>
      <c r="SBB75" s="219"/>
      <c r="SBC75" s="219"/>
      <c r="SBD75" s="219"/>
      <c r="SBE75" s="219"/>
      <c r="SBF75" s="219"/>
      <c r="SBG75" s="219"/>
      <c r="SBH75" s="219"/>
      <c r="SBI75" s="219"/>
      <c r="SBJ75" s="219"/>
      <c r="SBK75" s="219"/>
      <c r="SBL75" s="219"/>
      <c r="SBM75" s="219"/>
      <c r="SBN75" s="219"/>
      <c r="SBO75" s="219"/>
      <c r="SBP75" s="219"/>
      <c r="SBQ75" s="219"/>
      <c r="SBR75" s="219"/>
      <c r="SBS75" s="219"/>
      <c r="SBT75" s="219"/>
      <c r="SBU75" s="219"/>
      <c r="SBV75" s="219"/>
      <c r="SBW75" s="219"/>
      <c r="SBX75" s="219"/>
      <c r="SBY75" s="219"/>
      <c r="SBZ75" s="219"/>
      <c r="SCA75" s="219"/>
      <c r="SCB75" s="219"/>
      <c r="SCC75" s="219"/>
      <c r="SCD75" s="219"/>
      <c r="SCE75" s="219"/>
      <c r="SCF75" s="219"/>
      <c r="SCG75" s="219"/>
      <c r="SCH75" s="219"/>
      <c r="SCI75" s="219"/>
      <c r="SCJ75" s="219"/>
      <c r="SCK75" s="219"/>
      <c r="SCL75" s="219"/>
      <c r="SCM75" s="219"/>
      <c r="SCN75" s="219"/>
      <c r="SCO75" s="219"/>
      <c r="SCP75" s="219"/>
      <c r="SCQ75" s="219"/>
      <c r="SCR75" s="219"/>
      <c r="SCS75" s="219"/>
      <c r="SCT75" s="219"/>
      <c r="SCU75" s="219"/>
      <c r="SCV75" s="219"/>
      <c r="SCW75" s="219"/>
      <c r="SCX75" s="219"/>
      <c r="SCY75" s="219"/>
      <c r="SCZ75" s="219"/>
      <c r="SDA75" s="219"/>
      <c r="SDB75" s="219"/>
      <c r="SDC75" s="219"/>
      <c r="SDD75" s="219"/>
      <c r="SDE75" s="219"/>
      <c r="SDF75" s="219"/>
      <c r="SDG75" s="219"/>
      <c r="SDH75" s="219"/>
      <c r="SDI75" s="219"/>
      <c r="SDJ75" s="219"/>
      <c r="SDK75" s="219"/>
      <c r="SDL75" s="219"/>
      <c r="SDM75" s="219"/>
      <c r="SDN75" s="219"/>
      <c r="SDO75" s="219"/>
      <c r="SDP75" s="219"/>
      <c r="SDQ75" s="219"/>
      <c r="SDR75" s="219"/>
      <c r="SDS75" s="219"/>
      <c r="SDT75" s="219"/>
      <c r="SDU75" s="219"/>
      <c r="SDV75" s="219"/>
      <c r="SDW75" s="219"/>
      <c r="SDX75" s="219"/>
      <c r="SDY75" s="219"/>
      <c r="SDZ75" s="219"/>
      <c r="SEA75" s="219"/>
      <c r="SEB75" s="219"/>
      <c r="SEC75" s="219"/>
      <c r="SED75" s="219"/>
      <c r="SEE75" s="219"/>
      <c r="SEF75" s="219"/>
      <c r="SEG75" s="219"/>
      <c r="SEH75" s="219"/>
      <c r="SEI75" s="219"/>
      <c r="SEJ75" s="219"/>
      <c r="SEK75" s="219"/>
      <c r="SEL75" s="219"/>
      <c r="SEM75" s="219"/>
      <c r="SEN75" s="219"/>
      <c r="SEO75" s="219"/>
      <c r="SEP75" s="219"/>
      <c r="SEQ75" s="219"/>
      <c r="SER75" s="219"/>
      <c r="SES75" s="219"/>
      <c r="SET75" s="219"/>
      <c r="SEU75" s="219"/>
      <c r="SEV75" s="219"/>
      <c r="SEW75" s="219"/>
      <c r="SEX75" s="219"/>
      <c r="SEY75" s="219"/>
      <c r="SEZ75" s="219"/>
      <c r="SFA75" s="219"/>
      <c r="SFB75" s="219"/>
      <c r="SFC75" s="219"/>
      <c r="SFD75" s="219"/>
      <c r="SFE75" s="219"/>
      <c r="SFF75" s="219"/>
      <c r="SFG75" s="219"/>
      <c r="SFH75" s="219"/>
      <c r="SFI75" s="219"/>
      <c r="SFJ75" s="219"/>
      <c r="SFK75" s="219"/>
      <c r="SFL75" s="219"/>
      <c r="SFM75" s="219"/>
      <c r="SFN75" s="219"/>
      <c r="SFO75" s="219"/>
      <c r="SFP75" s="219"/>
      <c r="SFQ75" s="219"/>
      <c r="SFR75" s="219"/>
      <c r="SFS75" s="219"/>
      <c r="SFT75" s="219"/>
      <c r="SFU75" s="219"/>
      <c r="SFV75" s="219"/>
      <c r="SFW75" s="219"/>
      <c r="SFX75" s="219"/>
      <c r="SFY75" s="219"/>
      <c r="SFZ75" s="219"/>
      <c r="SGA75" s="219"/>
      <c r="SGB75" s="219"/>
      <c r="SGC75" s="219"/>
      <c r="SGD75" s="219"/>
      <c r="SGE75" s="219"/>
      <c r="SGF75" s="219"/>
      <c r="SGG75" s="219"/>
      <c r="SGH75" s="219"/>
      <c r="SGI75" s="219"/>
      <c r="SGJ75" s="219"/>
      <c r="SGK75" s="219"/>
      <c r="SGL75" s="219"/>
      <c r="SGM75" s="219"/>
      <c r="SGN75" s="219"/>
      <c r="SGO75" s="219"/>
      <c r="SGP75" s="219"/>
      <c r="SGQ75" s="219"/>
      <c r="SGR75" s="219"/>
      <c r="SGS75" s="219"/>
      <c r="SGT75" s="219"/>
      <c r="SGU75" s="219"/>
      <c r="SGV75" s="219"/>
      <c r="SGW75" s="219"/>
      <c r="SGX75" s="219"/>
      <c r="SGY75" s="219"/>
      <c r="SGZ75" s="219"/>
      <c r="SHA75" s="219"/>
      <c r="SHB75" s="219"/>
      <c r="SHC75" s="219"/>
      <c r="SHD75" s="219"/>
      <c r="SHE75" s="219"/>
      <c r="SHF75" s="219"/>
      <c r="SHG75" s="219"/>
      <c r="SHH75" s="219"/>
      <c r="SHI75" s="219"/>
      <c r="SHJ75" s="219"/>
      <c r="SHK75" s="219"/>
      <c r="SHL75" s="219"/>
      <c r="SHM75" s="219"/>
      <c r="SHN75" s="219"/>
      <c r="SHO75" s="219"/>
      <c r="SHP75" s="219"/>
      <c r="SHQ75" s="219"/>
      <c r="SHR75" s="219"/>
      <c r="SHS75" s="219"/>
      <c r="SHT75" s="219"/>
      <c r="SHU75" s="219"/>
      <c r="SHV75" s="219"/>
      <c r="SHW75" s="219"/>
      <c r="SHX75" s="219"/>
      <c r="SHY75" s="219"/>
      <c r="SHZ75" s="219"/>
      <c r="SIA75" s="219"/>
      <c r="SIB75" s="219"/>
      <c r="SIC75" s="219"/>
      <c r="SID75" s="219"/>
      <c r="SIE75" s="219"/>
      <c r="SIF75" s="219"/>
      <c r="SIG75" s="219"/>
      <c r="SIH75" s="219"/>
      <c r="SII75" s="219"/>
      <c r="SIJ75" s="219"/>
      <c r="SIK75" s="219"/>
      <c r="SIL75" s="219"/>
      <c r="SIM75" s="219"/>
      <c r="SIN75" s="219"/>
      <c r="SIO75" s="219"/>
      <c r="SIP75" s="219"/>
      <c r="SIQ75" s="219"/>
      <c r="SIR75" s="219"/>
      <c r="SIS75" s="219"/>
      <c r="SIT75" s="219"/>
      <c r="SIU75" s="219"/>
      <c r="SIV75" s="219"/>
      <c r="SIW75" s="219"/>
      <c r="SIX75" s="219"/>
      <c r="SIY75" s="219"/>
      <c r="SIZ75" s="219"/>
      <c r="SJA75" s="219"/>
      <c r="SJB75" s="219"/>
      <c r="SJC75" s="219"/>
      <c r="SJD75" s="219"/>
      <c r="SJE75" s="219"/>
      <c r="SJF75" s="219"/>
      <c r="SJG75" s="219"/>
      <c r="SJH75" s="219"/>
      <c r="SJI75" s="219"/>
      <c r="SJJ75" s="219"/>
      <c r="SJK75" s="219"/>
      <c r="SJL75" s="219"/>
      <c r="SJM75" s="219"/>
      <c r="SJN75" s="219"/>
      <c r="SJO75" s="219"/>
      <c r="SJP75" s="219"/>
      <c r="SJQ75" s="219"/>
      <c r="SJR75" s="219"/>
      <c r="SJS75" s="219"/>
      <c r="SJT75" s="219"/>
      <c r="SJU75" s="219"/>
      <c r="SJV75" s="219"/>
      <c r="SJW75" s="219"/>
      <c r="SJX75" s="219"/>
      <c r="SJY75" s="219"/>
      <c r="SJZ75" s="219"/>
      <c r="SKA75" s="219"/>
      <c r="SKB75" s="219"/>
      <c r="SKC75" s="219"/>
      <c r="SKD75" s="219"/>
      <c r="SKE75" s="219"/>
      <c r="SKF75" s="219"/>
      <c r="SKG75" s="219"/>
      <c r="SKH75" s="219"/>
      <c r="SKI75" s="219"/>
      <c r="SKJ75" s="219"/>
      <c r="SKK75" s="219"/>
      <c r="SKL75" s="219"/>
      <c r="SKM75" s="219"/>
      <c r="SKN75" s="219"/>
      <c r="SKO75" s="219"/>
      <c r="SKP75" s="219"/>
      <c r="SKQ75" s="219"/>
      <c r="SKR75" s="219"/>
      <c r="SKS75" s="219"/>
      <c r="SKT75" s="219"/>
      <c r="SKU75" s="219"/>
      <c r="SKV75" s="219"/>
      <c r="SKW75" s="219"/>
      <c r="SKX75" s="219"/>
      <c r="SKY75" s="219"/>
      <c r="SKZ75" s="219"/>
      <c r="SLA75" s="219"/>
      <c r="SLB75" s="219"/>
      <c r="SLC75" s="219"/>
      <c r="SLD75" s="219"/>
      <c r="SLE75" s="219"/>
      <c r="SLF75" s="219"/>
      <c r="SLG75" s="219"/>
      <c r="SLH75" s="219"/>
      <c r="SLI75" s="219"/>
      <c r="SLJ75" s="219"/>
      <c r="SLK75" s="219"/>
      <c r="SLL75" s="219"/>
      <c r="SLM75" s="219"/>
      <c r="SLN75" s="219"/>
      <c r="SLO75" s="219"/>
      <c r="SLP75" s="219"/>
      <c r="SLQ75" s="219"/>
      <c r="SLR75" s="219"/>
      <c r="SLS75" s="219"/>
      <c r="SLT75" s="219"/>
      <c r="SLU75" s="219"/>
      <c r="SLV75" s="219"/>
      <c r="SLW75" s="219"/>
      <c r="SLX75" s="219"/>
      <c r="SLY75" s="219"/>
      <c r="SLZ75" s="219"/>
      <c r="SMA75" s="219"/>
      <c r="SMB75" s="219"/>
      <c r="SMC75" s="219"/>
      <c r="SMD75" s="219"/>
      <c r="SME75" s="219"/>
      <c r="SMF75" s="219"/>
      <c r="SMG75" s="219"/>
      <c r="SMH75" s="219"/>
      <c r="SMI75" s="219"/>
      <c r="SMJ75" s="219"/>
      <c r="SMK75" s="219"/>
      <c r="SML75" s="219"/>
      <c r="SMM75" s="219"/>
      <c r="SMN75" s="219"/>
      <c r="SMO75" s="219"/>
      <c r="SMP75" s="219"/>
      <c r="SMQ75" s="219"/>
      <c r="SMR75" s="219"/>
      <c r="SMS75" s="219"/>
      <c r="SMT75" s="219"/>
      <c r="SMU75" s="219"/>
      <c r="SMV75" s="219"/>
      <c r="SMW75" s="219"/>
      <c r="SMX75" s="219"/>
      <c r="SMY75" s="219"/>
      <c r="SMZ75" s="219"/>
      <c r="SNA75" s="219"/>
      <c r="SNB75" s="219"/>
      <c r="SNC75" s="219"/>
      <c r="SND75" s="219"/>
      <c r="SNE75" s="219"/>
      <c r="SNF75" s="219"/>
      <c r="SNG75" s="219"/>
      <c r="SNH75" s="219"/>
      <c r="SNI75" s="219"/>
      <c r="SNJ75" s="219"/>
      <c r="SNK75" s="219"/>
      <c r="SNL75" s="219"/>
      <c r="SNM75" s="219"/>
      <c r="SNN75" s="219"/>
      <c r="SNO75" s="219"/>
      <c r="SNP75" s="219"/>
      <c r="SNQ75" s="219"/>
      <c r="SNR75" s="219"/>
      <c r="SNS75" s="219"/>
      <c r="SNT75" s="219"/>
      <c r="SNU75" s="219"/>
      <c r="SNV75" s="219"/>
      <c r="SNW75" s="219"/>
      <c r="SNX75" s="219"/>
      <c r="SNY75" s="219"/>
      <c r="SNZ75" s="219"/>
      <c r="SOA75" s="219"/>
      <c r="SOB75" s="219"/>
      <c r="SOC75" s="219"/>
      <c r="SOD75" s="219"/>
      <c r="SOE75" s="219"/>
      <c r="SOF75" s="219"/>
      <c r="SOG75" s="219"/>
      <c r="SOH75" s="219"/>
      <c r="SOI75" s="219"/>
      <c r="SOJ75" s="219"/>
      <c r="SOK75" s="219"/>
      <c r="SOL75" s="219"/>
      <c r="SOM75" s="219"/>
      <c r="SON75" s="219"/>
      <c r="SOO75" s="219"/>
      <c r="SOP75" s="219"/>
      <c r="SOQ75" s="219"/>
      <c r="SOR75" s="219"/>
      <c r="SOS75" s="219"/>
      <c r="SOT75" s="219"/>
      <c r="SOU75" s="219"/>
      <c r="SOV75" s="219"/>
      <c r="SOW75" s="219"/>
      <c r="SOX75" s="219"/>
      <c r="SOY75" s="219"/>
      <c r="SOZ75" s="219"/>
      <c r="SPA75" s="219"/>
      <c r="SPB75" s="219"/>
      <c r="SPC75" s="219"/>
      <c r="SPD75" s="219"/>
      <c r="SPE75" s="219"/>
      <c r="SPF75" s="219"/>
      <c r="SPG75" s="219"/>
      <c r="SPH75" s="219"/>
      <c r="SPI75" s="219"/>
      <c r="SPJ75" s="219"/>
      <c r="SPK75" s="219"/>
      <c r="SPL75" s="219"/>
      <c r="SPM75" s="219"/>
      <c r="SPN75" s="219"/>
      <c r="SPO75" s="219"/>
      <c r="SPP75" s="219"/>
      <c r="SPQ75" s="219"/>
      <c r="SPR75" s="219"/>
      <c r="SPS75" s="219"/>
      <c r="SPT75" s="219"/>
      <c r="SPU75" s="219"/>
      <c r="SPV75" s="219"/>
      <c r="SPW75" s="219"/>
      <c r="SPX75" s="219"/>
      <c r="SPY75" s="219"/>
      <c r="SPZ75" s="219"/>
      <c r="SQA75" s="219"/>
      <c r="SQB75" s="219"/>
      <c r="SQC75" s="219"/>
      <c r="SQD75" s="219"/>
      <c r="SQE75" s="219"/>
      <c r="SQF75" s="219"/>
      <c r="SQG75" s="219"/>
      <c r="SQH75" s="219"/>
      <c r="SQI75" s="219"/>
      <c r="SQJ75" s="219"/>
      <c r="SQK75" s="219"/>
      <c r="SQL75" s="219"/>
      <c r="SQM75" s="219"/>
      <c r="SQN75" s="219"/>
      <c r="SQO75" s="219"/>
      <c r="SQP75" s="219"/>
      <c r="SQQ75" s="219"/>
      <c r="SQR75" s="219"/>
      <c r="SQS75" s="219"/>
      <c r="SQT75" s="219"/>
      <c r="SQU75" s="219"/>
      <c r="SQV75" s="219"/>
      <c r="SQW75" s="219"/>
      <c r="SQX75" s="219"/>
      <c r="SQY75" s="219"/>
      <c r="SQZ75" s="219"/>
      <c r="SRA75" s="219"/>
      <c r="SRB75" s="219"/>
      <c r="SRC75" s="219"/>
      <c r="SRD75" s="219"/>
      <c r="SRE75" s="219"/>
      <c r="SRF75" s="219"/>
      <c r="SRG75" s="219"/>
      <c r="SRH75" s="219"/>
      <c r="SRI75" s="219"/>
      <c r="SRJ75" s="219"/>
      <c r="SRK75" s="219"/>
      <c r="SRL75" s="219"/>
      <c r="SRM75" s="219"/>
      <c r="SRN75" s="219"/>
      <c r="SRO75" s="219"/>
      <c r="SRP75" s="219"/>
      <c r="SRQ75" s="219"/>
      <c r="SRR75" s="219"/>
      <c r="SRS75" s="219"/>
      <c r="SRT75" s="219"/>
      <c r="SRU75" s="219"/>
      <c r="SRV75" s="219"/>
      <c r="SRW75" s="219"/>
      <c r="SRX75" s="219"/>
      <c r="SRY75" s="219"/>
      <c r="SRZ75" s="219"/>
      <c r="SSA75" s="219"/>
      <c r="SSB75" s="219"/>
      <c r="SSC75" s="219"/>
      <c r="SSD75" s="219"/>
      <c r="SSE75" s="219"/>
      <c r="SSF75" s="219"/>
      <c r="SSG75" s="219"/>
      <c r="SSH75" s="219"/>
      <c r="SSI75" s="219"/>
      <c r="SSJ75" s="219"/>
      <c r="SSK75" s="219"/>
      <c r="SSL75" s="219"/>
      <c r="SSM75" s="219"/>
      <c r="SSN75" s="219"/>
      <c r="SSO75" s="219"/>
      <c r="SSP75" s="219"/>
      <c r="SSQ75" s="219"/>
      <c r="SSR75" s="219"/>
      <c r="SSS75" s="219"/>
      <c r="SST75" s="219"/>
      <c r="SSU75" s="219"/>
      <c r="SSV75" s="219"/>
      <c r="SSW75" s="219"/>
      <c r="SSX75" s="219"/>
      <c r="SSY75" s="219"/>
      <c r="SSZ75" s="219"/>
      <c r="STA75" s="219"/>
      <c r="STB75" s="219"/>
      <c r="STC75" s="219"/>
      <c r="STD75" s="219"/>
      <c r="STE75" s="219"/>
      <c r="STF75" s="219"/>
      <c r="STG75" s="219"/>
      <c r="STH75" s="219"/>
      <c r="STI75" s="219"/>
      <c r="STJ75" s="219"/>
      <c r="STK75" s="219"/>
      <c r="STL75" s="219"/>
      <c r="STM75" s="219"/>
      <c r="STN75" s="219"/>
      <c r="STO75" s="219"/>
      <c r="STP75" s="219"/>
      <c r="STQ75" s="219"/>
      <c r="STR75" s="219"/>
      <c r="STS75" s="219"/>
      <c r="STT75" s="219"/>
      <c r="STU75" s="219"/>
      <c r="STV75" s="219"/>
      <c r="STW75" s="219"/>
      <c r="STX75" s="219"/>
      <c r="STY75" s="219"/>
      <c r="STZ75" s="219"/>
      <c r="SUA75" s="219"/>
      <c r="SUB75" s="219"/>
      <c r="SUC75" s="219"/>
      <c r="SUD75" s="219"/>
      <c r="SUE75" s="219"/>
      <c r="SUF75" s="219"/>
      <c r="SUG75" s="219"/>
      <c r="SUH75" s="219"/>
      <c r="SUI75" s="219"/>
      <c r="SUJ75" s="219"/>
      <c r="SUK75" s="219"/>
      <c r="SUL75" s="219"/>
      <c r="SUM75" s="219"/>
      <c r="SUN75" s="219"/>
      <c r="SUO75" s="219"/>
      <c r="SUP75" s="219"/>
      <c r="SUQ75" s="219"/>
      <c r="SUR75" s="219"/>
      <c r="SUS75" s="219"/>
      <c r="SUT75" s="219"/>
      <c r="SUU75" s="219"/>
      <c r="SUV75" s="219"/>
      <c r="SUW75" s="219"/>
      <c r="SUX75" s="219"/>
      <c r="SUY75" s="219"/>
      <c r="SUZ75" s="219"/>
      <c r="SVA75" s="219"/>
      <c r="SVB75" s="219"/>
      <c r="SVC75" s="219"/>
      <c r="SVD75" s="219"/>
      <c r="SVE75" s="219"/>
      <c r="SVF75" s="219"/>
      <c r="SVG75" s="219"/>
      <c r="SVH75" s="219"/>
      <c r="SVI75" s="219"/>
      <c r="SVJ75" s="219"/>
      <c r="SVK75" s="219"/>
      <c r="SVL75" s="219"/>
      <c r="SVM75" s="219"/>
      <c r="SVN75" s="219"/>
      <c r="SVO75" s="219"/>
      <c r="SVP75" s="219"/>
      <c r="SVQ75" s="219"/>
      <c r="SVR75" s="219"/>
      <c r="SVS75" s="219"/>
      <c r="SVT75" s="219"/>
      <c r="SVU75" s="219"/>
      <c r="SVV75" s="219"/>
      <c r="SVW75" s="219"/>
      <c r="SVX75" s="219"/>
      <c r="SVY75" s="219"/>
      <c r="SVZ75" s="219"/>
      <c r="SWA75" s="219"/>
      <c r="SWB75" s="219"/>
      <c r="SWC75" s="219"/>
      <c r="SWD75" s="219"/>
      <c r="SWE75" s="219"/>
      <c r="SWF75" s="219"/>
      <c r="SWG75" s="219"/>
      <c r="SWH75" s="219"/>
      <c r="SWI75" s="219"/>
      <c r="SWJ75" s="219"/>
      <c r="SWK75" s="219"/>
      <c r="SWL75" s="219"/>
      <c r="SWM75" s="219"/>
      <c r="SWN75" s="219"/>
      <c r="SWO75" s="219"/>
      <c r="SWP75" s="219"/>
      <c r="SWQ75" s="219"/>
      <c r="SWR75" s="219"/>
      <c r="SWS75" s="219"/>
      <c r="SWT75" s="219"/>
      <c r="SWU75" s="219"/>
      <c r="SWV75" s="219"/>
      <c r="SWW75" s="219"/>
      <c r="SWX75" s="219"/>
      <c r="SWY75" s="219"/>
      <c r="SWZ75" s="219"/>
      <c r="SXA75" s="219"/>
      <c r="SXB75" s="219"/>
      <c r="SXC75" s="219"/>
      <c r="SXD75" s="219"/>
      <c r="SXE75" s="219"/>
      <c r="SXF75" s="219"/>
      <c r="SXG75" s="219"/>
      <c r="SXH75" s="219"/>
      <c r="SXI75" s="219"/>
      <c r="SXJ75" s="219"/>
      <c r="SXK75" s="219"/>
      <c r="SXL75" s="219"/>
      <c r="SXM75" s="219"/>
      <c r="SXN75" s="219"/>
      <c r="SXO75" s="219"/>
      <c r="SXP75" s="219"/>
      <c r="SXQ75" s="219"/>
      <c r="SXR75" s="219"/>
      <c r="SXS75" s="219"/>
      <c r="SXT75" s="219"/>
      <c r="SXU75" s="219"/>
      <c r="SXV75" s="219"/>
      <c r="SXW75" s="219"/>
      <c r="SXX75" s="219"/>
      <c r="SXY75" s="219"/>
      <c r="SXZ75" s="219"/>
      <c r="SYA75" s="219"/>
      <c r="SYB75" s="219"/>
      <c r="SYC75" s="219"/>
      <c r="SYD75" s="219"/>
      <c r="SYE75" s="219"/>
      <c r="SYF75" s="219"/>
      <c r="SYG75" s="219"/>
      <c r="SYH75" s="219"/>
      <c r="SYI75" s="219"/>
      <c r="SYJ75" s="219"/>
      <c r="SYK75" s="219"/>
      <c r="SYL75" s="219"/>
      <c r="SYM75" s="219"/>
      <c r="SYN75" s="219"/>
      <c r="SYO75" s="219"/>
      <c r="SYP75" s="219"/>
      <c r="SYQ75" s="219"/>
      <c r="SYR75" s="219"/>
      <c r="SYS75" s="219"/>
      <c r="SYT75" s="219"/>
      <c r="SYU75" s="219"/>
      <c r="SYV75" s="219"/>
      <c r="SYW75" s="219"/>
      <c r="SYX75" s="219"/>
      <c r="SYY75" s="219"/>
      <c r="SYZ75" s="219"/>
      <c r="SZA75" s="219"/>
      <c r="SZB75" s="219"/>
      <c r="SZC75" s="219"/>
      <c r="SZD75" s="219"/>
      <c r="SZE75" s="219"/>
      <c r="SZF75" s="219"/>
      <c r="SZG75" s="219"/>
      <c r="SZH75" s="219"/>
      <c r="SZI75" s="219"/>
      <c r="SZJ75" s="219"/>
      <c r="SZK75" s="219"/>
      <c r="SZL75" s="219"/>
      <c r="SZM75" s="219"/>
      <c r="SZN75" s="219"/>
      <c r="SZO75" s="219"/>
      <c r="SZP75" s="219"/>
      <c r="SZQ75" s="219"/>
      <c r="SZR75" s="219"/>
      <c r="SZS75" s="219"/>
      <c r="SZT75" s="219"/>
      <c r="SZU75" s="219"/>
      <c r="SZV75" s="219"/>
      <c r="SZW75" s="219"/>
      <c r="SZX75" s="219"/>
      <c r="SZY75" s="219"/>
      <c r="SZZ75" s="219"/>
      <c r="TAA75" s="219"/>
      <c r="TAB75" s="219"/>
      <c r="TAC75" s="219"/>
      <c r="TAD75" s="219"/>
      <c r="TAE75" s="219"/>
      <c r="TAF75" s="219"/>
      <c r="TAG75" s="219"/>
      <c r="TAH75" s="219"/>
      <c r="TAI75" s="219"/>
      <c r="TAJ75" s="219"/>
      <c r="TAK75" s="219"/>
      <c r="TAL75" s="219"/>
      <c r="TAM75" s="219"/>
      <c r="TAN75" s="219"/>
      <c r="TAO75" s="219"/>
      <c r="TAP75" s="219"/>
      <c r="TAQ75" s="219"/>
      <c r="TAR75" s="219"/>
      <c r="TAS75" s="219"/>
      <c r="TAT75" s="219"/>
      <c r="TAU75" s="219"/>
      <c r="TAV75" s="219"/>
      <c r="TAW75" s="219"/>
      <c r="TAX75" s="219"/>
      <c r="TAY75" s="219"/>
      <c r="TAZ75" s="219"/>
      <c r="TBA75" s="219"/>
      <c r="TBB75" s="219"/>
      <c r="TBC75" s="219"/>
      <c r="TBD75" s="219"/>
      <c r="TBE75" s="219"/>
      <c r="TBF75" s="219"/>
      <c r="TBG75" s="219"/>
      <c r="TBH75" s="219"/>
      <c r="TBI75" s="219"/>
      <c r="TBJ75" s="219"/>
      <c r="TBK75" s="219"/>
      <c r="TBL75" s="219"/>
      <c r="TBM75" s="219"/>
      <c r="TBN75" s="219"/>
      <c r="TBO75" s="219"/>
      <c r="TBP75" s="219"/>
      <c r="TBQ75" s="219"/>
      <c r="TBR75" s="219"/>
      <c r="TBS75" s="219"/>
      <c r="TBT75" s="219"/>
      <c r="TBU75" s="219"/>
      <c r="TBV75" s="219"/>
      <c r="TBW75" s="219"/>
      <c r="TBX75" s="219"/>
      <c r="TBY75" s="219"/>
      <c r="TBZ75" s="219"/>
      <c r="TCA75" s="219"/>
      <c r="TCB75" s="219"/>
      <c r="TCC75" s="219"/>
      <c r="TCD75" s="219"/>
      <c r="TCE75" s="219"/>
      <c r="TCF75" s="219"/>
      <c r="TCG75" s="219"/>
      <c r="TCH75" s="219"/>
      <c r="TCI75" s="219"/>
      <c r="TCJ75" s="219"/>
      <c r="TCK75" s="219"/>
      <c r="TCL75" s="219"/>
      <c r="TCM75" s="219"/>
      <c r="TCN75" s="219"/>
      <c r="TCO75" s="219"/>
      <c r="TCP75" s="219"/>
      <c r="TCQ75" s="219"/>
      <c r="TCR75" s="219"/>
      <c r="TCS75" s="219"/>
      <c r="TCT75" s="219"/>
      <c r="TCU75" s="219"/>
      <c r="TCV75" s="219"/>
      <c r="TCW75" s="219"/>
      <c r="TCX75" s="219"/>
      <c r="TCY75" s="219"/>
      <c r="TCZ75" s="219"/>
      <c r="TDA75" s="219"/>
      <c r="TDB75" s="219"/>
      <c r="TDC75" s="219"/>
      <c r="TDD75" s="219"/>
      <c r="TDE75" s="219"/>
      <c r="TDF75" s="219"/>
      <c r="TDG75" s="219"/>
      <c r="TDH75" s="219"/>
      <c r="TDI75" s="219"/>
      <c r="TDJ75" s="219"/>
      <c r="TDK75" s="219"/>
      <c r="TDL75" s="219"/>
      <c r="TDM75" s="219"/>
      <c r="TDN75" s="219"/>
      <c r="TDO75" s="219"/>
      <c r="TDP75" s="219"/>
      <c r="TDQ75" s="219"/>
      <c r="TDR75" s="219"/>
      <c r="TDS75" s="219"/>
      <c r="TDT75" s="219"/>
      <c r="TDU75" s="219"/>
      <c r="TDV75" s="219"/>
      <c r="TDW75" s="219"/>
      <c r="TDX75" s="219"/>
      <c r="TDY75" s="219"/>
      <c r="TDZ75" s="219"/>
      <c r="TEA75" s="219"/>
      <c r="TEB75" s="219"/>
      <c r="TEC75" s="219"/>
      <c r="TED75" s="219"/>
      <c r="TEE75" s="219"/>
      <c r="TEF75" s="219"/>
      <c r="TEG75" s="219"/>
      <c r="TEH75" s="219"/>
      <c r="TEI75" s="219"/>
      <c r="TEJ75" s="219"/>
      <c r="TEK75" s="219"/>
      <c r="TEL75" s="219"/>
      <c r="TEM75" s="219"/>
      <c r="TEN75" s="219"/>
      <c r="TEO75" s="219"/>
      <c r="TEP75" s="219"/>
      <c r="TEQ75" s="219"/>
      <c r="TER75" s="219"/>
      <c r="TES75" s="219"/>
      <c r="TET75" s="219"/>
      <c r="TEU75" s="219"/>
      <c r="TEV75" s="219"/>
      <c r="TEW75" s="219"/>
      <c r="TEX75" s="219"/>
      <c r="TEY75" s="219"/>
      <c r="TEZ75" s="219"/>
      <c r="TFA75" s="219"/>
      <c r="TFB75" s="219"/>
      <c r="TFC75" s="219"/>
      <c r="TFD75" s="219"/>
      <c r="TFE75" s="219"/>
      <c r="TFF75" s="219"/>
      <c r="TFG75" s="219"/>
      <c r="TFH75" s="219"/>
      <c r="TFI75" s="219"/>
      <c r="TFJ75" s="219"/>
      <c r="TFK75" s="219"/>
      <c r="TFL75" s="219"/>
      <c r="TFM75" s="219"/>
      <c r="TFN75" s="219"/>
      <c r="TFO75" s="219"/>
      <c r="TFP75" s="219"/>
      <c r="TFQ75" s="219"/>
      <c r="TFR75" s="219"/>
      <c r="TFS75" s="219"/>
      <c r="TFT75" s="219"/>
      <c r="TFU75" s="219"/>
      <c r="TFV75" s="219"/>
      <c r="TFW75" s="219"/>
      <c r="TFX75" s="219"/>
      <c r="TFY75" s="219"/>
      <c r="TFZ75" s="219"/>
      <c r="TGA75" s="219"/>
      <c r="TGB75" s="219"/>
      <c r="TGC75" s="219"/>
      <c r="TGD75" s="219"/>
      <c r="TGE75" s="219"/>
      <c r="TGF75" s="219"/>
      <c r="TGG75" s="219"/>
      <c r="TGH75" s="219"/>
      <c r="TGI75" s="219"/>
      <c r="TGJ75" s="219"/>
      <c r="TGK75" s="219"/>
      <c r="TGL75" s="219"/>
      <c r="TGM75" s="219"/>
      <c r="TGN75" s="219"/>
      <c r="TGO75" s="219"/>
      <c r="TGP75" s="219"/>
      <c r="TGQ75" s="219"/>
      <c r="TGR75" s="219"/>
      <c r="TGS75" s="219"/>
      <c r="TGT75" s="219"/>
      <c r="TGU75" s="219"/>
      <c r="TGV75" s="219"/>
      <c r="TGW75" s="219"/>
      <c r="TGX75" s="219"/>
      <c r="TGY75" s="219"/>
      <c r="TGZ75" s="219"/>
      <c r="THA75" s="219"/>
      <c r="THB75" s="219"/>
      <c r="THC75" s="219"/>
      <c r="THD75" s="219"/>
      <c r="THE75" s="219"/>
      <c r="THF75" s="219"/>
      <c r="THG75" s="219"/>
      <c r="THH75" s="219"/>
      <c r="THI75" s="219"/>
      <c r="THJ75" s="219"/>
      <c r="THK75" s="219"/>
      <c r="THL75" s="219"/>
      <c r="THM75" s="219"/>
      <c r="THN75" s="219"/>
      <c r="THO75" s="219"/>
      <c r="THP75" s="219"/>
      <c r="THQ75" s="219"/>
      <c r="THR75" s="219"/>
      <c r="THS75" s="219"/>
      <c r="THT75" s="219"/>
      <c r="THU75" s="219"/>
      <c r="THV75" s="219"/>
      <c r="THW75" s="219"/>
      <c r="THX75" s="219"/>
      <c r="THY75" s="219"/>
      <c r="THZ75" s="219"/>
      <c r="TIA75" s="219"/>
      <c r="TIB75" s="219"/>
      <c r="TIC75" s="219"/>
      <c r="TID75" s="219"/>
      <c r="TIE75" s="219"/>
      <c r="TIF75" s="219"/>
      <c r="TIG75" s="219"/>
      <c r="TIH75" s="219"/>
      <c r="TII75" s="219"/>
      <c r="TIJ75" s="219"/>
      <c r="TIK75" s="219"/>
      <c r="TIL75" s="219"/>
      <c r="TIM75" s="219"/>
      <c r="TIN75" s="219"/>
      <c r="TIO75" s="219"/>
      <c r="TIP75" s="219"/>
      <c r="TIQ75" s="219"/>
      <c r="TIR75" s="219"/>
      <c r="TIS75" s="219"/>
      <c r="TIT75" s="219"/>
      <c r="TIU75" s="219"/>
      <c r="TIV75" s="219"/>
      <c r="TIW75" s="219"/>
      <c r="TIX75" s="219"/>
      <c r="TIY75" s="219"/>
      <c r="TIZ75" s="219"/>
      <c r="TJA75" s="219"/>
      <c r="TJB75" s="219"/>
      <c r="TJC75" s="219"/>
      <c r="TJD75" s="219"/>
      <c r="TJE75" s="219"/>
      <c r="TJF75" s="219"/>
      <c r="TJG75" s="219"/>
      <c r="TJH75" s="219"/>
      <c r="TJI75" s="219"/>
      <c r="TJJ75" s="219"/>
      <c r="TJK75" s="219"/>
      <c r="TJL75" s="219"/>
      <c r="TJM75" s="219"/>
      <c r="TJN75" s="219"/>
      <c r="TJO75" s="219"/>
      <c r="TJP75" s="219"/>
      <c r="TJQ75" s="219"/>
      <c r="TJR75" s="219"/>
      <c r="TJS75" s="219"/>
      <c r="TJT75" s="219"/>
      <c r="TJU75" s="219"/>
      <c r="TJV75" s="219"/>
      <c r="TJW75" s="219"/>
      <c r="TJX75" s="219"/>
      <c r="TJY75" s="219"/>
      <c r="TJZ75" s="219"/>
      <c r="TKA75" s="219"/>
      <c r="TKB75" s="219"/>
      <c r="TKC75" s="219"/>
      <c r="TKD75" s="219"/>
      <c r="TKE75" s="219"/>
      <c r="TKF75" s="219"/>
      <c r="TKG75" s="219"/>
      <c r="TKH75" s="219"/>
      <c r="TKI75" s="219"/>
      <c r="TKJ75" s="219"/>
      <c r="TKK75" s="219"/>
      <c r="TKL75" s="219"/>
      <c r="TKM75" s="219"/>
      <c r="TKN75" s="219"/>
      <c r="TKO75" s="219"/>
      <c r="TKP75" s="219"/>
      <c r="TKQ75" s="219"/>
      <c r="TKR75" s="219"/>
      <c r="TKS75" s="219"/>
      <c r="TKT75" s="219"/>
      <c r="TKU75" s="219"/>
      <c r="TKV75" s="219"/>
      <c r="TKW75" s="219"/>
      <c r="TKX75" s="219"/>
      <c r="TKY75" s="219"/>
      <c r="TKZ75" s="219"/>
      <c r="TLA75" s="219"/>
      <c r="TLB75" s="219"/>
      <c r="TLC75" s="219"/>
      <c r="TLD75" s="219"/>
      <c r="TLE75" s="219"/>
      <c r="TLF75" s="219"/>
      <c r="TLG75" s="219"/>
      <c r="TLH75" s="219"/>
      <c r="TLI75" s="219"/>
      <c r="TLJ75" s="219"/>
      <c r="TLK75" s="219"/>
      <c r="TLL75" s="219"/>
      <c r="TLM75" s="219"/>
      <c r="TLN75" s="219"/>
      <c r="TLO75" s="219"/>
      <c r="TLP75" s="219"/>
      <c r="TLQ75" s="219"/>
      <c r="TLR75" s="219"/>
      <c r="TLS75" s="219"/>
      <c r="TLT75" s="219"/>
      <c r="TLU75" s="219"/>
      <c r="TLV75" s="219"/>
      <c r="TLW75" s="219"/>
      <c r="TLX75" s="219"/>
      <c r="TLY75" s="219"/>
      <c r="TLZ75" s="219"/>
      <c r="TMA75" s="219"/>
      <c r="TMB75" s="219"/>
      <c r="TMC75" s="219"/>
      <c r="TMD75" s="219"/>
      <c r="TME75" s="219"/>
      <c r="TMF75" s="219"/>
      <c r="TMG75" s="219"/>
      <c r="TMH75" s="219"/>
      <c r="TMI75" s="219"/>
      <c r="TMJ75" s="219"/>
      <c r="TMK75" s="219"/>
      <c r="TML75" s="219"/>
      <c r="TMM75" s="219"/>
      <c r="TMN75" s="219"/>
      <c r="TMO75" s="219"/>
      <c r="TMP75" s="219"/>
      <c r="TMQ75" s="219"/>
      <c r="TMR75" s="219"/>
      <c r="TMS75" s="219"/>
      <c r="TMT75" s="219"/>
      <c r="TMU75" s="219"/>
      <c r="TMV75" s="219"/>
      <c r="TMW75" s="219"/>
      <c r="TMX75" s="219"/>
      <c r="TMY75" s="219"/>
      <c r="TMZ75" s="219"/>
      <c r="TNA75" s="219"/>
      <c r="TNB75" s="219"/>
      <c r="TNC75" s="219"/>
      <c r="TND75" s="219"/>
      <c r="TNE75" s="219"/>
      <c r="TNF75" s="219"/>
      <c r="TNG75" s="219"/>
      <c r="TNH75" s="219"/>
      <c r="TNI75" s="219"/>
      <c r="TNJ75" s="219"/>
      <c r="TNK75" s="219"/>
      <c r="TNL75" s="219"/>
      <c r="TNM75" s="219"/>
      <c r="TNN75" s="219"/>
      <c r="TNO75" s="219"/>
      <c r="TNP75" s="219"/>
      <c r="TNQ75" s="219"/>
      <c r="TNR75" s="219"/>
      <c r="TNS75" s="219"/>
      <c r="TNT75" s="219"/>
      <c r="TNU75" s="219"/>
      <c r="TNV75" s="219"/>
      <c r="TNW75" s="219"/>
      <c r="TNX75" s="219"/>
      <c r="TNY75" s="219"/>
      <c r="TNZ75" s="219"/>
      <c r="TOA75" s="219"/>
      <c r="TOB75" s="219"/>
      <c r="TOC75" s="219"/>
      <c r="TOD75" s="219"/>
      <c r="TOE75" s="219"/>
      <c r="TOF75" s="219"/>
      <c r="TOG75" s="219"/>
      <c r="TOH75" s="219"/>
      <c r="TOI75" s="219"/>
      <c r="TOJ75" s="219"/>
      <c r="TOK75" s="219"/>
      <c r="TOL75" s="219"/>
      <c r="TOM75" s="219"/>
      <c r="TON75" s="219"/>
      <c r="TOO75" s="219"/>
      <c r="TOP75" s="219"/>
      <c r="TOQ75" s="219"/>
      <c r="TOR75" s="219"/>
      <c r="TOS75" s="219"/>
      <c r="TOT75" s="219"/>
      <c r="TOU75" s="219"/>
      <c r="TOV75" s="219"/>
      <c r="TOW75" s="219"/>
      <c r="TOX75" s="219"/>
      <c r="TOY75" s="219"/>
      <c r="TOZ75" s="219"/>
      <c r="TPA75" s="219"/>
      <c r="TPB75" s="219"/>
      <c r="TPC75" s="219"/>
      <c r="TPD75" s="219"/>
      <c r="TPE75" s="219"/>
      <c r="TPF75" s="219"/>
      <c r="TPG75" s="219"/>
      <c r="TPH75" s="219"/>
      <c r="TPI75" s="219"/>
      <c r="TPJ75" s="219"/>
      <c r="TPK75" s="219"/>
      <c r="TPL75" s="219"/>
      <c r="TPM75" s="219"/>
      <c r="TPN75" s="219"/>
      <c r="TPO75" s="219"/>
      <c r="TPP75" s="219"/>
      <c r="TPQ75" s="219"/>
      <c r="TPR75" s="219"/>
      <c r="TPS75" s="219"/>
      <c r="TPT75" s="219"/>
      <c r="TPU75" s="219"/>
      <c r="TPV75" s="219"/>
      <c r="TPW75" s="219"/>
      <c r="TPX75" s="219"/>
      <c r="TPY75" s="219"/>
      <c r="TPZ75" s="219"/>
      <c r="TQA75" s="219"/>
      <c r="TQB75" s="219"/>
      <c r="TQC75" s="219"/>
      <c r="TQD75" s="219"/>
      <c r="TQE75" s="219"/>
      <c r="TQF75" s="219"/>
      <c r="TQG75" s="219"/>
      <c r="TQH75" s="219"/>
      <c r="TQI75" s="219"/>
      <c r="TQJ75" s="219"/>
      <c r="TQK75" s="219"/>
      <c r="TQL75" s="219"/>
      <c r="TQM75" s="219"/>
      <c r="TQN75" s="219"/>
      <c r="TQO75" s="219"/>
      <c r="TQP75" s="219"/>
      <c r="TQQ75" s="219"/>
      <c r="TQR75" s="219"/>
      <c r="TQS75" s="219"/>
      <c r="TQT75" s="219"/>
      <c r="TQU75" s="219"/>
      <c r="TQV75" s="219"/>
      <c r="TQW75" s="219"/>
      <c r="TQX75" s="219"/>
      <c r="TQY75" s="219"/>
      <c r="TQZ75" s="219"/>
      <c r="TRA75" s="219"/>
      <c r="TRB75" s="219"/>
      <c r="TRC75" s="219"/>
      <c r="TRD75" s="219"/>
      <c r="TRE75" s="219"/>
      <c r="TRF75" s="219"/>
      <c r="TRG75" s="219"/>
      <c r="TRH75" s="219"/>
      <c r="TRI75" s="219"/>
      <c r="TRJ75" s="219"/>
      <c r="TRK75" s="219"/>
      <c r="TRL75" s="219"/>
      <c r="TRM75" s="219"/>
      <c r="TRN75" s="219"/>
      <c r="TRO75" s="219"/>
      <c r="TRP75" s="219"/>
      <c r="TRQ75" s="219"/>
      <c r="TRR75" s="219"/>
      <c r="TRS75" s="219"/>
      <c r="TRT75" s="219"/>
      <c r="TRU75" s="219"/>
      <c r="TRV75" s="219"/>
      <c r="TRW75" s="219"/>
      <c r="TRX75" s="219"/>
      <c r="TRY75" s="219"/>
      <c r="TRZ75" s="219"/>
      <c r="TSA75" s="219"/>
      <c r="TSB75" s="219"/>
      <c r="TSC75" s="219"/>
      <c r="TSD75" s="219"/>
      <c r="TSE75" s="219"/>
      <c r="TSF75" s="219"/>
      <c r="TSG75" s="219"/>
      <c r="TSH75" s="219"/>
      <c r="TSI75" s="219"/>
      <c r="TSJ75" s="219"/>
      <c r="TSK75" s="219"/>
      <c r="TSL75" s="219"/>
      <c r="TSM75" s="219"/>
      <c r="TSN75" s="219"/>
      <c r="TSO75" s="219"/>
      <c r="TSP75" s="219"/>
      <c r="TSQ75" s="219"/>
      <c r="TSR75" s="219"/>
      <c r="TSS75" s="219"/>
      <c r="TST75" s="219"/>
      <c r="TSU75" s="219"/>
      <c r="TSV75" s="219"/>
      <c r="TSW75" s="219"/>
      <c r="TSX75" s="219"/>
      <c r="TSY75" s="219"/>
      <c r="TSZ75" s="219"/>
      <c r="TTA75" s="219"/>
      <c r="TTB75" s="219"/>
      <c r="TTC75" s="219"/>
      <c r="TTD75" s="219"/>
      <c r="TTE75" s="219"/>
      <c r="TTF75" s="219"/>
      <c r="TTG75" s="219"/>
      <c r="TTH75" s="219"/>
      <c r="TTI75" s="219"/>
      <c r="TTJ75" s="219"/>
      <c r="TTK75" s="219"/>
      <c r="TTL75" s="219"/>
      <c r="TTM75" s="219"/>
      <c r="TTN75" s="219"/>
      <c r="TTO75" s="219"/>
      <c r="TTP75" s="219"/>
      <c r="TTQ75" s="219"/>
      <c r="TTR75" s="219"/>
      <c r="TTS75" s="219"/>
      <c r="TTT75" s="219"/>
      <c r="TTU75" s="219"/>
      <c r="TTV75" s="219"/>
      <c r="TTW75" s="219"/>
      <c r="TTX75" s="219"/>
      <c r="TTY75" s="219"/>
      <c r="TTZ75" s="219"/>
      <c r="TUA75" s="219"/>
      <c r="TUB75" s="219"/>
      <c r="TUC75" s="219"/>
      <c r="TUD75" s="219"/>
      <c r="TUE75" s="219"/>
      <c r="TUF75" s="219"/>
      <c r="TUG75" s="219"/>
      <c r="TUH75" s="219"/>
      <c r="TUI75" s="219"/>
      <c r="TUJ75" s="219"/>
      <c r="TUK75" s="219"/>
      <c r="TUL75" s="219"/>
      <c r="TUM75" s="219"/>
      <c r="TUN75" s="219"/>
      <c r="TUO75" s="219"/>
      <c r="TUP75" s="219"/>
      <c r="TUQ75" s="219"/>
      <c r="TUR75" s="219"/>
      <c r="TUS75" s="219"/>
      <c r="TUT75" s="219"/>
      <c r="TUU75" s="219"/>
      <c r="TUV75" s="219"/>
      <c r="TUW75" s="219"/>
      <c r="TUX75" s="219"/>
      <c r="TUY75" s="219"/>
      <c r="TUZ75" s="219"/>
      <c r="TVA75" s="219"/>
      <c r="TVB75" s="219"/>
      <c r="TVC75" s="219"/>
      <c r="TVD75" s="219"/>
      <c r="TVE75" s="219"/>
      <c r="TVF75" s="219"/>
      <c r="TVG75" s="219"/>
      <c r="TVH75" s="219"/>
      <c r="TVI75" s="219"/>
      <c r="TVJ75" s="219"/>
      <c r="TVK75" s="219"/>
      <c r="TVL75" s="219"/>
      <c r="TVM75" s="219"/>
      <c r="TVN75" s="219"/>
      <c r="TVO75" s="219"/>
      <c r="TVP75" s="219"/>
      <c r="TVQ75" s="219"/>
      <c r="TVR75" s="219"/>
      <c r="TVS75" s="219"/>
      <c r="TVT75" s="219"/>
      <c r="TVU75" s="219"/>
      <c r="TVV75" s="219"/>
      <c r="TVW75" s="219"/>
      <c r="TVX75" s="219"/>
      <c r="TVY75" s="219"/>
      <c r="TVZ75" s="219"/>
      <c r="TWA75" s="219"/>
      <c r="TWB75" s="219"/>
      <c r="TWC75" s="219"/>
      <c r="TWD75" s="219"/>
      <c r="TWE75" s="219"/>
      <c r="TWF75" s="219"/>
      <c r="TWG75" s="219"/>
      <c r="TWH75" s="219"/>
      <c r="TWI75" s="219"/>
      <c r="TWJ75" s="219"/>
      <c r="TWK75" s="219"/>
      <c r="TWL75" s="219"/>
      <c r="TWM75" s="219"/>
      <c r="TWN75" s="219"/>
      <c r="TWO75" s="219"/>
      <c r="TWP75" s="219"/>
      <c r="TWQ75" s="219"/>
      <c r="TWR75" s="219"/>
      <c r="TWS75" s="219"/>
      <c r="TWT75" s="219"/>
      <c r="TWU75" s="219"/>
      <c r="TWV75" s="219"/>
      <c r="TWW75" s="219"/>
      <c r="TWX75" s="219"/>
      <c r="TWY75" s="219"/>
      <c r="TWZ75" s="219"/>
      <c r="TXA75" s="219"/>
      <c r="TXB75" s="219"/>
      <c r="TXC75" s="219"/>
      <c r="TXD75" s="219"/>
      <c r="TXE75" s="219"/>
      <c r="TXF75" s="219"/>
      <c r="TXG75" s="219"/>
      <c r="TXH75" s="219"/>
      <c r="TXI75" s="219"/>
      <c r="TXJ75" s="219"/>
      <c r="TXK75" s="219"/>
      <c r="TXL75" s="219"/>
      <c r="TXM75" s="219"/>
      <c r="TXN75" s="219"/>
      <c r="TXO75" s="219"/>
      <c r="TXP75" s="219"/>
      <c r="TXQ75" s="219"/>
      <c r="TXR75" s="219"/>
      <c r="TXS75" s="219"/>
      <c r="TXT75" s="219"/>
      <c r="TXU75" s="219"/>
      <c r="TXV75" s="219"/>
      <c r="TXW75" s="219"/>
      <c r="TXX75" s="219"/>
      <c r="TXY75" s="219"/>
      <c r="TXZ75" s="219"/>
      <c r="TYA75" s="219"/>
      <c r="TYB75" s="219"/>
      <c r="TYC75" s="219"/>
      <c r="TYD75" s="219"/>
      <c r="TYE75" s="219"/>
      <c r="TYF75" s="219"/>
      <c r="TYG75" s="219"/>
      <c r="TYH75" s="219"/>
      <c r="TYI75" s="219"/>
      <c r="TYJ75" s="219"/>
      <c r="TYK75" s="219"/>
      <c r="TYL75" s="219"/>
      <c r="TYM75" s="219"/>
      <c r="TYN75" s="219"/>
      <c r="TYO75" s="219"/>
      <c r="TYP75" s="219"/>
      <c r="TYQ75" s="219"/>
      <c r="TYR75" s="219"/>
      <c r="TYS75" s="219"/>
      <c r="TYT75" s="219"/>
      <c r="TYU75" s="219"/>
      <c r="TYV75" s="219"/>
      <c r="TYW75" s="219"/>
      <c r="TYX75" s="219"/>
      <c r="TYY75" s="219"/>
      <c r="TYZ75" s="219"/>
      <c r="TZA75" s="219"/>
      <c r="TZB75" s="219"/>
      <c r="TZC75" s="219"/>
      <c r="TZD75" s="219"/>
      <c r="TZE75" s="219"/>
      <c r="TZF75" s="219"/>
      <c r="TZG75" s="219"/>
      <c r="TZH75" s="219"/>
      <c r="TZI75" s="219"/>
      <c r="TZJ75" s="219"/>
      <c r="TZK75" s="219"/>
      <c r="TZL75" s="219"/>
      <c r="TZM75" s="219"/>
      <c r="TZN75" s="219"/>
      <c r="TZO75" s="219"/>
      <c r="TZP75" s="219"/>
      <c r="TZQ75" s="219"/>
      <c r="TZR75" s="219"/>
      <c r="TZS75" s="219"/>
      <c r="TZT75" s="219"/>
      <c r="TZU75" s="219"/>
      <c r="TZV75" s="219"/>
      <c r="TZW75" s="219"/>
      <c r="TZX75" s="219"/>
      <c r="TZY75" s="219"/>
      <c r="TZZ75" s="219"/>
      <c r="UAA75" s="219"/>
      <c r="UAB75" s="219"/>
      <c r="UAC75" s="219"/>
      <c r="UAD75" s="219"/>
      <c r="UAE75" s="219"/>
      <c r="UAF75" s="219"/>
      <c r="UAG75" s="219"/>
      <c r="UAH75" s="219"/>
      <c r="UAI75" s="219"/>
      <c r="UAJ75" s="219"/>
      <c r="UAK75" s="219"/>
      <c r="UAL75" s="219"/>
      <c r="UAM75" s="219"/>
      <c r="UAN75" s="219"/>
      <c r="UAO75" s="219"/>
      <c r="UAP75" s="219"/>
      <c r="UAQ75" s="219"/>
      <c r="UAR75" s="219"/>
      <c r="UAS75" s="219"/>
      <c r="UAT75" s="219"/>
      <c r="UAU75" s="219"/>
      <c r="UAV75" s="219"/>
      <c r="UAW75" s="219"/>
      <c r="UAX75" s="219"/>
      <c r="UAY75" s="219"/>
      <c r="UAZ75" s="219"/>
      <c r="UBA75" s="219"/>
      <c r="UBB75" s="219"/>
      <c r="UBC75" s="219"/>
      <c r="UBD75" s="219"/>
      <c r="UBE75" s="219"/>
      <c r="UBF75" s="219"/>
      <c r="UBG75" s="219"/>
      <c r="UBH75" s="219"/>
      <c r="UBI75" s="219"/>
      <c r="UBJ75" s="219"/>
      <c r="UBK75" s="219"/>
      <c r="UBL75" s="219"/>
      <c r="UBM75" s="219"/>
      <c r="UBN75" s="219"/>
      <c r="UBO75" s="219"/>
      <c r="UBP75" s="219"/>
      <c r="UBQ75" s="219"/>
      <c r="UBR75" s="219"/>
      <c r="UBS75" s="219"/>
      <c r="UBT75" s="219"/>
      <c r="UBU75" s="219"/>
      <c r="UBV75" s="219"/>
      <c r="UBW75" s="219"/>
      <c r="UBX75" s="219"/>
      <c r="UBY75" s="219"/>
      <c r="UBZ75" s="219"/>
      <c r="UCA75" s="219"/>
      <c r="UCB75" s="219"/>
      <c r="UCC75" s="219"/>
      <c r="UCD75" s="219"/>
      <c r="UCE75" s="219"/>
      <c r="UCF75" s="219"/>
      <c r="UCG75" s="219"/>
      <c r="UCH75" s="219"/>
      <c r="UCI75" s="219"/>
      <c r="UCJ75" s="219"/>
      <c r="UCK75" s="219"/>
      <c r="UCL75" s="219"/>
      <c r="UCM75" s="219"/>
      <c r="UCN75" s="219"/>
      <c r="UCO75" s="219"/>
      <c r="UCP75" s="219"/>
      <c r="UCQ75" s="219"/>
      <c r="UCR75" s="219"/>
      <c r="UCS75" s="219"/>
      <c r="UCT75" s="219"/>
      <c r="UCU75" s="219"/>
      <c r="UCV75" s="219"/>
      <c r="UCW75" s="219"/>
      <c r="UCX75" s="219"/>
      <c r="UCY75" s="219"/>
      <c r="UCZ75" s="219"/>
      <c r="UDA75" s="219"/>
      <c r="UDB75" s="219"/>
      <c r="UDC75" s="219"/>
      <c r="UDD75" s="219"/>
      <c r="UDE75" s="219"/>
      <c r="UDF75" s="219"/>
      <c r="UDG75" s="219"/>
      <c r="UDH75" s="219"/>
      <c r="UDI75" s="219"/>
      <c r="UDJ75" s="219"/>
      <c r="UDK75" s="219"/>
      <c r="UDL75" s="219"/>
      <c r="UDM75" s="219"/>
      <c r="UDN75" s="219"/>
      <c r="UDO75" s="219"/>
      <c r="UDP75" s="219"/>
      <c r="UDQ75" s="219"/>
      <c r="UDR75" s="219"/>
      <c r="UDS75" s="219"/>
      <c r="UDT75" s="219"/>
      <c r="UDU75" s="219"/>
      <c r="UDV75" s="219"/>
      <c r="UDW75" s="219"/>
      <c r="UDX75" s="219"/>
      <c r="UDY75" s="219"/>
      <c r="UDZ75" s="219"/>
      <c r="UEA75" s="219"/>
      <c r="UEB75" s="219"/>
      <c r="UEC75" s="219"/>
      <c r="UED75" s="219"/>
      <c r="UEE75" s="219"/>
      <c r="UEF75" s="219"/>
      <c r="UEG75" s="219"/>
      <c r="UEH75" s="219"/>
      <c r="UEI75" s="219"/>
      <c r="UEJ75" s="219"/>
      <c r="UEK75" s="219"/>
      <c r="UEL75" s="219"/>
      <c r="UEM75" s="219"/>
      <c r="UEN75" s="219"/>
      <c r="UEO75" s="219"/>
      <c r="UEP75" s="219"/>
      <c r="UEQ75" s="219"/>
      <c r="UER75" s="219"/>
      <c r="UES75" s="219"/>
      <c r="UET75" s="219"/>
      <c r="UEU75" s="219"/>
      <c r="UEV75" s="219"/>
      <c r="UEW75" s="219"/>
      <c r="UEX75" s="219"/>
      <c r="UEY75" s="219"/>
      <c r="UEZ75" s="219"/>
      <c r="UFA75" s="219"/>
      <c r="UFB75" s="219"/>
      <c r="UFC75" s="219"/>
      <c r="UFD75" s="219"/>
      <c r="UFE75" s="219"/>
      <c r="UFF75" s="219"/>
      <c r="UFG75" s="219"/>
      <c r="UFH75" s="219"/>
      <c r="UFI75" s="219"/>
      <c r="UFJ75" s="219"/>
      <c r="UFK75" s="219"/>
      <c r="UFL75" s="219"/>
      <c r="UFM75" s="219"/>
      <c r="UFN75" s="219"/>
      <c r="UFO75" s="219"/>
      <c r="UFP75" s="219"/>
      <c r="UFQ75" s="219"/>
      <c r="UFR75" s="219"/>
      <c r="UFS75" s="219"/>
      <c r="UFT75" s="219"/>
      <c r="UFU75" s="219"/>
      <c r="UFV75" s="219"/>
      <c r="UFW75" s="219"/>
      <c r="UFX75" s="219"/>
      <c r="UFY75" s="219"/>
      <c r="UFZ75" s="219"/>
      <c r="UGA75" s="219"/>
      <c r="UGB75" s="219"/>
      <c r="UGC75" s="219"/>
      <c r="UGD75" s="219"/>
      <c r="UGE75" s="219"/>
      <c r="UGF75" s="219"/>
      <c r="UGG75" s="219"/>
      <c r="UGH75" s="219"/>
      <c r="UGI75" s="219"/>
      <c r="UGJ75" s="219"/>
      <c r="UGK75" s="219"/>
      <c r="UGL75" s="219"/>
      <c r="UGM75" s="219"/>
      <c r="UGN75" s="219"/>
      <c r="UGO75" s="219"/>
      <c r="UGP75" s="219"/>
      <c r="UGQ75" s="219"/>
      <c r="UGR75" s="219"/>
      <c r="UGS75" s="219"/>
      <c r="UGT75" s="219"/>
      <c r="UGU75" s="219"/>
      <c r="UGV75" s="219"/>
      <c r="UGW75" s="219"/>
      <c r="UGX75" s="219"/>
      <c r="UGY75" s="219"/>
      <c r="UGZ75" s="219"/>
      <c r="UHA75" s="219"/>
      <c r="UHB75" s="219"/>
      <c r="UHC75" s="219"/>
      <c r="UHD75" s="219"/>
      <c r="UHE75" s="219"/>
      <c r="UHF75" s="219"/>
      <c r="UHG75" s="219"/>
      <c r="UHH75" s="219"/>
      <c r="UHI75" s="219"/>
      <c r="UHJ75" s="219"/>
      <c r="UHK75" s="219"/>
      <c r="UHL75" s="219"/>
      <c r="UHM75" s="219"/>
      <c r="UHN75" s="219"/>
      <c r="UHO75" s="219"/>
      <c r="UHP75" s="219"/>
      <c r="UHQ75" s="219"/>
      <c r="UHR75" s="219"/>
      <c r="UHS75" s="219"/>
      <c r="UHT75" s="219"/>
      <c r="UHU75" s="219"/>
      <c r="UHV75" s="219"/>
      <c r="UHW75" s="219"/>
      <c r="UHX75" s="219"/>
      <c r="UHY75" s="219"/>
      <c r="UHZ75" s="219"/>
      <c r="UIA75" s="219"/>
      <c r="UIB75" s="219"/>
      <c r="UIC75" s="219"/>
      <c r="UID75" s="219"/>
      <c r="UIE75" s="219"/>
      <c r="UIF75" s="219"/>
      <c r="UIG75" s="219"/>
      <c r="UIH75" s="219"/>
      <c r="UII75" s="219"/>
      <c r="UIJ75" s="219"/>
      <c r="UIK75" s="219"/>
      <c r="UIL75" s="219"/>
      <c r="UIM75" s="219"/>
      <c r="UIN75" s="219"/>
      <c r="UIO75" s="219"/>
      <c r="UIP75" s="219"/>
      <c r="UIQ75" s="219"/>
      <c r="UIR75" s="219"/>
      <c r="UIS75" s="219"/>
      <c r="UIT75" s="219"/>
      <c r="UIU75" s="219"/>
      <c r="UIV75" s="219"/>
      <c r="UIW75" s="219"/>
      <c r="UIX75" s="219"/>
      <c r="UIY75" s="219"/>
      <c r="UIZ75" s="219"/>
      <c r="UJA75" s="219"/>
      <c r="UJB75" s="219"/>
      <c r="UJC75" s="219"/>
      <c r="UJD75" s="219"/>
      <c r="UJE75" s="219"/>
      <c r="UJF75" s="219"/>
      <c r="UJG75" s="219"/>
      <c r="UJH75" s="219"/>
      <c r="UJI75" s="219"/>
      <c r="UJJ75" s="219"/>
      <c r="UJK75" s="219"/>
      <c r="UJL75" s="219"/>
      <c r="UJM75" s="219"/>
      <c r="UJN75" s="219"/>
      <c r="UJO75" s="219"/>
      <c r="UJP75" s="219"/>
      <c r="UJQ75" s="219"/>
      <c r="UJR75" s="219"/>
      <c r="UJS75" s="219"/>
      <c r="UJT75" s="219"/>
      <c r="UJU75" s="219"/>
      <c r="UJV75" s="219"/>
      <c r="UJW75" s="219"/>
      <c r="UJX75" s="219"/>
      <c r="UJY75" s="219"/>
      <c r="UJZ75" s="219"/>
      <c r="UKA75" s="219"/>
      <c r="UKB75" s="219"/>
      <c r="UKC75" s="219"/>
      <c r="UKD75" s="219"/>
      <c r="UKE75" s="219"/>
      <c r="UKF75" s="219"/>
      <c r="UKG75" s="219"/>
      <c r="UKH75" s="219"/>
      <c r="UKI75" s="219"/>
      <c r="UKJ75" s="219"/>
      <c r="UKK75" s="219"/>
      <c r="UKL75" s="219"/>
      <c r="UKM75" s="219"/>
      <c r="UKN75" s="219"/>
      <c r="UKO75" s="219"/>
      <c r="UKP75" s="219"/>
      <c r="UKQ75" s="219"/>
      <c r="UKR75" s="219"/>
      <c r="UKS75" s="219"/>
      <c r="UKT75" s="219"/>
      <c r="UKU75" s="219"/>
      <c r="UKV75" s="219"/>
      <c r="UKW75" s="219"/>
      <c r="UKX75" s="219"/>
      <c r="UKY75" s="219"/>
      <c r="UKZ75" s="219"/>
      <c r="ULA75" s="219"/>
      <c r="ULB75" s="219"/>
      <c r="ULC75" s="219"/>
      <c r="ULD75" s="219"/>
      <c r="ULE75" s="219"/>
      <c r="ULF75" s="219"/>
      <c r="ULG75" s="219"/>
      <c r="ULH75" s="219"/>
      <c r="ULI75" s="219"/>
      <c r="ULJ75" s="219"/>
      <c r="ULK75" s="219"/>
      <c r="ULL75" s="219"/>
      <c r="ULM75" s="219"/>
      <c r="ULN75" s="219"/>
      <c r="ULO75" s="219"/>
      <c r="ULP75" s="219"/>
      <c r="ULQ75" s="219"/>
      <c r="ULR75" s="219"/>
      <c r="ULS75" s="219"/>
      <c r="ULT75" s="219"/>
      <c r="ULU75" s="219"/>
      <c r="ULV75" s="219"/>
      <c r="ULW75" s="219"/>
      <c r="ULX75" s="219"/>
      <c r="ULY75" s="219"/>
      <c r="ULZ75" s="219"/>
      <c r="UMA75" s="219"/>
      <c r="UMB75" s="219"/>
      <c r="UMC75" s="219"/>
      <c r="UMD75" s="219"/>
      <c r="UME75" s="219"/>
      <c r="UMF75" s="219"/>
      <c r="UMG75" s="219"/>
      <c r="UMH75" s="219"/>
      <c r="UMI75" s="219"/>
      <c r="UMJ75" s="219"/>
      <c r="UMK75" s="219"/>
      <c r="UML75" s="219"/>
      <c r="UMM75" s="219"/>
      <c r="UMN75" s="219"/>
      <c r="UMO75" s="219"/>
      <c r="UMP75" s="219"/>
      <c r="UMQ75" s="219"/>
      <c r="UMR75" s="219"/>
      <c r="UMS75" s="219"/>
      <c r="UMT75" s="219"/>
      <c r="UMU75" s="219"/>
      <c r="UMV75" s="219"/>
      <c r="UMW75" s="219"/>
      <c r="UMX75" s="219"/>
      <c r="UMY75" s="219"/>
      <c r="UMZ75" s="219"/>
      <c r="UNA75" s="219"/>
      <c r="UNB75" s="219"/>
      <c r="UNC75" s="219"/>
      <c r="UND75" s="219"/>
      <c r="UNE75" s="219"/>
      <c r="UNF75" s="219"/>
      <c r="UNG75" s="219"/>
      <c r="UNH75" s="219"/>
      <c r="UNI75" s="219"/>
      <c r="UNJ75" s="219"/>
      <c r="UNK75" s="219"/>
      <c r="UNL75" s="219"/>
      <c r="UNM75" s="219"/>
      <c r="UNN75" s="219"/>
      <c r="UNO75" s="219"/>
      <c r="UNP75" s="219"/>
      <c r="UNQ75" s="219"/>
      <c r="UNR75" s="219"/>
      <c r="UNS75" s="219"/>
      <c r="UNT75" s="219"/>
      <c r="UNU75" s="219"/>
      <c r="UNV75" s="219"/>
      <c r="UNW75" s="219"/>
      <c r="UNX75" s="219"/>
      <c r="UNY75" s="219"/>
      <c r="UNZ75" s="219"/>
      <c r="UOA75" s="219"/>
      <c r="UOB75" s="219"/>
      <c r="UOC75" s="219"/>
      <c r="UOD75" s="219"/>
      <c r="UOE75" s="219"/>
      <c r="UOF75" s="219"/>
      <c r="UOG75" s="219"/>
      <c r="UOH75" s="219"/>
      <c r="UOI75" s="219"/>
      <c r="UOJ75" s="219"/>
      <c r="UOK75" s="219"/>
      <c r="UOL75" s="219"/>
      <c r="UOM75" s="219"/>
      <c r="UON75" s="219"/>
      <c r="UOO75" s="219"/>
      <c r="UOP75" s="219"/>
      <c r="UOQ75" s="219"/>
      <c r="UOR75" s="219"/>
      <c r="UOS75" s="219"/>
      <c r="UOT75" s="219"/>
      <c r="UOU75" s="219"/>
      <c r="UOV75" s="219"/>
      <c r="UOW75" s="219"/>
      <c r="UOX75" s="219"/>
      <c r="UOY75" s="219"/>
      <c r="UOZ75" s="219"/>
      <c r="UPA75" s="219"/>
      <c r="UPB75" s="219"/>
      <c r="UPC75" s="219"/>
      <c r="UPD75" s="219"/>
      <c r="UPE75" s="219"/>
      <c r="UPF75" s="219"/>
      <c r="UPG75" s="219"/>
      <c r="UPH75" s="219"/>
      <c r="UPI75" s="219"/>
      <c r="UPJ75" s="219"/>
      <c r="UPK75" s="219"/>
      <c r="UPL75" s="219"/>
      <c r="UPM75" s="219"/>
      <c r="UPN75" s="219"/>
      <c r="UPO75" s="219"/>
      <c r="UPP75" s="219"/>
      <c r="UPQ75" s="219"/>
      <c r="UPR75" s="219"/>
      <c r="UPS75" s="219"/>
      <c r="UPT75" s="219"/>
      <c r="UPU75" s="219"/>
      <c r="UPV75" s="219"/>
      <c r="UPW75" s="219"/>
      <c r="UPX75" s="219"/>
      <c r="UPY75" s="219"/>
      <c r="UPZ75" s="219"/>
      <c r="UQA75" s="219"/>
      <c r="UQB75" s="219"/>
      <c r="UQC75" s="219"/>
      <c r="UQD75" s="219"/>
      <c r="UQE75" s="219"/>
      <c r="UQF75" s="219"/>
      <c r="UQG75" s="219"/>
      <c r="UQH75" s="219"/>
      <c r="UQI75" s="219"/>
      <c r="UQJ75" s="219"/>
      <c r="UQK75" s="219"/>
      <c r="UQL75" s="219"/>
      <c r="UQM75" s="219"/>
      <c r="UQN75" s="219"/>
      <c r="UQO75" s="219"/>
      <c r="UQP75" s="219"/>
      <c r="UQQ75" s="219"/>
      <c r="UQR75" s="219"/>
      <c r="UQS75" s="219"/>
      <c r="UQT75" s="219"/>
      <c r="UQU75" s="219"/>
      <c r="UQV75" s="219"/>
      <c r="UQW75" s="219"/>
      <c r="UQX75" s="219"/>
      <c r="UQY75" s="219"/>
      <c r="UQZ75" s="219"/>
      <c r="URA75" s="219"/>
      <c r="URB75" s="219"/>
      <c r="URC75" s="219"/>
      <c r="URD75" s="219"/>
      <c r="URE75" s="219"/>
      <c r="URF75" s="219"/>
      <c r="URG75" s="219"/>
      <c r="URH75" s="219"/>
      <c r="URI75" s="219"/>
      <c r="URJ75" s="219"/>
      <c r="URK75" s="219"/>
      <c r="URL75" s="219"/>
      <c r="URM75" s="219"/>
      <c r="URN75" s="219"/>
      <c r="URO75" s="219"/>
      <c r="URP75" s="219"/>
      <c r="URQ75" s="219"/>
      <c r="URR75" s="219"/>
      <c r="URS75" s="219"/>
      <c r="URT75" s="219"/>
      <c r="URU75" s="219"/>
      <c r="URV75" s="219"/>
      <c r="URW75" s="219"/>
      <c r="URX75" s="219"/>
      <c r="URY75" s="219"/>
      <c r="URZ75" s="219"/>
      <c r="USA75" s="219"/>
      <c r="USB75" s="219"/>
      <c r="USC75" s="219"/>
      <c r="USD75" s="219"/>
      <c r="USE75" s="219"/>
      <c r="USF75" s="219"/>
      <c r="USG75" s="219"/>
      <c r="USH75" s="219"/>
      <c r="USI75" s="219"/>
      <c r="USJ75" s="219"/>
      <c r="USK75" s="219"/>
      <c r="USL75" s="219"/>
      <c r="USM75" s="219"/>
      <c r="USN75" s="219"/>
      <c r="USO75" s="219"/>
      <c r="USP75" s="219"/>
      <c r="USQ75" s="219"/>
      <c r="USR75" s="219"/>
      <c r="USS75" s="219"/>
      <c r="UST75" s="219"/>
      <c r="USU75" s="219"/>
      <c r="USV75" s="219"/>
      <c r="USW75" s="219"/>
      <c r="USX75" s="219"/>
      <c r="USY75" s="219"/>
      <c r="USZ75" s="219"/>
      <c r="UTA75" s="219"/>
      <c r="UTB75" s="219"/>
      <c r="UTC75" s="219"/>
      <c r="UTD75" s="219"/>
      <c r="UTE75" s="219"/>
      <c r="UTF75" s="219"/>
      <c r="UTG75" s="219"/>
      <c r="UTH75" s="219"/>
      <c r="UTI75" s="219"/>
      <c r="UTJ75" s="219"/>
      <c r="UTK75" s="219"/>
      <c r="UTL75" s="219"/>
      <c r="UTM75" s="219"/>
      <c r="UTN75" s="219"/>
      <c r="UTO75" s="219"/>
      <c r="UTP75" s="219"/>
      <c r="UTQ75" s="219"/>
      <c r="UTR75" s="219"/>
      <c r="UTS75" s="219"/>
      <c r="UTT75" s="219"/>
      <c r="UTU75" s="219"/>
      <c r="UTV75" s="219"/>
      <c r="UTW75" s="219"/>
      <c r="UTX75" s="219"/>
      <c r="UTY75" s="219"/>
      <c r="UTZ75" s="219"/>
      <c r="UUA75" s="219"/>
      <c r="UUB75" s="219"/>
      <c r="UUC75" s="219"/>
      <c r="UUD75" s="219"/>
      <c r="UUE75" s="219"/>
      <c r="UUF75" s="219"/>
      <c r="UUG75" s="219"/>
      <c r="UUH75" s="219"/>
      <c r="UUI75" s="219"/>
      <c r="UUJ75" s="219"/>
      <c r="UUK75" s="219"/>
      <c r="UUL75" s="219"/>
      <c r="UUM75" s="219"/>
      <c r="UUN75" s="219"/>
      <c r="UUO75" s="219"/>
      <c r="UUP75" s="219"/>
      <c r="UUQ75" s="219"/>
      <c r="UUR75" s="219"/>
      <c r="UUS75" s="219"/>
      <c r="UUT75" s="219"/>
      <c r="UUU75" s="219"/>
      <c r="UUV75" s="219"/>
      <c r="UUW75" s="219"/>
      <c r="UUX75" s="219"/>
      <c r="UUY75" s="219"/>
      <c r="UUZ75" s="219"/>
      <c r="UVA75" s="219"/>
      <c r="UVB75" s="219"/>
      <c r="UVC75" s="219"/>
      <c r="UVD75" s="219"/>
      <c r="UVE75" s="219"/>
      <c r="UVF75" s="219"/>
      <c r="UVG75" s="219"/>
      <c r="UVH75" s="219"/>
      <c r="UVI75" s="219"/>
      <c r="UVJ75" s="219"/>
      <c r="UVK75" s="219"/>
      <c r="UVL75" s="219"/>
      <c r="UVM75" s="219"/>
      <c r="UVN75" s="219"/>
      <c r="UVO75" s="219"/>
      <c r="UVP75" s="219"/>
      <c r="UVQ75" s="219"/>
      <c r="UVR75" s="219"/>
      <c r="UVS75" s="219"/>
      <c r="UVT75" s="219"/>
      <c r="UVU75" s="219"/>
      <c r="UVV75" s="219"/>
      <c r="UVW75" s="219"/>
      <c r="UVX75" s="219"/>
      <c r="UVY75" s="219"/>
      <c r="UVZ75" s="219"/>
      <c r="UWA75" s="219"/>
      <c r="UWB75" s="219"/>
      <c r="UWC75" s="219"/>
      <c r="UWD75" s="219"/>
      <c r="UWE75" s="219"/>
      <c r="UWF75" s="219"/>
      <c r="UWG75" s="219"/>
      <c r="UWH75" s="219"/>
      <c r="UWI75" s="219"/>
      <c r="UWJ75" s="219"/>
      <c r="UWK75" s="219"/>
      <c r="UWL75" s="219"/>
      <c r="UWM75" s="219"/>
      <c r="UWN75" s="219"/>
      <c r="UWO75" s="219"/>
      <c r="UWP75" s="219"/>
      <c r="UWQ75" s="219"/>
      <c r="UWR75" s="219"/>
      <c r="UWS75" s="219"/>
      <c r="UWT75" s="219"/>
      <c r="UWU75" s="219"/>
      <c r="UWV75" s="219"/>
      <c r="UWW75" s="219"/>
      <c r="UWX75" s="219"/>
      <c r="UWY75" s="219"/>
      <c r="UWZ75" s="219"/>
      <c r="UXA75" s="219"/>
      <c r="UXB75" s="219"/>
      <c r="UXC75" s="219"/>
      <c r="UXD75" s="219"/>
      <c r="UXE75" s="219"/>
      <c r="UXF75" s="219"/>
      <c r="UXG75" s="219"/>
      <c r="UXH75" s="219"/>
      <c r="UXI75" s="219"/>
      <c r="UXJ75" s="219"/>
      <c r="UXK75" s="219"/>
      <c r="UXL75" s="219"/>
      <c r="UXM75" s="219"/>
      <c r="UXN75" s="219"/>
      <c r="UXO75" s="219"/>
      <c r="UXP75" s="219"/>
      <c r="UXQ75" s="219"/>
      <c r="UXR75" s="219"/>
      <c r="UXS75" s="219"/>
      <c r="UXT75" s="219"/>
      <c r="UXU75" s="219"/>
      <c r="UXV75" s="219"/>
      <c r="UXW75" s="219"/>
      <c r="UXX75" s="219"/>
      <c r="UXY75" s="219"/>
      <c r="UXZ75" s="219"/>
      <c r="UYA75" s="219"/>
      <c r="UYB75" s="219"/>
      <c r="UYC75" s="219"/>
      <c r="UYD75" s="219"/>
      <c r="UYE75" s="219"/>
      <c r="UYF75" s="219"/>
      <c r="UYG75" s="219"/>
      <c r="UYH75" s="219"/>
      <c r="UYI75" s="219"/>
      <c r="UYJ75" s="219"/>
      <c r="UYK75" s="219"/>
      <c r="UYL75" s="219"/>
      <c r="UYM75" s="219"/>
      <c r="UYN75" s="219"/>
      <c r="UYO75" s="219"/>
      <c r="UYP75" s="219"/>
      <c r="UYQ75" s="219"/>
      <c r="UYR75" s="219"/>
      <c r="UYS75" s="219"/>
      <c r="UYT75" s="219"/>
      <c r="UYU75" s="219"/>
      <c r="UYV75" s="219"/>
      <c r="UYW75" s="219"/>
      <c r="UYX75" s="219"/>
      <c r="UYY75" s="219"/>
      <c r="UYZ75" s="219"/>
      <c r="UZA75" s="219"/>
      <c r="UZB75" s="219"/>
      <c r="UZC75" s="219"/>
      <c r="UZD75" s="219"/>
      <c r="UZE75" s="219"/>
      <c r="UZF75" s="219"/>
      <c r="UZG75" s="219"/>
      <c r="UZH75" s="219"/>
      <c r="UZI75" s="219"/>
      <c r="UZJ75" s="219"/>
      <c r="UZK75" s="219"/>
      <c r="UZL75" s="219"/>
      <c r="UZM75" s="219"/>
      <c r="UZN75" s="219"/>
      <c r="UZO75" s="219"/>
      <c r="UZP75" s="219"/>
      <c r="UZQ75" s="219"/>
      <c r="UZR75" s="219"/>
      <c r="UZS75" s="219"/>
      <c r="UZT75" s="219"/>
      <c r="UZU75" s="219"/>
      <c r="UZV75" s="219"/>
      <c r="UZW75" s="219"/>
      <c r="UZX75" s="219"/>
      <c r="UZY75" s="219"/>
      <c r="UZZ75" s="219"/>
      <c r="VAA75" s="219"/>
      <c r="VAB75" s="219"/>
      <c r="VAC75" s="219"/>
      <c r="VAD75" s="219"/>
      <c r="VAE75" s="219"/>
      <c r="VAF75" s="219"/>
      <c r="VAG75" s="219"/>
      <c r="VAH75" s="219"/>
      <c r="VAI75" s="219"/>
      <c r="VAJ75" s="219"/>
      <c r="VAK75" s="219"/>
      <c r="VAL75" s="219"/>
      <c r="VAM75" s="219"/>
      <c r="VAN75" s="219"/>
      <c r="VAO75" s="219"/>
      <c r="VAP75" s="219"/>
      <c r="VAQ75" s="219"/>
      <c r="VAR75" s="219"/>
      <c r="VAS75" s="219"/>
      <c r="VAT75" s="219"/>
      <c r="VAU75" s="219"/>
      <c r="VAV75" s="219"/>
      <c r="VAW75" s="219"/>
      <c r="VAX75" s="219"/>
      <c r="VAY75" s="219"/>
      <c r="VAZ75" s="219"/>
      <c r="VBA75" s="219"/>
      <c r="VBB75" s="219"/>
      <c r="VBC75" s="219"/>
      <c r="VBD75" s="219"/>
      <c r="VBE75" s="219"/>
      <c r="VBF75" s="219"/>
      <c r="VBG75" s="219"/>
      <c r="VBH75" s="219"/>
      <c r="VBI75" s="219"/>
      <c r="VBJ75" s="219"/>
      <c r="VBK75" s="219"/>
      <c r="VBL75" s="219"/>
      <c r="VBM75" s="219"/>
      <c r="VBN75" s="219"/>
      <c r="VBO75" s="219"/>
      <c r="VBP75" s="219"/>
      <c r="VBQ75" s="219"/>
      <c r="VBR75" s="219"/>
      <c r="VBS75" s="219"/>
      <c r="VBT75" s="219"/>
      <c r="VBU75" s="219"/>
      <c r="VBV75" s="219"/>
      <c r="VBW75" s="219"/>
      <c r="VBX75" s="219"/>
      <c r="VBY75" s="219"/>
      <c r="VBZ75" s="219"/>
      <c r="VCA75" s="219"/>
      <c r="VCB75" s="219"/>
      <c r="VCC75" s="219"/>
      <c r="VCD75" s="219"/>
      <c r="VCE75" s="219"/>
      <c r="VCF75" s="219"/>
      <c r="VCG75" s="219"/>
      <c r="VCH75" s="219"/>
      <c r="VCI75" s="219"/>
      <c r="VCJ75" s="219"/>
      <c r="VCK75" s="219"/>
      <c r="VCL75" s="219"/>
      <c r="VCM75" s="219"/>
      <c r="VCN75" s="219"/>
      <c r="VCO75" s="219"/>
      <c r="VCP75" s="219"/>
      <c r="VCQ75" s="219"/>
      <c r="VCR75" s="219"/>
      <c r="VCS75" s="219"/>
      <c r="VCT75" s="219"/>
      <c r="VCU75" s="219"/>
      <c r="VCV75" s="219"/>
      <c r="VCW75" s="219"/>
      <c r="VCX75" s="219"/>
      <c r="VCY75" s="219"/>
      <c r="VCZ75" s="219"/>
      <c r="VDA75" s="219"/>
      <c r="VDB75" s="219"/>
      <c r="VDC75" s="219"/>
      <c r="VDD75" s="219"/>
      <c r="VDE75" s="219"/>
      <c r="VDF75" s="219"/>
      <c r="VDG75" s="219"/>
      <c r="VDH75" s="219"/>
      <c r="VDI75" s="219"/>
      <c r="VDJ75" s="219"/>
      <c r="VDK75" s="219"/>
      <c r="VDL75" s="219"/>
      <c r="VDM75" s="219"/>
      <c r="VDN75" s="219"/>
      <c r="VDO75" s="219"/>
      <c r="VDP75" s="219"/>
      <c r="VDQ75" s="219"/>
      <c r="VDR75" s="219"/>
      <c r="VDS75" s="219"/>
      <c r="VDT75" s="219"/>
      <c r="VDU75" s="219"/>
      <c r="VDV75" s="219"/>
      <c r="VDW75" s="219"/>
      <c r="VDX75" s="219"/>
      <c r="VDY75" s="219"/>
      <c r="VDZ75" s="219"/>
      <c r="VEA75" s="219"/>
      <c r="VEB75" s="219"/>
      <c r="VEC75" s="219"/>
      <c r="VED75" s="219"/>
      <c r="VEE75" s="219"/>
      <c r="VEF75" s="219"/>
      <c r="VEG75" s="219"/>
      <c r="VEH75" s="219"/>
      <c r="VEI75" s="219"/>
      <c r="VEJ75" s="219"/>
      <c r="VEK75" s="219"/>
      <c r="VEL75" s="219"/>
      <c r="VEM75" s="219"/>
      <c r="VEN75" s="219"/>
      <c r="VEO75" s="219"/>
      <c r="VEP75" s="219"/>
      <c r="VEQ75" s="219"/>
      <c r="VER75" s="219"/>
      <c r="VES75" s="219"/>
      <c r="VET75" s="219"/>
      <c r="VEU75" s="219"/>
      <c r="VEV75" s="219"/>
      <c r="VEW75" s="219"/>
      <c r="VEX75" s="219"/>
      <c r="VEY75" s="219"/>
      <c r="VEZ75" s="219"/>
      <c r="VFA75" s="219"/>
      <c r="VFB75" s="219"/>
      <c r="VFC75" s="219"/>
      <c r="VFD75" s="219"/>
      <c r="VFE75" s="219"/>
      <c r="VFF75" s="219"/>
      <c r="VFG75" s="219"/>
      <c r="VFH75" s="219"/>
      <c r="VFI75" s="219"/>
      <c r="VFJ75" s="219"/>
      <c r="VFK75" s="219"/>
      <c r="VFL75" s="219"/>
      <c r="VFM75" s="219"/>
      <c r="VFN75" s="219"/>
      <c r="VFO75" s="219"/>
      <c r="VFP75" s="219"/>
      <c r="VFQ75" s="219"/>
      <c r="VFR75" s="219"/>
      <c r="VFS75" s="219"/>
      <c r="VFT75" s="219"/>
      <c r="VFU75" s="219"/>
      <c r="VFV75" s="219"/>
      <c r="VFW75" s="219"/>
      <c r="VFX75" s="219"/>
      <c r="VFY75" s="219"/>
      <c r="VFZ75" s="219"/>
      <c r="VGA75" s="219"/>
      <c r="VGB75" s="219"/>
      <c r="VGC75" s="219"/>
      <c r="VGD75" s="219"/>
      <c r="VGE75" s="219"/>
      <c r="VGF75" s="219"/>
      <c r="VGG75" s="219"/>
      <c r="VGH75" s="219"/>
      <c r="VGI75" s="219"/>
      <c r="VGJ75" s="219"/>
      <c r="VGK75" s="219"/>
      <c r="VGL75" s="219"/>
      <c r="VGM75" s="219"/>
      <c r="VGN75" s="219"/>
      <c r="VGO75" s="219"/>
      <c r="VGP75" s="219"/>
      <c r="VGQ75" s="219"/>
      <c r="VGR75" s="219"/>
      <c r="VGS75" s="219"/>
      <c r="VGT75" s="219"/>
      <c r="VGU75" s="219"/>
      <c r="VGV75" s="219"/>
      <c r="VGW75" s="219"/>
      <c r="VGX75" s="219"/>
      <c r="VGY75" s="219"/>
      <c r="VGZ75" s="219"/>
      <c r="VHA75" s="219"/>
      <c r="VHB75" s="219"/>
      <c r="VHC75" s="219"/>
      <c r="VHD75" s="219"/>
      <c r="VHE75" s="219"/>
      <c r="VHF75" s="219"/>
      <c r="VHG75" s="219"/>
      <c r="VHH75" s="219"/>
      <c r="VHI75" s="219"/>
      <c r="VHJ75" s="219"/>
      <c r="VHK75" s="219"/>
      <c r="VHL75" s="219"/>
      <c r="VHM75" s="219"/>
      <c r="VHN75" s="219"/>
      <c r="VHO75" s="219"/>
      <c r="VHP75" s="219"/>
      <c r="VHQ75" s="219"/>
      <c r="VHR75" s="219"/>
      <c r="VHS75" s="219"/>
      <c r="VHT75" s="219"/>
      <c r="VHU75" s="219"/>
      <c r="VHV75" s="219"/>
      <c r="VHW75" s="219"/>
      <c r="VHX75" s="219"/>
      <c r="VHY75" s="219"/>
      <c r="VHZ75" s="219"/>
      <c r="VIA75" s="219"/>
      <c r="VIB75" s="219"/>
      <c r="VIC75" s="219"/>
      <c r="VID75" s="219"/>
      <c r="VIE75" s="219"/>
      <c r="VIF75" s="219"/>
      <c r="VIG75" s="219"/>
      <c r="VIH75" s="219"/>
      <c r="VII75" s="219"/>
      <c r="VIJ75" s="219"/>
      <c r="VIK75" s="219"/>
      <c r="VIL75" s="219"/>
      <c r="VIM75" s="219"/>
      <c r="VIN75" s="219"/>
      <c r="VIO75" s="219"/>
      <c r="VIP75" s="219"/>
      <c r="VIQ75" s="219"/>
      <c r="VIR75" s="219"/>
      <c r="VIS75" s="219"/>
      <c r="VIT75" s="219"/>
      <c r="VIU75" s="219"/>
      <c r="VIV75" s="219"/>
      <c r="VIW75" s="219"/>
      <c r="VIX75" s="219"/>
      <c r="VIY75" s="219"/>
      <c r="VIZ75" s="219"/>
      <c r="VJA75" s="219"/>
      <c r="VJB75" s="219"/>
      <c r="VJC75" s="219"/>
      <c r="VJD75" s="219"/>
      <c r="VJE75" s="219"/>
      <c r="VJF75" s="219"/>
      <c r="VJG75" s="219"/>
      <c r="VJH75" s="219"/>
      <c r="VJI75" s="219"/>
      <c r="VJJ75" s="219"/>
      <c r="VJK75" s="219"/>
      <c r="VJL75" s="219"/>
      <c r="VJM75" s="219"/>
      <c r="VJN75" s="219"/>
      <c r="VJO75" s="219"/>
      <c r="VJP75" s="219"/>
      <c r="VJQ75" s="219"/>
      <c r="VJR75" s="219"/>
      <c r="VJS75" s="219"/>
      <c r="VJT75" s="219"/>
      <c r="VJU75" s="219"/>
      <c r="VJV75" s="219"/>
      <c r="VJW75" s="219"/>
      <c r="VJX75" s="219"/>
      <c r="VJY75" s="219"/>
      <c r="VJZ75" s="219"/>
      <c r="VKA75" s="219"/>
      <c r="VKB75" s="219"/>
      <c r="VKC75" s="219"/>
      <c r="VKD75" s="219"/>
      <c r="VKE75" s="219"/>
      <c r="VKF75" s="219"/>
      <c r="VKG75" s="219"/>
      <c r="VKH75" s="219"/>
      <c r="VKI75" s="219"/>
      <c r="VKJ75" s="219"/>
      <c r="VKK75" s="219"/>
      <c r="VKL75" s="219"/>
      <c r="VKM75" s="219"/>
      <c r="VKN75" s="219"/>
      <c r="VKO75" s="219"/>
      <c r="VKP75" s="219"/>
      <c r="VKQ75" s="219"/>
      <c r="VKR75" s="219"/>
      <c r="VKS75" s="219"/>
      <c r="VKT75" s="219"/>
      <c r="VKU75" s="219"/>
      <c r="VKV75" s="219"/>
      <c r="VKW75" s="219"/>
      <c r="VKX75" s="219"/>
      <c r="VKY75" s="219"/>
      <c r="VKZ75" s="219"/>
      <c r="VLA75" s="219"/>
      <c r="VLB75" s="219"/>
      <c r="VLC75" s="219"/>
      <c r="VLD75" s="219"/>
      <c r="VLE75" s="219"/>
      <c r="VLF75" s="219"/>
      <c r="VLG75" s="219"/>
      <c r="VLH75" s="219"/>
      <c r="VLI75" s="219"/>
      <c r="VLJ75" s="219"/>
      <c r="VLK75" s="219"/>
      <c r="VLL75" s="219"/>
      <c r="VLM75" s="219"/>
      <c r="VLN75" s="219"/>
      <c r="VLO75" s="219"/>
      <c r="VLP75" s="219"/>
      <c r="VLQ75" s="219"/>
      <c r="VLR75" s="219"/>
      <c r="VLS75" s="219"/>
      <c r="VLT75" s="219"/>
      <c r="VLU75" s="219"/>
      <c r="VLV75" s="219"/>
      <c r="VLW75" s="219"/>
      <c r="VLX75" s="219"/>
      <c r="VLY75" s="219"/>
      <c r="VLZ75" s="219"/>
      <c r="VMA75" s="219"/>
      <c r="VMB75" s="219"/>
      <c r="VMC75" s="219"/>
      <c r="VMD75" s="219"/>
      <c r="VME75" s="219"/>
      <c r="VMF75" s="219"/>
      <c r="VMG75" s="219"/>
      <c r="VMH75" s="219"/>
      <c r="VMI75" s="219"/>
      <c r="VMJ75" s="219"/>
      <c r="VMK75" s="219"/>
      <c r="VML75" s="219"/>
      <c r="VMM75" s="219"/>
      <c r="VMN75" s="219"/>
      <c r="VMO75" s="219"/>
      <c r="VMP75" s="219"/>
      <c r="VMQ75" s="219"/>
      <c r="VMR75" s="219"/>
      <c r="VMS75" s="219"/>
      <c r="VMT75" s="219"/>
      <c r="VMU75" s="219"/>
      <c r="VMV75" s="219"/>
      <c r="VMW75" s="219"/>
      <c r="VMX75" s="219"/>
      <c r="VMY75" s="219"/>
      <c r="VMZ75" s="219"/>
      <c r="VNA75" s="219"/>
      <c r="VNB75" s="219"/>
      <c r="VNC75" s="219"/>
      <c r="VND75" s="219"/>
      <c r="VNE75" s="219"/>
      <c r="VNF75" s="219"/>
      <c r="VNG75" s="219"/>
      <c r="VNH75" s="219"/>
      <c r="VNI75" s="219"/>
      <c r="VNJ75" s="219"/>
      <c r="VNK75" s="219"/>
      <c r="VNL75" s="219"/>
      <c r="VNM75" s="219"/>
      <c r="VNN75" s="219"/>
      <c r="VNO75" s="219"/>
      <c r="VNP75" s="219"/>
      <c r="VNQ75" s="219"/>
      <c r="VNR75" s="219"/>
      <c r="VNS75" s="219"/>
      <c r="VNT75" s="219"/>
      <c r="VNU75" s="219"/>
      <c r="VNV75" s="219"/>
      <c r="VNW75" s="219"/>
      <c r="VNX75" s="219"/>
      <c r="VNY75" s="219"/>
      <c r="VNZ75" s="219"/>
      <c r="VOA75" s="219"/>
      <c r="VOB75" s="219"/>
      <c r="VOC75" s="219"/>
      <c r="VOD75" s="219"/>
      <c r="VOE75" s="219"/>
      <c r="VOF75" s="219"/>
      <c r="VOG75" s="219"/>
      <c r="VOH75" s="219"/>
      <c r="VOI75" s="219"/>
      <c r="VOJ75" s="219"/>
      <c r="VOK75" s="219"/>
      <c r="VOL75" s="219"/>
      <c r="VOM75" s="219"/>
      <c r="VON75" s="219"/>
      <c r="VOO75" s="219"/>
      <c r="VOP75" s="219"/>
      <c r="VOQ75" s="219"/>
      <c r="VOR75" s="219"/>
      <c r="VOS75" s="219"/>
      <c r="VOT75" s="219"/>
      <c r="VOU75" s="219"/>
      <c r="VOV75" s="219"/>
      <c r="VOW75" s="219"/>
      <c r="VOX75" s="219"/>
      <c r="VOY75" s="219"/>
      <c r="VOZ75" s="219"/>
      <c r="VPA75" s="219"/>
      <c r="VPB75" s="219"/>
      <c r="VPC75" s="219"/>
      <c r="VPD75" s="219"/>
      <c r="VPE75" s="219"/>
      <c r="VPF75" s="219"/>
      <c r="VPG75" s="219"/>
      <c r="VPH75" s="219"/>
      <c r="VPI75" s="219"/>
      <c r="VPJ75" s="219"/>
      <c r="VPK75" s="219"/>
      <c r="VPL75" s="219"/>
      <c r="VPM75" s="219"/>
      <c r="VPN75" s="219"/>
      <c r="VPO75" s="219"/>
      <c r="VPP75" s="219"/>
      <c r="VPQ75" s="219"/>
      <c r="VPR75" s="219"/>
      <c r="VPS75" s="219"/>
      <c r="VPT75" s="219"/>
      <c r="VPU75" s="219"/>
      <c r="VPV75" s="219"/>
      <c r="VPW75" s="219"/>
      <c r="VPX75" s="219"/>
      <c r="VPY75" s="219"/>
      <c r="VPZ75" s="219"/>
      <c r="VQA75" s="219"/>
      <c r="VQB75" s="219"/>
      <c r="VQC75" s="219"/>
      <c r="VQD75" s="219"/>
      <c r="VQE75" s="219"/>
      <c r="VQF75" s="219"/>
      <c r="VQG75" s="219"/>
      <c r="VQH75" s="219"/>
      <c r="VQI75" s="219"/>
      <c r="VQJ75" s="219"/>
      <c r="VQK75" s="219"/>
      <c r="VQL75" s="219"/>
      <c r="VQM75" s="219"/>
      <c r="VQN75" s="219"/>
      <c r="VQO75" s="219"/>
      <c r="VQP75" s="219"/>
      <c r="VQQ75" s="219"/>
      <c r="VQR75" s="219"/>
      <c r="VQS75" s="219"/>
      <c r="VQT75" s="219"/>
      <c r="VQU75" s="219"/>
      <c r="VQV75" s="219"/>
      <c r="VQW75" s="219"/>
      <c r="VQX75" s="219"/>
      <c r="VQY75" s="219"/>
      <c r="VQZ75" s="219"/>
      <c r="VRA75" s="219"/>
      <c r="VRB75" s="219"/>
      <c r="VRC75" s="219"/>
      <c r="VRD75" s="219"/>
      <c r="VRE75" s="219"/>
      <c r="VRF75" s="219"/>
      <c r="VRG75" s="219"/>
      <c r="VRH75" s="219"/>
      <c r="VRI75" s="219"/>
      <c r="VRJ75" s="219"/>
      <c r="VRK75" s="219"/>
      <c r="VRL75" s="219"/>
      <c r="VRM75" s="219"/>
      <c r="VRN75" s="219"/>
      <c r="VRO75" s="219"/>
      <c r="VRP75" s="219"/>
      <c r="VRQ75" s="219"/>
      <c r="VRR75" s="219"/>
      <c r="VRS75" s="219"/>
      <c r="VRT75" s="219"/>
      <c r="VRU75" s="219"/>
      <c r="VRV75" s="219"/>
      <c r="VRW75" s="219"/>
      <c r="VRX75" s="219"/>
      <c r="VRY75" s="219"/>
      <c r="VRZ75" s="219"/>
      <c r="VSA75" s="219"/>
      <c r="VSB75" s="219"/>
      <c r="VSC75" s="219"/>
      <c r="VSD75" s="219"/>
      <c r="VSE75" s="219"/>
      <c r="VSF75" s="219"/>
      <c r="VSG75" s="219"/>
      <c r="VSH75" s="219"/>
      <c r="VSI75" s="219"/>
      <c r="VSJ75" s="219"/>
      <c r="VSK75" s="219"/>
      <c r="VSL75" s="219"/>
      <c r="VSM75" s="219"/>
      <c r="VSN75" s="219"/>
      <c r="VSO75" s="219"/>
      <c r="VSP75" s="219"/>
      <c r="VSQ75" s="219"/>
      <c r="VSR75" s="219"/>
      <c r="VSS75" s="219"/>
      <c r="VST75" s="219"/>
      <c r="VSU75" s="219"/>
      <c r="VSV75" s="219"/>
      <c r="VSW75" s="219"/>
      <c r="VSX75" s="219"/>
      <c r="VSY75" s="219"/>
      <c r="VSZ75" s="219"/>
      <c r="VTA75" s="219"/>
      <c r="VTB75" s="219"/>
      <c r="VTC75" s="219"/>
      <c r="VTD75" s="219"/>
      <c r="VTE75" s="219"/>
      <c r="VTF75" s="219"/>
      <c r="VTG75" s="219"/>
      <c r="VTH75" s="219"/>
      <c r="VTI75" s="219"/>
      <c r="VTJ75" s="219"/>
      <c r="VTK75" s="219"/>
      <c r="VTL75" s="219"/>
      <c r="VTM75" s="219"/>
      <c r="VTN75" s="219"/>
      <c r="VTO75" s="219"/>
      <c r="VTP75" s="219"/>
      <c r="VTQ75" s="219"/>
      <c r="VTR75" s="219"/>
      <c r="VTS75" s="219"/>
      <c r="VTT75" s="219"/>
      <c r="VTU75" s="219"/>
      <c r="VTV75" s="219"/>
      <c r="VTW75" s="219"/>
      <c r="VTX75" s="219"/>
      <c r="VTY75" s="219"/>
      <c r="VTZ75" s="219"/>
      <c r="VUA75" s="219"/>
      <c r="VUB75" s="219"/>
      <c r="VUC75" s="219"/>
      <c r="VUD75" s="219"/>
      <c r="VUE75" s="219"/>
      <c r="VUF75" s="219"/>
      <c r="VUG75" s="219"/>
      <c r="VUH75" s="219"/>
      <c r="VUI75" s="219"/>
      <c r="VUJ75" s="219"/>
      <c r="VUK75" s="219"/>
      <c r="VUL75" s="219"/>
      <c r="VUM75" s="219"/>
      <c r="VUN75" s="219"/>
      <c r="VUO75" s="219"/>
      <c r="VUP75" s="219"/>
      <c r="VUQ75" s="219"/>
      <c r="VUR75" s="219"/>
      <c r="VUS75" s="219"/>
      <c r="VUT75" s="219"/>
      <c r="VUU75" s="219"/>
      <c r="VUV75" s="219"/>
      <c r="VUW75" s="219"/>
      <c r="VUX75" s="219"/>
      <c r="VUY75" s="219"/>
      <c r="VUZ75" s="219"/>
      <c r="VVA75" s="219"/>
      <c r="VVB75" s="219"/>
      <c r="VVC75" s="219"/>
      <c r="VVD75" s="219"/>
      <c r="VVE75" s="219"/>
      <c r="VVF75" s="219"/>
      <c r="VVG75" s="219"/>
      <c r="VVH75" s="219"/>
      <c r="VVI75" s="219"/>
      <c r="VVJ75" s="219"/>
      <c r="VVK75" s="219"/>
      <c r="VVL75" s="219"/>
      <c r="VVM75" s="219"/>
      <c r="VVN75" s="219"/>
      <c r="VVO75" s="219"/>
      <c r="VVP75" s="219"/>
      <c r="VVQ75" s="219"/>
      <c r="VVR75" s="219"/>
      <c r="VVS75" s="219"/>
      <c r="VVT75" s="219"/>
      <c r="VVU75" s="219"/>
      <c r="VVV75" s="219"/>
      <c r="VVW75" s="219"/>
      <c r="VVX75" s="219"/>
      <c r="VVY75" s="219"/>
      <c r="VVZ75" s="219"/>
      <c r="VWA75" s="219"/>
      <c r="VWB75" s="219"/>
      <c r="VWC75" s="219"/>
      <c r="VWD75" s="219"/>
      <c r="VWE75" s="219"/>
      <c r="VWF75" s="219"/>
      <c r="VWG75" s="219"/>
      <c r="VWH75" s="219"/>
      <c r="VWI75" s="219"/>
      <c r="VWJ75" s="219"/>
      <c r="VWK75" s="219"/>
      <c r="VWL75" s="219"/>
      <c r="VWM75" s="219"/>
      <c r="VWN75" s="219"/>
      <c r="VWO75" s="219"/>
      <c r="VWP75" s="219"/>
      <c r="VWQ75" s="219"/>
      <c r="VWR75" s="219"/>
      <c r="VWS75" s="219"/>
      <c r="VWT75" s="219"/>
      <c r="VWU75" s="219"/>
      <c r="VWV75" s="219"/>
      <c r="VWW75" s="219"/>
      <c r="VWX75" s="219"/>
      <c r="VWY75" s="219"/>
      <c r="VWZ75" s="219"/>
      <c r="VXA75" s="219"/>
      <c r="VXB75" s="219"/>
      <c r="VXC75" s="219"/>
      <c r="VXD75" s="219"/>
      <c r="VXE75" s="219"/>
      <c r="VXF75" s="219"/>
      <c r="VXG75" s="219"/>
      <c r="VXH75" s="219"/>
      <c r="VXI75" s="219"/>
      <c r="VXJ75" s="219"/>
      <c r="VXK75" s="219"/>
      <c r="VXL75" s="219"/>
      <c r="VXM75" s="219"/>
      <c r="VXN75" s="219"/>
      <c r="VXO75" s="219"/>
      <c r="VXP75" s="219"/>
      <c r="VXQ75" s="219"/>
      <c r="VXR75" s="219"/>
      <c r="VXS75" s="219"/>
      <c r="VXT75" s="219"/>
      <c r="VXU75" s="219"/>
      <c r="VXV75" s="219"/>
      <c r="VXW75" s="219"/>
      <c r="VXX75" s="219"/>
      <c r="VXY75" s="219"/>
      <c r="VXZ75" s="219"/>
      <c r="VYA75" s="219"/>
      <c r="VYB75" s="219"/>
      <c r="VYC75" s="219"/>
      <c r="VYD75" s="219"/>
      <c r="VYE75" s="219"/>
      <c r="VYF75" s="219"/>
      <c r="VYG75" s="219"/>
      <c r="VYH75" s="219"/>
      <c r="VYI75" s="219"/>
      <c r="VYJ75" s="219"/>
      <c r="VYK75" s="219"/>
      <c r="VYL75" s="219"/>
      <c r="VYM75" s="219"/>
      <c r="VYN75" s="219"/>
      <c r="VYO75" s="219"/>
      <c r="VYP75" s="219"/>
      <c r="VYQ75" s="219"/>
      <c r="VYR75" s="219"/>
      <c r="VYS75" s="219"/>
      <c r="VYT75" s="219"/>
      <c r="VYU75" s="219"/>
      <c r="VYV75" s="219"/>
      <c r="VYW75" s="219"/>
      <c r="VYX75" s="219"/>
      <c r="VYY75" s="219"/>
      <c r="VYZ75" s="219"/>
      <c r="VZA75" s="219"/>
      <c r="VZB75" s="219"/>
      <c r="VZC75" s="219"/>
      <c r="VZD75" s="219"/>
      <c r="VZE75" s="219"/>
      <c r="VZF75" s="219"/>
      <c r="VZG75" s="219"/>
      <c r="VZH75" s="219"/>
      <c r="VZI75" s="219"/>
      <c r="VZJ75" s="219"/>
      <c r="VZK75" s="219"/>
      <c r="VZL75" s="219"/>
      <c r="VZM75" s="219"/>
      <c r="VZN75" s="219"/>
      <c r="VZO75" s="219"/>
      <c r="VZP75" s="219"/>
      <c r="VZQ75" s="219"/>
      <c r="VZR75" s="219"/>
      <c r="VZS75" s="219"/>
      <c r="VZT75" s="219"/>
      <c r="VZU75" s="219"/>
      <c r="VZV75" s="219"/>
      <c r="VZW75" s="219"/>
      <c r="VZX75" s="219"/>
      <c r="VZY75" s="219"/>
      <c r="VZZ75" s="219"/>
      <c r="WAA75" s="219"/>
      <c r="WAB75" s="219"/>
      <c r="WAC75" s="219"/>
      <c r="WAD75" s="219"/>
      <c r="WAE75" s="219"/>
      <c r="WAF75" s="219"/>
      <c r="WAG75" s="219"/>
      <c r="WAH75" s="219"/>
      <c r="WAI75" s="219"/>
      <c r="WAJ75" s="219"/>
      <c r="WAK75" s="219"/>
      <c r="WAL75" s="219"/>
      <c r="WAM75" s="219"/>
      <c r="WAN75" s="219"/>
      <c r="WAO75" s="219"/>
      <c r="WAP75" s="219"/>
      <c r="WAQ75" s="219"/>
      <c r="WAR75" s="219"/>
      <c r="WAS75" s="219"/>
      <c r="WAT75" s="219"/>
      <c r="WAU75" s="219"/>
      <c r="WAV75" s="219"/>
      <c r="WAW75" s="219"/>
      <c r="WAX75" s="219"/>
      <c r="WAY75" s="219"/>
      <c r="WAZ75" s="219"/>
      <c r="WBA75" s="219"/>
      <c r="WBB75" s="219"/>
      <c r="WBC75" s="219"/>
      <c r="WBD75" s="219"/>
      <c r="WBE75" s="219"/>
      <c r="WBF75" s="219"/>
      <c r="WBG75" s="219"/>
      <c r="WBH75" s="219"/>
      <c r="WBI75" s="219"/>
      <c r="WBJ75" s="219"/>
      <c r="WBK75" s="219"/>
      <c r="WBL75" s="219"/>
      <c r="WBM75" s="219"/>
      <c r="WBN75" s="219"/>
      <c r="WBO75" s="219"/>
      <c r="WBP75" s="219"/>
      <c r="WBQ75" s="219"/>
      <c r="WBR75" s="219"/>
      <c r="WBS75" s="219"/>
      <c r="WBT75" s="219"/>
      <c r="WBU75" s="219"/>
      <c r="WBV75" s="219"/>
      <c r="WBW75" s="219"/>
      <c r="WBX75" s="219"/>
      <c r="WBY75" s="219"/>
      <c r="WBZ75" s="219"/>
      <c r="WCA75" s="219"/>
      <c r="WCB75" s="219"/>
      <c r="WCC75" s="219"/>
      <c r="WCD75" s="219"/>
      <c r="WCE75" s="219"/>
      <c r="WCF75" s="219"/>
      <c r="WCG75" s="219"/>
      <c r="WCH75" s="219"/>
      <c r="WCI75" s="219"/>
      <c r="WCJ75" s="219"/>
      <c r="WCK75" s="219"/>
      <c r="WCL75" s="219"/>
      <c r="WCM75" s="219"/>
      <c r="WCN75" s="219"/>
      <c r="WCO75" s="219"/>
      <c r="WCP75" s="219"/>
      <c r="WCQ75" s="219"/>
      <c r="WCR75" s="219"/>
      <c r="WCS75" s="219"/>
      <c r="WCT75" s="219"/>
      <c r="WCU75" s="219"/>
      <c r="WCV75" s="219"/>
      <c r="WCW75" s="219"/>
      <c r="WCX75" s="219"/>
      <c r="WCY75" s="219"/>
      <c r="WCZ75" s="219"/>
      <c r="WDA75" s="219"/>
      <c r="WDB75" s="219"/>
      <c r="WDC75" s="219"/>
      <c r="WDD75" s="219"/>
      <c r="WDE75" s="219"/>
      <c r="WDF75" s="219"/>
      <c r="WDG75" s="219"/>
      <c r="WDH75" s="219"/>
      <c r="WDI75" s="219"/>
      <c r="WDJ75" s="219"/>
      <c r="WDK75" s="219"/>
      <c r="WDL75" s="219"/>
      <c r="WDM75" s="219"/>
      <c r="WDN75" s="219"/>
      <c r="WDO75" s="219"/>
      <c r="WDP75" s="219"/>
      <c r="WDQ75" s="219"/>
      <c r="WDR75" s="219"/>
      <c r="WDS75" s="219"/>
      <c r="WDT75" s="219"/>
      <c r="WDU75" s="219"/>
      <c r="WDV75" s="219"/>
      <c r="WDW75" s="219"/>
      <c r="WDX75" s="219"/>
      <c r="WDY75" s="219"/>
      <c r="WDZ75" s="219"/>
      <c r="WEA75" s="219"/>
      <c r="WEB75" s="219"/>
      <c r="WEC75" s="219"/>
      <c r="WED75" s="219"/>
      <c r="WEE75" s="219"/>
      <c r="WEF75" s="219"/>
      <c r="WEG75" s="219"/>
      <c r="WEH75" s="219"/>
      <c r="WEI75" s="219"/>
      <c r="WEJ75" s="219"/>
      <c r="WEK75" s="219"/>
      <c r="WEL75" s="219"/>
      <c r="WEM75" s="219"/>
      <c r="WEN75" s="219"/>
      <c r="WEO75" s="219"/>
      <c r="WEP75" s="219"/>
      <c r="WEQ75" s="219"/>
      <c r="WER75" s="219"/>
      <c r="WES75" s="219"/>
      <c r="WET75" s="219"/>
      <c r="WEU75" s="219"/>
      <c r="WEV75" s="219"/>
      <c r="WEW75" s="219"/>
      <c r="WEX75" s="219"/>
      <c r="WEY75" s="219"/>
      <c r="WEZ75" s="219"/>
      <c r="WFA75" s="219"/>
      <c r="WFB75" s="219"/>
      <c r="WFC75" s="219"/>
      <c r="WFD75" s="219"/>
      <c r="WFE75" s="219"/>
      <c r="WFF75" s="219"/>
      <c r="WFG75" s="219"/>
      <c r="WFH75" s="219"/>
      <c r="WFI75" s="219"/>
      <c r="WFJ75" s="219"/>
      <c r="WFK75" s="219"/>
      <c r="WFL75" s="219"/>
      <c r="WFM75" s="219"/>
      <c r="WFN75" s="219"/>
      <c r="WFO75" s="219"/>
      <c r="WFP75" s="219"/>
      <c r="WFQ75" s="219"/>
      <c r="WFR75" s="219"/>
      <c r="WFS75" s="219"/>
      <c r="WFT75" s="219"/>
      <c r="WFU75" s="219"/>
      <c r="WFV75" s="219"/>
      <c r="WFW75" s="219"/>
      <c r="WFX75" s="219"/>
      <c r="WFY75" s="219"/>
      <c r="WFZ75" s="219"/>
      <c r="WGA75" s="219"/>
      <c r="WGB75" s="219"/>
      <c r="WGC75" s="219"/>
      <c r="WGD75" s="219"/>
      <c r="WGE75" s="219"/>
      <c r="WGF75" s="219"/>
      <c r="WGG75" s="219"/>
      <c r="WGH75" s="219"/>
      <c r="WGI75" s="219"/>
      <c r="WGJ75" s="219"/>
      <c r="WGK75" s="219"/>
      <c r="WGL75" s="219"/>
      <c r="WGM75" s="219"/>
      <c r="WGN75" s="219"/>
      <c r="WGO75" s="219"/>
      <c r="WGP75" s="219"/>
      <c r="WGQ75" s="219"/>
      <c r="WGR75" s="219"/>
      <c r="WGS75" s="219"/>
      <c r="WGT75" s="219"/>
      <c r="WGU75" s="219"/>
      <c r="WGV75" s="219"/>
      <c r="WGW75" s="219"/>
      <c r="WGX75" s="219"/>
      <c r="WGY75" s="219"/>
      <c r="WGZ75" s="219"/>
      <c r="WHA75" s="219"/>
      <c r="WHB75" s="219"/>
      <c r="WHC75" s="219"/>
      <c r="WHD75" s="219"/>
      <c r="WHE75" s="219"/>
      <c r="WHF75" s="219"/>
      <c r="WHG75" s="219"/>
      <c r="WHH75" s="219"/>
      <c r="WHI75" s="219"/>
      <c r="WHJ75" s="219"/>
      <c r="WHK75" s="219"/>
      <c r="WHL75" s="219"/>
      <c r="WHM75" s="219"/>
      <c r="WHN75" s="219"/>
      <c r="WHO75" s="219"/>
      <c r="WHP75" s="219"/>
      <c r="WHQ75" s="219"/>
      <c r="WHR75" s="219"/>
      <c r="WHS75" s="219"/>
      <c r="WHT75" s="219"/>
      <c r="WHU75" s="219"/>
      <c r="WHV75" s="219"/>
      <c r="WHW75" s="219"/>
      <c r="WHX75" s="219"/>
      <c r="WHY75" s="219"/>
      <c r="WHZ75" s="219"/>
      <c r="WIA75" s="219"/>
      <c r="WIB75" s="219"/>
      <c r="WIC75" s="219"/>
      <c r="WID75" s="219"/>
      <c r="WIE75" s="219"/>
      <c r="WIF75" s="219"/>
      <c r="WIG75" s="219"/>
      <c r="WIH75" s="219"/>
      <c r="WII75" s="219"/>
      <c r="WIJ75" s="219"/>
      <c r="WIK75" s="219"/>
      <c r="WIL75" s="219"/>
      <c r="WIM75" s="219"/>
      <c r="WIN75" s="219"/>
      <c r="WIO75" s="219"/>
      <c r="WIP75" s="219"/>
      <c r="WIQ75" s="219"/>
      <c r="WIR75" s="219"/>
      <c r="WIS75" s="219"/>
      <c r="WIT75" s="219"/>
      <c r="WIU75" s="219"/>
      <c r="WIV75" s="219"/>
      <c r="WIW75" s="219"/>
      <c r="WIX75" s="219"/>
      <c r="WIY75" s="219"/>
      <c r="WIZ75" s="219"/>
      <c r="WJA75" s="219"/>
      <c r="WJB75" s="219"/>
      <c r="WJC75" s="219"/>
      <c r="WJD75" s="219"/>
      <c r="WJE75" s="219"/>
      <c r="WJF75" s="219"/>
      <c r="WJG75" s="219"/>
      <c r="WJH75" s="219"/>
      <c r="WJI75" s="219"/>
      <c r="WJJ75" s="219"/>
      <c r="WJK75" s="219"/>
      <c r="WJL75" s="219"/>
      <c r="WJM75" s="219"/>
      <c r="WJN75" s="219"/>
      <c r="WJO75" s="219"/>
      <c r="WJP75" s="219"/>
      <c r="WJQ75" s="219"/>
      <c r="WJR75" s="219"/>
      <c r="WJS75" s="219"/>
      <c r="WJT75" s="219"/>
      <c r="WJU75" s="219"/>
      <c r="WJV75" s="219"/>
      <c r="WJW75" s="219"/>
      <c r="WJX75" s="219"/>
      <c r="WJY75" s="219"/>
      <c r="WJZ75" s="219"/>
      <c r="WKA75" s="219"/>
      <c r="WKB75" s="219"/>
      <c r="WKC75" s="219"/>
      <c r="WKD75" s="219"/>
      <c r="WKE75" s="219"/>
      <c r="WKF75" s="219"/>
      <c r="WKG75" s="219"/>
      <c r="WKH75" s="219"/>
      <c r="WKI75" s="219"/>
      <c r="WKJ75" s="219"/>
      <c r="WKK75" s="219"/>
      <c r="WKL75" s="219"/>
      <c r="WKM75" s="219"/>
      <c r="WKN75" s="219"/>
      <c r="WKO75" s="219"/>
      <c r="WKP75" s="219"/>
      <c r="WKQ75" s="219"/>
      <c r="WKR75" s="219"/>
      <c r="WKS75" s="219"/>
      <c r="WKT75" s="219"/>
      <c r="WKU75" s="219"/>
      <c r="WKV75" s="219"/>
      <c r="WKW75" s="219"/>
      <c r="WKX75" s="219"/>
      <c r="WKY75" s="219"/>
      <c r="WKZ75" s="219"/>
      <c r="WLA75" s="219"/>
      <c r="WLB75" s="219"/>
      <c r="WLC75" s="219"/>
      <c r="WLD75" s="219"/>
      <c r="WLE75" s="219"/>
      <c r="WLF75" s="219"/>
      <c r="WLG75" s="219"/>
      <c r="WLH75" s="219"/>
      <c r="WLI75" s="219"/>
      <c r="WLJ75" s="219"/>
      <c r="WLK75" s="219"/>
      <c r="WLL75" s="219"/>
      <c r="WLM75" s="219"/>
      <c r="WLN75" s="219"/>
      <c r="WLO75" s="219"/>
      <c r="WLP75" s="219"/>
      <c r="WLQ75" s="219"/>
      <c r="WLR75" s="219"/>
      <c r="WLS75" s="219"/>
      <c r="WLT75" s="219"/>
      <c r="WLU75" s="219"/>
      <c r="WLV75" s="219"/>
      <c r="WLW75" s="219"/>
      <c r="WLX75" s="219"/>
      <c r="WLY75" s="219"/>
      <c r="WLZ75" s="219"/>
      <c r="WMA75" s="219"/>
      <c r="WMB75" s="219"/>
      <c r="WMC75" s="219"/>
      <c r="WMD75" s="219"/>
      <c r="WME75" s="219"/>
      <c r="WMF75" s="219"/>
      <c r="WMG75" s="219"/>
      <c r="WMH75" s="219"/>
      <c r="WMI75" s="219"/>
      <c r="WMJ75" s="219"/>
      <c r="WMK75" s="219"/>
      <c r="WML75" s="219"/>
      <c r="WMM75" s="219"/>
      <c r="WMN75" s="219"/>
      <c r="WMO75" s="219"/>
      <c r="WMP75" s="219"/>
      <c r="WMQ75" s="219"/>
      <c r="WMR75" s="219"/>
      <c r="WMS75" s="219"/>
      <c r="WMT75" s="219"/>
      <c r="WMU75" s="219"/>
      <c r="WMV75" s="219"/>
      <c r="WMW75" s="219"/>
      <c r="WMX75" s="219"/>
      <c r="WMY75" s="219"/>
      <c r="WMZ75" s="219"/>
      <c r="WNA75" s="219"/>
      <c r="WNB75" s="219"/>
      <c r="WNC75" s="219"/>
      <c r="WND75" s="219"/>
      <c r="WNE75" s="219"/>
      <c r="WNF75" s="219"/>
      <c r="WNG75" s="219"/>
      <c r="WNH75" s="219"/>
      <c r="WNI75" s="219"/>
      <c r="WNJ75" s="219"/>
      <c r="WNK75" s="219"/>
      <c r="WNL75" s="219"/>
      <c r="WNM75" s="219"/>
      <c r="WNN75" s="219"/>
      <c r="WNO75" s="219"/>
      <c r="WNP75" s="219"/>
      <c r="WNQ75" s="219"/>
      <c r="WNR75" s="219"/>
      <c r="WNS75" s="219"/>
      <c r="WNT75" s="219"/>
      <c r="WNU75" s="219"/>
      <c r="WNV75" s="219"/>
      <c r="WNW75" s="219"/>
      <c r="WNX75" s="219"/>
      <c r="WNY75" s="219"/>
      <c r="WNZ75" s="219"/>
      <c r="WOA75" s="219"/>
      <c r="WOB75" s="219"/>
      <c r="WOC75" s="219"/>
      <c r="WOD75" s="219"/>
      <c r="WOE75" s="219"/>
      <c r="WOF75" s="219"/>
      <c r="WOG75" s="219"/>
      <c r="WOH75" s="219"/>
      <c r="WOI75" s="219"/>
      <c r="WOJ75" s="219"/>
      <c r="WOK75" s="219"/>
      <c r="WOL75" s="219"/>
      <c r="WOM75" s="219"/>
      <c r="WON75" s="219"/>
      <c r="WOO75" s="219"/>
      <c r="WOP75" s="219"/>
      <c r="WOQ75" s="219"/>
      <c r="WOR75" s="219"/>
      <c r="WOS75" s="219"/>
      <c r="WOT75" s="219"/>
      <c r="WOU75" s="219"/>
      <c r="WOV75" s="219"/>
      <c r="WOW75" s="219"/>
      <c r="WOX75" s="219"/>
      <c r="WOY75" s="219"/>
      <c r="WOZ75" s="219"/>
      <c r="WPA75" s="219"/>
      <c r="WPB75" s="219"/>
      <c r="WPC75" s="219"/>
      <c r="WPD75" s="219"/>
      <c r="WPE75" s="219"/>
      <c r="WPF75" s="219"/>
      <c r="WPG75" s="219"/>
      <c r="WPH75" s="219"/>
      <c r="WPI75" s="219"/>
      <c r="WPJ75" s="219"/>
      <c r="WPK75" s="219"/>
      <c r="WPL75" s="219"/>
      <c r="WPM75" s="219"/>
      <c r="WPN75" s="219"/>
      <c r="WPO75" s="219"/>
      <c r="WPP75" s="219"/>
      <c r="WPQ75" s="219"/>
      <c r="WPR75" s="219"/>
      <c r="WPS75" s="219"/>
      <c r="WPT75" s="219"/>
      <c r="WPU75" s="219"/>
      <c r="WPV75" s="219"/>
      <c r="WPW75" s="219"/>
      <c r="WPX75" s="219"/>
      <c r="WPY75" s="219"/>
      <c r="WPZ75" s="219"/>
      <c r="WQA75" s="219"/>
      <c r="WQB75" s="219"/>
      <c r="WQC75" s="219"/>
      <c r="WQD75" s="219"/>
      <c r="WQE75" s="219"/>
      <c r="WQF75" s="219"/>
      <c r="WQG75" s="219"/>
      <c r="WQH75" s="219"/>
      <c r="WQI75" s="219"/>
      <c r="WQJ75" s="219"/>
      <c r="WQK75" s="219"/>
      <c r="WQL75" s="219"/>
      <c r="WQM75" s="219"/>
      <c r="WQN75" s="219"/>
      <c r="WQO75" s="219"/>
      <c r="WQP75" s="219"/>
      <c r="WQQ75" s="219"/>
      <c r="WQR75" s="219"/>
      <c r="WQS75" s="219"/>
      <c r="WQT75" s="219"/>
      <c r="WQU75" s="219"/>
      <c r="WQV75" s="219"/>
      <c r="WQW75" s="219"/>
      <c r="WQX75" s="219"/>
      <c r="WQY75" s="219"/>
      <c r="WQZ75" s="219"/>
      <c r="WRA75" s="219"/>
      <c r="WRB75" s="219"/>
      <c r="WRC75" s="219"/>
      <c r="WRD75" s="219"/>
      <c r="WRE75" s="219"/>
      <c r="WRF75" s="219"/>
      <c r="WRG75" s="219"/>
      <c r="WRH75" s="219"/>
      <c r="WRI75" s="219"/>
      <c r="WRJ75" s="219"/>
      <c r="WRK75" s="219"/>
      <c r="WRL75" s="219"/>
      <c r="WRM75" s="219"/>
      <c r="WRN75" s="219"/>
      <c r="WRO75" s="219"/>
      <c r="WRP75" s="219"/>
      <c r="WRQ75" s="219"/>
      <c r="WRR75" s="219"/>
      <c r="WRS75" s="219"/>
      <c r="WRT75" s="219"/>
      <c r="WRU75" s="219"/>
      <c r="WRV75" s="219"/>
      <c r="WRW75" s="219"/>
      <c r="WRX75" s="219"/>
      <c r="WRY75" s="219"/>
      <c r="WRZ75" s="219"/>
      <c r="WSA75" s="219"/>
      <c r="WSB75" s="219"/>
      <c r="WSC75" s="219"/>
      <c r="WSD75" s="219"/>
      <c r="WSE75" s="219"/>
      <c r="WSF75" s="219"/>
      <c r="WSG75" s="219"/>
      <c r="WSH75" s="219"/>
      <c r="WSI75" s="219"/>
      <c r="WSJ75" s="219"/>
      <c r="WSK75" s="219"/>
      <c r="WSL75" s="219"/>
      <c r="WSM75" s="219"/>
      <c r="WSN75" s="219"/>
      <c r="WSO75" s="219"/>
      <c r="WSP75" s="219"/>
      <c r="WSQ75" s="219"/>
      <c r="WSR75" s="219"/>
      <c r="WSS75" s="219"/>
      <c r="WST75" s="219"/>
      <c r="WSU75" s="219"/>
      <c r="WSV75" s="219"/>
      <c r="WSW75" s="219"/>
      <c r="WSX75" s="219"/>
      <c r="WSY75" s="219"/>
      <c r="WSZ75" s="219"/>
      <c r="WTA75" s="219"/>
      <c r="WTB75" s="219"/>
      <c r="WTC75" s="219"/>
      <c r="WTD75" s="219"/>
      <c r="WTE75" s="219"/>
      <c r="WTF75" s="219"/>
      <c r="WTG75" s="219"/>
      <c r="WTH75" s="219"/>
      <c r="WTI75" s="219"/>
      <c r="WTJ75" s="219"/>
      <c r="WTK75" s="219"/>
      <c r="WTL75" s="219"/>
      <c r="WTM75" s="219"/>
      <c r="WTN75" s="219"/>
      <c r="WTO75" s="219"/>
      <c r="WTP75" s="219"/>
      <c r="WTQ75" s="219"/>
      <c r="WTR75" s="219"/>
      <c r="WTS75" s="219"/>
      <c r="WTT75" s="219"/>
      <c r="WTU75" s="219"/>
      <c r="WTV75" s="219"/>
      <c r="WTW75" s="219"/>
      <c r="WTX75" s="219"/>
      <c r="WTY75" s="219"/>
      <c r="WTZ75" s="219"/>
      <c r="WUA75" s="219"/>
      <c r="WUB75" s="219"/>
      <c r="WUC75" s="219"/>
      <c r="WUD75" s="219"/>
      <c r="WUE75" s="219"/>
      <c r="WUF75" s="219"/>
      <c r="WUG75" s="219"/>
      <c r="WUH75" s="219"/>
      <c r="WUI75" s="219"/>
      <c r="WUJ75" s="219"/>
      <c r="WUK75" s="219"/>
      <c r="WUL75" s="219"/>
      <c r="WUM75" s="219"/>
      <c r="WUN75" s="219"/>
      <c r="WUO75" s="219"/>
      <c r="WUP75" s="219"/>
      <c r="WUQ75" s="219"/>
      <c r="WUR75" s="219"/>
      <c r="WUS75" s="219"/>
      <c r="WUT75" s="219"/>
      <c r="WUU75" s="219"/>
      <c r="WUV75" s="219"/>
      <c r="WUW75" s="219"/>
      <c r="WUX75" s="219"/>
      <c r="WUY75" s="219"/>
      <c r="WUZ75" s="219"/>
      <c r="WVA75" s="219"/>
      <c r="WVB75" s="219"/>
      <c r="WVC75" s="219"/>
      <c r="WVD75" s="219"/>
      <c r="WVE75" s="219"/>
      <c r="WVF75" s="219"/>
      <c r="WVG75" s="219"/>
      <c r="WVH75" s="219"/>
      <c r="WVI75" s="219"/>
      <c r="WVJ75" s="219"/>
      <c r="WVK75" s="219"/>
      <c r="WVL75" s="219"/>
      <c r="WVM75" s="219"/>
      <c r="WVN75" s="219"/>
      <c r="WVO75" s="219"/>
      <c r="WVP75" s="219"/>
      <c r="WVQ75" s="219"/>
      <c r="WVR75" s="219"/>
      <c r="WVS75" s="219"/>
      <c r="WVT75" s="219"/>
      <c r="WVU75" s="219"/>
      <c r="WVV75" s="219"/>
      <c r="WVW75" s="219"/>
      <c r="WVX75" s="219"/>
      <c r="WVY75" s="219"/>
      <c r="WVZ75" s="219"/>
      <c r="WWA75" s="219"/>
      <c r="WWB75" s="219"/>
      <c r="WWC75" s="219"/>
      <c r="WWD75" s="219"/>
      <c r="WWE75" s="219"/>
      <c r="WWF75" s="219"/>
      <c r="WWG75" s="219"/>
      <c r="WWH75" s="219"/>
      <c r="WWI75" s="219"/>
      <c r="WWJ75" s="219"/>
      <c r="WWK75" s="219"/>
      <c r="WWL75" s="219"/>
      <c r="WWM75" s="219"/>
      <c r="WWN75" s="219"/>
      <c r="WWO75" s="219"/>
      <c r="WWP75" s="219"/>
      <c r="WWQ75" s="219"/>
      <c r="WWR75" s="219"/>
      <c r="WWS75" s="219"/>
      <c r="WWT75" s="219"/>
      <c r="WWU75" s="219"/>
      <c r="WWV75" s="219"/>
      <c r="WWW75" s="219"/>
      <c r="WWX75" s="219"/>
      <c r="WWY75" s="219"/>
      <c r="WWZ75" s="219"/>
      <c r="WXA75" s="219"/>
      <c r="WXB75" s="219"/>
      <c r="WXC75" s="219"/>
      <c r="WXD75" s="219"/>
      <c r="WXE75" s="219"/>
      <c r="WXF75" s="219"/>
      <c r="WXG75" s="219"/>
      <c r="WXH75" s="219"/>
      <c r="WXI75" s="219"/>
      <c r="WXJ75" s="219"/>
    </row>
  </sheetData>
  <sheetProtection algorithmName="SHA-512" hashValue="LMXD1nLfAROW3T4fk/L83D0tDuEmdfOtFUweR7KRsGh51S2q2mYfM5nU8HpXHtMPvy4hAF7PMMhRmOFNEPQ1lQ==" saltValue="CSDDLWg0PZGaK3kkXlUXLA==" spinCount="100000" sheet="1" objects="1" scenarios="1"/>
  <mergeCells count="441">
    <mergeCell ref="AZ71:AZ74"/>
    <mergeCell ref="BA71:BA72"/>
    <mergeCell ref="BC71:BC72"/>
    <mergeCell ref="BI71:BI74"/>
    <mergeCell ref="BA73:BA74"/>
    <mergeCell ref="BC73:BC74"/>
    <mergeCell ref="AG71:AG74"/>
    <mergeCell ref="AJ71:AJ74"/>
    <mergeCell ref="AL71:AL74"/>
    <mergeCell ref="AP71:AP74"/>
    <mergeCell ref="AT71:AT74"/>
    <mergeCell ref="AU71:AU74"/>
    <mergeCell ref="C71:C74"/>
    <mergeCell ref="D71:D72"/>
    <mergeCell ref="R71:R74"/>
    <mergeCell ref="S71:S74"/>
    <mergeCell ref="T71:T74"/>
    <mergeCell ref="U71:U74"/>
    <mergeCell ref="D73:D74"/>
    <mergeCell ref="AV67:AV70"/>
    <mergeCell ref="AW67:AW70"/>
    <mergeCell ref="C67:C70"/>
    <mergeCell ref="D67:D68"/>
    <mergeCell ref="R67:R70"/>
    <mergeCell ref="S67:S70"/>
    <mergeCell ref="T67:T70"/>
    <mergeCell ref="U67:U70"/>
    <mergeCell ref="D69:D70"/>
    <mergeCell ref="AV71:AV74"/>
    <mergeCell ref="AW71:AW74"/>
    <mergeCell ref="AZ67:AZ70"/>
    <mergeCell ref="BA67:BA68"/>
    <mergeCell ref="BC67:BC68"/>
    <mergeCell ref="BI67:BI70"/>
    <mergeCell ref="BA69:BA70"/>
    <mergeCell ref="BC69:BC70"/>
    <mergeCell ref="AG67:AG70"/>
    <mergeCell ref="AJ67:AJ70"/>
    <mergeCell ref="AL67:AL70"/>
    <mergeCell ref="AP67:AP70"/>
    <mergeCell ref="AT67:AT70"/>
    <mergeCell ref="AU67:AU70"/>
    <mergeCell ref="AZ63:AZ66"/>
    <mergeCell ref="BA63:BA64"/>
    <mergeCell ref="BC63:BC64"/>
    <mergeCell ref="BI63:BI66"/>
    <mergeCell ref="BA65:BA66"/>
    <mergeCell ref="BC65:BC66"/>
    <mergeCell ref="AG63:AG66"/>
    <mergeCell ref="AJ63:AJ66"/>
    <mergeCell ref="AL63:AL66"/>
    <mergeCell ref="AP63:AP66"/>
    <mergeCell ref="AT63:AT66"/>
    <mergeCell ref="AU63:AU66"/>
    <mergeCell ref="C63:C66"/>
    <mergeCell ref="D63:D64"/>
    <mergeCell ref="R63:R66"/>
    <mergeCell ref="S63:S66"/>
    <mergeCell ref="T63:T66"/>
    <mergeCell ref="U63:U66"/>
    <mergeCell ref="D65:D66"/>
    <mergeCell ref="AV59:AV62"/>
    <mergeCell ref="AW59:AW62"/>
    <mergeCell ref="C59:C62"/>
    <mergeCell ref="D59:D60"/>
    <mergeCell ref="R59:R62"/>
    <mergeCell ref="S59:S62"/>
    <mergeCell ref="T59:T62"/>
    <mergeCell ref="U59:U62"/>
    <mergeCell ref="D61:D62"/>
    <mergeCell ref="AV63:AV66"/>
    <mergeCell ref="AW63:AW66"/>
    <mergeCell ref="AZ59:AZ62"/>
    <mergeCell ref="BA59:BA60"/>
    <mergeCell ref="BC59:BC60"/>
    <mergeCell ref="BI59:BI62"/>
    <mergeCell ref="BA61:BA62"/>
    <mergeCell ref="BC61:BC62"/>
    <mergeCell ref="AG59:AG62"/>
    <mergeCell ref="AJ59:AJ62"/>
    <mergeCell ref="AL59:AL62"/>
    <mergeCell ref="AP59:AP62"/>
    <mergeCell ref="AT59:AT62"/>
    <mergeCell ref="AU59:AU62"/>
    <mergeCell ref="BA55:BA56"/>
    <mergeCell ref="BC55:BC56"/>
    <mergeCell ref="BI55:BI58"/>
    <mergeCell ref="BA57:BA58"/>
    <mergeCell ref="BC57:BC58"/>
    <mergeCell ref="AG55:AG58"/>
    <mergeCell ref="AJ55:AJ58"/>
    <mergeCell ref="AL55:AL58"/>
    <mergeCell ref="AP55:AP58"/>
    <mergeCell ref="AT55:AT58"/>
    <mergeCell ref="AU55:AU58"/>
    <mergeCell ref="C55:C58"/>
    <mergeCell ref="D55:D56"/>
    <mergeCell ref="R55:R58"/>
    <mergeCell ref="S55:S58"/>
    <mergeCell ref="T55:T58"/>
    <mergeCell ref="U55:U58"/>
    <mergeCell ref="D57:D58"/>
    <mergeCell ref="AW51:AW54"/>
    <mergeCell ref="AZ51:AZ54"/>
    <mergeCell ref="AV55:AV58"/>
    <mergeCell ref="AW55:AW58"/>
    <mergeCell ref="AZ55:AZ58"/>
    <mergeCell ref="C51:C54"/>
    <mergeCell ref="BA51:BA52"/>
    <mergeCell ref="BC51:BC52"/>
    <mergeCell ref="BI51:BI54"/>
    <mergeCell ref="D53:D54"/>
    <mergeCell ref="BA53:BA54"/>
    <mergeCell ref="BC53:BC54"/>
    <mergeCell ref="AJ51:AJ54"/>
    <mergeCell ref="AL51:AL54"/>
    <mergeCell ref="AP51:AP54"/>
    <mergeCell ref="AT51:AT54"/>
    <mergeCell ref="AU51:AU54"/>
    <mergeCell ref="AV51:AV54"/>
    <mergeCell ref="D51:D52"/>
    <mergeCell ref="R51:R54"/>
    <mergeCell ref="S51:S54"/>
    <mergeCell ref="T51:T54"/>
    <mergeCell ref="U51:U54"/>
    <mergeCell ref="AG51:AG54"/>
    <mergeCell ref="AV47:AV50"/>
    <mergeCell ref="AW47:AW50"/>
    <mergeCell ref="C47:C50"/>
    <mergeCell ref="AU43:AU46"/>
    <mergeCell ref="AV43:AV46"/>
    <mergeCell ref="AW43:AW46"/>
    <mergeCell ref="AZ43:AZ46"/>
    <mergeCell ref="BA43:BA44"/>
    <mergeCell ref="BC43:BC44"/>
    <mergeCell ref="U43:U46"/>
    <mergeCell ref="AG43:AG46"/>
    <mergeCell ref="D49:D50"/>
    <mergeCell ref="BA49:BA50"/>
    <mergeCell ref="BC49:BC50"/>
    <mergeCell ref="AZ47:AZ50"/>
    <mergeCell ref="BA47:BA48"/>
    <mergeCell ref="BC47:BC48"/>
    <mergeCell ref="AT43:AT46"/>
    <mergeCell ref="C43:C46"/>
    <mergeCell ref="R43:R46"/>
    <mergeCell ref="S43:S46"/>
    <mergeCell ref="T43:T46"/>
    <mergeCell ref="BI39:BI42"/>
    <mergeCell ref="D41:D42"/>
    <mergeCell ref="AY41:AY42"/>
    <mergeCell ref="BA41:BA42"/>
    <mergeCell ref="BC41:BC42"/>
    <mergeCell ref="BA39:BA40"/>
    <mergeCell ref="BC39:BC40"/>
    <mergeCell ref="BI47:BI50"/>
    <mergeCell ref="AG47:AG50"/>
    <mergeCell ref="AJ47:AJ50"/>
    <mergeCell ref="AL47:AL50"/>
    <mergeCell ref="AP47:AP50"/>
    <mergeCell ref="AT47:AT50"/>
    <mergeCell ref="AU47:AU50"/>
    <mergeCell ref="BI43:BI46"/>
    <mergeCell ref="D45:D46"/>
    <mergeCell ref="BA45:BA46"/>
    <mergeCell ref="BC45:BC46"/>
    <mergeCell ref="D47:D48"/>
    <mergeCell ref="R47:R50"/>
    <mergeCell ref="S47:S50"/>
    <mergeCell ref="T47:T50"/>
    <mergeCell ref="U47:U50"/>
    <mergeCell ref="D43:D44"/>
    <mergeCell ref="AV39:AV42"/>
    <mergeCell ref="AW39:AW42"/>
    <mergeCell ref="AY39:AY40"/>
    <mergeCell ref="AZ39:AZ42"/>
    <mergeCell ref="AG39:AG42"/>
    <mergeCell ref="AJ39:AJ42"/>
    <mergeCell ref="AL39:AL42"/>
    <mergeCell ref="AP39:AP42"/>
    <mergeCell ref="AT39:AT42"/>
    <mergeCell ref="AU39:AU42"/>
    <mergeCell ref="C39:C42"/>
    <mergeCell ref="D39:D40"/>
    <mergeCell ref="R39:R42"/>
    <mergeCell ref="S39:S42"/>
    <mergeCell ref="T39:T42"/>
    <mergeCell ref="U39:U42"/>
    <mergeCell ref="AJ43:AJ46"/>
    <mergeCell ref="AL43:AL46"/>
    <mergeCell ref="AP43:AP46"/>
    <mergeCell ref="BC35:BC36"/>
    <mergeCell ref="BI35:BI38"/>
    <mergeCell ref="D37:D38"/>
    <mergeCell ref="AG37:AG38"/>
    <mergeCell ref="AH37:AH38"/>
    <mergeCell ref="BA37:BA38"/>
    <mergeCell ref="BC37:BC38"/>
    <mergeCell ref="AT35:AT38"/>
    <mergeCell ref="AU35:AU38"/>
    <mergeCell ref="AV35:AV38"/>
    <mergeCell ref="AW35:AW38"/>
    <mergeCell ref="AZ35:AZ38"/>
    <mergeCell ref="BA35:BA36"/>
    <mergeCell ref="AG35:AG36"/>
    <mergeCell ref="AH35:AH36"/>
    <mergeCell ref="AJ35:AJ38"/>
    <mergeCell ref="AK35:AK38"/>
    <mergeCell ref="AL35:AL38"/>
    <mergeCell ref="AP35:AP38"/>
    <mergeCell ref="C35:C38"/>
    <mergeCell ref="D35:D36"/>
    <mergeCell ref="R35:R38"/>
    <mergeCell ref="S35:S38"/>
    <mergeCell ref="T35:T38"/>
    <mergeCell ref="U35:U38"/>
    <mergeCell ref="BC31:BC32"/>
    <mergeCell ref="BI31:BI34"/>
    <mergeCell ref="D33:D34"/>
    <mergeCell ref="AG33:AG34"/>
    <mergeCell ref="AH33:AH34"/>
    <mergeCell ref="BA33:BA34"/>
    <mergeCell ref="BC33:BC34"/>
    <mergeCell ref="AT31:AT34"/>
    <mergeCell ref="AU31:AU34"/>
    <mergeCell ref="AV31:AV34"/>
    <mergeCell ref="AW31:AW34"/>
    <mergeCell ref="AZ31:AZ34"/>
    <mergeCell ref="BA31:BA32"/>
    <mergeCell ref="AG31:AG32"/>
    <mergeCell ref="AH31:AH32"/>
    <mergeCell ref="AJ31:AJ34"/>
    <mergeCell ref="AK31:AK34"/>
    <mergeCell ref="AL31:AL34"/>
    <mergeCell ref="AP31:AP34"/>
    <mergeCell ref="C31:C34"/>
    <mergeCell ref="D31:D32"/>
    <mergeCell ref="R31:R34"/>
    <mergeCell ref="S31:S34"/>
    <mergeCell ref="T31:T34"/>
    <mergeCell ref="U31:U34"/>
    <mergeCell ref="BC27:BC28"/>
    <mergeCell ref="BI27:BI30"/>
    <mergeCell ref="D29:D30"/>
    <mergeCell ref="AG29:AG30"/>
    <mergeCell ref="AH29:AH30"/>
    <mergeCell ref="BA29:BA30"/>
    <mergeCell ref="BC29:BC30"/>
    <mergeCell ref="AT27:AT30"/>
    <mergeCell ref="AU27:AU30"/>
    <mergeCell ref="AV27:AV30"/>
    <mergeCell ref="AW27:AW30"/>
    <mergeCell ref="AZ27:AZ30"/>
    <mergeCell ref="BA27:BA28"/>
    <mergeCell ref="AG27:AG28"/>
    <mergeCell ref="AH27:AH28"/>
    <mergeCell ref="AJ27:AJ30"/>
    <mergeCell ref="AK27:AK30"/>
    <mergeCell ref="AL27:AL30"/>
    <mergeCell ref="AP27:AP30"/>
    <mergeCell ref="C27:C30"/>
    <mergeCell ref="D27:D28"/>
    <mergeCell ref="R27:R30"/>
    <mergeCell ref="S27:S30"/>
    <mergeCell ref="T27:T30"/>
    <mergeCell ref="U27:U30"/>
    <mergeCell ref="BC23:BC24"/>
    <mergeCell ref="C23:C26"/>
    <mergeCell ref="BI23:BI26"/>
    <mergeCell ref="D25:D26"/>
    <mergeCell ref="AG25:AG26"/>
    <mergeCell ref="AH25:AH26"/>
    <mergeCell ref="BA25:BA26"/>
    <mergeCell ref="BC25:BC26"/>
    <mergeCell ref="AT23:AT26"/>
    <mergeCell ref="AU23:AU26"/>
    <mergeCell ref="AV23:AV26"/>
    <mergeCell ref="AW23:AW26"/>
    <mergeCell ref="AZ23:AZ26"/>
    <mergeCell ref="BA23:BA24"/>
    <mergeCell ref="AG23:AG24"/>
    <mergeCell ref="AH23:AH24"/>
    <mergeCell ref="AJ23:AJ26"/>
    <mergeCell ref="AK23:AK26"/>
    <mergeCell ref="AL23:AL26"/>
    <mergeCell ref="AP23:AP26"/>
    <mergeCell ref="D23:D24"/>
    <mergeCell ref="R23:R26"/>
    <mergeCell ref="S23:S26"/>
    <mergeCell ref="T23:T26"/>
    <mergeCell ref="U23:U26"/>
    <mergeCell ref="BA21:BA22"/>
    <mergeCell ref="BC21:BC22"/>
    <mergeCell ref="AT19:AT22"/>
    <mergeCell ref="AU19:AU22"/>
    <mergeCell ref="AV19:AV22"/>
    <mergeCell ref="AW19:AW22"/>
    <mergeCell ref="AZ19:AZ22"/>
    <mergeCell ref="BA19:BA20"/>
    <mergeCell ref="AG19:AG20"/>
    <mergeCell ref="AH19:AH20"/>
    <mergeCell ref="AJ19:AJ22"/>
    <mergeCell ref="AK19:AK22"/>
    <mergeCell ref="AL19:AL22"/>
    <mergeCell ref="AP19:AP22"/>
    <mergeCell ref="U19:U22"/>
    <mergeCell ref="BI15:BI18"/>
    <mergeCell ref="D17:D18"/>
    <mergeCell ref="AG17:AG18"/>
    <mergeCell ref="AH17:AH18"/>
    <mergeCell ref="BA17:BA18"/>
    <mergeCell ref="BC17:BC18"/>
    <mergeCell ref="AU15:AU18"/>
    <mergeCell ref="AV15:AV18"/>
    <mergeCell ref="AW15:AW18"/>
    <mergeCell ref="AZ15:AZ18"/>
    <mergeCell ref="BA15:BA16"/>
    <mergeCell ref="BC15:BC16"/>
    <mergeCell ref="AH15:AH16"/>
    <mergeCell ref="AJ15:AJ18"/>
    <mergeCell ref="AK15:AK18"/>
    <mergeCell ref="AL15:AL18"/>
    <mergeCell ref="AP15:AP18"/>
    <mergeCell ref="AT15:AT18"/>
    <mergeCell ref="BC19:BC20"/>
    <mergeCell ref="BI19:BI22"/>
    <mergeCell ref="D21:D22"/>
    <mergeCell ref="AG21:AG22"/>
    <mergeCell ref="AH21:AH22"/>
    <mergeCell ref="C11:C14"/>
    <mergeCell ref="D11:D12"/>
    <mergeCell ref="R11:R14"/>
    <mergeCell ref="S11:S14"/>
    <mergeCell ref="C19:C22"/>
    <mergeCell ref="D19:D20"/>
    <mergeCell ref="R19:R22"/>
    <mergeCell ref="S19:S22"/>
    <mergeCell ref="T19:T22"/>
    <mergeCell ref="S15:S18"/>
    <mergeCell ref="T15:T18"/>
    <mergeCell ref="U15:U18"/>
    <mergeCell ref="BA11:BA12"/>
    <mergeCell ref="BC11:BC12"/>
    <mergeCell ref="BI11:BI14"/>
    <mergeCell ref="D13:D14"/>
    <mergeCell ref="AG13:AG14"/>
    <mergeCell ref="AH13:AH14"/>
    <mergeCell ref="BA13:BA14"/>
    <mergeCell ref="BC13:BC14"/>
    <mergeCell ref="AH11:AH12"/>
    <mergeCell ref="AJ11:AJ14"/>
    <mergeCell ref="AK11:AK14"/>
    <mergeCell ref="AL11:AL14"/>
    <mergeCell ref="AP11:AP14"/>
    <mergeCell ref="AT11:AT14"/>
    <mergeCell ref="BC7:BC8"/>
    <mergeCell ref="BI7:BI10"/>
    <mergeCell ref="D9:D10"/>
    <mergeCell ref="AG9:AG10"/>
    <mergeCell ref="AH9:AH10"/>
    <mergeCell ref="BA9:BA10"/>
    <mergeCell ref="BC9:BC10"/>
    <mergeCell ref="AU7:AU10"/>
    <mergeCell ref="AV7:AV10"/>
    <mergeCell ref="AW7:AW10"/>
    <mergeCell ref="AX7:AX74"/>
    <mergeCell ref="AZ7:AZ10"/>
    <mergeCell ref="BA7:BA8"/>
    <mergeCell ref="AU11:AU14"/>
    <mergeCell ref="AV11:AV14"/>
    <mergeCell ref="AW11:AW14"/>
    <mergeCell ref="AZ11:AZ14"/>
    <mergeCell ref="AH7:AH8"/>
    <mergeCell ref="AJ7:AJ10"/>
    <mergeCell ref="AK7:AK10"/>
    <mergeCell ref="AL7:AL10"/>
    <mergeCell ref="AP7:AP10"/>
    <mergeCell ref="D15:D16"/>
    <mergeCell ref="R15:R18"/>
    <mergeCell ref="AA5:AF5"/>
    <mergeCell ref="AH5:AK5"/>
    <mergeCell ref="AM5:AO5"/>
    <mergeCell ref="AQ5:AS5"/>
    <mergeCell ref="AU5:AW5"/>
    <mergeCell ref="B7:B74"/>
    <mergeCell ref="C7:C10"/>
    <mergeCell ref="D7:D8"/>
    <mergeCell ref="R7:R10"/>
    <mergeCell ref="S7:S10"/>
    <mergeCell ref="AT7:AT10"/>
    <mergeCell ref="T7:T10"/>
    <mergeCell ref="U7:U10"/>
    <mergeCell ref="Y7:Y74"/>
    <mergeCell ref="AB7:AB74"/>
    <mergeCell ref="AE7:AE74"/>
    <mergeCell ref="AG7:AG8"/>
    <mergeCell ref="AG11:AG12"/>
    <mergeCell ref="AG15:AG16"/>
    <mergeCell ref="AA19:AA21"/>
    <mergeCell ref="AC19:AC21"/>
    <mergeCell ref="T11:T14"/>
    <mergeCell ref="U11:U14"/>
    <mergeCell ref="C15:C18"/>
    <mergeCell ref="G5:H5"/>
    <mergeCell ref="I5:J5"/>
    <mergeCell ref="L5:N5"/>
    <mergeCell ref="O5:Q5"/>
    <mergeCell ref="S5:U5"/>
    <mergeCell ref="W5:X5"/>
    <mergeCell ref="G3:H3"/>
    <mergeCell ref="I3:J3"/>
    <mergeCell ref="U3:U4"/>
    <mergeCell ref="X3:X4"/>
    <mergeCell ref="AU1:AW2"/>
    <mergeCell ref="AY1:AY4"/>
    <mergeCell ref="BA1:BA4"/>
    <mergeCell ref="BC1:BC4"/>
    <mergeCell ref="BG1:BH4"/>
    <mergeCell ref="BI1:BI4"/>
    <mergeCell ref="S1:U2"/>
    <mergeCell ref="W1:X2"/>
    <mergeCell ref="AA1:AF2"/>
    <mergeCell ref="AH1:AI2"/>
    <mergeCell ref="AM1:AO2"/>
    <mergeCell ref="AQ1:AS2"/>
    <mergeCell ref="AK3:AK4"/>
    <mergeCell ref="AN3:AO3"/>
    <mergeCell ref="AR3:AS3"/>
    <mergeCell ref="AW3:AW4"/>
    <mergeCell ref="AC3:AC4"/>
    <mergeCell ref="AF3:AF4"/>
    <mergeCell ref="B1:B4"/>
    <mergeCell ref="C1:C4"/>
    <mergeCell ref="D1:D4"/>
    <mergeCell ref="E1:E4"/>
    <mergeCell ref="G1:J1"/>
    <mergeCell ref="L1:Q1"/>
    <mergeCell ref="G2:H2"/>
    <mergeCell ref="I2:J2"/>
    <mergeCell ref="L2:N2"/>
    <mergeCell ref="O2:Q2"/>
  </mergeCells>
  <phoneticPr fontId="2"/>
  <pageMargins left="0.39370078740157483" right="0.39370078740157483" top="0.98425196850393704" bottom="0.39370078740157483" header="0.39370078740157483" footer="0.15748031496062992"/>
  <pageSetup paperSize="9" scale="74" pageOrder="overThenDown" orientation="portrait" horizontalDpi="300" verticalDpi="300" r:id="rId1"/>
  <headerFooter differentFirst="1">
    <firstHeader>&amp;L&amp;"ＤＦ特太ゴシック体,標準"&amp;16保育所（保育認定）</firstHeader>
  </headerFooter>
  <rowBreaks count="1" manualBreakCount="1">
    <brk id="6" max="16383" man="1"/>
  </rowBreaks>
  <colBreaks count="2" manualBreakCount="2">
    <brk id="21" max="73" man="1"/>
    <brk id="37" max="73"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5"/>
  <sheetViews>
    <sheetView view="pageBreakPreview" zoomScale="90" zoomScaleNormal="100" zoomScaleSheetLayoutView="90" workbookViewId="0">
      <selection activeCell="A60" sqref="A60"/>
    </sheetView>
  </sheetViews>
  <sheetFormatPr defaultColWidth="2.5" defaultRowHeight="25.5" customHeight="1"/>
  <cols>
    <col min="1" max="1" width="23" style="223" customWidth="1"/>
    <col min="2" max="2" width="2.5" style="223" customWidth="1"/>
    <col min="3" max="21" width="2.625" style="223" customWidth="1"/>
    <col min="22" max="22" width="2.75" style="223" customWidth="1"/>
    <col min="23" max="23" width="57.375" style="256" customWidth="1"/>
    <col min="24" max="16384" width="2.5" style="223"/>
  </cols>
  <sheetData>
    <row r="1" spans="1:23" ht="25.5" customHeight="1">
      <c r="A1" s="221" t="s">
        <v>732</v>
      </c>
      <c r="B1" s="222"/>
      <c r="C1" s="222"/>
      <c r="D1" s="222"/>
      <c r="E1" s="222"/>
      <c r="F1" s="222"/>
      <c r="G1" s="222"/>
      <c r="H1" s="222"/>
      <c r="I1" s="222"/>
      <c r="J1" s="222"/>
      <c r="K1" s="222"/>
      <c r="L1" s="222"/>
      <c r="M1" s="222"/>
      <c r="N1" s="222"/>
      <c r="O1" s="222"/>
      <c r="P1" s="222"/>
      <c r="Q1" s="222"/>
      <c r="R1" s="222"/>
      <c r="S1" s="222"/>
      <c r="T1" s="222"/>
      <c r="U1" s="222"/>
      <c r="V1" s="222"/>
      <c r="W1" s="222"/>
    </row>
    <row r="3" spans="1:23" ht="20.25" customHeight="1">
      <c r="A3" s="1911" t="s">
        <v>533</v>
      </c>
      <c r="B3" s="1914" t="s">
        <v>733</v>
      </c>
      <c r="C3" s="1917"/>
      <c r="D3" s="224"/>
      <c r="E3" s="1920" t="s">
        <v>734</v>
      </c>
      <c r="F3" s="1920"/>
      <c r="G3" s="1920"/>
      <c r="H3" s="1920"/>
      <c r="I3" s="1920"/>
      <c r="J3" s="225"/>
      <c r="K3" s="1921" t="s">
        <v>735</v>
      </c>
      <c r="L3" s="1921"/>
      <c r="M3" s="1921"/>
      <c r="N3" s="1921"/>
      <c r="O3" s="1921"/>
      <c r="P3" s="1921"/>
      <c r="Q3" s="1921"/>
      <c r="R3" s="1921"/>
      <c r="S3" s="225"/>
      <c r="T3" s="225"/>
      <c r="U3" s="225"/>
      <c r="V3" s="226"/>
      <c r="W3" s="1906" t="s">
        <v>736</v>
      </c>
    </row>
    <row r="4" spans="1:23" ht="25.5" customHeight="1">
      <c r="A4" s="1912"/>
      <c r="B4" s="1915"/>
      <c r="C4" s="1918"/>
      <c r="D4" s="227" t="s">
        <v>737</v>
      </c>
      <c r="E4" s="1907">
        <v>257380</v>
      </c>
      <c r="F4" s="1907"/>
      <c r="G4" s="1907"/>
      <c r="H4" s="1907"/>
      <c r="I4" s="1907"/>
      <c r="J4" s="228" t="s">
        <v>738</v>
      </c>
      <c r="K4" s="1908">
        <v>2570</v>
      </c>
      <c r="L4" s="1908"/>
      <c r="M4" s="1908"/>
      <c r="N4" s="1908"/>
      <c r="O4" s="1908"/>
      <c r="P4" s="1908"/>
      <c r="Q4" s="1908"/>
      <c r="R4" s="1908"/>
      <c r="S4" s="229" t="s">
        <v>739</v>
      </c>
      <c r="T4" s="228"/>
      <c r="U4" s="228"/>
      <c r="V4" s="230"/>
      <c r="W4" s="1906"/>
    </row>
    <row r="5" spans="1:23" ht="20.25" customHeight="1">
      <c r="A5" s="1913"/>
      <c r="B5" s="1916"/>
      <c r="C5" s="1919"/>
      <c r="D5" s="231"/>
      <c r="E5" s="231"/>
      <c r="F5" s="231"/>
      <c r="G5" s="232"/>
      <c r="H5" s="232"/>
      <c r="I5" s="232"/>
      <c r="J5" s="232"/>
      <c r="K5" s="232"/>
      <c r="L5" s="232"/>
      <c r="M5" s="1909" t="s">
        <v>740</v>
      </c>
      <c r="N5" s="1909"/>
      <c r="O5" s="1909"/>
      <c r="P5" s="1909"/>
      <c r="Q5" s="1909"/>
      <c r="R5" s="1909"/>
      <c r="S5" s="1909"/>
      <c r="T5" s="1909"/>
      <c r="U5" s="1909"/>
      <c r="V5" s="1910"/>
      <c r="W5" s="1906"/>
    </row>
    <row r="6" spans="1:23" ht="25.5" customHeight="1">
      <c r="A6" s="233"/>
      <c r="B6" s="233"/>
      <c r="C6" s="233"/>
      <c r="D6" s="234"/>
      <c r="E6" s="234"/>
      <c r="F6" s="234"/>
      <c r="G6" s="234"/>
      <c r="H6" s="235"/>
      <c r="I6" s="235"/>
      <c r="J6" s="235"/>
      <c r="K6" s="235"/>
      <c r="L6" s="233"/>
      <c r="M6" s="235"/>
      <c r="N6" s="235"/>
      <c r="O6" s="235"/>
      <c r="P6" s="235"/>
      <c r="Q6" s="236"/>
      <c r="R6" s="236"/>
      <c r="S6" s="236"/>
      <c r="T6" s="236"/>
      <c r="U6" s="236"/>
      <c r="V6" s="236"/>
      <c r="W6" s="237"/>
    </row>
    <row r="7" spans="1:23" ht="20.25" customHeight="1">
      <c r="A7" s="1911" t="s">
        <v>535</v>
      </c>
      <c r="B7" s="1914" t="s">
        <v>741</v>
      </c>
      <c r="C7" s="1924" t="s">
        <v>742</v>
      </c>
      <c r="D7" s="224"/>
      <c r="E7" s="1920" t="s">
        <v>734</v>
      </c>
      <c r="F7" s="1920"/>
      <c r="G7" s="1920"/>
      <c r="H7" s="1920"/>
      <c r="I7" s="1920"/>
      <c r="J7" s="225"/>
      <c r="K7" s="1921" t="s">
        <v>735</v>
      </c>
      <c r="L7" s="1921"/>
      <c r="M7" s="1921"/>
      <c r="N7" s="1921"/>
      <c r="O7" s="1921"/>
      <c r="P7" s="1921"/>
      <c r="Q7" s="1921"/>
      <c r="R7" s="1921"/>
      <c r="S7" s="225"/>
      <c r="T7" s="225"/>
      <c r="U7" s="225"/>
      <c r="V7" s="226"/>
      <c r="W7" s="1906" t="s">
        <v>743</v>
      </c>
    </row>
    <row r="8" spans="1:23" ht="25.5" customHeight="1">
      <c r="A8" s="1912"/>
      <c r="B8" s="1915"/>
      <c r="C8" s="1925"/>
      <c r="D8" s="227" t="s">
        <v>737</v>
      </c>
      <c r="E8" s="1907">
        <v>49870</v>
      </c>
      <c r="F8" s="1907"/>
      <c r="G8" s="1907"/>
      <c r="H8" s="1907"/>
      <c r="I8" s="1907"/>
      <c r="J8" s="228" t="s">
        <v>738</v>
      </c>
      <c r="K8" s="1908">
        <v>490</v>
      </c>
      <c r="L8" s="1908"/>
      <c r="M8" s="1908"/>
      <c r="N8" s="1908"/>
      <c r="O8" s="1908"/>
      <c r="P8" s="1908"/>
      <c r="Q8" s="1908"/>
      <c r="R8" s="1908"/>
      <c r="S8" s="229" t="s">
        <v>739</v>
      </c>
      <c r="T8" s="228"/>
      <c r="U8" s="228"/>
      <c r="V8" s="230"/>
      <c r="W8" s="1906"/>
    </row>
    <row r="9" spans="1:23" ht="20.25" customHeight="1">
      <c r="A9" s="1912"/>
      <c r="B9" s="1915"/>
      <c r="C9" s="1926"/>
      <c r="D9" s="231"/>
      <c r="E9" s="231"/>
      <c r="F9" s="231"/>
      <c r="G9" s="232"/>
      <c r="H9" s="232"/>
      <c r="I9" s="232"/>
      <c r="J9" s="232"/>
      <c r="K9" s="232"/>
      <c r="L9" s="232"/>
      <c r="M9" s="1922" t="s">
        <v>740</v>
      </c>
      <c r="N9" s="1922"/>
      <c r="O9" s="1922"/>
      <c r="P9" s="1922"/>
      <c r="Q9" s="1922"/>
      <c r="R9" s="1922"/>
      <c r="S9" s="1922"/>
      <c r="T9" s="1922"/>
      <c r="U9" s="1922"/>
      <c r="V9" s="1923"/>
      <c r="W9" s="1906"/>
    </row>
    <row r="10" spans="1:23" ht="20.25" customHeight="1">
      <c r="A10" s="1912"/>
      <c r="B10" s="1915"/>
      <c r="C10" s="1924" t="s">
        <v>744</v>
      </c>
      <c r="D10" s="224"/>
      <c r="E10" s="1920" t="s">
        <v>734</v>
      </c>
      <c r="F10" s="1920"/>
      <c r="G10" s="1920"/>
      <c r="H10" s="1920"/>
      <c r="I10" s="1920"/>
      <c r="J10" s="225"/>
      <c r="K10" s="1921" t="s">
        <v>735</v>
      </c>
      <c r="L10" s="1921"/>
      <c r="M10" s="1921"/>
      <c r="N10" s="1921"/>
      <c r="O10" s="1921"/>
      <c r="P10" s="1921"/>
      <c r="Q10" s="1921"/>
      <c r="R10" s="1921"/>
      <c r="S10" s="225"/>
      <c r="T10" s="225"/>
      <c r="U10" s="225"/>
      <c r="V10" s="226"/>
      <c r="W10" s="1906"/>
    </row>
    <row r="11" spans="1:23" ht="25.5" customHeight="1">
      <c r="A11" s="1912"/>
      <c r="B11" s="1915"/>
      <c r="C11" s="1925"/>
      <c r="D11" s="227" t="s">
        <v>737</v>
      </c>
      <c r="E11" s="1907">
        <v>33250</v>
      </c>
      <c r="F11" s="1907"/>
      <c r="G11" s="1907"/>
      <c r="H11" s="1907"/>
      <c r="I11" s="1907"/>
      <c r="J11" s="228" t="s">
        <v>738</v>
      </c>
      <c r="K11" s="1908">
        <v>330</v>
      </c>
      <c r="L11" s="1908"/>
      <c r="M11" s="1908"/>
      <c r="N11" s="1908"/>
      <c r="O11" s="1908"/>
      <c r="P11" s="1908"/>
      <c r="Q11" s="1908"/>
      <c r="R11" s="1908"/>
      <c r="S11" s="229" t="s">
        <v>739</v>
      </c>
      <c r="T11" s="228"/>
      <c r="U11" s="228"/>
      <c r="V11" s="230"/>
      <c r="W11" s="1906"/>
    </row>
    <row r="12" spans="1:23" ht="20.25" customHeight="1">
      <c r="A12" s="1913"/>
      <c r="B12" s="1916"/>
      <c r="C12" s="1926"/>
      <c r="D12" s="231"/>
      <c r="E12" s="231"/>
      <c r="F12" s="231"/>
      <c r="G12" s="232"/>
      <c r="H12" s="232"/>
      <c r="I12" s="232"/>
      <c r="J12" s="232"/>
      <c r="K12" s="232"/>
      <c r="L12" s="232"/>
      <c r="M12" s="1909" t="s">
        <v>740</v>
      </c>
      <c r="N12" s="1909"/>
      <c r="O12" s="1909"/>
      <c r="P12" s="1909"/>
      <c r="Q12" s="1909"/>
      <c r="R12" s="1909"/>
      <c r="S12" s="1909"/>
      <c r="T12" s="1909"/>
      <c r="U12" s="1909"/>
      <c r="V12" s="1910"/>
      <c r="W12" s="1906"/>
    </row>
    <row r="13" spans="1:23" ht="25.5" customHeight="1">
      <c r="A13" s="233"/>
      <c r="B13" s="233"/>
      <c r="C13" s="233"/>
      <c r="D13" s="234"/>
      <c r="E13" s="234"/>
      <c r="F13" s="234"/>
      <c r="G13" s="234"/>
      <c r="H13" s="235"/>
      <c r="I13" s="235"/>
      <c r="J13" s="235"/>
      <c r="K13" s="235"/>
      <c r="L13" s="233"/>
      <c r="M13" s="235"/>
      <c r="N13" s="235"/>
      <c r="O13" s="235"/>
      <c r="P13" s="235"/>
      <c r="Q13" s="236"/>
      <c r="R13" s="236"/>
      <c r="S13" s="236"/>
      <c r="T13" s="236"/>
      <c r="U13" s="236"/>
      <c r="V13" s="236"/>
      <c r="W13" s="237"/>
    </row>
    <row r="14" spans="1:23" ht="20.25" customHeight="1">
      <c r="A14" s="1911" t="s">
        <v>745</v>
      </c>
      <c r="B14" s="1914" t="s">
        <v>746</v>
      </c>
      <c r="C14" s="1917"/>
      <c r="D14" s="224"/>
      <c r="E14" s="1920" t="s">
        <v>734</v>
      </c>
      <c r="F14" s="1920"/>
      <c r="G14" s="1920"/>
      <c r="H14" s="1920"/>
      <c r="I14" s="1920"/>
      <c r="J14" s="225"/>
      <c r="K14" s="1921" t="s">
        <v>735</v>
      </c>
      <c r="L14" s="1921"/>
      <c r="M14" s="1921"/>
      <c r="N14" s="1921"/>
      <c r="O14" s="1921"/>
      <c r="P14" s="1921"/>
      <c r="Q14" s="1921"/>
      <c r="R14" s="1921"/>
      <c r="S14" s="225"/>
      <c r="T14" s="225"/>
      <c r="U14" s="225"/>
      <c r="V14" s="226"/>
      <c r="W14" s="1906" t="s">
        <v>736</v>
      </c>
    </row>
    <row r="15" spans="1:23" ht="25.5" customHeight="1">
      <c r="A15" s="1912"/>
      <c r="B15" s="1915"/>
      <c r="C15" s="1918"/>
      <c r="D15" s="227" t="s">
        <v>737</v>
      </c>
      <c r="E15" s="1907">
        <v>46100</v>
      </c>
      <c r="F15" s="1907"/>
      <c r="G15" s="1907"/>
      <c r="H15" s="1907"/>
      <c r="I15" s="1907"/>
      <c r="J15" s="228" t="s">
        <v>738</v>
      </c>
      <c r="K15" s="1908">
        <v>460</v>
      </c>
      <c r="L15" s="1908"/>
      <c r="M15" s="1908"/>
      <c r="N15" s="1908"/>
      <c r="O15" s="1908"/>
      <c r="P15" s="1908"/>
      <c r="Q15" s="1908"/>
      <c r="R15" s="1908"/>
      <c r="S15" s="229" t="s">
        <v>739</v>
      </c>
      <c r="T15" s="228"/>
      <c r="U15" s="228"/>
      <c r="V15" s="230"/>
      <c r="W15" s="1906"/>
    </row>
    <row r="16" spans="1:23" ht="20.25" customHeight="1">
      <c r="A16" s="1913"/>
      <c r="B16" s="1916"/>
      <c r="C16" s="1919"/>
      <c r="D16" s="231"/>
      <c r="E16" s="231"/>
      <c r="F16" s="231"/>
      <c r="G16" s="232"/>
      <c r="H16" s="232"/>
      <c r="I16" s="232"/>
      <c r="J16" s="232"/>
      <c r="K16" s="232"/>
      <c r="L16" s="232"/>
      <c r="M16" s="1909" t="s">
        <v>740</v>
      </c>
      <c r="N16" s="1909"/>
      <c r="O16" s="1909"/>
      <c r="P16" s="1909"/>
      <c r="Q16" s="1909"/>
      <c r="R16" s="1909"/>
      <c r="S16" s="1909"/>
      <c r="T16" s="1909"/>
      <c r="U16" s="1909"/>
      <c r="V16" s="1910"/>
      <c r="W16" s="1906"/>
    </row>
    <row r="17" spans="1:23" ht="20.25" customHeight="1">
      <c r="A17" s="238"/>
      <c r="B17" s="238"/>
      <c r="C17" s="239"/>
      <c r="D17" s="238"/>
      <c r="E17" s="238"/>
      <c r="F17" s="238"/>
      <c r="G17" s="240"/>
      <c r="H17" s="240"/>
      <c r="I17" s="240"/>
      <c r="J17" s="240"/>
      <c r="K17" s="240"/>
      <c r="L17" s="240"/>
      <c r="M17" s="241"/>
      <c r="N17" s="241"/>
      <c r="O17" s="241"/>
      <c r="P17" s="241"/>
      <c r="Q17" s="241"/>
      <c r="R17" s="241"/>
      <c r="S17" s="241"/>
      <c r="T17" s="241"/>
      <c r="U17" s="241"/>
      <c r="V17" s="241"/>
      <c r="W17" s="242"/>
    </row>
    <row r="18" spans="1:23" ht="30" customHeight="1">
      <c r="A18" s="1911" t="s">
        <v>747</v>
      </c>
      <c r="B18" s="1914" t="s">
        <v>748</v>
      </c>
      <c r="C18" s="1911" t="s">
        <v>749</v>
      </c>
      <c r="D18" s="1931"/>
      <c r="E18" s="1931"/>
      <c r="F18" s="1931"/>
      <c r="G18" s="1931"/>
      <c r="H18" s="1931"/>
      <c r="I18" s="1931"/>
      <c r="J18" s="1931"/>
      <c r="K18" s="1931"/>
      <c r="L18" s="1931"/>
      <c r="M18" s="1931"/>
      <c r="N18" s="1931"/>
      <c r="O18" s="1931"/>
      <c r="P18" s="1931"/>
      <c r="Q18" s="1931"/>
      <c r="R18" s="1931"/>
      <c r="S18" s="1931"/>
      <c r="T18" s="1931"/>
      <c r="U18" s="1931"/>
      <c r="V18" s="1932"/>
      <c r="W18" s="1933" t="s">
        <v>750</v>
      </c>
    </row>
    <row r="19" spans="1:23" ht="20.25" customHeight="1">
      <c r="A19" s="1927"/>
      <c r="B19" s="1929"/>
      <c r="C19" s="1936" t="s">
        <v>751</v>
      </c>
      <c r="D19" s="1937"/>
      <c r="E19" s="1937"/>
      <c r="F19" s="1937"/>
      <c r="G19" s="1937"/>
      <c r="H19" s="1937"/>
      <c r="I19" s="1937"/>
      <c r="J19" s="1937"/>
      <c r="K19" s="1937"/>
      <c r="L19" s="1907">
        <v>48860</v>
      </c>
      <c r="M19" s="1938"/>
      <c r="N19" s="1938"/>
      <c r="O19" s="1937" t="s">
        <v>752</v>
      </c>
      <c r="P19" s="1937"/>
      <c r="Q19" s="1937"/>
      <c r="R19" s="1937"/>
      <c r="S19" s="1937"/>
      <c r="T19" s="1937"/>
      <c r="U19" s="1937"/>
      <c r="V19" s="1939"/>
      <c r="W19" s="1934"/>
    </row>
    <row r="20" spans="1:23" ht="20.25" customHeight="1">
      <c r="A20" s="1928"/>
      <c r="B20" s="1930"/>
      <c r="C20" s="1940" t="s">
        <v>753</v>
      </c>
      <c r="D20" s="1922"/>
      <c r="E20" s="1922"/>
      <c r="F20" s="1922"/>
      <c r="G20" s="1922"/>
      <c r="H20" s="1922"/>
      <c r="I20" s="1922"/>
      <c r="J20" s="1922"/>
      <c r="K20" s="1922"/>
      <c r="L20" s="1941">
        <v>6110</v>
      </c>
      <c r="M20" s="1942"/>
      <c r="N20" s="1942"/>
      <c r="O20" s="1922" t="s">
        <v>754</v>
      </c>
      <c r="P20" s="1922"/>
      <c r="Q20" s="1922"/>
      <c r="R20" s="1922"/>
      <c r="S20" s="1922"/>
      <c r="T20" s="1922"/>
      <c r="U20" s="1922"/>
      <c r="V20" s="1923"/>
      <c r="W20" s="1935"/>
    </row>
    <row r="21" spans="1:23" ht="25.5" customHeight="1">
      <c r="A21" s="233"/>
      <c r="B21" s="233"/>
      <c r="C21" s="233"/>
      <c r="D21" s="234"/>
      <c r="E21" s="234"/>
      <c r="F21" s="234"/>
      <c r="G21" s="234"/>
      <c r="H21" s="235"/>
      <c r="I21" s="235"/>
      <c r="J21" s="235"/>
      <c r="K21" s="235"/>
      <c r="L21" s="233"/>
      <c r="M21" s="235"/>
      <c r="N21" s="235"/>
      <c r="O21" s="235"/>
      <c r="P21" s="235"/>
      <c r="Q21" s="236"/>
      <c r="R21" s="236"/>
      <c r="S21" s="236"/>
      <c r="T21" s="236"/>
      <c r="U21" s="236"/>
      <c r="V21" s="236"/>
      <c r="W21" s="237"/>
    </row>
    <row r="22" spans="1:23" ht="30" customHeight="1">
      <c r="A22" s="1911" t="s">
        <v>755</v>
      </c>
      <c r="B22" s="1914" t="s">
        <v>756</v>
      </c>
      <c r="C22" s="1943" t="s">
        <v>757</v>
      </c>
      <c r="D22" s="1944"/>
      <c r="E22" s="1944"/>
      <c r="F22" s="1944"/>
      <c r="G22" s="1944"/>
      <c r="H22" s="1945">
        <v>1740</v>
      </c>
      <c r="I22" s="1945"/>
      <c r="J22" s="1945"/>
      <c r="K22" s="1945"/>
      <c r="L22" s="1946"/>
      <c r="M22" s="1943" t="s">
        <v>758</v>
      </c>
      <c r="N22" s="1944"/>
      <c r="O22" s="1944"/>
      <c r="P22" s="1944"/>
      <c r="Q22" s="1944"/>
      <c r="R22" s="1945">
        <v>1200</v>
      </c>
      <c r="S22" s="1945"/>
      <c r="T22" s="1945"/>
      <c r="U22" s="1945"/>
      <c r="V22" s="1946"/>
      <c r="W22" s="1906" t="s">
        <v>759</v>
      </c>
    </row>
    <row r="23" spans="1:23" ht="30" customHeight="1">
      <c r="A23" s="1912"/>
      <c r="B23" s="1915"/>
      <c r="C23" s="1943" t="s">
        <v>760</v>
      </c>
      <c r="D23" s="1944"/>
      <c r="E23" s="1944"/>
      <c r="F23" s="1944"/>
      <c r="G23" s="1944"/>
      <c r="H23" s="1945">
        <v>1550</v>
      </c>
      <c r="I23" s="1945"/>
      <c r="J23" s="1945"/>
      <c r="K23" s="1945"/>
      <c r="L23" s="1946"/>
      <c r="M23" s="1943" t="s">
        <v>761</v>
      </c>
      <c r="N23" s="1944"/>
      <c r="O23" s="1944"/>
      <c r="P23" s="1944"/>
      <c r="Q23" s="1944"/>
      <c r="R23" s="1945">
        <v>110</v>
      </c>
      <c r="S23" s="1945"/>
      <c r="T23" s="1945"/>
      <c r="U23" s="1945"/>
      <c r="V23" s="1946"/>
      <c r="W23" s="1906"/>
    </row>
    <row r="24" spans="1:23" ht="30" customHeight="1">
      <c r="A24" s="1913"/>
      <c r="B24" s="1916"/>
      <c r="C24" s="1943" t="s">
        <v>762</v>
      </c>
      <c r="D24" s="1944"/>
      <c r="E24" s="1944"/>
      <c r="F24" s="1944"/>
      <c r="G24" s="1944"/>
      <c r="H24" s="1945">
        <v>1530</v>
      </c>
      <c r="I24" s="1945"/>
      <c r="J24" s="1945"/>
      <c r="K24" s="1945"/>
      <c r="L24" s="1946"/>
      <c r="M24" s="1947"/>
      <c r="N24" s="1948"/>
      <c r="O24" s="1948"/>
      <c r="P24" s="1948"/>
      <c r="Q24" s="1948"/>
      <c r="R24" s="1948"/>
      <c r="S24" s="1948"/>
      <c r="T24" s="1948"/>
      <c r="U24" s="1948"/>
      <c r="V24" s="1949"/>
      <c r="W24" s="1906"/>
    </row>
    <row r="25" spans="1:23" ht="25.5" customHeight="1">
      <c r="A25" s="233"/>
      <c r="B25" s="233"/>
      <c r="C25" s="233"/>
      <c r="D25" s="234"/>
      <c r="E25" s="234"/>
      <c r="F25" s="234"/>
      <c r="G25" s="234"/>
      <c r="H25" s="235"/>
      <c r="I25" s="235"/>
      <c r="J25" s="235"/>
      <c r="K25" s="235"/>
      <c r="L25" s="233"/>
      <c r="M25" s="235"/>
      <c r="N25" s="235"/>
      <c r="O25" s="235"/>
      <c r="P25" s="235"/>
      <c r="Q25" s="236"/>
      <c r="R25" s="236"/>
      <c r="S25" s="236"/>
      <c r="T25" s="236"/>
      <c r="U25" s="236"/>
      <c r="V25" s="236"/>
      <c r="W25" s="237"/>
    </row>
    <row r="26" spans="1:23" ht="30" customHeight="1">
      <c r="A26" s="243" t="s">
        <v>763</v>
      </c>
      <c r="B26" s="244" t="s">
        <v>764</v>
      </c>
      <c r="C26" s="1950">
        <v>6080</v>
      </c>
      <c r="D26" s="1950"/>
      <c r="E26" s="1950"/>
      <c r="F26" s="1950"/>
      <c r="G26" s="1950"/>
      <c r="H26" s="1950"/>
      <c r="I26" s="1950"/>
      <c r="J26" s="1950"/>
      <c r="K26" s="1950"/>
      <c r="L26" s="1950"/>
      <c r="M26" s="1950"/>
      <c r="N26" s="1950"/>
      <c r="O26" s="1950"/>
      <c r="P26" s="1950"/>
      <c r="Q26" s="1950"/>
      <c r="R26" s="1950"/>
      <c r="S26" s="1950"/>
      <c r="T26" s="1950"/>
      <c r="U26" s="1950"/>
      <c r="V26" s="1951"/>
      <c r="W26" s="245" t="s">
        <v>765</v>
      </c>
    </row>
    <row r="27" spans="1:23" ht="25.5" customHeight="1">
      <c r="A27" s="233"/>
      <c r="B27" s="233"/>
      <c r="C27" s="233"/>
      <c r="D27" s="234"/>
      <c r="E27" s="234"/>
      <c r="F27" s="234"/>
      <c r="G27" s="234"/>
      <c r="H27" s="235"/>
      <c r="I27" s="235"/>
      <c r="J27" s="235"/>
      <c r="K27" s="235"/>
      <c r="L27" s="233"/>
      <c r="M27" s="235"/>
      <c r="N27" s="235"/>
      <c r="O27" s="235"/>
      <c r="P27" s="235"/>
      <c r="Q27" s="236"/>
      <c r="R27" s="236"/>
      <c r="S27" s="236"/>
      <c r="T27" s="236"/>
      <c r="U27" s="236"/>
      <c r="V27" s="236"/>
      <c r="W27" s="246"/>
    </row>
    <row r="28" spans="1:23" ht="30" customHeight="1">
      <c r="A28" s="243" t="s">
        <v>766</v>
      </c>
      <c r="B28" s="244" t="s">
        <v>767</v>
      </c>
      <c r="C28" s="1952">
        <v>152460</v>
      </c>
      <c r="D28" s="1952"/>
      <c r="E28" s="1952"/>
      <c r="F28" s="1952"/>
      <c r="G28" s="1952"/>
      <c r="H28" s="1952"/>
      <c r="I28" s="1952"/>
      <c r="J28" s="1952"/>
      <c r="K28" s="1952"/>
      <c r="L28" s="1952"/>
      <c r="M28" s="1952"/>
      <c r="N28" s="1952"/>
      <c r="O28" s="1952"/>
      <c r="P28" s="1952"/>
      <c r="Q28" s="1952"/>
      <c r="R28" s="1952"/>
      <c r="S28" s="1952"/>
      <c r="T28" s="1952"/>
      <c r="U28" s="1952"/>
      <c r="V28" s="1953"/>
      <c r="W28" s="245" t="s">
        <v>765</v>
      </c>
    </row>
    <row r="29" spans="1:23" ht="25.5" customHeight="1">
      <c r="A29" s="233"/>
      <c r="B29" s="233"/>
      <c r="C29" s="233"/>
      <c r="D29" s="234"/>
      <c r="E29" s="234"/>
      <c r="F29" s="234"/>
      <c r="G29" s="234"/>
      <c r="H29" s="235"/>
      <c r="I29" s="235"/>
      <c r="J29" s="235"/>
      <c r="K29" s="235"/>
      <c r="L29" s="233"/>
      <c r="M29" s="235"/>
      <c r="N29" s="235"/>
      <c r="O29" s="235"/>
      <c r="P29" s="235"/>
      <c r="Q29" s="236"/>
      <c r="R29" s="236"/>
      <c r="S29" s="236"/>
      <c r="T29" s="236"/>
      <c r="U29" s="236"/>
      <c r="V29" s="236"/>
      <c r="W29" s="246"/>
    </row>
    <row r="30" spans="1:23" ht="18" customHeight="1">
      <c r="A30" s="1911" t="s">
        <v>768</v>
      </c>
      <c r="B30" s="1914" t="s">
        <v>769</v>
      </c>
      <c r="C30" s="1954" t="s">
        <v>770</v>
      </c>
      <c r="D30" s="1955"/>
      <c r="E30" s="1955"/>
      <c r="F30" s="1955"/>
      <c r="G30" s="1955"/>
      <c r="H30" s="1955"/>
      <c r="I30" s="1955"/>
      <c r="J30" s="1955"/>
      <c r="K30" s="1955"/>
      <c r="L30" s="1958">
        <v>456000</v>
      </c>
      <c r="M30" s="1958"/>
      <c r="N30" s="1958"/>
      <c r="O30" s="1958"/>
      <c r="P30" s="247"/>
      <c r="Q30" s="247"/>
      <c r="R30" s="247"/>
      <c r="S30" s="247"/>
      <c r="T30" s="247"/>
      <c r="U30" s="247"/>
      <c r="V30" s="248"/>
      <c r="W30" s="1906" t="s">
        <v>771</v>
      </c>
    </row>
    <row r="31" spans="1:23" ht="18" customHeight="1">
      <c r="A31" s="1912"/>
      <c r="B31" s="1915"/>
      <c r="C31" s="1956"/>
      <c r="D31" s="1957"/>
      <c r="E31" s="1957"/>
      <c r="F31" s="1957"/>
      <c r="G31" s="1957"/>
      <c r="H31" s="1957"/>
      <c r="I31" s="1957"/>
      <c r="J31" s="1957"/>
      <c r="K31" s="1957"/>
      <c r="L31" s="1959" t="s">
        <v>772</v>
      </c>
      <c r="M31" s="1959"/>
      <c r="N31" s="1959"/>
      <c r="O31" s="1959"/>
      <c r="P31" s="1959"/>
      <c r="Q31" s="1959"/>
      <c r="R31" s="1959"/>
      <c r="S31" s="1959"/>
      <c r="T31" s="1959"/>
      <c r="U31" s="1959"/>
      <c r="V31" s="1960"/>
      <c r="W31" s="1906"/>
    </row>
    <row r="32" spans="1:23" ht="18" customHeight="1">
      <c r="A32" s="1912"/>
      <c r="B32" s="1915"/>
      <c r="C32" s="1954" t="s">
        <v>773</v>
      </c>
      <c r="D32" s="1955"/>
      <c r="E32" s="1955"/>
      <c r="F32" s="1955"/>
      <c r="G32" s="1955"/>
      <c r="H32" s="1955"/>
      <c r="I32" s="1955"/>
      <c r="J32" s="1955"/>
      <c r="K32" s="1955"/>
      <c r="L32" s="1958">
        <v>760000</v>
      </c>
      <c r="M32" s="1958"/>
      <c r="N32" s="1958"/>
      <c r="O32" s="1958"/>
      <c r="P32" s="247"/>
      <c r="Q32" s="247"/>
      <c r="R32" s="247"/>
      <c r="S32" s="247"/>
      <c r="T32" s="247"/>
      <c r="U32" s="247"/>
      <c r="V32" s="248"/>
      <c r="W32" s="1906"/>
    </row>
    <row r="33" spans="1:23" ht="18" customHeight="1">
      <c r="A33" s="1912"/>
      <c r="B33" s="1915"/>
      <c r="C33" s="1956"/>
      <c r="D33" s="1957"/>
      <c r="E33" s="1957"/>
      <c r="F33" s="1957"/>
      <c r="G33" s="1957"/>
      <c r="H33" s="1957"/>
      <c r="I33" s="1957"/>
      <c r="J33" s="1957"/>
      <c r="K33" s="1957"/>
      <c r="L33" s="1959" t="s">
        <v>772</v>
      </c>
      <c r="M33" s="1959"/>
      <c r="N33" s="1959"/>
      <c r="O33" s="1959"/>
      <c r="P33" s="1959"/>
      <c r="Q33" s="1959"/>
      <c r="R33" s="1959"/>
      <c r="S33" s="1959"/>
      <c r="T33" s="1959"/>
      <c r="U33" s="1959"/>
      <c r="V33" s="1960"/>
      <c r="W33" s="1906"/>
    </row>
    <row r="34" spans="1:23" ht="18" customHeight="1">
      <c r="A34" s="1912"/>
      <c r="B34" s="1915"/>
      <c r="C34" s="1954" t="s">
        <v>774</v>
      </c>
      <c r="D34" s="1955"/>
      <c r="E34" s="1955"/>
      <c r="F34" s="1955"/>
      <c r="G34" s="1955"/>
      <c r="H34" s="1955"/>
      <c r="I34" s="1955"/>
      <c r="J34" s="1955"/>
      <c r="K34" s="1955"/>
      <c r="L34" s="1958">
        <v>1065000</v>
      </c>
      <c r="M34" s="1958"/>
      <c r="N34" s="1958"/>
      <c r="O34" s="1958"/>
      <c r="P34" s="247"/>
      <c r="Q34" s="247"/>
      <c r="R34" s="247"/>
      <c r="S34" s="247"/>
      <c r="T34" s="247"/>
      <c r="U34" s="247"/>
      <c r="V34" s="248"/>
      <c r="W34" s="1906"/>
    </row>
    <row r="35" spans="1:23" ht="18" customHeight="1">
      <c r="A35" s="1913"/>
      <c r="B35" s="1916"/>
      <c r="C35" s="1956"/>
      <c r="D35" s="1957"/>
      <c r="E35" s="1957"/>
      <c r="F35" s="1957"/>
      <c r="G35" s="1957"/>
      <c r="H35" s="1957"/>
      <c r="I35" s="1957"/>
      <c r="J35" s="1957"/>
      <c r="K35" s="1957"/>
      <c r="L35" s="1959" t="s">
        <v>772</v>
      </c>
      <c r="M35" s="1959"/>
      <c r="N35" s="1959"/>
      <c r="O35" s="1959"/>
      <c r="P35" s="1959"/>
      <c r="Q35" s="1959"/>
      <c r="R35" s="1959"/>
      <c r="S35" s="1959"/>
      <c r="T35" s="1959"/>
      <c r="U35" s="1959"/>
      <c r="V35" s="1960"/>
      <c r="W35" s="1906"/>
    </row>
    <row r="36" spans="1:23" ht="25.5" customHeight="1">
      <c r="A36" s="233"/>
      <c r="B36" s="233"/>
      <c r="C36" s="233"/>
      <c r="D36" s="234"/>
      <c r="E36" s="234"/>
      <c r="F36" s="234"/>
      <c r="G36" s="234"/>
      <c r="H36" s="235"/>
      <c r="I36" s="235"/>
      <c r="J36" s="235"/>
      <c r="K36" s="235"/>
      <c r="L36" s="233"/>
      <c r="M36" s="236"/>
      <c r="N36" s="235"/>
      <c r="O36" s="235"/>
      <c r="P36" s="235"/>
      <c r="Q36" s="236"/>
      <c r="R36" s="236"/>
      <c r="S36" s="236"/>
      <c r="T36" s="236"/>
      <c r="U36" s="236"/>
      <c r="V36" s="236"/>
      <c r="W36" s="246"/>
    </row>
    <row r="37" spans="1:23" ht="30" customHeight="1">
      <c r="A37" s="243" t="s">
        <v>775</v>
      </c>
      <c r="B37" s="244" t="s">
        <v>776</v>
      </c>
      <c r="C37" s="1961">
        <v>160000</v>
      </c>
      <c r="D37" s="1961"/>
      <c r="E37" s="1961"/>
      <c r="F37" s="1961"/>
      <c r="G37" s="1961"/>
      <c r="H37" s="1961"/>
      <c r="I37" s="1961"/>
      <c r="J37" s="1961"/>
      <c r="K37" s="1961"/>
      <c r="L37" s="1961"/>
      <c r="M37" s="1961"/>
      <c r="N37" s="1961"/>
      <c r="O37" s="1961"/>
      <c r="P37" s="1961"/>
      <c r="Q37" s="1961"/>
      <c r="R37" s="1961"/>
      <c r="S37" s="1961"/>
      <c r="T37" s="1961"/>
      <c r="U37" s="1961"/>
      <c r="V37" s="1962"/>
      <c r="W37" s="245" t="s">
        <v>765</v>
      </c>
    </row>
    <row r="38" spans="1:23" ht="25.5" customHeight="1">
      <c r="A38" s="233"/>
      <c r="B38" s="233"/>
      <c r="C38" s="233"/>
      <c r="D38" s="234"/>
      <c r="E38" s="234"/>
      <c r="F38" s="234"/>
      <c r="G38" s="234"/>
      <c r="H38" s="235"/>
      <c r="I38" s="235"/>
      <c r="J38" s="235"/>
      <c r="K38" s="235"/>
      <c r="L38" s="233"/>
      <c r="M38" s="236"/>
      <c r="N38" s="235"/>
      <c r="O38" s="235"/>
      <c r="P38" s="235"/>
      <c r="Q38" s="236"/>
      <c r="R38" s="236"/>
      <c r="S38" s="236"/>
      <c r="T38" s="236"/>
      <c r="U38" s="236"/>
      <c r="V38" s="236"/>
      <c r="W38" s="249"/>
    </row>
    <row r="39" spans="1:23" ht="30" customHeight="1">
      <c r="A39" s="243" t="s">
        <v>777</v>
      </c>
      <c r="B39" s="244" t="s">
        <v>778</v>
      </c>
      <c r="C39" s="1952">
        <v>96840</v>
      </c>
      <c r="D39" s="1952"/>
      <c r="E39" s="1952"/>
      <c r="F39" s="1952"/>
      <c r="G39" s="1952"/>
      <c r="H39" s="1952"/>
      <c r="I39" s="1952"/>
      <c r="J39" s="1952"/>
      <c r="K39" s="1952"/>
      <c r="L39" s="1952"/>
      <c r="M39" s="1952"/>
      <c r="N39" s="1952"/>
      <c r="O39" s="1952"/>
      <c r="P39" s="1952"/>
      <c r="Q39" s="1952"/>
      <c r="R39" s="1952"/>
      <c r="S39" s="1952"/>
      <c r="T39" s="1952"/>
      <c r="U39" s="1952"/>
      <c r="V39" s="1953"/>
      <c r="W39" s="245" t="s">
        <v>765</v>
      </c>
    </row>
    <row r="40" spans="1:23" ht="25.5" customHeight="1">
      <c r="A40" s="250"/>
      <c r="B40" s="238"/>
      <c r="C40" s="251"/>
      <c r="D40" s="251"/>
      <c r="E40" s="251"/>
      <c r="F40" s="251"/>
      <c r="G40" s="251"/>
      <c r="H40" s="251"/>
      <c r="I40" s="251"/>
      <c r="J40" s="251"/>
      <c r="K40" s="251"/>
      <c r="L40" s="251"/>
      <c r="M40" s="251"/>
      <c r="N40" s="251"/>
      <c r="O40" s="251"/>
      <c r="P40" s="251"/>
      <c r="Q40" s="251"/>
      <c r="R40" s="251"/>
      <c r="S40" s="251"/>
      <c r="T40" s="251"/>
      <c r="U40" s="251"/>
      <c r="V40" s="251"/>
      <c r="W40" s="252"/>
    </row>
    <row r="41" spans="1:23" ht="30" customHeight="1">
      <c r="A41" s="243" t="s">
        <v>779</v>
      </c>
      <c r="B41" s="253" t="s">
        <v>780</v>
      </c>
      <c r="C41" s="1952">
        <v>120000</v>
      </c>
      <c r="D41" s="1952"/>
      <c r="E41" s="1952"/>
      <c r="F41" s="1952"/>
      <c r="G41" s="1952"/>
      <c r="H41" s="1952"/>
      <c r="I41" s="1952"/>
      <c r="J41" s="1952"/>
      <c r="K41" s="1952"/>
      <c r="L41" s="1952"/>
      <c r="M41" s="1952"/>
      <c r="N41" s="1952"/>
      <c r="O41" s="1952"/>
      <c r="P41" s="1952"/>
      <c r="Q41" s="1952"/>
      <c r="R41" s="1952"/>
      <c r="S41" s="1952"/>
      <c r="T41" s="1952"/>
      <c r="U41" s="1952"/>
      <c r="V41" s="1953"/>
      <c r="W41" s="254" t="s">
        <v>781</v>
      </c>
    </row>
    <row r="42" spans="1:23" ht="25.5" customHeight="1">
      <c r="A42" s="233"/>
      <c r="B42" s="233"/>
      <c r="C42" s="233"/>
      <c r="D42" s="234"/>
      <c r="E42" s="234"/>
      <c r="F42" s="234"/>
      <c r="G42" s="234"/>
      <c r="H42" s="235"/>
      <c r="I42" s="235"/>
      <c r="J42" s="235"/>
      <c r="K42" s="235"/>
      <c r="L42" s="233"/>
      <c r="M42" s="236"/>
      <c r="N42" s="235"/>
      <c r="O42" s="235"/>
      <c r="P42" s="235"/>
      <c r="Q42" s="236"/>
      <c r="R42" s="236"/>
      <c r="S42" s="236"/>
      <c r="T42" s="236"/>
      <c r="U42" s="236"/>
      <c r="V42" s="236"/>
      <c r="W42" s="249" t="s">
        <v>782</v>
      </c>
    </row>
    <row r="43" spans="1:23" ht="30" customHeight="1">
      <c r="A43" s="243" t="s">
        <v>783</v>
      </c>
      <c r="B43" s="244" t="s">
        <v>784</v>
      </c>
      <c r="C43" s="1952">
        <v>150000</v>
      </c>
      <c r="D43" s="1952"/>
      <c r="E43" s="1952"/>
      <c r="F43" s="1952"/>
      <c r="G43" s="1952"/>
      <c r="H43" s="1952"/>
      <c r="I43" s="1952"/>
      <c r="J43" s="1952"/>
      <c r="K43" s="1952"/>
      <c r="L43" s="1952"/>
      <c r="M43" s="1952"/>
      <c r="N43" s="1952"/>
      <c r="O43" s="1952"/>
      <c r="P43" s="1952"/>
      <c r="Q43" s="1952"/>
      <c r="R43" s="1952"/>
      <c r="S43" s="1952"/>
      <c r="T43" s="1952"/>
      <c r="U43" s="1952"/>
      <c r="V43" s="1953"/>
      <c r="W43" s="245" t="s">
        <v>765</v>
      </c>
    </row>
    <row r="44" spans="1:23" ht="25.5" customHeight="1">
      <c r="A44" s="238"/>
      <c r="B44" s="238"/>
      <c r="C44" s="255"/>
      <c r="D44" s="255"/>
      <c r="E44" s="255"/>
      <c r="F44" s="255"/>
      <c r="G44" s="255"/>
      <c r="H44" s="255"/>
      <c r="I44" s="255"/>
      <c r="J44" s="255"/>
      <c r="K44" s="255"/>
      <c r="L44" s="255"/>
      <c r="M44" s="255"/>
      <c r="N44" s="255"/>
      <c r="O44" s="255"/>
      <c r="P44" s="255"/>
      <c r="Q44" s="255"/>
      <c r="R44" s="255"/>
      <c r="S44" s="255"/>
      <c r="T44" s="255"/>
      <c r="U44" s="255"/>
      <c r="V44" s="255"/>
      <c r="W44" s="249"/>
    </row>
    <row r="45" spans="1:23" ht="25.5" customHeight="1">
      <c r="A45" s="1963" t="s">
        <v>785</v>
      </c>
      <c r="B45" s="1963"/>
      <c r="C45" s="1963"/>
      <c r="D45" s="1963"/>
      <c r="E45" s="1963"/>
      <c r="F45" s="1963"/>
      <c r="G45" s="1963"/>
      <c r="H45" s="1963"/>
      <c r="I45" s="1963"/>
      <c r="J45" s="1963"/>
      <c r="K45" s="1963"/>
      <c r="L45" s="1963"/>
      <c r="M45" s="1963"/>
      <c r="N45" s="1963"/>
      <c r="O45" s="1963"/>
      <c r="P45" s="1963"/>
      <c r="Q45" s="1963"/>
      <c r="R45" s="1963"/>
      <c r="S45" s="1963"/>
      <c r="T45" s="1963"/>
      <c r="U45" s="1963"/>
      <c r="V45" s="1963"/>
      <c r="W45" s="1963"/>
    </row>
  </sheetData>
  <sheetProtection algorithmName="SHA-512" hashValue="7F1nwFxfObCatvURqJMHDC30wmJJSsByJ4/fbj1BLEhfSPsOfqqiZeS0X0Q+jCiYTLLbrk6sXIIxZX/UAcfkaA==" saltValue="mhFrfPEQSeZfyCg2gjkvlA==" spinCount="100000" sheet="1" objects="1" scenarios="1"/>
  <mergeCells count="76">
    <mergeCell ref="C37:V37"/>
    <mergeCell ref="C39:V39"/>
    <mergeCell ref="C41:V41"/>
    <mergeCell ref="C43:V43"/>
    <mergeCell ref="A45:W45"/>
    <mergeCell ref="W30:W35"/>
    <mergeCell ref="L31:V31"/>
    <mergeCell ref="C32:K33"/>
    <mergeCell ref="L32:O32"/>
    <mergeCell ref="L33:V33"/>
    <mergeCell ref="C34:K35"/>
    <mergeCell ref="L34:O34"/>
    <mergeCell ref="L35:V35"/>
    <mergeCell ref="C26:V26"/>
    <mergeCell ref="C28:V28"/>
    <mergeCell ref="A30:A35"/>
    <mergeCell ref="B30:B35"/>
    <mergeCell ref="C30:K31"/>
    <mergeCell ref="L30:O30"/>
    <mergeCell ref="W22:W24"/>
    <mergeCell ref="C23:G23"/>
    <mergeCell ref="H23:L23"/>
    <mergeCell ref="M23:Q23"/>
    <mergeCell ref="R23:V23"/>
    <mergeCell ref="C24:G24"/>
    <mergeCell ref="H24:L24"/>
    <mergeCell ref="M24:V24"/>
    <mergeCell ref="C20:K20"/>
    <mergeCell ref="L20:N20"/>
    <mergeCell ref="O20:V20"/>
    <mergeCell ref="A22:A24"/>
    <mergeCell ref="B22:B24"/>
    <mergeCell ref="C22:G22"/>
    <mergeCell ref="H22:L22"/>
    <mergeCell ref="M22:Q22"/>
    <mergeCell ref="R22:V22"/>
    <mergeCell ref="W14:W16"/>
    <mergeCell ref="E15:I15"/>
    <mergeCell ref="K15:R15"/>
    <mergeCell ref="M16:V16"/>
    <mergeCell ref="A18:A20"/>
    <mergeCell ref="B18:B20"/>
    <mergeCell ref="C18:V18"/>
    <mergeCell ref="W18:W20"/>
    <mergeCell ref="C19:K19"/>
    <mergeCell ref="L19:N19"/>
    <mergeCell ref="A14:A16"/>
    <mergeCell ref="B14:B16"/>
    <mergeCell ref="C14:C16"/>
    <mergeCell ref="E14:I14"/>
    <mergeCell ref="K14:R14"/>
    <mergeCell ref="O19:V19"/>
    <mergeCell ref="A7:A12"/>
    <mergeCell ref="B7:B12"/>
    <mergeCell ref="C7:C9"/>
    <mergeCell ref="E7:I7"/>
    <mergeCell ref="K7:R7"/>
    <mergeCell ref="E10:I10"/>
    <mergeCell ref="K10:R10"/>
    <mergeCell ref="E11:I11"/>
    <mergeCell ref="K11:R11"/>
    <mergeCell ref="M12:V12"/>
    <mergeCell ref="W7:W12"/>
    <mergeCell ref="E8:I8"/>
    <mergeCell ref="K8:R8"/>
    <mergeCell ref="M9:V9"/>
    <mergeCell ref="C10:C12"/>
    <mergeCell ref="W3:W5"/>
    <mergeCell ref="E4:I4"/>
    <mergeCell ref="K4:R4"/>
    <mergeCell ref="M5:V5"/>
    <mergeCell ref="A3:A5"/>
    <mergeCell ref="B3:B5"/>
    <mergeCell ref="C3:C5"/>
    <mergeCell ref="E3:I3"/>
    <mergeCell ref="K3:R3"/>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zoomScale="85" zoomScaleNormal="100" zoomScaleSheetLayoutView="85" workbookViewId="0">
      <selection activeCell="E11" sqref="E11:J11"/>
    </sheetView>
  </sheetViews>
  <sheetFormatPr defaultColWidth="9" defaultRowHeight="13.5"/>
  <cols>
    <col min="1" max="60" width="2.25" style="293" customWidth="1"/>
    <col min="61" max="61" width="9" style="293"/>
    <col min="62" max="62" width="24.75" style="293" customWidth="1"/>
    <col min="63" max="16384" width="9" style="293"/>
  </cols>
  <sheetData>
    <row r="1" spans="1:62" ht="18.75" customHeight="1">
      <c r="A1" s="293" t="s">
        <v>118</v>
      </c>
      <c r="AA1" s="294"/>
      <c r="AB1" s="294"/>
      <c r="AC1" s="294"/>
      <c r="AD1" s="294"/>
      <c r="AE1" s="521" t="str">
        <f>⑤⑧処遇Ⅰ入力シート!$I$7&amp;"区"</f>
        <v>区</v>
      </c>
      <c r="AF1" s="521"/>
      <c r="AG1" s="521"/>
      <c r="AH1" s="521"/>
      <c r="AI1" s="521"/>
      <c r="AJ1" s="522">
        <f>⑤⑧処遇Ⅰ入力シート!$E$10</f>
        <v>0</v>
      </c>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295"/>
    </row>
    <row r="2" spans="1:62" ht="26.25" customHeight="1">
      <c r="A2" s="296"/>
      <c r="B2" s="296"/>
      <c r="C2" s="296"/>
      <c r="D2" s="296"/>
      <c r="E2" s="296"/>
      <c r="F2" s="296"/>
      <c r="G2" s="296"/>
      <c r="H2" s="296"/>
      <c r="I2" s="296"/>
      <c r="J2" s="296"/>
      <c r="K2" s="296"/>
      <c r="L2" s="296"/>
      <c r="M2" s="296"/>
      <c r="N2" s="296"/>
      <c r="O2" s="296"/>
      <c r="P2" s="296"/>
      <c r="Q2" s="296"/>
      <c r="R2" s="296"/>
      <c r="S2" s="296"/>
      <c r="T2" s="296"/>
      <c r="AE2" s="297"/>
      <c r="AF2" s="297"/>
      <c r="AG2" s="297"/>
      <c r="AH2" s="297"/>
      <c r="AI2" s="297"/>
      <c r="AJ2" s="297"/>
      <c r="AK2" s="297"/>
      <c r="AL2" s="297"/>
      <c r="AM2" s="297"/>
      <c r="AN2" s="297"/>
      <c r="AO2" s="297"/>
      <c r="AX2" s="546">
        <f ca="1">TODAY()</f>
        <v>44117</v>
      </c>
      <c r="AY2" s="546"/>
      <c r="AZ2" s="546"/>
      <c r="BA2" s="546"/>
      <c r="BB2" s="546"/>
      <c r="BC2" s="546"/>
      <c r="BD2" s="546"/>
      <c r="BE2" s="546"/>
      <c r="BF2" s="546"/>
      <c r="BG2" s="546"/>
      <c r="BH2" s="546"/>
    </row>
    <row r="3" spans="1:62" ht="26.25" customHeight="1"/>
    <row r="4" spans="1:62" ht="16.5" customHeight="1">
      <c r="A4" s="293" t="s">
        <v>415</v>
      </c>
    </row>
    <row r="5" spans="1:62" ht="13.5" customHeight="1">
      <c r="B5" s="298" t="s">
        <v>416</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row>
    <row r="6" spans="1:62" ht="24.75" customHeight="1">
      <c r="A6" s="548" t="s">
        <v>119</v>
      </c>
      <c r="B6" s="548"/>
      <c r="C6" s="531" t="s">
        <v>120</v>
      </c>
      <c r="D6" s="532"/>
      <c r="E6" s="548" t="s">
        <v>121</v>
      </c>
      <c r="F6" s="548"/>
      <c r="G6" s="548"/>
      <c r="H6" s="548"/>
      <c r="I6" s="548"/>
      <c r="J6" s="548"/>
      <c r="K6" s="548" t="s">
        <v>112</v>
      </c>
      <c r="L6" s="548"/>
      <c r="M6" s="548"/>
      <c r="N6" s="548"/>
      <c r="O6" s="548"/>
      <c r="P6" s="548"/>
      <c r="Q6" s="556" t="s">
        <v>122</v>
      </c>
      <c r="R6" s="548"/>
      <c r="S6" s="548"/>
      <c r="T6" s="548"/>
      <c r="U6" s="548"/>
      <c r="V6" s="548"/>
      <c r="W6" s="547" t="s">
        <v>123</v>
      </c>
      <c r="X6" s="548"/>
      <c r="Y6" s="548"/>
      <c r="Z6" s="548"/>
      <c r="AA6" s="548"/>
      <c r="AB6" s="548"/>
      <c r="AC6" s="548"/>
      <c r="AD6" s="548"/>
      <c r="AE6" s="548"/>
      <c r="AF6" s="548"/>
      <c r="AG6" s="548"/>
      <c r="AH6" s="548"/>
      <c r="AI6" s="548"/>
      <c r="AJ6" s="548"/>
      <c r="AK6" s="548"/>
      <c r="AL6" s="548"/>
      <c r="AM6" s="548"/>
      <c r="AN6" s="548"/>
      <c r="AO6" s="548"/>
      <c r="AP6" s="547" t="s">
        <v>124</v>
      </c>
      <c r="AQ6" s="548"/>
      <c r="AR6" s="548"/>
      <c r="AS6" s="548"/>
      <c r="AT6" s="548"/>
      <c r="AU6" s="548"/>
      <c r="AV6" s="548"/>
      <c r="AW6" s="548"/>
      <c r="AX6" s="548"/>
      <c r="AY6" s="548"/>
      <c r="AZ6" s="548"/>
      <c r="BA6" s="548"/>
      <c r="BB6" s="548"/>
      <c r="BC6" s="548"/>
      <c r="BD6" s="548"/>
      <c r="BE6" s="548"/>
      <c r="BF6" s="548"/>
      <c r="BG6" s="548"/>
      <c r="BH6" s="548"/>
      <c r="BI6" s="299" t="s">
        <v>125</v>
      </c>
    </row>
    <row r="7" spans="1:62" ht="17.25" customHeight="1">
      <c r="A7" s="560" t="s">
        <v>126</v>
      </c>
      <c r="B7" s="560"/>
      <c r="C7" s="533">
        <v>10</v>
      </c>
      <c r="D7" s="534"/>
      <c r="E7" s="560" t="s">
        <v>127</v>
      </c>
      <c r="F7" s="560"/>
      <c r="G7" s="560"/>
      <c r="H7" s="560"/>
      <c r="I7" s="560"/>
      <c r="J7" s="560"/>
      <c r="K7" s="560" t="s">
        <v>39</v>
      </c>
      <c r="L7" s="560"/>
      <c r="M7" s="560"/>
      <c r="N7" s="560"/>
      <c r="O7" s="560"/>
      <c r="P7" s="560"/>
      <c r="Q7" s="560" t="s">
        <v>20</v>
      </c>
      <c r="R7" s="560"/>
      <c r="S7" s="560"/>
      <c r="T7" s="560"/>
      <c r="U7" s="560"/>
      <c r="V7" s="560"/>
      <c r="W7" s="549">
        <v>40000</v>
      </c>
      <c r="X7" s="550"/>
      <c r="Y7" s="550"/>
      <c r="Z7" s="550"/>
      <c r="AA7" s="300" t="s">
        <v>128</v>
      </c>
      <c r="AB7" s="300" t="s">
        <v>129</v>
      </c>
      <c r="AC7" s="551">
        <v>12</v>
      </c>
      <c r="AD7" s="551"/>
      <c r="AE7" s="300" t="s">
        <v>61</v>
      </c>
      <c r="AF7" s="300" t="s">
        <v>129</v>
      </c>
      <c r="AG7" s="551">
        <v>2</v>
      </c>
      <c r="AH7" s="551"/>
      <c r="AI7" s="300" t="s">
        <v>130</v>
      </c>
      <c r="AJ7" s="300" t="s">
        <v>131</v>
      </c>
      <c r="AK7" s="550">
        <f>IF(AND(OR($Q7="基本給",$Q7="手当"),OR($W7+$AP7&gt;40000,1&lt;$W7&lt;5000)),"NG",$W7*$AC7*$AG7)</f>
        <v>960000</v>
      </c>
      <c r="AL7" s="550"/>
      <c r="AM7" s="550"/>
      <c r="AN7" s="550"/>
      <c r="AO7" s="301" t="s">
        <v>128</v>
      </c>
      <c r="AP7" s="549"/>
      <c r="AQ7" s="550"/>
      <c r="AR7" s="550"/>
      <c r="AS7" s="550"/>
      <c r="AT7" s="300" t="s">
        <v>128</v>
      </c>
      <c r="AU7" s="300" t="s">
        <v>129</v>
      </c>
      <c r="AV7" s="551"/>
      <c r="AW7" s="551"/>
      <c r="AX7" s="300" t="s">
        <v>61</v>
      </c>
      <c r="AY7" s="300" t="s">
        <v>129</v>
      </c>
      <c r="AZ7" s="551"/>
      <c r="BA7" s="551"/>
      <c r="BB7" s="300" t="s">
        <v>130</v>
      </c>
      <c r="BC7" s="300" t="s">
        <v>131</v>
      </c>
      <c r="BD7" s="550">
        <f>IF(AND($AP7&gt;1,$C7&lt;7),"NG",IF(AND(OR($Q7="基本給",$Q7="手当"),1&lt;$AP7&lt;5000),"NG",IF(AND(OR($Q7="基本給",$Q7="手当"),$W7+$AP7&gt;40000),"NG",$AP7*$AV7*$AZ7)))</f>
        <v>0</v>
      </c>
      <c r="BE7" s="550"/>
      <c r="BF7" s="550"/>
      <c r="BG7" s="550"/>
      <c r="BH7" s="301" t="s">
        <v>128</v>
      </c>
      <c r="BI7" s="302">
        <f t="shared" ref="BI7:BI30" si="0">IF(OR($AK7="NG",$BD7="NG"),"NG",IF($AK7="",$BD7,IF(BD7="",AK7,$AK7+$BD7)))</f>
        <v>960000</v>
      </c>
    </row>
    <row r="8" spans="1:62" ht="17.25" customHeight="1">
      <c r="A8" s="560" t="s">
        <v>132</v>
      </c>
      <c r="B8" s="560"/>
      <c r="C8" s="533">
        <v>9</v>
      </c>
      <c r="D8" s="534"/>
      <c r="E8" s="560" t="s">
        <v>133</v>
      </c>
      <c r="F8" s="560"/>
      <c r="G8" s="560"/>
      <c r="H8" s="560"/>
      <c r="I8" s="560"/>
      <c r="J8" s="560"/>
      <c r="K8" s="560" t="s">
        <v>39</v>
      </c>
      <c r="L8" s="560"/>
      <c r="M8" s="560"/>
      <c r="N8" s="560"/>
      <c r="O8" s="560"/>
      <c r="P8" s="560"/>
      <c r="Q8" s="560" t="s">
        <v>21</v>
      </c>
      <c r="R8" s="560"/>
      <c r="S8" s="560"/>
      <c r="T8" s="560"/>
      <c r="U8" s="560"/>
      <c r="V8" s="560"/>
      <c r="W8" s="549">
        <v>40000</v>
      </c>
      <c r="X8" s="550"/>
      <c r="Y8" s="550"/>
      <c r="Z8" s="550"/>
      <c r="AA8" s="300" t="s">
        <v>128</v>
      </c>
      <c r="AB8" s="300" t="s">
        <v>129</v>
      </c>
      <c r="AC8" s="551">
        <v>12</v>
      </c>
      <c r="AD8" s="551"/>
      <c r="AE8" s="300" t="s">
        <v>61</v>
      </c>
      <c r="AF8" s="300" t="s">
        <v>129</v>
      </c>
      <c r="AG8" s="551">
        <v>1</v>
      </c>
      <c r="AH8" s="551"/>
      <c r="AI8" s="300" t="s">
        <v>130</v>
      </c>
      <c r="AJ8" s="300" t="s">
        <v>131</v>
      </c>
      <c r="AK8" s="550" t="str">
        <f>IF(AND(OR($Q8="基本給",$Q8="手当"),OR($W8+$AP8&gt;40000,1&lt;$W8&lt;5000)),"NG",$W8*$AC8*$AG8)</f>
        <v>NG</v>
      </c>
      <c r="AL8" s="550"/>
      <c r="AM8" s="550"/>
      <c r="AN8" s="550"/>
      <c r="AO8" s="301" t="s">
        <v>128</v>
      </c>
      <c r="AP8" s="549">
        <v>10000</v>
      </c>
      <c r="AQ8" s="550"/>
      <c r="AR8" s="550"/>
      <c r="AS8" s="550"/>
      <c r="AT8" s="300" t="s">
        <v>128</v>
      </c>
      <c r="AU8" s="300" t="s">
        <v>129</v>
      </c>
      <c r="AV8" s="551">
        <v>12</v>
      </c>
      <c r="AW8" s="551"/>
      <c r="AX8" s="300" t="s">
        <v>61</v>
      </c>
      <c r="AY8" s="300" t="s">
        <v>129</v>
      </c>
      <c r="AZ8" s="551">
        <v>1</v>
      </c>
      <c r="BA8" s="551"/>
      <c r="BB8" s="300" t="s">
        <v>130</v>
      </c>
      <c r="BC8" s="300" t="s">
        <v>131</v>
      </c>
      <c r="BD8" s="550" t="str">
        <f>IF(AND($AP8&gt;1,$C8&lt;7),"NG",IF(AND(OR($Q8="基本給",$Q8="手当"),1&lt;$AP8&lt;5000),"NG",IF(AND(OR($Q8="基本給",$Q8="手当"),$W8+$AP8&gt;40000),"NG",$AP8*$AV8*$AZ8)))</f>
        <v>NG</v>
      </c>
      <c r="BE8" s="550"/>
      <c r="BF8" s="550"/>
      <c r="BG8" s="550"/>
      <c r="BH8" s="301" t="s">
        <v>128</v>
      </c>
      <c r="BI8" s="303" t="str">
        <f t="shared" si="0"/>
        <v>NG</v>
      </c>
    </row>
    <row r="9" spans="1:62" ht="17.25" customHeight="1">
      <c r="A9" s="560" t="s">
        <v>134</v>
      </c>
      <c r="B9" s="560"/>
      <c r="C9" s="533">
        <v>8</v>
      </c>
      <c r="D9" s="534"/>
      <c r="E9" s="560" t="s">
        <v>133</v>
      </c>
      <c r="F9" s="560"/>
      <c r="G9" s="560"/>
      <c r="H9" s="560"/>
      <c r="I9" s="560"/>
      <c r="J9" s="560"/>
      <c r="K9" s="560" t="s">
        <v>39</v>
      </c>
      <c r="L9" s="560"/>
      <c r="M9" s="560"/>
      <c r="N9" s="560"/>
      <c r="O9" s="560"/>
      <c r="P9" s="560"/>
      <c r="Q9" s="560" t="s">
        <v>20</v>
      </c>
      <c r="R9" s="560"/>
      <c r="S9" s="560"/>
      <c r="T9" s="560"/>
      <c r="U9" s="560"/>
      <c r="V9" s="560"/>
      <c r="W9" s="549">
        <v>20000</v>
      </c>
      <c r="X9" s="550"/>
      <c r="Y9" s="550"/>
      <c r="Z9" s="550"/>
      <c r="AA9" s="300" t="s">
        <v>128</v>
      </c>
      <c r="AB9" s="300" t="s">
        <v>129</v>
      </c>
      <c r="AC9" s="551">
        <v>12</v>
      </c>
      <c r="AD9" s="551"/>
      <c r="AE9" s="300" t="s">
        <v>61</v>
      </c>
      <c r="AF9" s="300" t="s">
        <v>129</v>
      </c>
      <c r="AG9" s="551">
        <v>2</v>
      </c>
      <c r="AH9" s="551"/>
      <c r="AI9" s="300" t="s">
        <v>130</v>
      </c>
      <c r="AJ9" s="300" t="s">
        <v>131</v>
      </c>
      <c r="AK9" s="550">
        <f>IF(AND(OR($Q9="基本給",$Q9="手当"),OR($W9+$AP9&gt;40000,1&lt;$W9&lt;5000)),"NG",$W9*$AC9*$AG9)</f>
        <v>480000</v>
      </c>
      <c r="AL9" s="550"/>
      <c r="AM9" s="550"/>
      <c r="AN9" s="550"/>
      <c r="AO9" s="301" t="s">
        <v>128</v>
      </c>
      <c r="AP9" s="549">
        <v>20000</v>
      </c>
      <c r="AQ9" s="550"/>
      <c r="AR9" s="550"/>
      <c r="AS9" s="550"/>
      <c r="AT9" s="300" t="s">
        <v>128</v>
      </c>
      <c r="AU9" s="300" t="s">
        <v>129</v>
      </c>
      <c r="AV9" s="551">
        <v>12</v>
      </c>
      <c r="AW9" s="551"/>
      <c r="AX9" s="300" t="s">
        <v>61</v>
      </c>
      <c r="AY9" s="300" t="s">
        <v>129</v>
      </c>
      <c r="AZ9" s="551">
        <v>2</v>
      </c>
      <c r="BA9" s="551"/>
      <c r="BB9" s="300" t="s">
        <v>130</v>
      </c>
      <c r="BC9" s="300" t="s">
        <v>131</v>
      </c>
      <c r="BD9" s="550">
        <f>IF(AND($AP9&gt;1,$C9&lt;7),"NG",IF(AND(OR($Q9="基本給",$Q9="手当"),1&lt;$AP9&lt;5000),"NG",IF(AND(OR($Q9="基本給",$Q9="手当"),$W9+$AP9&gt;40000),"NG",$AP9*$AV9*$AZ9)))</f>
        <v>480000</v>
      </c>
      <c r="BE9" s="550"/>
      <c r="BF9" s="550"/>
      <c r="BG9" s="550"/>
      <c r="BH9" s="301" t="s">
        <v>128</v>
      </c>
      <c r="BI9" s="302">
        <f t="shared" si="0"/>
        <v>960000</v>
      </c>
    </row>
    <row r="10" spans="1:62" ht="17.25" customHeight="1" thickBot="1">
      <c r="A10" s="557" t="s">
        <v>135</v>
      </c>
      <c r="B10" s="557"/>
      <c r="C10" s="535">
        <v>7</v>
      </c>
      <c r="D10" s="536"/>
      <c r="E10" s="557" t="s">
        <v>133</v>
      </c>
      <c r="F10" s="557"/>
      <c r="G10" s="557"/>
      <c r="H10" s="557"/>
      <c r="I10" s="557"/>
      <c r="J10" s="557"/>
      <c r="K10" s="557" t="s">
        <v>136</v>
      </c>
      <c r="L10" s="557"/>
      <c r="M10" s="557"/>
      <c r="N10" s="557"/>
      <c r="O10" s="557"/>
      <c r="P10" s="557"/>
      <c r="Q10" s="557" t="s">
        <v>20</v>
      </c>
      <c r="R10" s="557"/>
      <c r="S10" s="557"/>
      <c r="T10" s="557"/>
      <c r="U10" s="557"/>
      <c r="V10" s="557"/>
      <c r="W10" s="553">
        <v>0</v>
      </c>
      <c r="X10" s="554"/>
      <c r="Y10" s="554"/>
      <c r="Z10" s="554"/>
      <c r="AA10" s="304" t="s">
        <v>128</v>
      </c>
      <c r="AB10" s="304" t="s">
        <v>129</v>
      </c>
      <c r="AC10" s="555"/>
      <c r="AD10" s="555"/>
      <c r="AE10" s="304" t="s">
        <v>61</v>
      </c>
      <c r="AF10" s="304" t="s">
        <v>129</v>
      </c>
      <c r="AG10" s="555"/>
      <c r="AH10" s="555"/>
      <c r="AI10" s="304" t="s">
        <v>130</v>
      </c>
      <c r="AJ10" s="304" t="s">
        <v>131</v>
      </c>
      <c r="AK10" s="554">
        <f>IF(AND(OR($Q10="基本給",$Q10="手当"),OR($W10+$AP10&gt;40000,1&lt;$W10&lt;5000)),"NG",$W10*$AC10*$AG10)</f>
        <v>0</v>
      </c>
      <c r="AL10" s="554"/>
      <c r="AM10" s="554"/>
      <c r="AN10" s="554"/>
      <c r="AO10" s="305" t="s">
        <v>128</v>
      </c>
      <c r="AP10" s="553">
        <v>40000</v>
      </c>
      <c r="AQ10" s="554"/>
      <c r="AR10" s="554"/>
      <c r="AS10" s="554"/>
      <c r="AT10" s="304" t="s">
        <v>128</v>
      </c>
      <c r="AU10" s="304" t="s">
        <v>129</v>
      </c>
      <c r="AV10" s="555">
        <v>12</v>
      </c>
      <c r="AW10" s="555"/>
      <c r="AX10" s="304" t="s">
        <v>61</v>
      </c>
      <c r="AY10" s="304" t="s">
        <v>129</v>
      </c>
      <c r="AZ10" s="555">
        <v>1</v>
      </c>
      <c r="BA10" s="555"/>
      <c r="BB10" s="304" t="s">
        <v>130</v>
      </c>
      <c r="BC10" s="304" t="s">
        <v>131</v>
      </c>
      <c r="BD10" s="554">
        <f>IF(AND($AP10&gt;1,$C10&lt;7),"NG",IF(AND(OR($Q10="基本給",$Q10="手当"),1&lt;$AP10&lt;5000),"NG",IF(AND(OR($Q10="基本給",$Q10="手当"),$W10+$AP10&gt;40000),"NG",$AP10*$AV10*$AZ10)))</f>
        <v>480000</v>
      </c>
      <c r="BE10" s="554"/>
      <c r="BF10" s="554"/>
      <c r="BG10" s="554"/>
      <c r="BH10" s="305" t="s">
        <v>128</v>
      </c>
      <c r="BI10" s="306">
        <f t="shared" si="0"/>
        <v>480000</v>
      </c>
    </row>
    <row r="11" spans="1:62" ht="17.25" customHeight="1">
      <c r="A11" s="558">
        <v>1</v>
      </c>
      <c r="B11" s="558"/>
      <c r="C11" s="538"/>
      <c r="D11" s="539"/>
      <c r="E11" s="559"/>
      <c r="F11" s="559"/>
      <c r="G11" s="559"/>
      <c r="H11" s="559"/>
      <c r="I11" s="559"/>
      <c r="J11" s="559"/>
      <c r="K11" s="559"/>
      <c r="L11" s="559"/>
      <c r="M11" s="559"/>
      <c r="N11" s="559"/>
      <c r="O11" s="559"/>
      <c r="P11" s="559"/>
      <c r="Q11" s="559"/>
      <c r="R11" s="559"/>
      <c r="S11" s="559"/>
      <c r="T11" s="559"/>
      <c r="U11" s="559"/>
      <c r="V11" s="559"/>
      <c r="W11" s="542"/>
      <c r="X11" s="543"/>
      <c r="Y11" s="543"/>
      <c r="Z11" s="543"/>
      <c r="AA11" s="307" t="s">
        <v>128</v>
      </c>
      <c r="AB11" s="307" t="s">
        <v>129</v>
      </c>
      <c r="AC11" s="544"/>
      <c r="AD11" s="544"/>
      <c r="AE11" s="307" t="s">
        <v>137</v>
      </c>
      <c r="AF11" s="307" t="s">
        <v>129</v>
      </c>
      <c r="AG11" s="544"/>
      <c r="AH11" s="544"/>
      <c r="AI11" s="307" t="s">
        <v>130</v>
      </c>
      <c r="AJ11" s="307" t="s">
        <v>131</v>
      </c>
      <c r="AK11" s="545" t="str">
        <f>IF(W11="","",IF(AND(OR(Q11="基本給",Q11="手当"),W11&gt;40000),"NG",IF(AND(OR(Q11="基本給",Q11="手当"),W11&lt;=4999),"NG",W11*AC11*AG11)))</f>
        <v/>
      </c>
      <c r="AL11" s="545"/>
      <c r="AM11" s="545"/>
      <c r="AN11" s="545"/>
      <c r="AO11" s="308" t="s">
        <v>128</v>
      </c>
      <c r="AP11" s="542"/>
      <c r="AQ11" s="543"/>
      <c r="AR11" s="543"/>
      <c r="AS11" s="543"/>
      <c r="AT11" s="307" t="s">
        <v>128</v>
      </c>
      <c r="AU11" s="307" t="s">
        <v>129</v>
      </c>
      <c r="AV11" s="544"/>
      <c r="AW11" s="544"/>
      <c r="AX11" s="307" t="s">
        <v>137</v>
      </c>
      <c r="AY11" s="307" t="s">
        <v>129</v>
      </c>
      <c r="AZ11" s="544"/>
      <c r="BA11" s="544"/>
      <c r="BB11" s="307" t="s">
        <v>130</v>
      </c>
      <c r="BC11" s="307" t="s">
        <v>131</v>
      </c>
      <c r="BD11" s="545" t="str">
        <f>IF(AP11="","",IF(AND($AP11&gt;1,$C11&lt;7),"NG",IF(AND(OR(Q11="基本給",Q11="手当"),AP11&gt;40000),"NG",IF(AND(OR(Q11="基本給",Q11="手当"),AP11&lt;=4999),"NG",AP11*AV11*AZ11))))</f>
        <v/>
      </c>
      <c r="BE11" s="552"/>
      <c r="BF11" s="552"/>
      <c r="BG11" s="552"/>
      <c r="BH11" s="308" t="s">
        <v>128</v>
      </c>
      <c r="BI11" s="309" t="str">
        <f>IF(OR($AK11="NG",$BD11="NG"),"NG",IF($AK11="",$BD11,IF(BD11="",AK11,$AK11+$BD11)))</f>
        <v/>
      </c>
      <c r="BJ11" s="310"/>
    </row>
    <row r="12" spans="1:62" ht="17.25" customHeight="1">
      <c r="A12" s="560">
        <v>2</v>
      </c>
      <c r="B12" s="560"/>
      <c r="C12" s="540"/>
      <c r="D12" s="541"/>
      <c r="E12" s="561"/>
      <c r="F12" s="561"/>
      <c r="G12" s="561"/>
      <c r="H12" s="561"/>
      <c r="I12" s="561"/>
      <c r="J12" s="561"/>
      <c r="K12" s="561"/>
      <c r="L12" s="561"/>
      <c r="M12" s="561"/>
      <c r="N12" s="561"/>
      <c r="O12" s="561"/>
      <c r="P12" s="561"/>
      <c r="Q12" s="559"/>
      <c r="R12" s="559"/>
      <c r="S12" s="559"/>
      <c r="T12" s="559"/>
      <c r="U12" s="559"/>
      <c r="V12" s="559"/>
      <c r="W12" s="528"/>
      <c r="X12" s="529"/>
      <c r="Y12" s="529"/>
      <c r="Z12" s="529"/>
      <c r="AA12" s="300" t="s">
        <v>128</v>
      </c>
      <c r="AB12" s="300" t="s">
        <v>129</v>
      </c>
      <c r="AC12" s="526"/>
      <c r="AD12" s="526"/>
      <c r="AE12" s="300" t="s">
        <v>137</v>
      </c>
      <c r="AF12" s="300" t="s">
        <v>129</v>
      </c>
      <c r="AG12" s="526"/>
      <c r="AH12" s="526"/>
      <c r="AI12" s="300" t="s">
        <v>130</v>
      </c>
      <c r="AJ12" s="300" t="s">
        <v>131</v>
      </c>
      <c r="AK12" s="545" t="str">
        <f t="shared" ref="AK12:AK29" si="1">IF(W12="","",IF(AND(OR(Q12="基本給",Q12="手当"),W12&gt;40000),"NG",IF(AND(OR(Q12="基本給",Q12="手当"),W12&lt;=4999),"NG",W12*AC12*AG12)))</f>
        <v/>
      </c>
      <c r="AL12" s="545"/>
      <c r="AM12" s="545"/>
      <c r="AN12" s="545"/>
      <c r="AO12" s="301" t="s">
        <v>128</v>
      </c>
      <c r="AP12" s="528"/>
      <c r="AQ12" s="529"/>
      <c r="AR12" s="529"/>
      <c r="AS12" s="529"/>
      <c r="AT12" s="300" t="s">
        <v>128</v>
      </c>
      <c r="AU12" s="300" t="s">
        <v>129</v>
      </c>
      <c r="AV12" s="526"/>
      <c r="AW12" s="526"/>
      <c r="AX12" s="300" t="s">
        <v>137</v>
      </c>
      <c r="AY12" s="300" t="s">
        <v>129</v>
      </c>
      <c r="AZ12" s="526"/>
      <c r="BA12" s="526"/>
      <c r="BB12" s="300" t="s">
        <v>130</v>
      </c>
      <c r="BC12" s="300" t="s">
        <v>131</v>
      </c>
      <c r="BD12" s="527" t="str">
        <f t="shared" ref="BD12:BD30" si="2">IF(AP12="","",IF(AND($AP12&gt;1,$C12&lt;7),"NG",IF(AND(OR(Q12="基本給",Q12="手当"),AP12&gt;40000),"NG",IF(AND(OR(Q12="基本給",Q12="手当"),AP12&lt;=4999),"NG",AP12*AV12*AZ12))))</f>
        <v/>
      </c>
      <c r="BE12" s="527"/>
      <c r="BF12" s="527"/>
      <c r="BG12" s="527"/>
      <c r="BH12" s="301" t="s">
        <v>128</v>
      </c>
      <c r="BI12" s="311" t="str">
        <f t="shared" si="0"/>
        <v/>
      </c>
      <c r="BJ12" s="310"/>
    </row>
    <row r="13" spans="1:62" ht="17.25" customHeight="1">
      <c r="A13" s="560">
        <v>3</v>
      </c>
      <c r="B13" s="560"/>
      <c r="C13" s="540"/>
      <c r="D13" s="541"/>
      <c r="E13" s="561"/>
      <c r="F13" s="561"/>
      <c r="G13" s="561"/>
      <c r="H13" s="561"/>
      <c r="I13" s="561"/>
      <c r="J13" s="561"/>
      <c r="K13" s="561"/>
      <c r="L13" s="561"/>
      <c r="M13" s="561"/>
      <c r="N13" s="561"/>
      <c r="O13" s="561"/>
      <c r="P13" s="561"/>
      <c r="Q13" s="559"/>
      <c r="R13" s="559"/>
      <c r="S13" s="559"/>
      <c r="T13" s="559"/>
      <c r="U13" s="559"/>
      <c r="V13" s="559"/>
      <c r="W13" s="528"/>
      <c r="X13" s="529"/>
      <c r="Y13" s="529"/>
      <c r="Z13" s="529"/>
      <c r="AA13" s="300" t="s">
        <v>128</v>
      </c>
      <c r="AB13" s="300" t="s">
        <v>129</v>
      </c>
      <c r="AC13" s="526"/>
      <c r="AD13" s="526"/>
      <c r="AE13" s="300" t="s">
        <v>44</v>
      </c>
      <c r="AF13" s="300" t="s">
        <v>129</v>
      </c>
      <c r="AG13" s="526"/>
      <c r="AH13" s="526"/>
      <c r="AI13" s="300" t="s">
        <v>130</v>
      </c>
      <c r="AJ13" s="300" t="s">
        <v>131</v>
      </c>
      <c r="AK13" s="545" t="str">
        <f t="shared" si="1"/>
        <v/>
      </c>
      <c r="AL13" s="545"/>
      <c r="AM13" s="545"/>
      <c r="AN13" s="545"/>
      <c r="AO13" s="301" t="s">
        <v>128</v>
      </c>
      <c r="AP13" s="528"/>
      <c r="AQ13" s="529"/>
      <c r="AR13" s="529"/>
      <c r="AS13" s="529"/>
      <c r="AT13" s="300" t="s">
        <v>128</v>
      </c>
      <c r="AU13" s="300" t="s">
        <v>129</v>
      </c>
      <c r="AV13" s="526"/>
      <c r="AW13" s="526"/>
      <c r="AX13" s="300" t="s">
        <v>44</v>
      </c>
      <c r="AY13" s="300" t="s">
        <v>129</v>
      </c>
      <c r="AZ13" s="526"/>
      <c r="BA13" s="526"/>
      <c r="BB13" s="300" t="s">
        <v>130</v>
      </c>
      <c r="BC13" s="300" t="s">
        <v>131</v>
      </c>
      <c r="BD13" s="527" t="str">
        <f t="shared" si="2"/>
        <v/>
      </c>
      <c r="BE13" s="527"/>
      <c r="BF13" s="527"/>
      <c r="BG13" s="527"/>
      <c r="BH13" s="301" t="s">
        <v>128</v>
      </c>
      <c r="BI13" s="311" t="str">
        <f t="shared" si="0"/>
        <v/>
      </c>
      <c r="BJ13" s="310"/>
    </row>
    <row r="14" spans="1:62" ht="17.25" customHeight="1">
      <c r="A14" s="560">
        <v>4</v>
      </c>
      <c r="B14" s="560"/>
      <c r="C14" s="540"/>
      <c r="D14" s="541"/>
      <c r="E14" s="561"/>
      <c r="F14" s="561"/>
      <c r="G14" s="561"/>
      <c r="H14" s="561"/>
      <c r="I14" s="561"/>
      <c r="J14" s="561"/>
      <c r="K14" s="561"/>
      <c r="L14" s="561"/>
      <c r="M14" s="561"/>
      <c r="N14" s="561"/>
      <c r="O14" s="561"/>
      <c r="P14" s="561"/>
      <c r="Q14" s="559"/>
      <c r="R14" s="559"/>
      <c r="S14" s="559"/>
      <c r="T14" s="559"/>
      <c r="U14" s="559"/>
      <c r="V14" s="559"/>
      <c r="W14" s="528"/>
      <c r="X14" s="529"/>
      <c r="Y14" s="529"/>
      <c r="Z14" s="529"/>
      <c r="AA14" s="300" t="s">
        <v>128</v>
      </c>
      <c r="AB14" s="300" t="s">
        <v>129</v>
      </c>
      <c r="AC14" s="526"/>
      <c r="AD14" s="526"/>
      <c r="AE14" s="300" t="s">
        <v>44</v>
      </c>
      <c r="AF14" s="300" t="s">
        <v>129</v>
      </c>
      <c r="AG14" s="526"/>
      <c r="AH14" s="526"/>
      <c r="AI14" s="300" t="s">
        <v>130</v>
      </c>
      <c r="AJ14" s="300" t="s">
        <v>131</v>
      </c>
      <c r="AK14" s="545" t="str">
        <f t="shared" si="1"/>
        <v/>
      </c>
      <c r="AL14" s="545"/>
      <c r="AM14" s="545"/>
      <c r="AN14" s="545"/>
      <c r="AO14" s="301" t="s">
        <v>128</v>
      </c>
      <c r="AP14" s="528"/>
      <c r="AQ14" s="529"/>
      <c r="AR14" s="529"/>
      <c r="AS14" s="529"/>
      <c r="AT14" s="300" t="s">
        <v>128</v>
      </c>
      <c r="AU14" s="300" t="s">
        <v>129</v>
      </c>
      <c r="AV14" s="526"/>
      <c r="AW14" s="526"/>
      <c r="AX14" s="300" t="s">
        <v>44</v>
      </c>
      <c r="AY14" s="300" t="s">
        <v>129</v>
      </c>
      <c r="AZ14" s="526"/>
      <c r="BA14" s="526"/>
      <c r="BB14" s="300" t="s">
        <v>130</v>
      </c>
      <c r="BC14" s="300" t="s">
        <v>131</v>
      </c>
      <c r="BD14" s="527" t="str">
        <f t="shared" si="2"/>
        <v/>
      </c>
      <c r="BE14" s="527"/>
      <c r="BF14" s="527"/>
      <c r="BG14" s="527"/>
      <c r="BH14" s="301" t="s">
        <v>128</v>
      </c>
      <c r="BI14" s="311" t="str">
        <f t="shared" si="0"/>
        <v/>
      </c>
      <c r="BJ14" s="310"/>
    </row>
    <row r="15" spans="1:62" ht="17.25" customHeight="1">
      <c r="A15" s="560">
        <v>5</v>
      </c>
      <c r="B15" s="560"/>
      <c r="C15" s="540"/>
      <c r="D15" s="541"/>
      <c r="E15" s="561"/>
      <c r="F15" s="561"/>
      <c r="G15" s="561"/>
      <c r="H15" s="561"/>
      <c r="I15" s="561"/>
      <c r="J15" s="561"/>
      <c r="K15" s="561"/>
      <c r="L15" s="561"/>
      <c r="M15" s="561"/>
      <c r="N15" s="561"/>
      <c r="O15" s="561"/>
      <c r="P15" s="561"/>
      <c r="Q15" s="559"/>
      <c r="R15" s="559"/>
      <c r="S15" s="559"/>
      <c r="T15" s="559"/>
      <c r="U15" s="559"/>
      <c r="V15" s="559"/>
      <c r="W15" s="528"/>
      <c r="X15" s="529"/>
      <c r="Y15" s="529"/>
      <c r="Z15" s="529"/>
      <c r="AA15" s="300" t="s">
        <v>128</v>
      </c>
      <c r="AB15" s="300" t="s">
        <v>129</v>
      </c>
      <c r="AC15" s="526"/>
      <c r="AD15" s="526"/>
      <c r="AE15" s="300" t="s">
        <v>44</v>
      </c>
      <c r="AF15" s="300" t="s">
        <v>129</v>
      </c>
      <c r="AG15" s="526"/>
      <c r="AH15" s="526"/>
      <c r="AI15" s="300" t="s">
        <v>130</v>
      </c>
      <c r="AJ15" s="300" t="s">
        <v>131</v>
      </c>
      <c r="AK15" s="545" t="str">
        <f t="shared" si="1"/>
        <v/>
      </c>
      <c r="AL15" s="545"/>
      <c r="AM15" s="545"/>
      <c r="AN15" s="545"/>
      <c r="AO15" s="301" t="s">
        <v>128</v>
      </c>
      <c r="AP15" s="528"/>
      <c r="AQ15" s="529"/>
      <c r="AR15" s="529"/>
      <c r="AS15" s="529"/>
      <c r="AT15" s="300" t="s">
        <v>128</v>
      </c>
      <c r="AU15" s="300" t="s">
        <v>129</v>
      </c>
      <c r="AV15" s="526"/>
      <c r="AW15" s="526"/>
      <c r="AX15" s="300" t="s">
        <v>44</v>
      </c>
      <c r="AY15" s="300" t="s">
        <v>129</v>
      </c>
      <c r="AZ15" s="526"/>
      <c r="BA15" s="526"/>
      <c r="BB15" s="300" t="s">
        <v>130</v>
      </c>
      <c r="BC15" s="300" t="s">
        <v>131</v>
      </c>
      <c r="BD15" s="527" t="str">
        <f t="shared" si="2"/>
        <v/>
      </c>
      <c r="BE15" s="527"/>
      <c r="BF15" s="527"/>
      <c r="BG15" s="527"/>
      <c r="BH15" s="301" t="s">
        <v>128</v>
      </c>
      <c r="BI15" s="311" t="str">
        <f t="shared" si="0"/>
        <v/>
      </c>
      <c r="BJ15" s="310"/>
    </row>
    <row r="16" spans="1:62" ht="17.25" customHeight="1">
      <c r="A16" s="560">
        <v>6</v>
      </c>
      <c r="B16" s="560"/>
      <c r="C16" s="540"/>
      <c r="D16" s="541"/>
      <c r="E16" s="561"/>
      <c r="F16" s="561"/>
      <c r="G16" s="561"/>
      <c r="H16" s="561"/>
      <c r="I16" s="561"/>
      <c r="J16" s="561"/>
      <c r="K16" s="561"/>
      <c r="L16" s="561"/>
      <c r="M16" s="561"/>
      <c r="N16" s="561"/>
      <c r="O16" s="561"/>
      <c r="P16" s="561"/>
      <c r="Q16" s="559"/>
      <c r="R16" s="559"/>
      <c r="S16" s="559"/>
      <c r="T16" s="559"/>
      <c r="U16" s="559"/>
      <c r="V16" s="559"/>
      <c r="W16" s="528"/>
      <c r="X16" s="529"/>
      <c r="Y16" s="529"/>
      <c r="Z16" s="529"/>
      <c r="AA16" s="300" t="s">
        <v>128</v>
      </c>
      <c r="AB16" s="300" t="s">
        <v>129</v>
      </c>
      <c r="AC16" s="526"/>
      <c r="AD16" s="526"/>
      <c r="AE16" s="300" t="s">
        <v>44</v>
      </c>
      <c r="AF16" s="300" t="s">
        <v>129</v>
      </c>
      <c r="AG16" s="526"/>
      <c r="AH16" s="526"/>
      <c r="AI16" s="300" t="s">
        <v>130</v>
      </c>
      <c r="AJ16" s="300" t="s">
        <v>131</v>
      </c>
      <c r="AK16" s="545" t="str">
        <f t="shared" si="1"/>
        <v/>
      </c>
      <c r="AL16" s="545"/>
      <c r="AM16" s="545"/>
      <c r="AN16" s="545"/>
      <c r="AO16" s="301" t="s">
        <v>128</v>
      </c>
      <c r="AP16" s="528"/>
      <c r="AQ16" s="529"/>
      <c r="AR16" s="529"/>
      <c r="AS16" s="529"/>
      <c r="AT16" s="300" t="s">
        <v>128</v>
      </c>
      <c r="AU16" s="300" t="s">
        <v>129</v>
      </c>
      <c r="AV16" s="526"/>
      <c r="AW16" s="526"/>
      <c r="AX16" s="300" t="s">
        <v>44</v>
      </c>
      <c r="AY16" s="300" t="s">
        <v>129</v>
      </c>
      <c r="AZ16" s="526"/>
      <c r="BA16" s="526"/>
      <c r="BB16" s="300" t="s">
        <v>130</v>
      </c>
      <c r="BC16" s="300" t="s">
        <v>131</v>
      </c>
      <c r="BD16" s="527" t="str">
        <f t="shared" si="2"/>
        <v/>
      </c>
      <c r="BE16" s="527"/>
      <c r="BF16" s="527"/>
      <c r="BG16" s="527"/>
      <c r="BH16" s="301" t="s">
        <v>128</v>
      </c>
      <c r="BI16" s="311" t="str">
        <f t="shared" si="0"/>
        <v/>
      </c>
      <c r="BJ16" s="310"/>
    </row>
    <row r="17" spans="1:62" ht="17.25" customHeight="1">
      <c r="A17" s="560">
        <v>7</v>
      </c>
      <c r="B17" s="560"/>
      <c r="C17" s="540"/>
      <c r="D17" s="541"/>
      <c r="E17" s="561"/>
      <c r="F17" s="561"/>
      <c r="G17" s="561"/>
      <c r="H17" s="561"/>
      <c r="I17" s="561"/>
      <c r="J17" s="561"/>
      <c r="K17" s="561"/>
      <c r="L17" s="561"/>
      <c r="M17" s="561"/>
      <c r="N17" s="561"/>
      <c r="O17" s="561"/>
      <c r="P17" s="561"/>
      <c r="Q17" s="559"/>
      <c r="R17" s="559"/>
      <c r="S17" s="559"/>
      <c r="T17" s="559"/>
      <c r="U17" s="559"/>
      <c r="V17" s="559"/>
      <c r="W17" s="528"/>
      <c r="X17" s="529"/>
      <c r="Y17" s="529"/>
      <c r="Z17" s="529"/>
      <c r="AA17" s="300" t="s">
        <v>128</v>
      </c>
      <c r="AB17" s="300" t="s">
        <v>129</v>
      </c>
      <c r="AC17" s="526"/>
      <c r="AD17" s="526"/>
      <c r="AE17" s="300" t="s">
        <v>44</v>
      </c>
      <c r="AF17" s="300" t="s">
        <v>129</v>
      </c>
      <c r="AG17" s="526"/>
      <c r="AH17" s="526"/>
      <c r="AI17" s="300" t="s">
        <v>130</v>
      </c>
      <c r="AJ17" s="300" t="s">
        <v>131</v>
      </c>
      <c r="AK17" s="545" t="str">
        <f t="shared" si="1"/>
        <v/>
      </c>
      <c r="AL17" s="545"/>
      <c r="AM17" s="545"/>
      <c r="AN17" s="545"/>
      <c r="AO17" s="301" t="s">
        <v>128</v>
      </c>
      <c r="AP17" s="528"/>
      <c r="AQ17" s="529"/>
      <c r="AR17" s="529"/>
      <c r="AS17" s="529"/>
      <c r="AT17" s="300" t="s">
        <v>128</v>
      </c>
      <c r="AU17" s="300" t="s">
        <v>129</v>
      </c>
      <c r="AV17" s="526"/>
      <c r="AW17" s="526"/>
      <c r="AX17" s="300" t="s">
        <v>44</v>
      </c>
      <c r="AY17" s="300" t="s">
        <v>129</v>
      </c>
      <c r="AZ17" s="526"/>
      <c r="BA17" s="526"/>
      <c r="BB17" s="300" t="s">
        <v>130</v>
      </c>
      <c r="BC17" s="300" t="s">
        <v>131</v>
      </c>
      <c r="BD17" s="527" t="str">
        <f t="shared" si="2"/>
        <v/>
      </c>
      <c r="BE17" s="527"/>
      <c r="BF17" s="527"/>
      <c r="BG17" s="527"/>
      <c r="BH17" s="301" t="s">
        <v>128</v>
      </c>
      <c r="BI17" s="311" t="str">
        <f t="shared" si="0"/>
        <v/>
      </c>
      <c r="BJ17" s="310"/>
    </row>
    <row r="18" spans="1:62" ht="17.25" customHeight="1">
      <c r="A18" s="560">
        <v>8</v>
      </c>
      <c r="B18" s="560"/>
      <c r="C18" s="540"/>
      <c r="D18" s="541"/>
      <c r="E18" s="561"/>
      <c r="F18" s="561"/>
      <c r="G18" s="561"/>
      <c r="H18" s="561"/>
      <c r="I18" s="561"/>
      <c r="J18" s="561"/>
      <c r="K18" s="561"/>
      <c r="L18" s="561"/>
      <c r="M18" s="561"/>
      <c r="N18" s="561"/>
      <c r="O18" s="561"/>
      <c r="P18" s="561"/>
      <c r="Q18" s="559"/>
      <c r="R18" s="559"/>
      <c r="S18" s="559"/>
      <c r="T18" s="559"/>
      <c r="U18" s="559"/>
      <c r="V18" s="559"/>
      <c r="W18" s="528"/>
      <c r="X18" s="529"/>
      <c r="Y18" s="529"/>
      <c r="Z18" s="529"/>
      <c r="AA18" s="300" t="s">
        <v>128</v>
      </c>
      <c r="AB18" s="300" t="s">
        <v>129</v>
      </c>
      <c r="AC18" s="526"/>
      <c r="AD18" s="526"/>
      <c r="AE18" s="300" t="s">
        <v>44</v>
      </c>
      <c r="AF18" s="300" t="s">
        <v>129</v>
      </c>
      <c r="AG18" s="526"/>
      <c r="AH18" s="526"/>
      <c r="AI18" s="300" t="s">
        <v>130</v>
      </c>
      <c r="AJ18" s="300" t="s">
        <v>131</v>
      </c>
      <c r="AK18" s="545" t="str">
        <f t="shared" si="1"/>
        <v/>
      </c>
      <c r="AL18" s="545"/>
      <c r="AM18" s="545"/>
      <c r="AN18" s="545"/>
      <c r="AO18" s="301" t="s">
        <v>128</v>
      </c>
      <c r="AP18" s="528"/>
      <c r="AQ18" s="529"/>
      <c r="AR18" s="529"/>
      <c r="AS18" s="529"/>
      <c r="AT18" s="300" t="s">
        <v>128</v>
      </c>
      <c r="AU18" s="300" t="s">
        <v>129</v>
      </c>
      <c r="AV18" s="526"/>
      <c r="AW18" s="526"/>
      <c r="AX18" s="300" t="s">
        <v>44</v>
      </c>
      <c r="AY18" s="300" t="s">
        <v>129</v>
      </c>
      <c r="AZ18" s="526"/>
      <c r="BA18" s="526"/>
      <c r="BB18" s="300" t="s">
        <v>130</v>
      </c>
      <c r="BC18" s="300" t="s">
        <v>131</v>
      </c>
      <c r="BD18" s="527" t="str">
        <f t="shared" si="2"/>
        <v/>
      </c>
      <c r="BE18" s="527"/>
      <c r="BF18" s="527"/>
      <c r="BG18" s="527"/>
      <c r="BH18" s="301" t="s">
        <v>128</v>
      </c>
      <c r="BI18" s="311" t="str">
        <f t="shared" si="0"/>
        <v/>
      </c>
      <c r="BJ18" s="310"/>
    </row>
    <row r="19" spans="1:62" ht="17.25" customHeight="1">
      <c r="A19" s="560">
        <v>9</v>
      </c>
      <c r="B19" s="560"/>
      <c r="C19" s="540"/>
      <c r="D19" s="541"/>
      <c r="E19" s="561"/>
      <c r="F19" s="561"/>
      <c r="G19" s="561"/>
      <c r="H19" s="561"/>
      <c r="I19" s="561"/>
      <c r="J19" s="561"/>
      <c r="K19" s="561"/>
      <c r="L19" s="561"/>
      <c r="M19" s="561"/>
      <c r="N19" s="561"/>
      <c r="O19" s="561"/>
      <c r="P19" s="561"/>
      <c r="Q19" s="559"/>
      <c r="R19" s="559"/>
      <c r="S19" s="559"/>
      <c r="T19" s="559"/>
      <c r="U19" s="559"/>
      <c r="V19" s="559"/>
      <c r="W19" s="528"/>
      <c r="X19" s="529"/>
      <c r="Y19" s="529"/>
      <c r="Z19" s="529"/>
      <c r="AA19" s="300" t="s">
        <v>128</v>
      </c>
      <c r="AB19" s="300" t="s">
        <v>129</v>
      </c>
      <c r="AC19" s="526"/>
      <c r="AD19" s="526"/>
      <c r="AE19" s="300" t="s">
        <v>44</v>
      </c>
      <c r="AF19" s="300" t="s">
        <v>129</v>
      </c>
      <c r="AG19" s="526"/>
      <c r="AH19" s="526"/>
      <c r="AI19" s="300" t="s">
        <v>130</v>
      </c>
      <c r="AJ19" s="300" t="s">
        <v>131</v>
      </c>
      <c r="AK19" s="545" t="str">
        <f t="shared" si="1"/>
        <v/>
      </c>
      <c r="AL19" s="545"/>
      <c r="AM19" s="545"/>
      <c r="AN19" s="545"/>
      <c r="AO19" s="301" t="s">
        <v>128</v>
      </c>
      <c r="AP19" s="528"/>
      <c r="AQ19" s="529"/>
      <c r="AR19" s="529"/>
      <c r="AS19" s="529"/>
      <c r="AT19" s="300" t="s">
        <v>128</v>
      </c>
      <c r="AU19" s="300" t="s">
        <v>129</v>
      </c>
      <c r="AV19" s="526"/>
      <c r="AW19" s="526"/>
      <c r="AX19" s="300" t="s">
        <v>44</v>
      </c>
      <c r="AY19" s="300" t="s">
        <v>129</v>
      </c>
      <c r="AZ19" s="526"/>
      <c r="BA19" s="526"/>
      <c r="BB19" s="300" t="s">
        <v>130</v>
      </c>
      <c r="BC19" s="300" t="s">
        <v>131</v>
      </c>
      <c r="BD19" s="527" t="str">
        <f t="shared" si="2"/>
        <v/>
      </c>
      <c r="BE19" s="527"/>
      <c r="BF19" s="527"/>
      <c r="BG19" s="527"/>
      <c r="BH19" s="301" t="s">
        <v>128</v>
      </c>
      <c r="BI19" s="311" t="str">
        <f t="shared" si="0"/>
        <v/>
      </c>
      <c r="BJ19" s="310"/>
    </row>
    <row r="20" spans="1:62" ht="17.25" customHeight="1">
      <c r="A20" s="560">
        <v>10</v>
      </c>
      <c r="B20" s="560"/>
      <c r="C20" s="540"/>
      <c r="D20" s="541"/>
      <c r="E20" s="561"/>
      <c r="F20" s="561"/>
      <c r="G20" s="561"/>
      <c r="H20" s="561"/>
      <c r="I20" s="561"/>
      <c r="J20" s="561"/>
      <c r="K20" s="561"/>
      <c r="L20" s="561"/>
      <c r="M20" s="561"/>
      <c r="N20" s="561"/>
      <c r="O20" s="561"/>
      <c r="P20" s="561"/>
      <c r="Q20" s="559"/>
      <c r="R20" s="559"/>
      <c r="S20" s="559"/>
      <c r="T20" s="559"/>
      <c r="U20" s="559"/>
      <c r="V20" s="559"/>
      <c r="W20" s="528"/>
      <c r="X20" s="529"/>
      <c r="Y20" s="529"/>
      <c r="Z20" s="529"/>
      <c r="AA20" s="300" t="s">
        <v>128</v>
      </c>
      <c r="AB20" s="300" t="s">
        <v>129</v>
      </c>
      <c r="AC20" s="526"/>
      <c r="AD20" s="526"/>
      <c r="AE20" s="300" t="s">
        <v>44</v>
      </c>
      <c r="AF20" s="300" t="s">
        <v>129</v>
      </c>
      <c r="AG20" s="526"/>
      <c r="AH20" s="526"/>
      <c r="AI20" s="300" t="s">
        <v>130</v>
      </c>
      <c r="AJ20" s="300" t="s">
        <v>131</v>
      </c>
      <c r="AK20" s="545" t="str">
        <f t="shared" si="1"/>
        <v/>
      </c>
      <c r="AL20" s="545"/>
      <c r="AM20" s="545"/>
      <c r="AN20" s="545"/>
      <c r="AO20" s="301" t="s">
        <v>128</v>
      </c>
      <c r="AP20" s="528"/>
      <c r="AQ20" s="529"/>
      <c r="AR20" s="529"/>
      <c r="AS20" s="529"/>
      <c r="AT20" s="300" t="s">
        <v>128</v>
      </c>
      <c r="AU20" s="300" t="s">
        <v>129</v>
      </c>
      <c r="AV20" s="526"/>
      <c r="AW20" s="526"/>
      <c r="AX20" s="300" t="s">
        <v>44</v>
      </c>
      <c r="AY20" s="300" t="s">
        <v>129</v>
      </c>
      <c r="AZ20" s="526"/>
      <c r="BA20" s="526"/>
      <c r="BB20" s="300" t="s">
        <v>130</v>
      </c>
      <c r="BC20" s="300" t="s">
        <v>131</v>
      </c>
      <c r="BD20" s="527" t="str">
        <f t="shared" si="2"/>
        <v/>
      </c>
      <c r="BE20" s="527"/>
      <c r="BF20" s="527"/>
      <c r="BG20" s="527"/>
      <c r="BH20" s="301" t="s">
        <v>128</v>
      </c>
      <c r="BI20" s="311" t="str">
        <f t="shared" si="0"/>
        <v/>
      </c>
      <c r="BJ20" s="310"/>
    </row>
    <row r="21" spans="1:62" ht="17.25" customHeight="1">
      <c r="A21" s="560">
        <v>11</v>
      </c>
      <c r="B21" s="560"/>
      <c r="C21" s="540"/>
      <c r="D21" s="541"/>
      <c r="E21" s="561"/>
      <c r="F21" s="561"/>
      <c r="G21" s="561"/>
      <c r="H21" s="561"/>
      <c r="I21" s="561"/>
      <c r="J21" s="561"/>
      <c r="K21" s="561"/>
      <c r="L21" s="561"/>
      <c r="M21" s="561"/>
      <c r="N21" s="561"/>
      <c r="O21" s="561"/>
      <c r="P21" s="561"/>
      <c r="Q21" s="559"/>
      <c r="R21" s="559"/>
      <c r="S21" s="559"/>
      <c r="T21" s="559"/>
      <c r="U21" s="559"/>
      <c r="V21" s="559"/>
      <c r="W21" s="528"/>
      <c r="X21" s="529"/>
      <c r="Y21" s="529"/>
      <c r="Z21" s="529"/>
      <c r="AA21" s="300" t="s">
        <v>128</v>
      </c>
      <c r="AB21" s="300" t="s">
        <v>129</v>
      </c>
      <c r="AC21" s="526"/>
      <c r="AD21" s="526"/>
      <c r="AE21" s="300" t="s">
        <v>44</v>
      </c>
      <c r="AF21" s="300" t="s">
        <v>129</v>
      </c>
      <c r="AG21" s="526"/>
      <c r="AH21" s="526"/>
      <c r="AI21" s="300" t="s">
        <v>130</v>
      </c>
      <c r="AJ21" s="300" t="s">
        <v>131</v>
      </c>
      <c r="AK21" s="545" t="str">
        <f t="shared" si="1"/>
        <v/>
      </c>
      <c r="AL21" s="545"/>
      <c r="AM21" s="545"/>
      <c r="AN21" s="545"/>
      <c r="AO21" s="301" t="s">
        <v>128</v>
      </c>
      <c r="AP21" s="528"/>
      <c r="AQ21" s="529"/>
      <c r="AR21" s="529"/>
      <c r="AS21" s="529"/>
      <c r="AT21" s="300" t="s">
        <v>128</v>
      </c>
      <c r="AU21" s="300" t="s">
        <v>129</v>
      </c>
      <c r="AV21" s="526"/>
      <c r="AW21" s="526"/>
      <c r="AX21" s="300" t="s">
        <v>44</v>
      </c>
      <c r="AY21" s="300" t="s">
        <v>129</v>
      </c>
      <c r="AZ21" s="526"/>
      <c r="BA21" s="526"/>
      <c r="BB21" s="300" t="s">
        <v>130</v>
      </c>
      <c r="BC21" s="300" t="s">
        <v>131</v>
      </c>
      <c r="BD21" s="527" t="str">
        <f t="shared" si="2"/>
        <v/>
      </c>
      <c r="BE21" s="527"/>
      <c r="BF21" s="527"/>
      <c r="BG21" s="527"/>
      <c r="BH21" s="301" t="s">
        <v>128</v>
      </c>
      <c r="BI21" s="311" t="str">
        <f t="shared" si="0"/>
        <v/>
      </c>
      <c r="BJ21" s="310"/>
    </row>
    <row r="22" spans="1:62" ht="17.25" customHeight="1">
      <c r="A22" s="560">
        <v>12</v>
      </c>
      <c r="B22" s="560"/>
      <c r="C22" s="540"/>
      <c r="D22" s="541"/>
      <c r="E22" s="561"/>
      <c r="F22" s="561"/>
      <c r="G22" s="561"/>
      <c r="H22" s="561"/>
      <c r="I22" s="561"/>
      <c r="J22" s="561"/>
      <c r="K22" s="561"/>
      <c r="L22" s="561"/>
      <c r="M22" s="561"/>
      <c r="N22" s="561"/>
      <c r="O22" s="561"/>
      <c r="P22" s="561"/>
      <c r="Q22" s="559"/>
      <c r="R22" s="559"/>
      <c r="S22" s="559"/>
      <c r="T22" s="559"/>
      <c r="U22" s="559"/>
      <c r="V22" s="559"/>
      <c r="W22" s="528"/>
      <c r="X22" s="529"/>
      <c r="Y22" s="529"/>
      <c r="Z22" s="529"/>
      <c r="AA22" s="300" t="s">
        <v>128</v>
      </c>
      <c r="AB22" s="300" t="s">
        <v>129</v>
      </c>
      <c r="AC22" s="526"/>
      <c r="AD22" s="526"/>
      <c r="AE22" s="300" t="s">
        <v>44</v>
      </c>
      <c r="AF22" s="300" t="s">
        <v>129</v>
      </c>
      <c r="AG22" s="526"/>
      <c r="AH22" s="526"/>
      <c r="AI22" s="300" t="s">
        <v>130</v>
      </c>
      <c r="AJ22" s="300" t="s">
        <v>131</v>
      </c>
      <c r="AK22" s="545" t="str">
        <f t="shared" si="1"/>
        <v/>
      </c>
      <c r="AL22" s="545"/>
      <c r="AM22" s="545"/>
      <c r="AN22" s="545"/>
      <c r="AO22" s="301" t="s">
        <v>128</v>
      </c>
      <c r="AP22" s="528"/>
      <c r="AQ22" s="529"/>
      <c r="AR22" s="529"/>
      <c r="AS22" s="529"/>
      <c r="AT22" s="300" t="s">
        <v>128</v>
      </c>
      <c r="AU22" s="300" t="s">
        <v>129</v>
      </c>
      <c r="AV22" s="526"/>
      <c r="AW22" s="526"/>
      <c r="AX22" s="300" t="s">
        <v>44</v>
      </c>
      <c r="AY22" s="300" t="s">
        <v>129</v>
      </c>
      <c r="AZ22" s="526"/>
      <c r="BA22" s="526"/>
      <c r="BB22" s="300" t="s">
        <v>130</v>
      </c>
      <c r="BC22" s="300" t="s">
        <v>131</v>
      </c>
      <c r="BD22" s="527" t="str">
        <f t="shared" si="2"/>
        <v/>
      </c>
      <c r="BE22" s="527"/>
      <c r="BF22" s="527"/>
      <c r="BG22" s="527"/>
      <c r="BH22" s="301" t="s">
        <v>128</v>
      </c>
      <c r="BI22" s="311" t="str">
        <f t="shared" si="0"/>
        <v/>
      </c>
      <c r="BJ22" s="310"/>
    </row>
    <row r="23" spans="1:62" ht="17.25" customHeight="1">
      <c r="A23" s="560">
        <v>13</v>
      </c>
      <c r="B23" s="560"/>
      <c r="C23" s="540"/>
      <c r="D23" s="541"/>
      <c r="E23" s="561"/>
      <c r="F23" s="561"/>
      <c r="G23" s="561"/>
      <c r="H23" s="561"/>
      <c r="I23" s="561"/>
      <c r="J23" s="561"/>
      <c r="K23" s="561"/>
      <c r="L23" s="561"/>
      <c r="M23" s="561"/>
      <c r="N23" s="561"/>
      <c r="O23" s="561"/>
      <c r="P23" s="561"/>
      <c r="Q23" s="559"/>
      <c r="R23" s="559"/>
      <c r="S23" s="559"/>
      <c r="T23" s="559"/>
      <c r="U23" s="559"/>
      <c r="V23" s="559"/>
      <c r="W23" s="528"/>
      <c r="X23" s="529"/>
      <c r="Y23" s="529"/>
      <c r="Z23" s="529"/>
      <c r="AA23" s="300" t="s">
        <v>128</v>
      </c>
      <c r="AB23" s="300" t="s">
        <v>129</v>
      </c>
      <c r="AC23" s="526"/>
      <c r="AD23" s="526"/>
      <c r="AE23" s="300" t="s">
        <v>44</v>
      </c>
      <c r="AF23" s="300" t="s">
        <v>129</v>
      </c>
      <c r="AG23" s="526"/>
      <c r="AH23" s="526"/>
      <c r="AI23" s="300" t="s">
        <v>130</v>
      </c>
      <c r="AJ23" s="300" t="s">
        <v>131</v>
      </c>
      <c r="AK23" s="545" t="str">
        <f t="shared" si="1"/>
        <v/>
      </c>
      <c r="AL23" s="545"/>
      <c r="AM23" s="545"/>
      <c r="AN23" s="545"/>
      <c r="AO23" s="301" t="s">
        <v>128</v>
      </c>
      <c r="AP23" s="528"/>
      <c r="AQ23" s="529"/>
      <c r="AR23" s="529"/>
      <c r="AS23" s="529"/>
      <c r="AT23" s="300" t="s">
        <v>128</v>
      </c>
      <c r="AU23" s="300" t="s">
        <v>129</v>
      </c>
      <c r="AV23" s="526"/>
      <c r="AW23" s="526"/>
      <c r="AX23" s="300" t="s">
        <v>44</v>
      </c>
      <c r="AY23" s="300" t="s">
        <v>129</v>
      </c>
      <c r="AZ23" s="526"/>
      <c r="BA23" s="526"/>
      <c r="BB23" s="300" t="s">
        <v>130</v>
      </c>
      <c r="BC23" s="300" t="s">
        <v>131</v>
      </c>
      <c r="BD23" s="527" t="str">
        <f t="shared" si="2"/>
        <v/>
      </c>
      <c r="BE23" s="527"/>
      <c r="BF23" s="527"/>
      <c r="BG23" s="527"/>
      <c r="BH23" s="301" t="s">
        <v>128</v>
      </c>
      <c r="BI23" s="311" t="str">
        <f t="shared" si="0"/>
        <v/>
      </c>
      <c r="BJ23" s="310"/>
    </row>
    <row r="24" spans="1:62" ht="17.25" customHeight="1">
      <c r="A24" s="560">
        <v>14</v>
      </c>
      <c r="B24" s="560"/>
      <c r="C24" s="540"/>
      <c r="D24" s="541"/>
      <c r="E24" s="561"/>
      <c r="F24" s="561"/>
      <c r="G24" s="561"/>
      <c r="H24" s="561"/>
      <c r="I24" s="561"/>
      <c r="J24" s="561"/>
      <c r="K24" s="561"/>
      <c r="L24" s="561"/>
      <c r="M24" s="561"/>
      <c r="N24" s="561"/>
      <c r="O24" s="561"/>
      <c r="P24" s="561"/>
      <c r="Q24" s="559"/>
      <c r="R24" s="559"/>
      <c r="S24" s="559"/>
      <c r="T24" s="559"/>
      <c r="U24" s="559"/>
      <c r="V24" s="559"/>
      <c r="W24" s="528"/>
      <c r="X24" s="529"/>
      <c r="Y24" s="529"/>
      <c r="Z24" s="529"/>
      <c r="AA24" s="300" t="s">
        <v>128</v>
      </c>
      <c r="AB24" s="300" t="s">
        <v>129</v>
      </c>
      <c r="AC24" s="526"/>
      <c r="AD24" s="526"/>
      <c r="AE24" s="300" t="s">
        <v>44</v>
      </c>
      <c r="AF24" s="300" t="s">
        <v>129</v>
      </c>
      <c r="AG24" s="526"/>
      <c r="AH24" s="526"/>
      <c r="AI24" s="300" t="s">
        <v>130</v>
      </c>
      <c r="AJ24" s="300" t="s">
        <v>131</v>
      </c>
      <c r="AK24" s="545" t="str">
        <f t="shared" si="1"/>
        <v/>
      </c>
      <c r="AL24" s="545"/>
      <c r="AM24" s="545"/>
      <c r="AN24" s="545"/>
      <c r="AO24" s="301" t="s">
        <v>128</v>
      </c>
      <c r="AP24" s="528"/>
      <c r="AQ24" s="529"/>
      <c r="AR24" s="529"/>
      <c r="AS24" s="529"/>
      <c r="AT24" s="300" t="s">
        <v>128</v>
      </c>
      <c r="AU24" s="300" t="s">
        <v>129</v>
      </c>
      <c r="AV24" s="526"/>
      <c r="AW24" s="526"/>
      <c r="AX24" s="300" t="s">
        <v>44</v>
      </c>
      <c r="AY24" s="300" t="s">
        <v>129</v>
      </c>
      <c r="AZ24" s="526"/>
      <c r="BA24" s="526"/>
      <c r="BB24" s="300" t="s">
        <v>130</v>
      </c>
      <c r="BC24" s="300" t="s">
        <v>131</v>
      </c>
      <c r="BD24" s="527" t="str">
        <f t="shared" si="2"/>
        <v/>
      </c>
      <c r="BE24" s="527"/>
      <c r="BF24" s="527"/>
      <c r="BG24" s="527"/>
      <c r="BH24" s="301" t="s">
        <v>128</v>
      </c>
      <c r="BI24" s="311" t="str">
        <f t="shared" si="0"/>
        <v/>
      </c>
      <c r="BJ24" s="310"/>
    </row>
    <row r="25" spans="1:62" ht="17.25" customHeight="1">
      <c r="A25" s="560">
        <v>15</v>
      </c>
      <c r="B25" s="560"/>
      <c r="C25" s="540"/>
      <c r="D25" s="541"/>
      <c r="E25" s="561"/>
      <c r="F25" s="561"/>
      <c r="G25" s="561"/>
      <c r="H25" s="561"/>
      <c r="I25" s="561"/>
      <c r="J25" s="561"/>
      <c r="K25" s="561"/>
      <c r="L25" s="561"/>
      <c r="M25" s="561"/>
      <c r="N25" s="561"/>
      <c r="O25" s="561"/>
      <c r="P25" s="561"/>
      <c r="Q25" s="559"/>
      <c r="R25" s="559"/>
      <c r="S25" s="559"/>
      <c r="T25" s="559"/>
      <c r="U25" s="559"/>
      <c r="V25" s="559"/>
      <c r="W25" s="528"/>
      <c r="X25" s="529"/>
      <c r="Y25" s="529"/>
      <c r="Z25" s="529"/>
      <c r="AA25" s="300" t="s">
        <v>128</v>
      </c>
      <c r="AB25" s="300" t="s">
        <v>129</v>
      </c>
      <c r="AC25" s="526"/>
      <c r="AD25" s="526"/>
      <c r="AE25" s="300" t="s">
        <v>44</v>
      </c>
      <c r="AF25" s="300" t="s">
        <v>129</v>
      </c>
      <c r="AG25" s="526"/>
      <c r="AH25" s="526"/>
      <c r="AI25" s="300" t="s">
        <v>130</v>
      </c>
      <c r="AJ25" s="300" t="s">
        <v>131</v>
      </c>
      <c r="AK25" s="545" t="str">
        <f t="shared" si="1"/>
        <v/>
      </c>
      <c r="AL25" s="545"/>
      <c r="AM25" s="545"/>
      <c r="AN25" s="545"/>
      <c r="AO25" s="301" t="s">
        <v>128</v>
      </c>
      <c r="AP25" s="528"/>
      <c r="AQ25" s="529"/>
      <c r="AR25" s="529"/>
      <c r="AS25" s="529"/>
      <c r="AT25" s="300" t="s">
        <v>128</v>
      </c>
      <c r="AU25" s="300" t="s">
        <v>129</v>
      </c>
      <c r="AV25" s="526"/>
      <c r="AW25" s="526"/>
      <c r="AX25" s="300" t="s">
        <v>44</v>
      </c>
      <c r="AY25" s="300" t="s">
        <v>129</v>
      </c>
      <c r="AZ25" s="526"/>
      <c r="BA25" s="526"/>
      <c r="BB25" s="300" t="s">
        <v>130</v>
      </c>
      <c r="BC25" s="300" t="s">
        <v>131</v>
      </c>
      <c r="BD25" s="527" t="str">
        <f t="shared" si="2"/>
        <v/>
      </c>
      <c r="BE25" s="527"/>
      <c r="BF25" s="527"/>
      <c r="BG25" s="527"/>
      <c r="BH25" s="301" t="s">
        <v>128</v>
      </c>
      <c r="BI25" s="311" t="str">
        <f t="shared" si="0"/>
        <v/>
      </c>
      <c r="BJ25" s="310"/>
    </row>
    <row r="26" spans="1:62" ht="17.25" customHeight="1">
      <c r="A26" s="560">
        <v>16</v>
      </c>
      <c r="B26" s="560"/>
      <c r="C26" s="540"/>
      <c r="D26" s="541"/>
      <c r="E26" s="561"/>
      <c r="F26" s="561"/>
      <c r="G26" s="561"/>
      <c r="H26" s="561"/>
      <c r="I26" s="561"/>
      <c r="J26" s="561"/>
      <c r="K26" s="561"/>
      <c r="L26" s="561"/>
      <c r="M26" s="561"/>
      <c r="N26" s="561"/>
      <c r="O26" s="561"/>
      <c r="P26" s="561"/>
      <c r="Q26" s="559"/>
      <c r="R26" s="559"/>
      <c r="S26" s="559"/>
      <c r="T26" s="559"/>
      <c r="U26" s="559"/>
      <c r="V26" s="559"/>
      <c r="W26" s="528"/>
      <c r="X26" s="529"/>
      <c r="Y26" s="529"/>
      <c r="Z26" s="529"/>
      <c r="AA26" s="300" t="s">
        <v>128</v>
      </c>
      <c r="AB26" s="300" t="s">
        <v>129</v>
      </c>
      <c r="AC26" s="526"/>
      <c r="AD26" s="526"/>
      <c r="AE26" s="300" t="s">
        <v>44</v>
      </c>
      <c r="AF26" s="300" t="s">
        <v>129</v>
      </c>
      <c r="AG26" s="526"/>
      <c r="AH26" s="526"/>
      <c r="AI26" s="300" t="s">
        <v>130</v>
      </c>
      <c r="AJ26" s="300" t="s">
        <v>131</v>
      </c>
      <c r="AK26" s="545" t="str">
        <f t="shared" si="1"/>
        <v/>
      </c>
      <c r="AL26" s="545"/>
      <c r="AM26" s="545"/>
      <c r="AN26" s="545"/>
      <c r="AO26" s="301" t="s">
        <v>128</v>
      </c>
      <c r="AP26" s="528"/>
      <c r="AQ26" s="529"/>
      <c r="AR26" s="529"/>
      <c r="AS26" s="529"/>
      <c r="AT26" s="300" t="s">
        <v>128</v>
      </c>
      <c r="AU26" s="300" t="s">
        <v>129</v>
      </c>
      <c r="AV26" s="526"/>
      <c r="AW26" s="526"/>
      <c r="AX26" s="300" t="s">
        <v>44</v>
      </c>
      <c r="AY26" s="300" t="s">
        <v>129</v>
      </c>
      <c r="AZ26" s="526"/>
      <c r="BA26" s="526"/>
      <c r="BB26" s="300" t="s">
        <v>130</v>
      </c>
      <c r="BC26" s="300" t="s">
        <v>131</v>
      </c>
      <c r="BD26" s="527" t="str">
        <f t="shared" si="2"/>
        <v/>
      </c>
      <c r="BE26" s="527"/>
      <c r="BF26" s="527"/>
      <c r="BG26" s="527"/>
      <c r="BH26" s="301" t="s">
        <v>128</v>
      </c>
      <c r="BI26" s="311" t="str">
        <f t="shared" si="0"/>
        <v/>
      </c>
      <c r="BJ26" s="310"/>
    </row>
    <row r="27" spans="1:62" ht="17.25" customHeight="1">
      <c r="A27" s="560">
        <v>17</v>
      </c>
      <c r="B27" s="560"/>
      <c r="C27" s="540"/>
      <c r="D27" s="541"/>
      <c r="E27" s="561"/>
      <c r="F27" s="561"/>
      <c r="G27" s="561"/>
      <c r="H27" s="561"/>
      <c r="I27" s="561"/>
      <c r="J27" s="561"/>
      <c r="K27" s="561"/>
      <c r="L27" s="561"/>
      <c r="M27" s="561"/>
      <c r="N27" s="561"/>
      <c r="O27" s="561"/>
      <c r="P27" s="561"/>
      <c r="Q27" s="559"/>
      <c r="R27" s="559"/>
      <c r="S27" s="559"/>
      <c r="T27" s="559"/>
      <c r="U27" s="559"/>
      <c r="V27" s="559"/>
      <c r="W27" s="528"/>
      <c r="X27" s="529"/>
      <c r="Y27" s="529"/>
      <c r="Z27" s="529"/>
      <c r="AA27" s="300" t="s">
        <v>128</v>
      </c>
      <c r="AB27" s="300" t="s">
        <v>129</v>
      </c>
      <c r="AC27" s="526"/>
      <c r="AD27" s="526"/>
      <c r="AE27" s="300" t="s">
        <v>44</v>
      </c>
      <c r="AF27" s="300" t="s">
        <v>129</v>
      </c>
      <c r="AG27" s="526"/>
      <c r="AH27" s="526"/>
      <c r="AI27" s="300" t="s">
        <v>130</v>
      </c>
      <c r="AJ27" s="300" t="s">
        <v>131</v>
      </c>
      <c r="AK27" s="545" t="str">
        <f t="shared" si="1"/>
        <v/>
      </c>
      <c r="AL27" s="545"/>
      <c r="AM27" s="545"/>
      <c r="AN27" s="545"/>
      <c r="AO27" s="301" t="s">
        <v>128</v>
      </c>
      <c r="AP27" s="528"/>
      <c r="AQ27" s="529"/>
      <c r="AR27" s="529"/>
      <c r="AS27" s="529"/>
      <c r="AT27" s="300" t="s">
        <v>128</v>
      </c>
      <c r="AU27" s="300" t="s">
        <v>129</v>
      </c>
      <c r="AV27" s="526"/>
      <c r="AW27" s="526"/>
      <c r="AX27" s="300" t="s">
        <v>44</v>
      </c>
      <c r="AY27" s="300" t="s">
        <v>129</v>
      </c>
      <c r="AZ27" s="526"/>
      <c r="BA27" s="526"/>
      <c r="BB27" s="300" t="s">
        <v>130</v>
      </c>
      <c r="BC27" s="300" t="s">
        <v>131</v>
      </c>
      <c r="BD27" s="527" t="str">
        <f t="shared" si="2"/>
        <v/>
      </c>
      <c r="BE27" s="527"/>
      <c r="BF27" s="527"/>
      <c r="BG27" s="527"/>
      <c r="BH27" s="301" t="s">
        <v>128</v>
      </c>
      <c r="BI27" s="311" t="str">
        <f t="shared" si="0"/>
        <v/>
      </c>
      <c r="BJ27" s="310"/>
    </row>
    <row r="28" spans="1:62" ht="17.25" customHeight="1">
      <c r="A28" s="560">
        <v>18</v>
      </c>
      <c r="B28" s="560"/>
      <c r="C28" s="540"/>
      <c r="D28" s="541"/>
      <c r="E28" s="561"/>
      <c r="F28" s="561"/>
      <c r="G28" s="561"/>
      <c r="H28" s="561"/>
      <c r="I28" s="561"/>
      <c r="J28" s="561"/>
      <c r="K28" s="561"/>
      <c r="L28" s="561"/>
      <c r="M28" s="561"/>
      <c r="N28" s="561"/>
      <c r="O28" s="561"/>
      <c r="P28" s="561"/>
      <c r="Q28" s="559"/>
      <c r="R28" s="559"/>
      <c r="S28" s="559"/>
      <c r="T28" s="559"/>
      <c r="U28" s="559"/>
      <c r="V28" s="559"/>
      <c r="W28" s="528"/>
      <c r="X28" s="529"/>
      <c r="Y28" s="529"/>
      <c r="Z28" s="529"/>
      <c r="AA28" s="300" t="s">
        <v>128</v>
      </c>
      <c r="AB28" s="300" t="s">
        <v>129</v>
      </c>
      <c r="AC28" s="526"/>
      <c r="AD28" s="526"/>
      <c r="AE28" s="300" t="s">
        <v>44</v>
      </c>
      <c r="AF28" s="300" t="s">
        <v>129</v>
      </c>
      <c r="AG28" s="526"/>
      <c r="AH28" s="526"/>
      <c r="AI28" s="300" t="s">
        <v>130</v>
      </c>
      <c r="AJ28" s="300" t="s">
        <v>131</v>
      </c>
      <c r="AK28" s="545" t="str">
        <f t="shared" si="1"/>
        <v/>
      </c>
      <c r="AL28" s="545"/>
      <c r="AM28" s="545"/>
      <c r="AN28" s="545"/>
      <c r="AO28" s="301" t="s">
        <v>128</v>
      </c>
      <c r="AP28" s="528"/>
      <c r="AQ28" s="529"/>
      <c r="AR28" s="529"/>
      <c r="AS28" s="529"/>
      <c r="AT28" s="300" t="s">
        <v>128</v>
      </c>
      <c r="AU28" s="300" t="s">
        <v>129</v>
      </c>
      <c r="AV28" s="526"/>
      <c r="AW28" s="526"/>
      <c r="AX28" s="300" t="s">
        <v>44</v>
      </c>
      <c r="AY28" s="300" t="s">
        <v>129</v>
      </c>
      <c r="AZ28" s="526"/>
      <c r="BA28" s="526"/>
      <c r="BB28" s="300" t="s">
        <v>130</v>
      </c>
      <c r="BC28" s="300" t="s">
        <v>131</v>
      </c>
      <c r="BD28" s="527" t="str">
        <f t="shared" si="2"/>
        <v/>
      </c>
      <c r="BE28" s="527"/>
      <c r="BF28" s="527"/>
      <c r="BG28" s="527"/>
      <c r="BH28" s="301" t="s">
        <v>128</v>
      </c>
      <c r="BI28" s="311" t="str">
        <f t="shared" si="0"/>
        <v/>
      </c>
      <c r="BJ28" s="310"/>
    </row>
    <row r="29" spans="1:62" ht="17.25" customHeight="1">
      <c r="A29" s="560">
        <v>19</v>
      </c>
      <c r="B29" s="560"/>
      <c r="C29" s="540"/>
      <c r="D29" s="541"/>
      <c r="E29" s="561"/>
      <c r="F29" s="561"/>
      <c r="G29" s="561"/>
      <c r="H29" s="561"/>
      <c r="I29" s="561"/>
      <c r="J29" s="561"/>
      <c r="K29" s="561"/>
      <c r="L29" s="561"/>
      <c r="M29" s="561"/>
      <c r="N29" s="561"/>
      <c r="O29" s="561"/>
      <c r="P29" s="561"/>
      <c r="Q29" s="559"/>
      <c r="R29" s="559"/>
      <c r="S29" s="559"/>
      <c r="T29" s="559"/>
      <c r="U29" s="559"/>
      <c r="V29" s="559"/>
      <c r="W29" s="528"/>
      <c r="X29" s="529"/>
      <c r="Y29" s="529"/>
      <c r="Z29" s="529"/>
      <c r="AA29" s="300" t="s">
        <v>128</v>
      </c>
      <c r="AB29" s="300" t="s">
        <v>129</v>
      </c>
      <c r="AC29" s="526"/>
      <c r="AD29" s="526"/>
      <c r="AE29" s="300" t="s">
        <v>44</v>
      </c>
      <c r="AF29" s="300" t="s">
        <v>129</v>
      </c>
      <c r="AG29" s="526"/>
      <c r="AH29" s="526"/>
      <c r="AI29" s="300" t="s">
        <v>130</v>
      </c>
      <c r="AJ29" s="300" t="s">
        <v>131</v>
      </c>
      <c r="AK29" s="545" t="str">
        <f t="shared" si="1"/>
        <v/>
      </c>
      <c r="AL29" s="545"/>
      <c r="AM29" s="545"/>
      <c r="AN29" s="545"/>
      <c r="AO29" s="301" t="s">
        <v>128</v>
      </c>
      <c r="AP29" s="528"/>
      <c r="AQ29" s="529"/>
      <c r="AR29" s="529"/>
      <c r="AS29" s="529"/>
      <c r="AT29" s="300" t="s">
        <v>128</v>
      </c>
      <c r="AU29" s="300" t="s">
        <v>129</v>
      </c>
      <c r="AV29" s="526"/>
      <c r="AW29" s="526"/>
      <c r="AX29" s="300" t="s">
        <v>44</v>
      </c>
      <c r="AY29" s="300" t="s">
        <v>129</v>
      </c>
      <c r="AZ29" s="526"/>
      <c r="BA29" s="526"/>
      <c r="BB29" s="300" t="s">
        <v>130</v>
      </c>
      <c r="BC29" s="300" t="s">
        <v>131</v>
      </c>
      <c r="BD29" s="527" t="str">
        <f t="shared" si="2"/>
        <v/>
      </c>
      <c r="BE29" s="527"/>
      <c r="BF29" s="527"/>
      <c r="BG29" s="527"/>
      <c r="BH29" s="301" t="s">
        <v>128</v>
      </c>
      <c r="BI29" s="311" t="str">
        <f t="shared" si="0"/>
        <v/>
      </c>
      <c r="BJ29" s="310"/>
    </row>
    <row r="30" spans="1:62" ht="17.25" customHeight="1">
      <c r="A30" s="560">
        <v>20</v>
      </c>
      <c r="B30" s="560"/>
      <c r="C30" s="540"/>
      <c r="D30" s="541"/>
      <c r="E30" s="561"/>
      <c r="F30" s="561"/>
      <c r="G30" s="561"/>
      <c r="H30" s="561"/>
      <c r="I30" s="561"/>
      <c r="J30" s="561"/>
      <c r="K30" s="561"/>
      <c r="L30" s="561"/>
      <c r="M30" s="561"/>
      <c r="N30" s="561"/>
      <c r="O30" s="561"/>
      <c r="P30" s="561"/>
      <c r="Q30" s="559"/>
      <c r="R30" s="559"/>
      <c r="S30" s="559"/>
      <c r="T30" s="559"/>
      <c r="U30" s="559"/>
      <c r="V30" s="559"/>
      <c r="W30" s="528"/>
      <c r="X30" s="529"/>
      <c r="Y30" s="529"/>
      <c r="Z30" s="529"/>
      <c r="AA30" s="300" t="s">
        <v>128</v>
      </c>
      <c r="AB30" s="300" t="s">
        <v>129</v>
      </c>
      <c r="AC30" s="526"/>
      <c r="AD30" s="526"/>
      <c r="AE30" s="300" t="s">
        <v>44</v>
      </c>
      <c r="AF30" s="300" t="s">
        <v>129</v>
      </c>
      <c r="AG30" s="526"/>
      <c r="AH30" s="526"/>
      <c r="AI30" s="300" t="s">
        <v>130</v>
      </c>
      <c r="AJ30" s="300" t="s">
        <v>131</v>
      </c>
      <c r="AK30" s="545" t="str">
        <f>IF(W30="","",IF(AND(OR(Q30="基本給",Q30="手当"),W30&gt;40000),"NG",IF(AND(OR(Q30="基本給",Q30="手当"),W30&lt;=4999),"NG",W30*AC30*AG30)))</f>
        <v/>
      </c>
      <c r="AL30" s="545"/>
      <c r="AM30" s="545"/>
      <c r="AN30" s="545"/>
      <c r="AO30" s="301" t="s">
        <v>128</v>
      </c>
      <c r="AP30" s="528"/>
      <c r="AQ30" s="529"/>
      <c r="AR30" s="529"/>
      <c r="AS30" s="529"/>
      <c r="AT30" s="300" t="s">
        <v>128</v>
      </c>
      <c r="AU30" s="300" t="s">
        <v>129</v>
      </c>
      <c r="AV30" s="526"/>
      <c r="AW30" s="526"/>
      <c r="AX30" s="300" t="s">
        <v>44</v>
      </c>
      <c r="AY30" s="300" t="s">
        <v>129</v>
      </c>
      <c r="AZ30" s="526"/>
      <c r="BA30" s="526"/>
      <c r="BB30" s="300" t="s">
        <v>130</v>
      </c>
      <c r="BC30" s="300" t="s">
        <v>131</v>
      </c>
      <c r="BD30" s="527" t="str">
        <f t="shared" si="2"/>
        <v/>
      </c>
      <c r="BE30" s="527"/>
      <c r="BF30" s="527"/>
      <c r="BG30" s="527"/>
      <c r="BH30" s="301" t="s">
        <v>128</v>
      </c>
      <c r="BI30" s="311" t="str">
        <f t="shared" si="0"/>
        <v/>
      </c>
      <c r="BJ30" s="310"/>
    </row>
    <row r="31" spans="1:62" ht="17.25" customHeight="1">
      <c r="A31" s="537" t="s">
        <v>138</v>
      </c>
      <c r="B31" s="537"/>
      <c r="C31" s="537"/>
      <c r="D31" s="537"/>
      <c r="E31" s="537"/>
      <c r="F31" s="537"/>
      <c r="G31" s="537"/>
      <c r="H31" s="537"/>
      <c r="I31" s="537"/>
      <c r="J31" s="537"/>
      <c r="K31" s="537"/>
      <c r="L31" s="537"/>
      <c r="M31" s="537"/>
      <c r="N31" s="537"/>
      <c r="O31" s="537"/>
      <c r="P31" s="537"/>
      <c r="Q31" s="537"/>
      <c r="R31" s="537"/>
      <c r="S31" s="537"/>
      <c r="T31" s="537"/>
      <c r="U31" s="537"/>
      <c r="V31" s="537"/>
      <c r="W31" s="530">
        <f>SUM(AK11:AN30)</f>
        <v>0</v>
      </c>
      <c r="X31" s="530"/>
      <c r="Y31" s="530"/>
      <c r="Z31" s="530"/>
      <c r="AA31" s="530"/>
      <c r="AB31" s="530"/>
      <c r="AC31" s="530"/>
      <c r="AD31" s="530"/>
      <c r="AE31" s="530"/>
      <c r="AF31" s="530"/>
      <c r="AG31" s="530"/>
      <c r="AH31" s="530"/>
      <c r="AI31" s="530"/>
      <c r="AJ31" s="530"/>
      <c r="AK31" s="530"/>
      <c r="AL31" s="530"/>
      <c r="AM31" s="530"/>
      <c r="AN31" s="530"/>
      <c r="AO31" s="530"/>
      <c r="AP31" s="530">
        <f>SUM(BD11:BG30)</f>
        <v>0</v>
      </c>
      <c r="AQ31" s="530"/>
      <c r="AR31" s="530"/>
      <c r="AS31" s="530"/>
      <c r="AT31" s="530"/>
      <c r="AU31" s="530"/>
      <c r="AV31" s="530"/>
      <c r="AW31" s="530"/>
      <c r="AX31" s="530"/>
      <c r="AY31" s="530"/>
      <c r="AZ31" s="530"/>
      <c r="BA31" s="530"/>
      <c r="BB31" s="530"/>
      <c r="BC31" s="530"/>
      <c r="BD31" s="530"/>
      <c r="BE31" s="530"/>
      <c r="BF31" s="530"/>
      <c r="BG31" s="530"/>
      <c r="BH31" s="530"/>
      <c r="BI31" s="312"/>
      <c r="BJ31" s="313"/>
    </row>
    <row r="32" spans="1:62" ht="17.25" customHeight="1">
      <c r="A32" s="537" t="s">
        <v>139</v>
      </c>
      <c r="B32" s="537"/>
      <c r="C32" s="537"/>
      <c r="D32" s="537"/>
      <c r="E32" s="537"/>
      <c r="F32" s="537"/>
      <c r="G32" s="537"/>
      <c r="H32" s="537"/>
      <c r="I32" s="537"/>
      <c r="J32" s="537"/>
      <c r="K32" s="537"/>
      <c r="L32" s="537"/>
      <c r="M32" s="537"/>
      <c r="N32" s="537"/>
      <c r="O32" s="537"/>
      <c r="P32" s="537"/>
      <c r="Q32" s="537"/>
      <c r="R32" s="537"/>
      <c r="S32" s="537"/>
      <c r="T32" s="537"/>
      <c r="U32" s="537"/>
      <c r="V32" s="537"/>
      <c r="W32" s="530">
        <f>IFERROR(ROUND(SUM(AK11:AN30)*'③処遇Ⅱ及び職員処遇入力シート '!$L$16/'③処遇Ⅱ及び職員処遇入力シート '!$H$16,0),0)</f>
        <v>0</v>
      </c>
      <c r="X32" s="530"/>
      <c r="Y32" s="530"/>
      <c r="Z32" s="530"/>
      <c r="AA32" s="530"/>
      <c r="AB32" s="530"/>
      <c r="AC32" s="530"/>
      <c r="AD32" s="530"/>
      <c r="AE32" s="530"/>
      <c r="AF32" s="530"/>
      <c r="AG32" s="530"/>
      <c r="AH32" s="530"/>
      <c r="AI32" s="530"/>
      <c r="AJ32" s="530"/>
      <c r="AK32" s="530"/>
      <c r="AL32" s="530"/>
      <c r="AM32" s="530"/>
      <c r="AN32" s="530"/>
      <c r="AO32" s="530"/>
      <c r="AP32" s="530">
        <f>IFERROR(ROUND(SUM(BD11:BG30)*'③処遇Ⅱ及び職員処遇入力シート '!$L$16/'③処遇Ⅱ及び職員処遇入力シート '!$H$16,0),0)</f>
        <v>0</v>
      </c>
      <c r="AQ32" s="530"/>
      <c r="AR32" s="530"/>
      <c r="AS32" s="530"/>
      <c r="AT32" s="530"/>
      <c r="AU32" s="530"/>
      <c r="AV32" s="530"/>
      <c r="AW32" s="530"/>
      <c r="AX32" s="530"/>
      <c r="AY32" s="530"/>
      <c r="AZ32" s="530"/>
      <c r="BA32" s="530"/>
      <c r="BB32" s="530"/>
      <c r="BC32" s="530"/>
      <c r="BD32" s="530"/>
      <c r="BE32" s="530"/>
      <c r="BF32" s="530"/>
      <c r="BG32" s="530"/>
      <c r="BH32" s="530"/>
    </row>
    <row r="33" spans="1:60" ht="17.25" customHeight="1">
      <c r="A33" s="564" t="s">
        <v>140</v>
      </c>
      <c r="B33" s="564"/>
      <c r="C33" s="564"/>
      <c r="D33" s="564"/>
      <c r="E33" s="564"/>
      <c r="F33" s="564"/>
      <c r="G33" s="564"/>
      <c r="H33" s="564"/>
      <c r="I33" s="564"/>
      <c r="J33" s="564"/>
      <c r="K33" s="564"/>
      <c r="L33" s="564"/>
      <c r="M33" s="564"/>
      <c r="N33" s="564"/>
      <c r="O33" s="564"/>
      <c r="P33" s="564"/>
      <c r="Q33" s="564"/>
      <c r="R33" s="564"/>
      <c r="S33" s="564"/>
      <c r="T33" s="564"/>
      <c r="U33" s="564"/>
      <c r="V33" s="564"/>
      <c r="W33" s="530">
        <f>W31+W32</f>
        <v>0</v>
      </c>
      <c r="X33" s="530"/>
      <c r="Y33" s="530"/>
      <c r="Z33" s="530"/>
      <c r="AA33" s="530"/>
      <c r="AB33" s="530"/>
      <c r="AC33" s="530"/>
      <c r="AD33" s="530"/>
      <c r="AE33" s="530"/>
      <c r="AF33" s="530"/>
      <c r="AG33" s="530"/>
      <c r="AH33" s="530"/>
      <c r="AI33" s="530"/>
      <c r="AJ33" s="530"/>
      <c r="AK33" s="530"/>
      <c r="AL33" s="530"/>
      <c r="AM33" s="530"/>
      <c r="AN33" s="530"/>
      <c r="AO33" s="530"/>
      <c r="AP33" s="530">
        <f>AP31+AP32</f>
        <v>0</v>
      </c>
      <c r="AQ33" s="530"/>
      <c r="AR33" s="530"/>
      <c r="AS33" s="530"/>
      <c r="AT33" s="530"/>
      <c r="AU33" s="530"/>
      <c r="AV33" s="530"/>
      <c r="AW33" s="530"/>
      <c r="AX33" s="530"/>
      <c r="AY33" s="530"/>
      <c r="AZ33" s="530"/>
      <c r="BA33" s="530"/>
      <c r="BB33" s="530"/>
      <c r="BC33" s="530"/>
      <c r="BD33" s="530"/>
      <c r="BE33" s="530"/>
      <c r="BF33" s="530"/>
      <c r="BG33" s="530"/>
      <c r="BH33" s="530"/>
    </row>
    <row r="34" spans="1:60">
      <c r="A34" s="314"/>
    </row>
    <row r="36" spans="1:60" ht="24" customHeight="1">
      <c r="A36" s="315" t="s">
        <v>417</v>
      </c>
      <c r="AA36" s="316"/>
      <c r="AB36" s="316"/>
      <c r="AC36" s="316"/>
      <c r="AD36" s="316"/>
      <c r="AF36" s="522"/>
      <c r="AG36" s="522"/>
      <c r="AH36" s="522"/>
      <c r="AI36" s="522"/>
      <c r="AJ36" s="522"/>
      <c r="AK36" s="522"/>
      <c r="AL36" s="522"/>
      <c r="AM36" s="522"/>
      <c r="AN36" s="522"/>
      <c r="AO36" s="522"/>
    </row>
    <row r="37" spans="1:60" ht="26.25" customHeight="1">
      <c r="A37" s="315"/>
      <c r="AA37" s="316"/>
      <c r="AB37" s="316"/>
      <c r="AC37" s="316"/>
      <c r="AD37" s="316"/>
      <c r="AE37" s="521" t="str">
        <f>⑤⑧処遇Ⅰ入力シート!$I$7&amp;"区"</f>
        <v>区</v>
      </c>
      <c r="AF37" s="521"/>
      <c r="AG37" s="521"/>
      <c r="AH37" s="521"/>
      <c r="AI37" s="521"/>
      <c r="AJ37" s="522">
        <f>⑤⑧処遇Ⅰ入力シート!$E$10</f>
        <v>0</v>
      </c>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row>
    <row r="38" spans="1:60" ht="26.25" customHeight="1">
      <c r="A38" s="315"/>
      <c r="AA38" s="316"/>
      <c r="AB38" s="316"/>
      <c r="AC38" s="316"/>
      <c r="AD38" s="316"/>
      <c r="AF38" s="317"/>
      <c r="AG38" s="317"/>
      <c r="AH38" s="317"/>
      <c r="AI38" s="317"/>
      <c r="AJ38" s="317"/>
      <c r="AK38" s="317"/>
      <c r="AL38" s="317"/>
      <c r="AM38" s="317"/>
      <c r="AN38" s="317"/>
      <c r="AO38" s="317"/>
    </row>
    <row r="39" spans="1:60" ht="13.5" customHeight="1">
      <c r="B39" s="298" t="s">
        <v>418</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row>
    <row r="40" spans="1:60" ht="24.75" customHeight="1">
      <c r="A40" s="548" t="s">
        <v>119</v>
      </c>
      <c r="B40" s="548"/>
      <c r="C40" s="531" t="s">
        <v>120</v>
      </c>
      <c r="D40" s="532"/>
      <c r="E40" s="548" t="s">
        <v>121</v>
      </c>
      <c r="F40" s="548"/>
      <c r="G40" s="548"/>
      <c r="H40" s="548"/>
      <c r="I40" s="548"/>
      <c r="J40" s="548"/>
      <c r="K40" s="548" t="s">
        <v>112</v>
      </c>
      <c r="L40" s="548"/>
      <c r="M40" s="548"/>
      <c r="N40" s="548"/>
      <c r="O40" s="548"/>
      <c r="P40" s="548"/>
      <c r="Q40" s="562" t="s">
        <v>122</v>
      </c>
      <c r="R40" s="563"/>
      <c r="S40" s="563"/>
      <c r="T40" s="563"/>
      <c r="U40" s="563"/>
      <c r="V40" s="563"/>
      <c r="W40" s="547" t="s">
        <v>141</v>
      </c>
      <c r="X40" s="548"/>
      <c r="Y40" s="548"/>
      <c r="Z40" s="548"/>
      <c r="AA40" s="548"/>
      <c r="AB40" s="548"/>
      <c r="AC40" s="548"/>
      <c r="AD40" s="548"/>
      <c r="AE40" s="548"/>
      <c r="AF40" s="548"/>
      <c r="AG40" s="548"/>
      <c r="AH40" s="548"/>
      <c r="AI40" s="548"/>
      <c r="AJ40" s="548"/>
      <c r="AK40" s="548"/>
      <c r="AL40" s="548"/>
      <c r="AM40" s="548"/>
      <c r="AN40" s="548"/>
      <c r="AO40" s="548"/>
    </row>
    <row r="41" spans="1:60" ht="20.25" customHeight="1">
      <c r="A41" s="560" t="s">
        <v>126</v>
      </c>
      <c r="B41" s="560"/>
      <c r="C41" s="565">
        <v>5</v>
      </c>
      <c r="D41" s="547"/>
      <c r="E41" s="560" t="s">
        <v>142</v>
      </c>
      <c r="F41" s="560"/>
      <c r="G41" s="560"/>
      <c r="H41" s="560"/>
      <c r="I41" s="560"/>
      <c r="J41" s="560"/>
      <c r="K41" s="560" t="s">
        <v>39</v>
      </c>
      <c r="L41" s="560"/>
      <c r="M41" s="560"/>
      <c r="N41" s="560"/>
      <c r="O41" s="560"/>
      <c r="P41" s="560"/>
      <c r="Q41" s="560" t="s">
        <v>20</v>
      </c>
      <c r="R41" s="560"/>
      <c r="S41" s="560"/>
      <c r="T41" s="560"/>
      <c r="U41" s="560"/>
      <c r="V41" s="560"/>
      <c r="W41" s="549">
        <v>5000</v>
      </c>
      <c r="X41" s="550"/>
      <c r="Y41" s="550"/>
      <c r="Z41" s="550"/>
      <c r="AA41" s="300" t="s">
        <v>128</v>
      </c>
      <c r="AB41" s="300" t="s">
        <v>129</v>
      </c>
      <c r="AC41" s="551">
        <v>12</v>
      </c>
      <c r="AD41" s="551"/>
      <c r="AE41" s="300" t="s">
        <v>61</v>
      </c>
      <c r="AF41" s="300" t="s">
        <v>129</v>
      </c>
      <c r="AG41" s="551">
        <v>2</v>
      </c>
      <c r="AH41" s="551"/>
      <c r="AI41" s="300" t="s">
        <v>130</v>
      </c>
      <c r="AJ41" s="300" t="s">
        <v>131</v>
      </c>
      <c r="AK41" s="550">
        <f>IF(AND(OR($Q41="基本給",$Q41="手当"),$W41&gt;40000),"NG",$W41*$AC41*$AG41)</f>
        <v>120000</v>
      </c>
      <c r="AL41" s="550"/>
      <c r="AM41" s="550"/>
      <c r="AN41" s="550"/>
      <c r="AO41" s="301" t="s">
        <v>128</v>
      </c>
    </row>
    <row r="42" spans="1:60" ht="20.25" customHeight="1">
      <c r="A42" s="560" t="s">
        <v>132</v>
      </c>
      <c r="B42" s="560"/>
      <c r="C42" s="565">
        <v>4</v>
      </c>
      <c r="D42" s="547"/>
      <c r="E42" s="560" t="s">
        <v>143</v>
      </c>
      <c r="F42" s="560"/>
      <c r="G42" s="560"/>
      <c r="H42" s="560"/>
      <c r="I42" s="560"/>
      <c r="J42" s="560"/>
      <c r="K42" s="560" t="s">
        <v>144</v>
      </c>
      <c r="L42" s="560"/>
      <c r="M42" s="560"/>
      <c r="N42" s="560"/>
      <c r="O42" s="560"/>
      <c r="P42" s="560"/>
      <c r="Q42" s="560" t="s">
        <v>21</v>
      </c>
      <c r="R42" s="560"/>
      <c r="S42" s="560"/>
      <c r="T42" s="560"/>
      <c r="U42" s="560"/>
      <c r="V42" s="560"/>
      <c r="W42" s="549">
        <v>5000</v>
      </c>
      <c r="X42" s="550"/>
      <c r="Y42" s="550"/>
      <c r="Z42" s="550"/>
      <c r="AA42" s="300" t="s">
        <v>128</v>
      </c>
      <c r="AB42" s="300" t="s">
        <v>129</v>
      </c>
      <c r="AC42" s="551">
        <v>12</v>
      </c>
      <c r="AD42" s="551"/>
      <c r="AE42" s="300" t="s">
        <v>61</v>
      </c>
      <c r="AF42" s="300" t="s">
        <v>129</v>
      </c>
      <c r="AG42" s="551">
        <v>1</v>
      </c>
      <c r="AH42" s="551"/>
      <c r="AI42" s="300" t="s">
        <v>130</v>
      </c>
      <c r="AJ42" s="300" t="s">
        <v>131</v>
      </c>
      <c r="AK42" s="550">
        <f t="shared" ref="AK42:AK43" si="3">W42*AC42*AG42</f>
        <v>60000</v>
      </c>
      <c r="AL42" s="550"/>
      <c r="AM42" s="550"/>
      <c r="AN42" s="550"/>
      <c r="AO42" s="301" t="s">
        <v>128</v>
      </c>
    </row>
    <row r="43" spans="1:60" ht="20.25" customHeight="1" thickBot="1">
      <c r="A43" s="557" t="s">
        <v>134</v>
      </c>
      <c r="B43" s="557"/>
      <c r="C43" s="566">
        <v>3</v>
      </c>
      <c r="D43" s="567"/>
      <c r="E43" s="557" t="s">
        <v>145</v>
      </c>
      <c r="F43" s="557"/>
      <c r="G43" s="557"/>
      <c r="H43" s="557"/>
      <c r="I43" s="557"/>
      <c r="J43" s="557"/>
      <c r="K43" s="557" t="s">
        <v>146</v>
      </c>
      <c r="L43" s="557"/>
      <c r="M43" s="557"/>
      <c r="N43" s="557"/>
      <c r="O43" s="557"/>
      <c r="P43" s="557"/>
      <c r="Q43" s="557" t="s">
        <v>20</v>
      </c>
      <c r="R43" s="557"/>
      <c r="S43" s="557"/>
      <c r="T43" s="557"/>
      <c r="U43" s="557"/>
      <c r="V43" s="557"/>
      <c r="W43" s="553">
        <v>5000</v>
      </c>
      <c r="X43" s="554"/>
      <c r="Y43" s="554"/>
      <c r="Z43" s="554"/>
      <c r="AA43" s="304" t="s">
        <v>128</v>
      </c>
      <c r="AB43" s="304" t="s">
        <v>129</v>
      </c>
      <c r="AC43" s="555">
        <v>12</v>
      </c>
      <c r="AD43" s="555"/>
      <c r="AE43" s="304" t="s">
        <v>61</v>
      </c>
      <c r="AF43" s="304" t="s">
        <v>129</v>
      </c>
      <c r="AG43" s="555">
        <v>1</v>
      </c>
      <c r="AH43" s="555"/>
      <c r="AI43" s="304" t="s">
        <v>130</v>
      </c>
      <c r="AJ43" s="304" t="s">
        <v>131</v>
      </c>
      <c r="AK43" s="554">
        <f t="shared" si="3"/>
        <v>60000</v>
      </c>
      <c r="AL43" s="554"/>
      <c r="AM43" s="554"/>
      <c r="AN43" s="554"/>
      <c r="AO43" s="305" t="s">
        <v>128</v>
      </c>
    </row>
    <row r="44" spans="1:60" ht="20.25" customHeight="1">
      <c r="A44" s="558">
        <v>1</v>
      </c>
      <c r="B44" s="558"/>
      <c r="C44" s="568"/>
      <c r="D44" s="569"/>
      <c r="E44" s="559"/>
      <c r="F44" s="559"/>
      <c r="G44" s="559"/>
      <c r="H44" s="559"/>
      <c r="I44" s="559"/>
      <c r="J44" s="559"/>
      <c r="K44" s="559"/>
      <c r="L44" s="559"/>
      <c r="M44" s="559"/>
      <c r="N44" s="559"/>
      <c r="O44" s="559"/>
      <c r="P44" s="559"/>
      <c r="Q44" s="559"/>
      <c r="R44" s="559"/>
      <c r="S44" s="559"/>
      <c r="T44" s="559"/>
      <c r="U44" s="559"/>
      <c r="V44" s="559"/>
      <c r="W44" s="542"/>
      <c r="X44" s="543"/>
      <c r="Y44" s="543"/>
      <c r="Z44" s="543"/>
      <c r="AA44" s="307" t="s">
        <v>128</v>
      </c>
      <c r="AB44" s="307" t="s">
        <v>129</v>
      </c>
      <c r="AC44" s="544"/>
      <c r="AD44" s="544"/>
      <c r="AE44" s="307" t="s">
        <v>137</v>
      </c>
      <c r="AF44" s="307" t="s">
        <v>129</v>
      </c>
      <c r="AG44" s="544"/>
      <c r="AH44" s="544"/>
      <c r="AI44" s="307" t="s">
        <v>130</v>
      </c>
      <c r="AJ44" s="307" t="s">
        <v>131</v>
      </c>
      <c r="AK44" s="545" t="str">
        <f>IF(W44="","",IF(AND(OR(Q44="基本給",Q44="手当"),W44&lt;5000),"NG",W44*AC44*AG44))</f>
        <v/>
      </c>
      <c r="AL44" s="545"/>
      <c r="AM44" s="545"/>
      <c r="AN44" s="545"/>
      <c r="AO44" s="308" t="s">
        <v>128</v>
      </c>
      <c r="AP44" s="523"/>
      <c r="AQ44" s="524"/>
      <c r="AR44" s="524"/>
      <c r="AS44" s="524"/>
      <c r="AT44" s="524"/>
      <c r="AU44" s="524"/>
      <c r="AV44" s="524"/>
      <c r="AW44" s="524"/>
      <c r="AX44" s="524"/>
      <c r="AY44" s="524"/>
      <c r="AZ44" s="524"/>
      <c r="BA44" s="524"/>
      <c r="BB44" s="524"/>
      <c r="BC44" s="524"/>
      <c r="BD44" s="524"/>
      <c r="BE44" s="524"/>
      <c r="BF44" s="525"/>
    </row>
    <row r="45" spans="1:60" ht="20.25" customHeight="1">
      <c r="A45" s="560">
        <v>2</v>
      </c>
      <c r="B45" s="560"/>
      <c r="C45" s="570"/>
      <c r="D45" s="571"/>
      <c r="E45" s="561"/>
      <c r="F45" s="561"/>
      <c r="G45" s="561"/>
      <c r="H45" s="561"/>
      <c r="I45" s="561"/>
      <c r="J45" s="561"/>
      <c r="K45" s="561"/>
      <c r="L45" s="561"/>
      <c r="M45" s="561"/>
      <c r="N45" s="561"/>
      <c r="O45" s="561"/>
      <c r="P45" s="561"/>
      <c r="Q45" s="559"/>
      <c r="R45" s="559"/>
      <c r="S45" s="559"/>
      <c r="T45" s="559"/>
      <c r="U45" s="559"/>
      <c r="V45" s="559"/>
      <c r="W45" s="528"/>
      <c r="X45" s="529"/>
      <c r="Y45" s="529"/>
      <c r="Z45" s="529"/>
      <c r="AA45" s="300" t="s">
        <v>128</v>
      </c>
      <c r="AB45" s="300" t="s">
        <v>129</v>
      </c>
      <c r="AC45" s="526"/>
      <c r="AD45" s="526"/>
      <c r="AE45" s="300" t="s">
        <v>137</v>
      </c>
      <c r="AF45" s="300" t="s">
        <v>129</v>
      </c>
      <c r="AG45" s="526"/>
      <c r="AH45" s="526"/>
      <c r="AI45" s="300" t="s">
        <v>130</v>
      </c>
      <c r="AJ45" s="300" t="s">
        <v>131</v>
      </c>
      <c r="AK45" s="545" t="str">
        <f t="shared" ref="AK45:AK63" si="4">IF(W45="","",IF(AND(OR(Q45="基本給",Q45="手当"),W45&lt;5000),"NG",W45*AC45*AG45))</f>
        <v/>
      </c>
      <c r="AL45" s="545"/>
      <c r="AM45" s="545"/>
      <c r="AN45" s="545"/>
      <c r="AO45" s="301" t="s">
        <v>128</v>
      </c>
      <c r="AP45" s="523"/>
      <c r="AQ45" s="524"/>
      <c r="AR45" s="524"/>
      <c r="AS45" s="524"/>
      <c r="AT45" s="524"/>
      <c r="AU45" s="524"/>
      <c r="AV45" s="524"/>
      <c r="AW45" s="524"/>
      <c r="AX45" s="524"/>
      <c r="AY45" s="524"/>
      <c r="AZ45" s="524"/>
      <c r="BA45" s="524"/>
      <c r="BB45" s="524"/>
      <c r="BC45" s="524"/>
      <c r="BD45" s="524"/>
      <c r="BE45" s="524"/>
      <c r="BF45" s="525"/>
    </row>
    <row r="46" spans="1:60" ht="20.25" customHeight="1">
      <c r="A46" s="560">
        <v>3</v>
      </c>
      <c r="B46" s="560"/>
      <c r="C46" s="570"/>
      <c r="D46" s="571"/>
      <c r="E46" s="561"/>
      <c r="F46" s="561"/>
      <c r="G46" s="561"/>
      <c r="H46" s="561"/>
      <c r="I46" s="561"/>
      <c r="J46" s="561"/>
      <c r="K46" s="561"/>
      <c r="L46" s="561"/>
      <c r="M46" s="561"/>
      <c r="N46" s="561"/>
      <c r="O46" s="561"/>
      <c r="P46" s="561"/>
      <c r="Q46" s="559"/>
      <c r="R46" s="559"/>
      <c r="S46" s="559"/>
      <c r="T46" s="559"/>
      <c r="U46" s="559"/>
      <c r="V46" s="559"/>
      <c r="W46" s="528"/>
      <c r="X46" s="529"/>
      <c r="Y46" s="529"/>
      <c r="Z46" s="529"/>
      <c r="AA46" s="300" t="s">
        <v>128</v>
      </c>
      <c r="AB46" s="300" t="s">
        <v>129</v>
      </c>
      <c r="AC46" s="526"/>
      <c r="AD46" s="526"/>
      <c r="AE46" s="300" t="s">
        <v>44</v>
      </c>
      <c r="AF46" s="300" t="s">
        <v>129</v>
      </c>
      <c r="AG46" s="526"/>
      <c r="AH46" s="526"/>
      <c r="AI46" s="300" t="s">
        <v>130</v>
      </c>
      <c r="AJ46" s="300" t="s">
        <v>131</v>
      </c>
      <c r="AK46" s="545" t="str">
        <f t="shared" si="4"/>
        <v/>
      </c>
      <c r="AL46" s="545"/>
      <c r="AM46" s="545"/>
      <c r="AN46" s="545"/>
      <c r="AO46" s="301" t="s">
        <v>128</v>
      </c>
      <c r="AP46" s="523"/>
      <c r="AQ46" s="524"/>
      <c r="AR46" s="524"/>
      <c r="AS46" s="524"/>
      <c r="AT46" s="524"/>
      <c r="AU46" s="524"/>
      <c r="AV46" s="524"/>
      <c r="AW46" s="524"/>
      <c r="AX46" s="524"/>
      <c r="AY46" s="524"/>
      <c r="AZ46" s="524"/>
      <c r="BA46" s="524"/>
      <c r="BB46" s="524"/>
      <c r="BC46" s="524"/>
      <c r="BD46" s="524"/>
      <c r="BE46" s="524"/>
      <c r="BF46" s="525"/>
    </row>
    <row r="47" spans="1:60" ht="20.25" customHeight="1">
      <c r="A47" s="560">
        <v>4</v>
      </c>
      <c r="B47" s="560"/>
      <c r="C47" s="570"/>
      <c r="D47" s="571"/>
      <c r="E47" s="561"/>
      <c r="F47" s="561"/>
      <c r="G47" s="561"/>
      <c r="H47" s="561"/>
      <c r="I47" s="561"/>
      <c r="J47" s="561"/>
      <c r="K47" s="561"/>
      <c r="L47" s="561"/>
      <c r="M47" s="561"/>
      <c r="N47" s="561"/>
      <c r="O47" s="561"/>
      <c r="P47" s="561"/>
      <c r="Q47" s="559"/>
      <c r="R47" s="559"/>
      <c r="S47" s="559"/>
      <c r="T47" s="559"/>
      <c r="U47" s="559"/>
      <c r="V47" s="559"/>
      <c r="W47" s="528"/>
      <c r="X47" s="529"/>
      <c r="Y47" s="529"/>
      <c r="Z47" s="529"/>
      <c r="AA47" s="300" t="s">
        <v>128</v>
      </c>
      <c r="AB47" s="300" t="s">
        <v>129</v>
      </c>
      <c r="AC47" s="526"/>
      <c r="AD47" s="526"/>
      <c r="AE47" s="300" t="s">
        <v>44</v>
      </c>
      <c r="AF47" s="300" t="s">
        <v>129</v>
      </c>
      <c r="AG47" s="526"/>
      <c r="AH47" s="526"/>
      <c r="AI47" s="300" t="s">
        <v>130</v>
      </c>
      <c r="AJ47" s="300" t="s">
        <v>131</v>
      </c>
      <c r="AK47" s="545" t="str">
        <f t="shared" si="4"/>
        <v/>
      </c>
      <c r="AL47" s="545"/>
      <c r="AM47" s="545"/>
      <c r="AN47" s="545"/>
      <c r="AO47" s="301" t="s">
        <v>128</v>
      </c>
      <c r="AP47" s="523"/>
      <c r="AQ47" s="524"/>
      <c r="AR47" s="524"/>
      <c r="AS47" s="524"/>
      <c r="AT47" s="524"/>
      <c r="AU47" s="524"/>
      <c r="AV47" s="524"/>
      <c r="AW47" s="524"/>
      <c r="AX47" s="524"/>
      <c r="AY47" s="524"/>
      <c r="AZ47" s="524"/>
      <c r="BA47" s="524"/>
      <c r="BB47" s="524"/>
      <c r="BC47" s="524"/>
      <c r="BD47" s="524"/>
      <c r="BE47" s="524"/>
      <c r="BF47" s="525"/>
    </row>
    <row r="48" spans="1:60" ht="20.25" customHeight="1">
      <c r="A48" s="560">
        <v>5</v>
      </c>
      <c r="B48" s="560"/>
      <c r="C48" s="570"/>
      <c r="D48" s="571"/>
      <c r="E48" s="561"/>
      <c r="F48" s="561"/>
      <c r="G48" s="561"/>
      <c r="H48" s="561"/>
      <c r="I48" s="561"/>
      <c r="J48" s="561"/>
      <c r="K48" s="561"/>
      <c r="L48" s="561"/>
      <c r="M48" s="561"/>
      <c r="N48" s="561"/>
      <c r="O48" s="561"/>
      <c r="P48" s="561"/>
      <c r="Q48" s="559"/>
      <c r="R48" s="559"/>
      <c r="S48" s="559"/>
      <c r="T48" s="559"/>
      <c r="U48" s="559"/>
      <c r="V48" s="559"/>
      <c r="W48" s="528"/>
      <c r="X48" s="529"/>
      <c r="Y48" s="529"/>
      <c r="Z48" s="529"/>
      <c r="AA48" s="300" t="s">
        <v>128</v>
      </c>
      <c r="AB48" s="300" t="s">
        <v>129</v>
      </c>
      <c r="AC48" s="526"/>
      <c r="AD48" s="526"/>
      <c r="AE48" s="300" t="s">
        <v>44</v>
      </c>
      <c r="AF48" s="300" t="s">
        <v>129</v>
      </c>
      <c r="AG48" s="526"/>
      <c r="AH48" s="526"/>
      <c r="AI48" s="300" t="s">
        <v>130</v>
      </c>
      <c r="AJ48" s="300" t="s">
        <v>131</v>
      </c>
      <c r="AK48" s="545" t="str">
        <f t="shared" si="4"/>
        <v/>
      </c>
      <c r="AL48" s="545"/>
      <c r="AM48" s="545"/>
      <c r="AN48" s="545"/>
      <c r="AO48" s="301" t="s">
        <v>128</v>
      </c>
      <c r="AP48" s="523"/>
      <c r="AQ48" s="524"/>
      <c r="AR48" s="524"/>
      <c r="AS48" s="524"/>
      <c r="AT48" s="524"/>
      <c r="AU48" s="524"/>
      <c r="AV48" s="524"/>
      <c r="AW48" s="524"/>
      <c r="AX48" s="524"/>
      <c r="AY48" s="524"/>
      <c r="AZ48" s="524"/>
      <c r="BA48" s="524"/>
      <c r="BB48" s="524"/>
      <c r="BC48" s="524"/>
      <c r="BD48" s="524"/>
      <c r="BE48" s="524"/>
      <c r="BF48" s="525"/>
    </row>
    <row r="49" spans="1:58" ht="20.25" customHeight="1">
      <c r="A49" s="560">
        <v>6</v>
      </c>
      <c r="B49" s="560"/>
      <c r="C49" s="570"/>
      <c r="D49" s="571"/>
      <c r="E49" s="561"/>
      <c r="F49" s="561"/>
      <c r="G49" s="561"/>
      <c r="H49" s="561"/>
      <c r="I49" s="561"/>
      <c r="J49" s="561"/>
      <c r="K49" s="561"/>
      <c r="L49" s="561"/>
      <c r="M49" s="561"/>
      <c r="N49" s="561"/>
      <c r="O49" s="561"/>
      <c r="P49" s="561"/>
      <c r="Q49" s="559"/>
      <c r="R49" s="559"/>
      <c r="S49" s="559"/>
      <c r="T49" s="559"/>
      <c r="U49" s="559"/>
      <c r="V49" s="559"/>
      <c r="W49" s="528"/>
      <c r="X49" s="529"/>
      <c r="Y49" s="529"/>
      <c r="Z49" s="529"/>
      <c r="AA49" s="300" t="s">
        <v>128</v>
      </c>
      <c r="AB49" s="300" t="s">
        <v>129</v>
      </c>
      <c r="AC49" s="526"/>
      <c r="AD49" s="526"/>
      <c r="AE49" s="300" t="s">
        <v>44</v>
      </c>
      <c r="AF49" s="300" t="s">
        <v>129</v>
      </c>
      <c r="AG49" s="526"/>
      <c r="AH49" s="526"/>
      <c r="AI49" s="300" t="s">
        <v>130</v>
      </c>
      <c r="AJ49" s="300" t="s">
        <v>131</v>
      </c>
      <c r="AK49" s="545" t="str">
        <f t="shared" si="4"/>
        <v/>
      </c>
      <c r="AL49" s="545"/>
      <c r="AM49" s="545"/>
      <c r="AN49" s="545"/>
      <c r="AO49" s="301" t="s">
        <v>128</v>
      </c>
      <c r="AP49" s="523"/>
      <c r="AQ49" s="524"/>
      <c r="AR49" s="524"/>
      <c r="AS49" s="524"/>
      <c r="AT49" s="524"/>
      <c r="AU49" s="524"/>
      <c r="AV49" s="524"/>
      <c r="AW49" s="524"/>
      <c r="AX49" s="524"/>
      <c r="AY49" s="524"/>
      <c r="AZ49" s="524"/>
      <c r="BA49" s="524"/>
      <c r="BB49" s="524"/>
      <c r="BC49" s="524"/>
      <c r="BD49" s="524"/>
      <c r="BE49" s="524"/>
      <c r="BF49" s="525"/>
    </row>
    <row r="50" spans="1:58" ht="20.25" customHeight="1">
      <c r="A50" s="560">
        <v>7</v>
      </c>
      <c r="B50" s="560"/>
      <c r="C50" s="570"/>
      <c r="D50" s="571"/>
      <c r="E50" s="561"/>
      <c r="F50" s="561"/>
      <c r="G50" s="561"/>
      <c r="H50" s="561"/>
      <c r="I50" s="561"/>
      <c r="J50" s="561"/>
      <c r="K50" s="561"/>
      <c r="L50" s="561"/>
      <c r="M50" s="561"/>
      <c r="N50" s="561"/>
      <c r="O50" s="561"/>
      <c r="P50" s="561"/>
      <c r="Q50" s="559"/>
      <c r="R50" s="559"/>
      <c r="S50" s="559"/>
      <c r="T50" s="559"/>
      <c r="U50" s="559"/>
      <c r="V50" s="559"/>
      <c r="W50" s="528"/>
      <c r="X50" s="529"/>
      <c r="Y50" s="529"/>
      <c r="Z50" s="529"/>
      <c r="AA50" s="300" t="s">
        <v>128</v>
      </c>
      <c r="AB50" s="300" t="s">
        <v>129</v>
      </c>
      <c r="AC50" s="526"/>
      <c r="AD50" s="526"/>
      <c r="AE50" s="300" t="s">
        <v>44</v>
      </c>
      <c r="AF50" s="300" t="s">
        <v>129</v>
      </c>
      <c r="AG50" s="526"/>
      <c r="AH50" s="526"/>
      <c r="AI50" s="300" t="s">
        <v>130</v>
      </c>
      <c r="AJ50" s="300" t="s">
        <v>131</v>
      </c>
      <c r="AK50" s="545" t="str">
        <f t="shared" si="4"/>
        <v/>
      </c>
      <c r="AL50" s="545"/>
      <c r="AM50" s="545"/>
      <c r="AN50" s="545"/>
      <c r="AO50" s="301" t="s">
        <v>128</v>
      </c>
      <c r="AP50" s="523"/>
      <c r="AQ50" s="524"/>
      <c r="AR50" s="524"/>
      <c r="AS50" s="524"/>
      <c r="AT50" s="524"/>
      <c r="AU50" s="524"/>
      <c r="AV50" s="524"/>
      <c r="AW50" s="524"/>
      <c r="AX50" s="524"/>
      <c r="AY50" s="524"/>
      <c r="AZ50" s="524"/>
      <c r="BA50" s="524"/>
      <c r="BB50" s="524"/>
      <c r="BC50" s="524"/>
      <c r="BD50" s="524"/>
      <c r="BE50" s="524"/>
      <c r="BF50" s="525"/>
    </row>
    <row r="51" spans="1:58" ht="20.25" customHeight="1">
      <c r="A51" s="560">
        <v>8</v>
      </c>
      <c r="B51" s="560"/>
      <c r="C51" s="570"/>
      <c r="D51" s="571"/>
      <c r="E51" s="561"/>
      <c r="F51" s="561"/>
      <c r="G51" s="561"/>
      <c r="H51" s="561"/>
      <c r="I51" s="561"/>
      <c r="J51" s="561"/>
      <c r="K51" s="561"/>
      <c r="L51" s="561"/>
      <c r="M51" s="561"/>
      <c r="N51" s="561"/>
      <c r="O51" s="561"/>
      <c r="P51" s="561"/>
      <c r="Q51" s="559"/>
      <c r="R51" s="559"/>
      <c r="S51" s="559"/>
      <c r="T51" s="559"/>
      <c r="U51" s="559"/>
      <c r="V51" s="559"/>
      <c r="W51" s="528"/>
      <c r="X51" s="529"/>
      <c r="Y51" s="529"/>
      <c r="Z51" s="529"/>
      <c r="AA51" s="300" t="s">
        <v>128</v>
      </c>
      <c r="AB51" s="300" t="s">
        <v>129</v>
      </c>
      <c r="AC51" s="526"/>
      <c r="AD51" s="526"/>
      <c r="AE51" s="300" t="s">
        <v>44</v>
      </c>
      <c r="AF51" s="300" t="s">
        <v>129</v>
      </c>
      <c r="AG51" s="526"/>
      <c r="AH51" s="526"/>
      <c r="AI51" s="300" t="s">
        <v>130</v>
      </c>
      <c r="AJ51" s="300" t="s">
        <v>131</v>
      </c>
      <c r="AK51" s="545" t="str">
        <f t="shared" si="4"/>
        <v/>
      </c>
      <c r="AL51" s="545"/>
      <c r="AM51" s="545"/>
      <c r="AN51" s="545"/>
      <c r="AO51" s="301" t="s">
        <v>128</v>
      </c>
      <c r="AP51" s="523"/>
      <c r="AQ51" s="524"/>
      <c r="AR51" s="524"/>
      <c r="AS51" s="524"/>
      <c r="AT51" s="524"/>
      <c r="AU51" s="524"/>
      <c r="AV51" s="524"/>
      <c r="AW51" s="524"/>
      <c r="AX51" s="524"/>
      <c r="AY51" s="524"/>
      <c r="AZ51" s="524"/>
      <c r="BA51" s="524"/>
      <c r="BB51" s="524"/>
      <c r="BC51" s="524"/>
      <c r="BD51" s="524"/>
      <c r="BE51" s="524"/>
      <c r="BF51" s="525"/>
    </row>
    <row r="52" spans="1:58" ht="20.25" customHeight="1">
      <c r="A52" s="560">
        <v>9</v>
      </c>
      <c r="B52" s="560"/>
      <c r="C52" s="570"/>
      <c r="D52" s="571"/>
      <c r="E52" s="561"/>
      <c r="F52" s="561"/>
      <c r="G52" s="561"/>
      <c r="H52" s="561"/>
      <c r="I52" s="561"/>
      <c r="J52" s="561"/>
      <c r="K52" s="561"/>
      <c r="L52" s="561"/>
      <c r="M52" s="561"/>
      <c r="N52" s="561"/>
      <c r="O52" s="561"/>
      <c r="P52" s="561"/>
      <c r="Q52" s="559"/>
      <c r="R52" s="559"/>
      <c r="S52" s="559"/>
      <c r="T52" s="559"/>
      <c r="U52" s="559"/>
      <c r="V52" s="559"/>
      <c r="W52" s="528"/>
      <c r="X52" s="529"/>
      <c r="Y52" s="529"/>
      <c r="Z52" s="529"/>
      <c r="AA52" s="300" t="s">
        <v>128</v>
      </c>
      <c r="AB52" s="300" t="s">
        <v>129</v>
      </c>
      <c r="AC52" s="526"/>
      <c r="AD52" s="526"/>
      <c r="AE52" s="300" t="s">
        <v>44</v>
      </c>
      <c r="AF52" s="300" t="s">
        <v>129</v>
      </c>
      <c r="AG52" s="526"/>
      <c r="AH52" s="526"/>
      <c r="AI52" s="300" t="s">
        <v>130</v>
      </c>
      <c r="AJ52" s="300" t="s">
        <v>131</v>
      </c>
      <c r="AK52" s="545" t="str">
        <f t="shared" si="4"/>
        <v/>
      </c>
      <c r="AL52" s="545"/>
      <c r="AM52" s="545"/>
      <c r="AN52" s="545"/>
      <c r="AO52" s="301" t="s">
        <v>128</v>
      </c>
      <c r="AP52" s="523"/>
      <c r="AQ52" s="524"/>
      <c r="AR52" s="524"/>
      <c r="AS52" s="524"/>
      <c r="AT52" s="524"/>
      <c r="AU52" s="524"/>
      <c r="AV52" s="524"/>
      <c r="AW52" s="524"/>
      <c r="AX52" s="524"/>
      <c r="AY52" s="524"/>
      <c r="AZ52" s="524"/>
      <c r="BA52" s="524"/>
      <c r="BB52" s="524"/>
      <c r="BC52" s="524"/>
      <c r="BD52" s="524"/>
      <c r="BE52" s="524"/>
      <c r="BF52" s="525"/>
    </row>
    <row r="53" spans="1:58" ht="20.25" customHeight="1">
      <c r="A53" s="560">
        <v>10</v>
      </c>
      <c r="B53" s="560"/>
      <c r="C53" s="570"/>
      <c r="D53" s="571"/>
      <c r="E53" s="561"/>
      <c r="F53" s="561"/>
      <c r="G53" s="561"/>
      <c r="H53" s="561"/>
      <c r="I53" s="561"/>
      <c r="J53" s="561"/>
      <c r="K53" s="561"/>
      <c r="L53" s="561"/>
      <c r="M53" s="561"/>
      <c r="N53" s="561"/>
      <c r="O53" s="561"/>
      <c r="P53" s="561"/>
      <c r="Q53" s="559"/>
      <c r="R53" s="559"/>
      <c r="S53" s="559"/>
      <c r="T53" s="559"/>
      <c r="U53" s="559"/>
      <c r="V53" s="559"/>
      <c r="W53" s="528"/>
      <c r="X53" s="529"/>
      <c r="Y53" s="529"/>
      <c r="Z53" s="529"/>
      <c r="AA53" s="300" t="s">
        <v>128</v>
      </c>
      <c r="AB53" s="300" t="s">
        <v>129</v>
      </c>
      <c r="AC53" s="526"/>
      <c r="AD53" s="526"/>
      <c r="AE53" s="300" t="s">
        <v>44</v>
      </c>
      <c r="AF53" s="300" t="s">
        <v>129</v>
      </c>
      <c r="AG53" s="526"/>
      <c r="AH53" s="526"/>
      <c r="AI53" s="300" t="s">
        <v>130</v>
      </c>
      <c r="AJ53" s="300" t="s">
        <v>131</v>
      </c>
      <c r="AK53" s="545" t="str">
        <f t="shared" si="4"/>
        <v/>
      </c>
      <c r="AL53" s="545"/>
      <c r="AM53" s="545"/>
      <c r="AN53" s="545"/>
      <c r="AO53" s="301" t="s">
        <v>128</v>
      </c>
      <c r="AP53" s="523"/>
      <c r="AQ53" s="524"/>
      <c r="AR53" s="524"/>
      <c r="AS53" s="524"/>
      <c r="AT53" s="524"/>
      <c r="AU53" s="524"/>
      <c r="AV53" s="524"/>
      <c r="AW53" s="524"/>
      <c r="AX53" s="524"/>
      <c r="AY53" s="524"/>
      <c r="AZ53" s="524"/>
      <c r="BA53" s="524"/>
      <c r="BB53" s="524"/>
      <c r="BC53" s="524"/>
      <c r="BD53" s="524"/>
      <c r="BE53" s="524"/>
      <c r="BF53" s="525"/>
    </row>
    <row r="54" spans="1:58" ht="20.25" customHeight="1">
      <c r="A54" s="560">
        <v>11</v>
      </c>
      <c r="B54" s="560"/>
      <c r="C54" s="570"/>
      <c r="D54" s="571"/>
      <c r="E54" s="561"/>
      <c r="F54" s="561"/>
      <c r="G54" s="561"/>
      <c r="H54" s="561"/>
      <c r="I54" s="561"/>
      <c r="J54" s="561"/>
      <c r="K54" s="561"/>
      <c r="L54" s="561"/>
      <c r="M54" s="561"/>
      <c r="N54" s="561"/>
      <c r="O54" s="561"/>
      <c r="P54" s="561"/>
      <c r="Q54" s="559"/>
      <c r="R54" s="559"/>
      <c r="S54" s="559"/>
      <c r="T54" s="559"/>
      <c r="U54" s="559"/>
      <c r="V54" s="559"/>
      <c r="W54" s="528"/>
      <c r="X54" s="529"/>
      <c r="Y54" s="529"/>
      <c r="Z54" s="529"/>
      <c r="AA54" s="300" t="s">
        <v>128</v>
      </c>
      <c r="AB54" s="300" t="s">
        <v>129</v>
      </c>
      <c r="AC54" s="526"/>
      <c r="AD54" s="526"/>
      <c r="AE54" s="300" t="s">
        <v>44</v>
      </c>
      <c r="AF54" s="300" t="s">
        <v>129</v>
      </c>
      <c r="AG54" s="526"/>
      <c r="AH54" s="526"/>
      <c r="AI54" s="300" t="s">
        <v>130</v>
      </c>
      <c r="AJ54" s="300" t="s">
        <v>131</v>
      </c>
      <c r="AK54" s="545" t="str">
        <f t="shared" si="4"/>
        <v/>
      </c>
      <c r="AL54" s="545"/>
      <c r="AM54" s="545"/>
      <c r="AN54" s="545"/>
      <c r="AO54" s="301" t="s">
        <v>128</v>
      </c>
      <c r="AP54" s="523"/>
      <c r="AQ54" s="524"/>
      <c r="AR54" s="524"/>
      <c r="AS54" s="524"/>
      <c r="AT54" s="524"/>
      <c r="AU54" s="524"/>
      <c r="AV54" s="524"/>
      <c r="AW54" s="524"/>
      <c r="AX54" s="524"/>
      <c r="AY54" s="524"/>
      <c r="AZ54" s="524"/>
      <c r="BA54" s="524"/>
      <c r="BB54" s="524"/>
      <c r="BC54" s="524"/>
      <c r="BD54" s="524"/>
      <c r="BE54" s="524"/>
      <c r="BF54" s="525"/>
    </row>
    <row r="55" spans="1:58" ht="20.25" customHeight="1">
      <c r="A55" s="560">
        <v>12</v>
      </c>
      <c r="B55" s="560"/>
      <c r="C55" s="570"/>
      <c r="D55" s="571"/>
      <c r="E55" s="561"/>
      <c r="F55" s="561"/>
      <c r="G55" s="561"/>
      <c r="H55" s="561"/>
      <c r="I55" s="561"/>
      <c r="J55" s="561"/>
      <c r="K55" s="561"/>
      <c r="L55" s="561"/>
      <c r="M55" s="561"/>
      <c r="N55" s="561"/>
      <c r="O55" s="561"/>
      <c r="P55" s="561"/>
      <c r="Q55" s="559"/>
      <c r="R55" s="559"/>
      <c r="S55" s="559"/>
      <c r="T55" s="559"/>
      <c r="U55" s="559"/>
      <c r="V55" s="559"/>
      <c r="W55" s="528"/>
      <c r="X55" s="529"/>
      <c r="Y55" s="529"/>
      <c r="Z55" s="529"/>
      <c r="AA55" s="300" t="s">
        <v>128</v>
      </c>
      <c r="AB55" s="300" t="s">
        <v>129</v>
      </c>
      <c r="AC55" s="526"/>
      <c r="AD55" s="526"/>
      <c r="AE55" s="300" t="s">
        <v>44</v>
      </c>
      <c r="AF55" s="300" t="s">
        <v>129</v>
      </c>
      <c r="AG55" s="526"/>
      <c r="AH55" s="526"/>
      <c r="AI55" s="300" t="s">
        <v>130</v>
      </c>
      <c r="AJ55" s="300" t="s">
        <v>131</v>
      </c>
      <c r="AK55" s="545" t="str">
        <f t="shared" si="4"/>
        <v/>
      </c>
      <c r="AL55" s="545"/>
      <c r="AM55" s="545"/>
      <c r="AN55" s="545"/>
      <c r="AO55" s="301" t="s">
        <v>128</v>
      </c>
      <c r="AP55" s="523"/>
      <c r="AQ55" s="524"/>
      <c r="AR55" s="524"/>
      <c r="AS55" s="524"/>
      <c r="AT55" s="524"/>
      <c r="AU55" s="524"/>
      <c r="AV55" s="524"/>
      <c r="AW55" s="524"/>
      <c r="AX55" s="524"/>
      <c r="AY55" s="524"/>
      <c r="AZ55" s="524"/>
      <c r="BA55" s="524"/>
      <c r="BB55" s="524"/>
      <c r="BC55" s="524"/>
      <c r="BD55" s="524"/>
      <c r="BE55" s="524"/>
      <c r="BF55" s="525"/>
    </row>
    <row r="56" spans="1:58" ht="20.25" customHeight="1">
      <c r="A56" s="560">
        <v>13</v>
      </c>
      <c r="B56" s="560"/>
      <c r="C56" s="570"/>
      <c r="D56" s="571"/>
      <c r="E56" s="561"/>
      <c r="F56" s="561"/>
      <c r="G56" s="561"/>
      <c r="H56" s="561"/>
      <c r="I56" s="561"/>
      <c r="J56" s="561"/>
      <c r="K56" s="561"/>
      <c r="L56" s="561"/>
      <c r="M56" s="561"/>
      <c r="N56" s="561"/>
      <c r="O56" s="561"/>
      <c r="P56" s="561"/>
      <c r="Q56" s="559"/>
      <c r="R56" s="559"/>
      <c r="S56" s="559"/>
      <c r="T56" s="559"/>
      <c r="U56" s="559"/>
      <c r="V56" s="559"/>
      <c r="W56" s="528"/>
      <c r="X56" s="529"/>
      <c r="Y56" s="529"/>
      <c r="Z56" s="529"/>
      <c r="AA56" s="300" t="s">
        <v>128</v>
      </c>
      <c r="AB56" s="300" t="s">
        <v>129</v>
      </c>
      <c r="AC56" s="526"/>
      <c r="AD56" s="526"/>
      <c r="AE56" s="300" t="s">
        <v>44</v>
      </c>
      <c r="AF56" s="300" t="s">
        <v>129</v>
      </c>
      <c r="AG56" s="526"/>
      <c r="AH56" s="526"/>
      <c r="AI56" s="300" t="s">
        <v>130</v>
      </c>
      <c r="AJ56" s="300" t="s">
        <v>131</v>
      </c>
      <c r="AK56" s="545" t="str">
        <f t="shared" si="4"/>
        <v/>
      </c>
      <c r="AL56" s="545"/>
      <c r="AM56" s="545"/>
      <c r="AN56" s="545"/>
      <c r="AO56" s="301" t="s">
        <v>128</v>
      </c>
      <c r="AP56" s="523"/>
      <c r="AQ56" s="524"/>
      <c r="AR56" s="524"/>
      <c r="AS56" s="524"/>
      <c r="AT56" s="524"/>
      <c r="AU56" s="524"/>
      <c r="AV56" s="524"/>
      <c r="AW56" s="524"/>
      <c r="AX56" s="524"/>
      <c r="AY56" s="524"/>
      <c r="AZ56" s="524"/>
      <c r="BA56" s="524"/>
      <c r="BB56" s="524"/>
      <c r="BC56" s="524"/>
      <c r="BD56" s="524"/>
      <c r="BE56" s="524"/>
      <c r="BF56" s="525"/>
    </row>
    <row r="57" spans="1:58" ht="20.25" customHeight="1">
      <c r="A57" s="560">
        <v>14</v>
      </c>
      <c r="B57" s="560"/>
      <c r="C57" s="570"/>
      <c r="D57" s="571"/>
      <c r="E57" s="561"/>
      <c r="F57" s="561"/>
      <c r="G57" s="561"/>
      <c r="H57" s="561"/>
      <c r="I57" s="561"/>
      <c r="J57" s="561"/>
      <c r="K57" s="561"/>
      <c r="L57" s="561"/>
      <c r="M57" s="561"/>
      <c r="N57" s="561"/>
      <c r="O57" s="561"/>
      <c r="P57" s="561"/>
      <c r="Q57" s="559"/>
      <c r="R57" s="559"/>
      <c r="S57" s="559"/>
      <c r="T57" s="559"/>
      <c r="U57" s="559"/>
      <c r="V57" s="559"/>
      <c r="W57" s="528"/>
      <c r="X57" s="529"/>
      <c r="Y57" s="529"/>
      <c r="Z57" s="529"/>
      <c r="AA57" s="300" t="s">
        <v>128</v>
      </c>
      <c r="AB57" s="300" t="s">
        <v>129</v>
      </c>
      <c r="AC57" s="526"/>
      <c r="AD57" s="526"/>
      <c r="AE57" s="300" t="s">
        <v>44</v>
      </c>
      <c r="AF57" s="300" t="s">
        <v>129</v>
      </c>
      <c r="AG57" s="526"/>
      <c r="AH57" s="526"/>
      <c r="AI57" s="300" t="s">
        <v>130</v>
      </c>
      <c r="AJ57" s="300" t="s">
        <v>131</v>
      </c>
      <c r="AK57" s="545" t="str">
        <f t="shared" si="4"/>
        <v/>
      </c>
      <c r="AL57" s="545"/>
      <c r="AM57" s="545"/>
      <c r="AN57" s="545"/>
      <c r="AO57" s="301" t="s">
        <v>128</v>
      </c>
      <c r="AP57" s="523"/>
      <c r="AQ57" s="524"/>
      <c r="AR57" s="524"/>
      <c r="AS57" s="524"/>
      <c r="AT57" s="524"/>
      <c r="AU57" s="524"/>
      <c r="AV57" s="524"/>
      <c r="AW57" s="524"/>
      <c r="AX57" s="524"/>
      <c r="AY57" s="524"/>
      <c r="AZ57" s="524"/>
      <c r="BA57" s="524"/>
      <c r="BB57" s="524"/>
      <c r="BC57" s="524"/>
      <c r="BD57" s="524"/>
      <c r="BE57" s="524"/>
      <c r="BF57" s="525"/>
    </row>
    <row r="58" spans="1:58" ht="20.25" customHeight="1">
      <c r="A58" s="560">
        <v>15</v>
      </c>
      <c r="B58" s="560"/>
      <c r="C58" s="570"/>
      <c r="D58" s="571"/>
      <c r="E58" s="561"/>
      <c r="F58" s="561"/>
      <c r="G58" s="561"/>
      <c r="H58" s="561"/>
      <c r="I58" s="561"/>
      <c r="J58" s="561"/>
      <c r="K58" s="561"/>
      <c r="L58" s="561"/>
      <c r="M58" s="561"/>
      <c r="N58" s="561"/>
      <c r="O58" s="561"/>
      <c r="P58" s="561"/>
      <c r="Q58" s="559"/>
      <c r="R58" s="559"/>
      <c r="S58" s="559"/>
      <c r="T58" s="559"/>
      <c r="U58" s="559"/>
      <c r="V58" s="559"/>
      <c r="W58" s="528"/>
      <c r="X58" s="529"/>
      <c r="Y58" s="529"/>
      <c r="Z58" s="529"/>
      <c r="AA58" s="300" t="s">
        <v>128</v>
      </c>
      <c r="AB58" s="300" t="s">
        <v>129</v>
      </c>
      <c r="AC58" s="526"/>
      <c r="AD58" s="526"/>
      <c r="AE58" s="300" t="s">
        <v>44</v>
      </c>
      <c r="AF58" s="300" t="s">
        <v>129</v>
      </c>
      <c r="AG58" s="526"/>
      <c r="AH58" s="526"/>
      <c r="AI58" s="300" t="s">
        <v>130</v>
      </c>
      <c r="AJ58" s="300" t="s">
        <v>131</v>
      </c>
      <c r="AK58" s="545" t="str">
        <f t="shared" si="4"/>
        <v/>
      </c>
      <c r="AL58" s="545"/>
      <c r="AM58" s="545"/>
      <c r="AN58" s="545"/>
      <c r="AO58" s="301" t="s">
        <v>128</v>
      </c>
      <c r="AP58" s="523"/>
      <c r="AQ58" s="524"/>
      <c r="AR58" s="524"/>
      <c r="AS58" s="524"/>
      <c r="AT58" s="524"/>
      <c r="AU58" s="524"/>
      <c r="AV58" s="524"/>
      <c r="AW58" s="524"/>
      <c r="AX58" s="524"/>
      <c r="AY58" s="524"/>
      <c r="AZ58" s="524"/>
      <c r="BA58" s="524"/>
      <c r="BB58" s="524"/>
      <c r="BC58" s="524"/>
      <c r="BD58" s="524"/>
      <c r="BE58" s="524"/>
      <c r="BF58" s="525"/>
    </row>
    <row r="59" spans="1:58" ht="20.25" customHeight="1">
      <c r="A59" s="560">
        <v>16</v>
      </c>
      <c r="B59" s="560"/>
      <c r="C59" s="570"/>
      <c r="D59" s="571"/>
      <c r="E59" s="561"/>
      <c r="F59" s="561"/>
      <c r="G59" s="561"/>
      <c r="H59" s="561"/>
      <c r="I59" s="561"/>
      <c r="J59" s="561"/>
      <c r="K59" s="561"/>
      <c r="L59" s="561"/>
      <c r="M59" s="561"/>
      <c r="N59" s="561"/>
      <c r="O59" s="561"/>
      <c r="P59" s="561"/>
      <c r="Q59" s="559"/>
      <c r="R59" s="559"/>
      <c r="S59" s="559"/>
      <c r="T59" s="559"/>
      <c r="U59" s="559"/>
      <c r="V59" s="559"/>
      <c r="W59" s="528"/>
      <c r="X59" s="529"/>
      <c r="Y59" s="529"/>
      <c r="Z59" s="529"/>
      <c r="AA59" s="300" t="s">
        <v>128</v>
      </c>
      <c r="AB59" s="300" t="s">
        <v>129</v>
      </c>
      <c r="AC59" s="526"/>
      <c r="AD59" s="526"/>
      <c r="AE59" s="300" t="s">
        <v>44</v>
      </c>
      <c r="AF59" s="300" t="s">
        <v>129</v>
      </c>
      <c r="AG59" s="526"/>
      <c r="AH59" s="526"/>
      <c r="AI59" s="300" t="s">
        <v>130</v>
      </c>
      <c r="AJ59" s="300" t="s">
        <v>131</v>
      </c>
      <c r="AK59" s="545" t="str">
        <f t="shared" si="4"/>
        <v/>
      </c>
      <c r="AL59" s="545"/>
      <c r="AM59" s="545"/>
      <c r="AN59" s="545"/>
      <c r="AO59" s="301" t="s">
        <v>128</v>
      </c>
      <c r="AP59" s="523"/>
      <c r="AQ59" s="524"/>
      <c r="AR59" s="524"/>
      <c r="AS59" s="524"/>
      <c r="AT59" s="524"/>
      <c r="AU59" s="524"/>
      <c r="AV59" s="524"/>
      <c r="AW59" s="524"/>
      <c r="AX59" s="524"/>
      <c r="AY59" s="524"/>
      <c r="AZ59" s="524"/>
      <c r="BA59" s="524"/>
      <c r="BB59" s="524"/>
      <c r="BC59" s="524"/>
      <c r="BD59" s="524"/>
      <c r="BE59" s="524"/>
      <c r="BF59" s="525"/>
    </row>
    <row r="60" spans="1:58" ht="20.25" customHeight="1">
      <c r="A60" s="560">
        <v>17</v>
      </c>
      <c r="B60" s="560"/>
      <c r="C60" s="570"/>
      <c r="D60" s="571"/>
      <c r="E60" s="561"/>
      <c r="F60" s="561"/>
      <c r="G60" s="561"/>
      <c r="H60" s="561"/>
      <c r="I60" s="561"/>
      <c r="J60" s="561"/>
      <c r="K60" s="561"/>
      <c r="L60" s="561"/>
      <c r="M60" s="561"/>
      <c r="N60" s="561"/>
      <c r="O60" s="561"/>
      <c r="P60" s="561"/>
      <c r="Q60" s="559"/>
      <c r="R60" s="559"/>
      <c r="S60" s="559"/>
      <c r="T60" s="559"/>
      <c r="U60" s="559"/>
      <c r="V60" s="559"/>
      <c r="W60" s="528"/>
      <c r="X60" s="529"/>
      <c r="Y60" s="529"/>
      <c r="Z60" s="529"/>
      <c r="AA60" s="300" t="s">
        <v>128</v>
      </c>
      <c r="AB60" s="300" t="s">
        <v>129</v>
      </c>
      <c r="AC60" s="526"/>
      <c r="AD60" s="526"/>
      <c r="AE60" s="300" t="s">
        <v>44</v>
      </c>
      <c r="AF60" s="300" t="s">
        <v>129</v>
      </c>
      <c r="AG60" s="526"/>
      <c r="AH60" s="526"/>
      <c r="AI60" s="300" t="s">
        <v>130</v>
      </c>
      <c r="AJ60" s="300" t="s">
        <v>131</v>
      </c>
      <c r="AK60" s="545" t="str">
        <f t="shared" si="4"/>
        <v/>
      </c>
      <c r="AL60" s="545"/>
      <c r="AM60" s="545"/>
      <c r="AN60" s="545"/>
      <c r="AO60" s="301" t="s">
        <v>128</v>
      </c>
      <c r="AP60" s="523"/>
      <c r="AQ60" s="524"/>
      <c r="AR60" s="524"/>
      <c r="AS60" s="524"/>
      <c r="AT60" s="524"/>
      <c r="AU60" s="524"/>
      <c r="AV60" s="524"/>
      <c r="AW60" s="524"/>
      <c r="AX60" s="524"/>
      <c r="AY60" s="524"/>
      <c r="AZ60" s="524"/>
      <c r="BA60" s="524"/>
      <c r="BB60" s="524"/>
      <c r="BC60" s="524"/>
      <c r="BD60" s="524"/>
      <c r="BE60" s="524"/>
      <c r="BF60" s="525"/>
    </row>
    <row r="61" spans="1:58" ht="20.25" customHeight="1">
      <c r="A61" s="560">
        <v>18</v>
      </c>
      <c r="B61" s="560"/>
      <c r="C61" s="570"/>
      <c r="D61" s="571"/>
      <c r="E61" s="561"/>
      <c r="F61" s="561"/>
      <c r="G61" s="561"/>
      <c r="H61" s="561"/>
      <c r="I61" s="561"/>
      <c r="J61" s="561"/>
      <c r="K61" s="561"/>
      <c r="L61" s="561"/>
      <c r="M61" s="561"/>
      <c r="N61" s="561"/>
      <c r="O61" s="561"/>
      <c r="P61" s="561"/>
      <c r="Q61" s="559"/>
      <c r="R61" s="559"/>
      <c r="S61" s="559"/>
      <c r="T61" s="559"/>
      <c r="U61" s="559"/>
      <c r="V61" s="559"/>
      <c r="W61" s="528"/>
      <c r="X61" s="529"/>
      <c r="Y61" s="529"/>
      <c r="Z61" s="529"/>
      <c r="AA61" s="300" t="s">
        <v>128</v>
      </c>
      <c r="AB61" s="300" t="s">
        <v>129</v>
      </c>
      <c r="AC61" s="526"/>
      <c r="AD61" s="526"/>
      <c r="AE61" s="300" t="s">
        <v>44</v>
      </c>
      <c r="AF61" s="300" t="s">
        <v>129</v>
      </c>
      <c r="AG61" s="526"/>
      <c r="AH61" s="526"/>
      <c r="AI61" s="300" t="s">
        <v>130</v>
      </c>
      <c r="AJ61" s="300" t="s">
        <v>131</v>
      </c>
      <c r="AK61" s="545" t="str">
        <f t="shared" si="4"/>
        <v/>
      </c>
      <c r="AL61" s="545"/>
      <c r="AM61" s="545"/>
      <c r="AN61" s="545"/>
      <c r="AO61" s="301" t="s">
        <v>128</v>
      </c>
      <c r="AP61" s="523"/>
      <c r="AQ61" s="524"/>
      <c r="AR61" s="524"/>
      <c r="AS61" s="524"/>
      <c r="AT61" s="524"/>
      <c r="AU61" s="524"/>
      <c r="AV61" s="524"/>
      <c r="AW61" s="524"/>
      <c r="AX61" s="524"/>
      <c r="AY61" s="524"/>
      <c r="AZ61" s="524"/>
      <c r="BA61" s="524"/>
      <c r="BB61" s="524"/>
      <c r="BC61" s="524"/>
      <c r="BD61" s="524"/>
      <c r="BE61" s="524"/>
      <c r="BF61" s="525"/>
    </row>
    <row r="62" spans="1:58" ht="20.25" customHeight="1">
      <c r="A62" s="560">
        <v>19</v>
      </c>
      <c r="B62" s="560"/>
      <c r="C62" s="570"/>
      <c r="D62" s="571"/>
      <c r="E62" s="561"/>
      <c r="F62" s="561"/>
      <c r="G62" s="561"/>
      <c r="H62" s="561"/>
      <c r="I62" s="561"/>
      <c r="J62" s="561"/>
      <c r="K62" s="561"/>
      <c r="L62" s="561"/>
      <c r="M62" s="561"/>
      <c r="N62" s="561"/>
      <c r="O62" s="561"/>
      <c r="P62" s="561"/>
      <c r="Q62" s="559"/>
      <c r="R62" s="559"/>
      <c r="S62" s="559"/>
      <c r="T62" s="559"/>
      <c r="U62" s="559"/>
      <c r="V62" s="559"/>
      <c r="W62" s="528"/>
      <c r="X62" s="529"/>
      <c r="Y62" s="529"/>
      <c r="Z62" s="529"/>
      <c r="AA62" s="300" t="s">
        <v>128</v>
      </c>
      <c r="AB62" s="300" t="s">
        <v>129</v>
      </c>
      <c r="AC62" s="526"/>
      <c r="AD62" s="526"/>
      <c r="AE62" s="300" t="s">
        <v>44</v>
      </c>
      <c r="AF62" s="300" t="s">
        <v>129</v>
      </c>
      <c r="AG62" s="526"/>
      <c r="AH62" s="526"/>
      <c r="AI62" s="300" t="s">
        <v>130</v>
      </c>
      <c r="AJ62" s="300" t="s">
        <v>131</v>
      </c>
      <c r="AK62" s="545" t="str">
        <f t="shared" si="4"/>
        <v/>
      </c>
      <c r="AL62" s="545"/>
      <c r="AM62" s="545"/>
      <c r="AN62" s="545"/>
      <c r="AO62" s="301" t="s">
        <v>128</v>
      </c>
      <c r="AP62" s="523"/>
      <c r="AQ62" s="524"/>
      <c r="AR62" s="524"/>
      <c r="AS62" s="524"/>
      <c r="AT62" s="524"/>
      <c r="AU62" s="524"/>
      <c r="AV62" s="524"/>
      <c r="AW62" s="524"/>
      <c r="AX62" s="524"/>
      <c r="AY62" s="524"/>
      <c r="AZ62" s="524"/>
      <c r="BA62" s="524"/>
      <c r="BB62" s="524"/>
      <c r="BC62" s="524"/>
      <c r="BD62" s="524"/>
      <c r="BE62" s="524"/>
      <c r="BF62" s="525"/>
    </row>
    <row r="63" spans="1:58" ht="20.25" customHeight="1">
      <c r="A63" s="560">
        <v>20</v>
      </c>
      <c r="B63" s="560"/>
      <c r="C63" s="570"/>
      <c r="D63" s="571"/>
      <c r="E63" s="561"/>
      <c r="F63" s="561"/>
      <c r="G63" s="561"/>
      <c r="H63" s="561"/>
      <c r="I63" s="561"/>
      <c r="J63" s="561"/>
      <c r="K63" s="561"/>
      <c r="L63" s="561"/>
      <c r="M63" s="561"/>
      <c r="N63" s="561"/>
      <c r="O63" s="561"/>
      <c r="P63" s="561"/>
      <c r="Q63" s="559"/>
      <c r="R63" s="559"/>
      <c r="S63" s="559"/>
      <c r="T63" s="559"/>
      <c r="U63" s="559"/>
      <c r="V63" s="559"/>
      <c r="W63" s="528"/>
      <c r="X63" s="529"/>
      <c r="Y63" s="529"/>
      <c r="Z63" s="529"/>
      <c r="AA63" s="300" t="s">
        <v>128</v>
      </c>
      <c r="AB63" s="300" t="s">
        <v>129</v>
      </c>
      <c r="AC63" s="526"/>
      <c r="AD63" s="526"/>
      <c r="AE63" s="300" t="s">
        <v>44</v>
      </c>
      <c r="AF63" s="300" t="s">
        <v>129</v>
      </c>
      <c r="AG63" s="526"/>
      <c r="AH63" s="526"/>
      <c r="AI63" s="300" t="s">
        <v>130</v>
      </c>
      <c r="AJ63" s="300" t="s">
        <v>131</v>
      </c>
      <c r="AK63" s="545" t="str">
        <f t="shared" si="4"/>
        <v/>
      </c>
      <c r="AL63" s="545"/>
      <c r="AM63" s="545"/>
      <c r="AN63" s="545"/>
      <c r="AO63" s="301" t="s">
        <v>128</v>
      </c>
      <c r="AP63" s="523"/>
      <c r="AQ63" s="524"/>
      <c r="AR63" s="524"/>
      <c r="AS63" s="524"/>
      <c r="AT63" s="524"/>
      <c r="AU63" s="524"/>
      <c r="AV63" s="524"/>
      <c r="AW63" s="524"/>
      <c r="AX63" s="524"/>
      <c r="AY63" s="524"/>
      <c r="AZ63" s="524"/>
      <c r="BA63" s="524"/>
      <c r="BB63" s="524"/>
      <c r="BC63" s="524"/>
      <c r="BD63" s="524"/>
      <c r="BE63" s="524"/>
      <c r="BF63" s="525"/>
    </row>
    <row r="64" spans="1:58" ht="20.25" customHeight="1">
      <c r="A64" s="537" t="s">
        <v>138</v>
      </c>
      <c r="B64" s="537"/>
      <c r="C64" s="537"/>
      <c r="D64" s="537"/>
      <c r="E64" s="537"/>
      <c r="F64" s="537"/>
      <c r="G64" s="537"/>
      <c r="H64" s="537"/>
      <c r="I64" s="537"/>
      <c r="J64" s="537"/>
      <c r="K64" s="537"/>
      <c r="L64" s="537"/>
      <c r="M64" s="537"/>
      <c r="N64" s="537"/>
      <c r="O64" s="537"/>
      <c r="P64" s="537"/>
      <c r="Q64" s="537"/>
      <c r="R64" s="537"/>
      <c r="S64" s="537"/>
      <c r="T64" s="537"/>
      <c r="U64" s="537"/>
      <c r="V64" s="537"/>
      <c r="W64" s="572">
        <f>SUM(AK44:AN63)</f>
        <v>0</v>
      </c>
      <c r="X64" s="572"/>
      <c r="Y64" s="572"/>
      <c r="Z64" s="572"/>
      <c r="AA64" s="572"/>
      <c r="AB64" s="572"/>
      <c r="AC64" s="572"/>
      <c r="AD64" s="572"/>
      <c r="AE64" s="572"/>
      <c r="AF64" s="572"/>
      <c r="AG64" s="572"/>
      <c r="AH64" s="572"/>
      <c r="AI64" s="572"/>
      <c r="AJ64" s="572"/>
      <c r="AK64" s="572"/>
      <c r="AL64" s="572"/>
      <c r="AM64" s="572"/>
      <c r="AN64" s="572"/>
      <c r="AO64" s="572"/>
      <c r="AP64" s="313"/>
      <c r="AQ64" s="313"/>
      <c r="AR64" s="313"/>
      <c r="AS64" s="313"/>
      <c r="AT64" s="313"/>
      <c r="AU64" s="313"/>
      <c r="AV64" s="313"/>
      <c r="AW64" s="313"/>
      <c r="AX64" s="313"/>
      <c r="AY64" s="313"/>
      <c r="AZ64" s="313"/>
      <c r="BA64" s="313"/>
      <c r="BB64" s="313"/>
      <c r="BC64" s="313"/>
      <c r="BD64" s="313"/>
      <c r="BE64" s="313"/>
      <c r="BF64" s="313"/>
    </row>
    <row r="65" spans="1:41" ht="20.25" customHeight="1">
      <c r="A65" s="537" t="s">
        <v>139</v>
      </c>
      <c r="B65" s="537"/>
      <c r="C65" s="537"/>
      <c r="D65" s="537"/>
      <c r="E65" s="537"/>
      <c r="F65" s="537"/>
      <c r="G65" s="537"/>
      <c r="H65" s="537"/>
      <c r="I65" s="537"/>
      <c r="J65" s="537"/>
      <c r="K65" s="537"/>
      <c r="L65" s="537"/>
      <c r="M65" s="537"/>
      <c r="N65" s="537"/>
      <c r="O65" s="537"/>
      <c r="P65" s="537"/>
      <c r="Q65" s="537"/>
      <c r="R65" s="537"/>
      <c r="S65" s="537"/>
      <c r="T65" s="537"/>
      <c r="U65" s="537"/>
      <c r="V65" s="537"/>
      <c r="W65" s="572">
        <f>IFERROR(ROUND(SUM(AK44:AN63)*'③処遇Ⅱ及び職員処遇入力シート '!L16/'③処遇Ⅱ及び職員処遇入力シート '!H16,0),0)</f>
        <v>0</v>
      </c>
      <c r="X65" s="572"/>
      <c r="Y65" s="572"/>
      <c r="Z65" s="572"/>
      <c r="AA65" s="572"/>
      <c r="AB65" s="572"/>
      <c r="AC65" s="572"/>
      <c r="AD65" s="572"/>
      <c r="AE65" s="572"/>
      <c r="AF65" s="572"/>
      <c r="AG65" s="572"/>
      <c r="AH65" s="572"/>
      <c r="AI65" s="572"/>
      <c r="AJ65" s="572"/>
      <c r="AK65" s="572"/>
      <c r="AL65" s="572"/>
      <c r="AM65" s="572"/>
      <c r="AN65" s="572"/>
      <c r="AO65" s="572"/>
    </row>
    <row r="66" spans="1:41" ht="20.25" customHeight="1">
      <c r="A66" s="537" t="s">
        <v>140</v>
      </c>
      <c r="B66" s="537"/>
      <c r="C66" s="537"/>
      <c r="D66" s="537"/>
      <c r="E66" s="537"/>
      <c r="F66" s="537"/>
      <c r="G66" s="537"/>
      <c r="H66" s="537"/>
      <c r="I66" s="537"/>
      <c r="J66" s="537"/>
      <c r="K66" s="537"/>
      <c r="L66" s="537"/>
      <c r="M66" s="537"/>
      <c r="N66" s="537"/>
      <c r="O66" s="537"/>
      <c r="P66" s="537"/>
      <c r="Q66" s="537"/>
      <c r="R66" s="537"/>
      <c r="S66" s="537"/>
      <c r="T66" s="537"/>
      <c r="U66" s="537"/>
      <c r="V66" s="537"/>
      <c r="W66" s="572">
        <f>W64+W65</f>
        <v>0</v>
      </c>
      <c r="X66" s="572"/>
      <c r="Y66" s="572"/>
      <c r="Z66" s="572"/>
      <c r="AA66" s="572"/>
      <c r="AB66" s="572"/>
      <c r="AC66" s="572"/>
      <c r="AD66" s="572"/>
      <c r="AE66" s="572"/>
      <c r="AF66" s="572"/>
      <c r="AG66" s="572"/>
      <c r="AH66" s="572"/>
      <c r="AI66" s="572"/>
      <c r="AJ66" s="572"/>
      <c r="AK66" s="572"/>
      <c r="AL66" s="572"/>
      <c r="AM66" s="572"/>
      <c r="AN66" s="572"/>
      <c r="AO66" s="572"/>
    </row>
  </sheetData>
  <sheetProtection algorithmName="SHA-512" hashValue="NIuqFUuPXJuuE9YUdqou+XlF6X87ZAwHhPLvMebN03CXaFwwEyUWlQOwF8PVHqDasta0d8eWloR0Z8V5mkqpGw==" saltValue="xQR4MuHK/omg9xGjvBCoaQ==" spinCount="100000" sheet="1" formatCells="0"/>
  <mergeCells count="573">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Q51:V51"/>
    <mergeCell ref="W51:Z51"/>
    <mergeCell ref="AC51:AD51"/>
    <mergeCell ref="C51:D51"/>
    <mergeCell ref="C52:D52"/>
    <mergeCell ref="A53:B53"/>
    <mergeCell ref="E53:J53"/>
    <mergeCell ref="K53:P53"/>
    <mergeCell ref="Q53:V53"/>
    <mergeCell ref="W53:Z53"/>
    <mergeCell ref="AC53:AD53"/>
    <mergeCell ref="C53:D53"/>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47:V47"/>
    <mergeCell ref="W47:Z47"/>
    <mergeCell ref="AC47:AD47"/>
    <mergeCell ref="C47:D47"/>
    <mergeCell ref="C48:D48"/>
    <mergeCell ref="A49:B49"/>
    <mergeCell ref="E49:J49"/>
    <mergeCell ref="K49:P49"/>
    <mergeCell ref="Q49:V49"/>
    <mergeCell ref="W49:Z49"/>
    <mergeCell ref="AC49:AD49"/>
    <mergeCell ref="C49:D49"/>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A30:B30"/>
    <mergeCell ref="E30:J30"/>
    <mergeCell ref="K30:P30"/>
    <mergeCell ref="Q30:V30"/>
    <mergeCell ref="A41:B41"/>
    <mergeCell ref="E41:J41"/>
    <mergeCell ref="K41:P41"/>
    <mergeCell ref="Q41:V41"/>
    <mergeCell ref="W41:Z41"/>
    <mergeCell ref="W30:Z30"/>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C30:AD30"/>
    <mergeCell ref="AG30:AH30"/>
    <mergeCell ref="AK30:AN30"/>
    <mergeCell ref="AG28:AH28"/>
    <mergeCell ref="AK28:AN28"/>
    <mergeCell ref="C28:D28"/>
    <mergeCell ref="AC29:AD29"/>
    <mergeCell ref="C29:D29"/>
    <mergeCell ref="Q29:V29"/>
    <mergeCell ref="W29:Z29"/>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17:AD17"/>
    <mergeCell ref="C17:D17"/>
    <mergeCell ref="C18:D18"/>
    <mergeCell ref="A19:B19"/>
    <mergeCell ref="E19:J19"/>
    <mergeCell ref="K19:P19"/>
    <mergeCell ref="Q19:V19"/>
    <mergeCell ref="W19:Z19"/>
    <mergeCell ref="AC19:AD19"/>
    <mergeCell ref="C19:D19"/>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s>
  <phoneticPr fontId="2"/>
  <conditionalFormatting sqref="C11:Z30 AC11:AD30 AG11:AH30 AP11:AS30 AV11:AW30 AZ11:BA30 C44:Z63 AC44:AD63 AG44:AH63 W65:AO65 W32:BH32">
    <cfRule type="containsBlanks" dxfId="173"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323"/>
    <col min="21" max="24" width="0" style="323" hidden="1" customWidth="1"/>
    <col min="25" max="25" width="12.25" style="323" hidden="1" customWidth="1"/>
    <col min="26" max="26" width="0" style="323" hidden="1" customWidth="1"/>
    <col min="27" max="27" width="10.75" style="323" hidden="1" customWidth="1"/>
    <col min="28" max="30" width="0" style="323" hidden="1" customWidth="1"/>
    <col min="31" max="16384" width="9" style="323"/>
  </cols>
  <sheetData>
    <row r="1" spans="1:28" ht="30">
      <c r="A1" s="319" t="s">
        <v>110</v>
      </c>
      <c r="B1" s="320"/>
      <c r="C1" s="321"/>
      <c r="D1" s="321"/>
      <c r="E1" s="321"/>
      <c r="F1" s="321"/>
      <c r="G1" s="321"/>
      <c r="H1" s="321"/>
      <c r="I1" s="321"/>
      <c r="J1" s="321"/>
      <c r="K1" s="321"/>
      <c r="L1" s="321"/>
      <c r="M1" s="321"/>
      <c r="N1" s="321"/>
      <c r="O1" s="321"/>
      <c r="P1" s="321"/>
      <c r="Q1" s="321"/>
      <c r="R1" s="321"/>
      <c r="S1" s="321"/>
      <c r="T1" s="321"/>
      <c r="U1" s="321"/>
      <c r="V1" s="321"/>
      <c r="W1" s="321"/>
      <c r="X1" s="321"/>
      <c r="Y1" s="322" t="s">
        <v>375</v>
      </c>
      <c r="AA1" s="324" t="s">
        <v>386</v>
      </c>
      <c r="AB1" s="323" t="s">
        <v>325</v>
      </c>
    </row>
    <row r="2" spans="1:28" ht="30">
      <c r="A2" s="319"/>
      <c r="B2" s="320"/>
      <c r="C2" s="321"/>
      <c r="D2" s="321"/>
      <c r="E2" s="321"/>
      <c r="F2" s="321"/>
      <c r="G2" s="321"/>
      <c r="H2" s="325"/>
      <c r="I2" s="325"/>
      <c r="J2" s="325"/>
      <c r="K2" s="629" t="s">
        <v>66</v>
      </c>
      <c r="L2" s="629" t="s">
        <v>67</v>
      </c>
      <c r="M2" s="629"/>
      <c r="N2" s="629"/>
      <c r="O2" s="321"/>
      <c r="P2" s="321"/>
      <c r="Q2" s="321"/>
      <c r="R2" s="321"/>
      <c r="S2" s="321"/>
      <c r="T2" s="321"/>
      <c r="U2" s="321"/>
      <c r="V2" s="321"/>
      <c r="W2" s="321"/>
      <c r="X2" s="321"/>
      <c r="Y2" s="322" t="s">
        <v>376</v>
      </c>
      <c r="AA2" s="324" t="s">
        <v>387</v>
      </c>
      <c r="AB2" s="323" t="s">
        <v>326</v>
      </c>
    </row>
    <row r="3" spans="1:28" ht="30">
      <c r="A3" s="319"/>
      <c r="B3" s="320"/>
      <c r="C3" s="321"/>
      <c r="D3" s="321"/>
      <c r="E3" s="321"/>
      <c r="F3" s="321"/>
      <c r="G3" s="321"/>
      <c r="H3" s="325"/>
      <c r="I3" s="325"/>
      <c r="J3" s="325"/>
      <c r="K3" s="629"/>
      <c r="L3" s="629"/>
      <c r="M3" s="629"/>
      <c r="N3" s="629"/>
      <c r="O3" s="321"/>
      <c r="P3" s="321"/>
      <c r="Q3" s="321"/>
      <c r="R3" s="321"/>
      <c r="S3" s="321"/>
      <c r="T3" s="321"/>
      <c r="U3" s="321"/>
      <c r="V3" s="321"/>
      <c r="W3" s="321"/>
      <c r="X3" s="321"/>
      <c r="Y3" s="322" t="s">
        <v>377</v>
      </c>
      <c r="AA3" s="324" t="s">
        <v>388</v>
      </c>
      <c r="AB3" s="323" t="s">
        <v>327</v>
      </c>
    </row>
    <row r="4" spans="1:28">
      <c r="A4" s="321"/>
      <c r="B4" s="321"/>
      <c r="C4" s="321"/>
      <c r="D4" s="321"/>
      <c r="E4" s="321"/>
      <c r="F4" s="321"/>
      <c r="G4" s="321"/>
      <c r="H4" s="321"/>
      <c r="I4" s="321"/>
      <c r="J4" s="321"/>
      <c r="K4" s="321"/>
      <c r="L4" s="321"/>
      <c r="M4" s="321"/>
      <c r="N4" s="321"/>
      <c r="O4" s="321"/>
      <c r="P4" s="321"/>
      <c r="Q4" s="321"/>
      <c r="R4" s="321"/>
      <c r="S4" s="321"/>
      <c r="T4" s="321"/>
      <c r="U4" s="321"/>
      <c r="V4" s="321"/>
      <c r="W4" s="321"/>
      <c r="X4" s="321"/>
      <c r="Y4" s="322" t="s">
        <v>378</v>
      </c>
      <c r="AA4" s="324" t="s">
        <v>389</v>
      </c>
    </row>
    <row r="5" spans="1:28">
      <c r="A5" s="321"/>
      <c r="B5" s="321"/>
      <c r="C5" s="321"/>
      <c r="D5" s="321"/>
      <c r="E5" s="321"/>
      <c r="F5" s="321"/>
      <c r="G5" s="321"/>
      <c r="H5" s="321"/>
      <c r="I5" s="321"/>
      <c r="J5" s="321"/>
      <c r="K5" s="321"/>
      <c r="L5" s="321"/>
      <c r="M5" s="321"/>
      <c r="N5" s="321"/>
      <c r="O5" s="321"/>
      <c r="P5" s="321"/>
      <c r="Q5" s="321"/>
      <c r="R5" s="321"/>
      <c r="S5" s="321"/>
      <c r="T5" s="321"/>
      <c r="U5" s="321"/>
      <c r="V5" s="321"/>
      <c r="W5" s="321"/>
      <c r="X5" s="321"/>
      <c r="Y5" s="322" t="s">
        <v>379</v>
      </c>
      <c r="AA5" s="324" t="s">
        <v>390</v>
      </c>
    </row>
    <row r="6" spans="1:28" ht="33">
      <c r="A6" s="577" t="s">
        <v>29</v>
      </c>
      <c r="B6" s="577"/>
      <c r="C6" s="577"/>
      <c r="D6" s="577"/>
      <c r="E6" s="577"/>
      <c r="F6" s="577"/>
      <c r="G6" s="577"/>
      <c r="H6" s="577"/>
      <c r="I6" s="577"/>
      <c r="J6" s="577"/>
      <c r="K6" s="577"/>
      <c r="L6" s="577"/>
      <c r="M6" s="577"/>
      <c r="N6" s="577"/>
      <c r="O6" s="577"/>
      <c r="P6" s="577"/>
      <c r="Q6" s="577"/>
      <c r="R6" s="577"/>
      <c r="S6" s="321"/>
      <c r="T6" s="321"/>
      <c r="U6" s="321"/>
      <c r="V6" s="321"/>
      <c r="W6" s="321"/>
      <c r="X6" s="321"/>
      <c r="Y6" s="322" t="s">
        <v>380</v>
      </c>
      <c r="AA6" s="324" t="s">
        <v>391</v>
      </c>
    </row>
    <row r="7" spans="1:28" ht="25.5">
      <c r="A7" s="321"/>
      <c r="B7" s="573" t="str">
        <f>⑤⑧処遇Ⅰ入力シート!I7&amp;"区"</f>
        <v>区</v>
      </c>
      <c r="C7" s="573"/>
      <c r="D7" s="573"/>
      <c r="E7" s="573"/>
      <c r="F7" s="573"/>
      <c r="G7" s="574">
        <f>⑤⑧処遇Ⅰ入力シート!E10</f>
        <v>0</v>
      </c>
      <c r="H7" s="574"/>
      <c r="I7" s="574"/>
      <c r="J7" s="574"/>
      <c r="K7" s="574"/>
      <c r="L7" s="574"/>
      <c r="M7" s="574"/>
      <c r="N7" s="574"/>
      <c r="O7" s="574"/>
      <c r="P7" s="321"/>
      <c r="Q7" s="321"/>
      <c r="R7" s="321"/>
      <c r="S7" s="321"/>
      <c r="T7" s="321"/>
      <c r="U7" s="321"/>
      <c r="V7" s="321"/>
      <c r="W7" s="321"/>
      <c r="X7" s="321"/>
      <c r="Y7" s="322" t="s">
        <v>382</v>
      </c>
      <c r="AA7" s="324" t="s">
        <v>392</v>
      </c>
    </row>
    <row r="8" spans="1:28" ht="10.5" customHeight="1">
      <c r="A8" s="321"/>
      <c r="B8" s="630"/>
      <c r="C8" s="630"/>
      <c r="D8" s="630"/>
      <c r="E8" s="632"/>
      <c r="F8" s="632"/>
      <c r="G8" s="632"/>
      <c r="H8" s="632"/>
      <c r="I8" s="632"/>
      <c r="J8" s="632"/>
      <c r="K8" s="632"/>
      <c r="L8" s="632"/>
      <c r="M8" s="632"/>
      <c r="N8" s="632"/>
      <c r="O8" s="632"/>
      <c r="P8" s="321"/>
      <c r="Q8" s="321"/>
      <c r="R8" s="321"/>
      <c r="S8" s="321"/>
      <c r="T8" s="321"/>
      <c r="U8" s="321"/>
      <c r="V8" s="321"/>
      <c r="W8" s="321"/>
      <c r="X8" s="321"/>
      <c r="Y8" s="322" t="s">
        <v>383</v>
      </c>
      <c r="AA8" s="324" t="s">
        <v>393</v>
      </c>
    </row>
    <row r="9" spans="1:28" ht="10.5" customHeight="1">
      <c r="A9" s="321"/>
      <c r="B9" s="630"/>
      <c r="C9" s="630"/>
      <c r="D9" s="630"/>
      <c r="E9" s="633"/>
      <c r="F9" s="633"/>
      <c r="G9" s="633"/>
      <c r="H9" s="633"/>
      <c r="I9" s="633"/>
      <c r="J9" s="633"/>
      <c r="K9" s="633"/>
      <c r="L9" s="633"/>
      <c r="M9" s="633"/>
      <c r="N9" s="633"/>
      <c r="O9" s="633"/>
      <c r="P9" s="321"/>
      <c r="Q9" s="321"/>
      <c r="R9" s="321"/>
      <c r="S9" s="321"/>
      <c r="T9" s="321"/>
      <c r="U9" s="321"/>
      <c r="V9" s="321"/>
      <c r="W9" s="321"/>
      <c r="X9" s="321"/>
      <c r="Y9" s="322" t="s">
        <v>384</v>
      </c>
      <c r="Z9" s="326" t="s">
        <v>337</v>
      </c>
      <c r="AA9" s="324" t="s">
        <v>394</v>
      </c>
    </row>
    <row r="10" spans="1:28" ht="10.5" customHeight="1">
      <c r="A10" s="321"/>
      <c r="B10" s="630"/>
      <c r="C10" s="630"/>
      <c r="D10" s="630"/>
      <c r="E10" s="632"/>
      <c r="F10" s="632"/>
      <c r="G10" s="632"/>
      <c r="H10" s="632"/>
      <c r="I10" s="632"/>
      <c r="J10" s="632"/>
      <c r="K10" s="632"/>
      <c r="L10" s="632"/>
      <c r="M10" s="632"/>
      <c r="N10" s="632"/>
      <c r="O10" s="632"/>
      <c r="P10" s="321"/>
      <c r="Q10" s="321"/>
      <c r="R10" s="321"/>
      <c r="S10" s="321"/>
      <c r="T10" s="321"/>
      <c r="U10" s="321"/>
      <c r="V10" s="321"/>
      <c r="W10" s="321"/>
      <c r="X10" s="321"/>
      <c r="Y10" s="322" t="s">
        <v>373</v>
      </c>
      <c r="AA10" s="324" t="s">
        <v>395</v>
      </c>
    </row>
    <row r="11" spans="1:28" ht="10.5" customHeight="1">
      <c r="A11" s="321"/>
      <c r="B11" s="630"/>
      <c r="C11" s="630"/>
      <c r="D11" s="630"/>
      <c r="E11" s="632"/>
      <c r="F11" s="632"/>
      <c r="G11" s="632"/>
      <c r="H11" s="632"/>
      <c r="I11" s="632"/>
      <c r="J11" s="632"/>
      <c r="K11" s="632"/>
      <c r="L11" s="632"/>
      <c r="M11" s="632"/>
      <c r="N11" s="632"/>
      <c r="O11" s="632"/>
      <c r="P11" s="321"/>
      <c r="Q11" s="321"/>
      <c r="R11" s="321"/>
      <c r="S11" s="321"/>
      <c r="T11" s="321"/>
      <c r="U11" s="321"/>
      <c r="V11" s="321"/>
      <c r="W11" s="321"/>
      <c r="X11" s="321"/>
      <c r="Y11" s="322" t="s">
        <v>374</v>
      </c>
      <c r="AA11" s="324" t="s">
        <v>396</v>
      </c>
    </row>
    <row r="12" spans="1:28" ht="18.75" customHeight="1">
      <c r="A12" s="321"/>
      <c r="B12" s="579" t="s">
        <v>72</v>
      </c>
      <c r="C12" s="580"/>
      <c r="D12" s="581"/>
      <c r="E12" s="321"/>
      <c r="F12" s="321"/>
      <c r="G12" s="321"/>
      <c r="H12" s="631" t="s">
        <v>402</v>
      </c>
      <c r="I12" s="631"/>
      <c r="J12" s="631"/>
      <c r="K12" s="631"/>
      <c r="L12" s="631" t="s">
        <v>403</v>
      </c>
      <c r="M12" s="631"/>
      <c r="N12" s="631"/>
      <c r="O12" s="631"/>
      <c r="P12" s="321"/>
      <c r="Q12" s="321"/>
      <c r="R12" s="321"/>
      <c r="S12" s="321"/>
      <c r="T12" s="321"/>
      <c r="U12" s="321"/>
      <c r="V12" s="321"/>
      <c r="W12" s="321"/>
      <c r="X12" s="321"/>
      <c r="Y12" s="322" t="s">
        <v>385</v>
      </c>
      <c r="AA12" s="324" t="s">
        <v>397</v>
      </c>
    </row>
    <row r="13" spans="1:28" ht="18.75" customHeight="1">
      <c r="A13" s="321"/>
      <c r="B13" s="582"/>
      <c r="C13" s="583"/>
      <c r="D13" s="584"/>
      <c r="E13" s="321"/>
      <c r="F13" s="321"/>
      <c r="G13" s="321"/>
      <c r="H13" s="631"/>
      <c r="I13" s="631"/>
      <c r="J13" s="631"/>
      <c r="K13" s="631"/>
      <c r="L13" s="631"/>
      <c r="M13" s="631"/>
      <c r="N13" s="631"/>
      <c r="O13" s="631"/>
      <c r="P13" s="321"/>
      <c r="Q13" s="321"/>
      <c r="R13" s="321"/>
      <c r="S13" s="321"/>
      <c r="T13" s="321"/>
      <c r="U13" s="321"/>
      <c r="V13" s="321"/>
      <c r="W13" s="321"/>
      <c r="X13" s="321"/>
      <c r="AA13" s="324" t="s">
        <v>375</v>
      </c>
    </row>
    <row r="14" spans="1:28" ht="18.75" customHeight="1">
      <c r="A14" s="321"/>
      <c r="B14" s="582"/>
      <c r="C14" s="583"/>
      <c r="D14" s="584"/>
      <c r="E14" s="321"/>
      <c r="F14" s="321"/>
      <c r="G14" s="321"/>
      <c r="H14" s="631"/>
      <c r="I14" s="631"/>
      <c r="J14" s="631"/>
      <c r="K14" s="631"/>
      <c r="L14" s="631"/>
      <c r="M14" s="631"/>
      <c r="N14" s="631"/>
      <c r="O14" s="631"/>
      <c r="P14" s="321"/>
      <c r="Q14" s="321"/>
      <c r="R14" s="321"/>
      <c r="S14" s="321"/>
      <c r="T14" s="321"/>
      <c r="U14" s="321"/>
      <c r="V14" s="321"/>
      <c r="W14" s="321"/>
      <c r="X14" s="321"/>
      <c r="AA14" s="324" t="s">
        <v>376</v>
      </c>
    </row>
    <row r="15" spans="1:28" ht="45" customHeight="1">
      <c r="A15" s="321"/>
      <c r="B15" s="585"/>
      <c r="C15" s="586"/>
      <c r="D15" s="587"/>
      <c r="E15" s="321"/>
      <c r="F15" s="321"/>
      <c r="G15" s="321"/>
      <c r="H15" s="631"/>
      <c r="I15" s="631"/>
      <c r="J15" s="631"/>
      <c r="K15" s="631"/>
      <c r="L15" s="631"/>
      <c r="M15" s="631"/>
      <c r="N15" s="631"/>
      <c r="O15" s="631"/>
      <c r="P15" s="321"/>
      <c r="Q15" s="321"/>
      <c r="R15" s="321"/>
      <c r="S15" s="321"/>
      <c r="T15" s="321"/>
      <c r="U15" s="321"/>
      <c r="V15" s="321"/>
      <c r="W15" s="321"/>
      <c r="X15" s="321"/>
      <c r="AA15" s="324" t="s">
        <v>377</v>
      </c>
    </row>
    <row r="16" spans="1:28">
      <c r="A16" s="321"/>
      <c r="B16" s="634"/>
      <c r="C16" s="634"/>
      <c r="D16" s="634"/>
      <c r="E16" s="321"/>
      <c r="F16" s="321"/>
      <c r="G16" s="321"/>
      <c r="H16" s="598"/>
      <c r="I16" s="598"/>
      <c r="J16" s="598"/>
      <c r="K16" s="598"/>
      <c r="L16" s="598"/>
      <c r="M16" s="598"/>
      <c r="N16" s="598"/>
      <c r="O16" s="598"/>
      <c r="P16" s="321"/>
      <c r="Q16" s="321"/>
      <c r="R16" s="321"/>
      <c r="S16" s="321"/>
      <c r="T16" s="321"/>
      <c r="U16" s="321"/>
      <c r="V16" s="321"/>
      <c r="W16" s="321"/>
      <c r="X16" s="321"/>
      <c r="AA16" s="324" t="s">
        <v>378</v>
      </c>
    </row>
    <row r="17" spans="1:27">
      <c r="A17" s="321"/>
      <c r="B17" s="634"/>
      <c r="C17" s="634"/>
      <c r="D17" s="634"/>
      <c r="E17" s="321"/>
      <c r="F17" s="321"/>
      <c r="G17" s="321"/>
      <c r="H17" s="598"/>
      <c r="I17" s="598"/>
      <c r="J17" s="598"/>
      <c r="K17" s="598"/>
      <c r="L17" s="598"/>
      <c r="M17" s="598"/>
      <c r="N17" s="598"/>
      <c r="O17" s="598"/>
      <c r="P17" s="321"/>
      <c r="Q17" s="321"/>
      <c r="R17" s="321"/>
      <c r="S17" s="321"/>
      <c r="T17" s="321"/>
      <c r="U17" s="321"/>
      <c r="V17" s="321"/>
      <c r="W17" s="321"/>
      <c r="X17" s="321"/>
      <c r="AA17" s="324" t="s">
        <v>379</v>
      </c>
    </row>
    <row r="18" spans="1:27">
      <c r="A18" s="321"/>
      <c r="B18" s="634"/>
      <c r="C18" s="634"/>
      <c r="D18" s="634"/>
      <c r="E18" s="321"/>
      <c r="F18" s="321"/>
      <c r="G18" s="321"/>
      <c r="H18" s="598"/>
      <c r="I18" s="598"/>
      <c r="J18" s="598"/>
      <c r="K18" s="598"/>
      <c r="L18" s="598"/>
      <c r="M18" s="598"/>
      <c r="N18" s="598"/>
      <c r="O18" s="598"/>
      <c r="P18" s="321"/>
      <c r="Q18" s="321"/>
      <c r="R18" s="321"/>
      <c r="S18" s="321"/>
      <c r="T18" s="321"/>
      <c r="U18" s="321"/>
      <c r="V18" s="321"/>
      <c r="W18" s="321"/>
      <c r="X18" s="321"/>
      <c r="AA18" s="324" t="s">
        <v>380</v>
      </c>
    </row>
    <row r="19" spans="1:27">
      <c r="A19" s="321"/>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AA19" s="324" t="s">
        <v>381</v>
      </c>
    </row>
    <row r="20" spans="1:27">
      <c r="A20" s="321"/>
      <c r="B20" s="321"/>
      <c r="C20" s="321"/>
      <c r="D20" s="321"/>
      <c r="E20" s="321"/>
      <c r="F20" s="321"/>
      <c r="G20" s="321"/>
      <c r="H20" s="321"/>
      <c r="I20" s="321"/>
      <c r="J20" s="321"/>
      <c r="K20" s="321"/>
      <c r="L20" s="321"/>
      <c r="M20" s="321"/>
      <c r="N20" s="321"/>
      <c r="O20" s="321"/>
      <c r="P20" s="321"/>
      <c r="Q20" s="321"/>
      <c r="R20" s="321"/>
      <c r="S20" s="321"/>
      <c r="T20" s="321"/>
      <c r="U20" s="321"/>
      <c r="V20" s="321"/>
      <c r="W20" s="321"/>
      <c r="X20" s="321"/>
    </row>
    <row r="21" spans="1:27" ht="35.25">
      <c r="A21" s="599" t="s">
        <v>78</v>
      </c>
      <c r="B21" s="599"/>
      <c r="C21" s="599"/>
      <c r="D21" s="599"/>
      <c r="E21" s="599"/>
      <c r="F21" s="599"/>
      <c r="G21" s="599"/>
      <c r="H21" s="599"/>
      <c r="I21" s="599"/>
      <c r="J21" s="599"/>
      <c r="K21" s="599"/>
      <c r="L21" s="599"/>
      <c r="M21" s="599"/>
      <c r="N21" s="599"/>
      <c r="O21" s="599"/>
      <c r="P21" s="599"/>
      <c r="Q21" s="599"/>
      <c r="R21" s="599"/>
      <c r="S21" s="321"/>
      <c r="T21" s="321"/>
      <c r="U21" s="321"/>
      <c r="V21" s="321"/>
      <c r="W21" s="321"/>
      <c r="X21" s="321"/>
    </row>
    <row r="22" spans="1:27" ht="17.25" customHeight="1">
      <c r="A22" s="327"/>
      <c r="B22" s="327"/>
      <c r="C22" s="327"/>
      <c r="D22" s="327"/>
      <c r="E22" s="327"/>
      <c r="F22" s="327"/>
      <c r="G22" s="327"/>
      <c r="H22" s="327"/>
      <c r="I22" s="327"/>
      <c r="J22" s="327"/>
      <c r="K22" s="327"/>
      <c r="L22" s="327"/>
      <c r="M22" s="327"/>
      <c r="N22" s="327"/>
      <c r="O22" s="327"/>
      <c r="P22" s="327"/>
      <c r="Q22" s="327"/>
      <c r="R22" s="327"/>
      <c r="S22" s="321"/>
      <c r="T22" s="321"/>
      <c r="U22" s="321"/>
      <c r="V22" s="321"/>
      <c r="W22" s="321"/>
      <c r="X22" s="321"/>
    </row>
    <row r="23" spans="1:27" ht="33">
      <c r="A23" s="578" t="s">
        <v>73</v>
      </c>
      <c r="B23" s="578"/>
      <c r="C23" s="578"/>
      <c r="D23" s="578"/>
      <c r="E23" s="578"/>
      <c r="F23" s="578"/>
      <c r="G23" s="578"/>
      <c r="H23" s="578"/>
      <c r="I23" s="578"/>
      <c r="J23" s="578"/>
      <c r="K23" s="578"/>
      <c r="L23" s="578"/>
      <c r="M23" s="578"/>
      <c r="N23" s="578"/>
      <c r="O23" s="578"/>
      <c r="P23" s="578"/>
      <c r="Q23" s="578"/>
      <c r="R23" s="578"/>
      <c r="S23" s="321"/>
      <c r="T23" s="321"/>
      <c r="U23" s="321"/>
      <c r="V23" s="321"/>
      <c r="W23" s="321"/>
      <c r="X23" s="321"/>
    </row>
    <row r="24" spans="1:27">
      <c r="A24" s="321"/>
      <c r="B24" s="579" t="s">
        <v>74</v>
      </c>
      <c r="C24" s="580"/>
      <c r="D24" s="581"/>
      <c r="E24" s="321"/>
      <c r="F24" s="321"/>
      <c r="G24" s="321"/>
      <c r="H24" s="321"/>
      <c r="I24" s="321"/>
      <c r="J24" s="321"/>
      <c r="K24" s="321"/>
      <c r="L24" s="321"/>
      <c r="M24" s="321"/>
      <c r="N24" s="321"/>
      <c r="O24" s="321"/>
      <c r="P24" s="321"/>
      <c r="Q24" s="321"/>
      <c r="R24" s="321"/>
      <c r="S24" s="321"/>
      <c r="T24" s="321"/>
      <c r="U24" s="321"/>
      <c r="V24" s="321"/>
      <c r="W24" s="321"/>
      <c r="X24" s="321"/>
    </row>
    <row r="25" spans="1:27">
      <c r="A25" s="321"/>
      <c r="B25" s="582"/>
      <c r="C25" s="583"/>
      <c r="D25" s="584"/>
      <c r="E25" s="321"/>
      <c r="F25" s="321"/>
      <c r="G25" s="321"/>
      <c r="H25" s="321"/>
      <c r="I25" s="321"/>
      <c r="J25" s="321"/>
      <c r="K25" s="321"/>
      <c r="L25" s="321"/>
      <c r="M25" s="321"/>
      <c r="N25" s="321"/>
      <c r="O25" s="321"/>
      <c r="P25" s="321"/>
      <c r="Q25" s="321"/>
      <c r="R25" s="321"/>
      <c r="S25" s="321"/>
      <c r="T25" s="321"/>
      <c r="U25" s="321"/>
      <c r="V25" s="321"/>
      <c r="W25" s="321"/>
      <c r="X25" s="321"/>
    </row>
    <row r="26" spans="1:27">
      <c r="A26" s="321"/>
      <c r="B26" s="582"/>
      <c r="C26" s="583"/>
      <c r="D26" s="584"/>
      <c r="E26" s="321"/>
      <c r="F26" s="321"/>
      <c r="G26" s="321"/>
      <c r="H26" s="321"/>
      <c r="I26" s="321"/>
      <c r="J26" s="321"/>
      <c r="K26" s="321"/>
      <c r="L26" s="321"/>
      <c r="M26" s="321"/>
      <c r="N26" s="321"/>
      <c r="O26" s="321"/>
      <c r="P26" s="321"/>
      <c r="Q26" s="321"/>
      <c r="R26" s="321"/>
      <c r="S26" s="321"/>
      <c r="T26" s="321"/>
      <c r="U26" s="321"/>
      <c r="V26" s="321"/>
      <c r="W26" s="321"/>
      <c r="X26" s="321"/>
    </row>
    <row r="27" spans="1:27">
      <c r="A27" s="321"/>
      <c r="B27" s="585"/>
      <c r="C27" s="586"/>
      <c r="D27" s="587"/>
      <c r="E27" s="321"/>
      <c r="F27" s="321"/>
      <c r="G27" s="321"/>
      <c r="H27" s="321"/>
      <c r="I27" s="321"/>
      <c r="J27" s="321"/>
      <c r="K27" s="321"/>
      <c r="L27" s="321"/>
      <c r="M27" s="321"/>
      <c r="N27" s="321"/>
      <c r="O27" s="321"/>
      <c r="P27" s="321"/>
      <c r="Q27" s="321"/>
      <c r="R27" s="321"/>
      <c r="S27" s="321"/>
      <c r="T27" s="321"/>
      <c r="U27" s="321"/>
      <c r="V27" s="321"/>
      <c r="W27" s="321"/>
      <c r="X27" s="321"/>
    </row>
    <row r="28" spans="1:27">
      <c r="A28" s="321"/>
      <c r="B28" s="588"/>
      <c r="C28" s="588"/>
      <c r="D28" s="588"/>
      <c r="E28" s="593" t="str">
        <f>IF(OR(B28="",ISNUMBER(B28)),"","←NG！数字以外の文字が入力されています。")</f>
        <v/>
      </c>
      <c r="F28" s="594"/>
      <c r="G28" s="594"/>
      <c r="H28" s="594"/>
      <c r="I28" s="594"/>
      <c r="J28" s="594"/>
      <c r="K28" s="594"/>
      <c r="L28" s="594"/>
      <c r="M28" s="594"/>
      <c r="N28" s="594"/>
      <c r="O28" s="594"/>
      <c r="P28" s="321"/>
      <c r="Q28" s="321"/>
      <c r="R28" s="321"/>
      <c r="S28" s="321"/>
      <c r="T28" s="321"/>
      <c r="U28" s="321"/>
      <c r="V28" s="321"/>
      <c r="W28" s="321"/>
      <c r="X28" s="321"/>
    </row>
    <row r="29" spans="1:27">
      <c r="A29" s="321"/>
      <c r="B29" s="588"/>
      <c r="C29" s="588"/>
      <c r="D29" s="588"/>
      <c r="E29" s="593"/>
      <c r="F29" s="594"/>
      <c r="G29" s="594"/>
      <c r="H29" s="594"/>
      <c r="I29" s="594"/>
      <c r="J29" s="594"/>
      <c r="K29" s="594"/>
      <c r="L29" s="594"/>
      <c r="M29" s="594"/>
      <c r="N29" s="594"/>
      <c r="O29" s="594"/>
      <c r="P29" s="321"/>
      <c r="Q29" s="321"/>
      <c r="R29" s="321"/>
      <c r="S29" s="321"/>
      <c r="T29" s="321"/>
      <c r="U29" s="321"/>
      <c r="V29" s="321"/>
      <c r="W29" s="321"/>
      <c r="X29" s="321"/>
    </row>
    <row r="30" spans="1:27">
      <c r="A30" s="321"/>
      <c r="B30" s="589"/>
      <c r="C30" s="589"/>
      <c r="D30" s="589"/>
      <c r="E30" s="593"/>
      <c r="F30" s="595"/>
      <c r="G30" s="595"/>
      <c r="H30" s="595"/>
      <c r="I30" s="595"/>
      <c r="J30" s="595"/>
      <c r="K30" s="595"/>
      <c r="L30" s="595"/>
      <c r="M30" s="595"/>
      <c r="N30" s="595"/>
      <c r="O30" s="595"/>
      <c r="P30" s="321"/>
      <c r="Q30" s="321"/>
      <c r="R30" s="321"/>
      <c r="S30" s="321"/>
      <c r="T30" s="321"/>
      <c r="U30" s="321"/>
      <c r="V30" s="321"/>
      <c r="W30" s="321"/>
      <c r="X30" s="321"/>
    </row>
    <row r="31" spans="1:27" ht="18.75" customHeight="1">
      <c r="A31" s="321"/>
      <c r="B31" s="600" t="s">
        <v>75</v>
      </c>
      <c r="C31" s="600"/>
      <c r="D31" s="600"/>
      <c r="E31" s="600"/>
      <c r="F31" s="600"/>
      <c r="G31" s="600"/>
      <c r="H31" s="600"/>
      <c r="I31" s="600"/>
      <c r="J31" s="600"/>
      <c r="K31" s="600"/>
      <c r="L31" s="600"/>
      <c r="M31" s="600"/>
      <c r="N31" s="600"/>
      <c r="O31" s="600"/>
      <c r="P31" s="600"/>
      <c r="Q31" s="321"/>
      <c r="R31" s="321"/>
      <c r="S31" s="321"/>
      <c r="T31" s="321"/>
      <c r="U31" s="321"/>
      <c r="V31" s="321"/>
      <c r="W31" s="321"/>
      <c r="X31" s="321"/>
    </row>
    <row r="32" spans="1:27" ht="18.75" customHeight="1">
      <c r="A32" s="321"/>
      <c r="B32" s="600"/>
      <c r="C32" s="600"/>
      <c r="D32" s="600"/>
      <c r="E32" s="600"/>
      <c r="F32" s="600"/>
      <c r="G32" s="600"/>
      <c r="H32" s="600"/>
      <c r="I32" s="600"/>
      <c r="J32" s="600"/>
      <c r="K32" s="600"/>
      <c r="L32" s="600"/>
      <c r="M32" s="600"/>
      <c r="N32" s="600"/>
      <c r="O32" s="600"/>
      <c r="P32" s="600"/>
      <c r="Q32" s="321"/>
      <c r="R32" s="321"/>
      <c r="S32" s="321"/>
      <c r="T32" s="321"/>
      <c r="U32" s="321"/>
      <c r="V32" s="321"/>
      <c r="W32" s="321"/>
      <c r="X32" s="321"/>
    </row>
    <row r="33" spans="1:24" ht="18.75" customHeight="1">
      <c r="A33" s="321"/>
      <c r="B33" s="574" t="s">
        <v>18</v>
      </c>
      <c r="C33" s="574"/>
      <c r="D33" s="574"/>
      <c r="E33" s="574"/>
      <c r="F33" s="574"/>
      <c r="G33" s="574" t="s">
        <v>22</v>
      </c>
      <c r="H33" s="574"/>
      <c r="I33" s="574"/>
      <c r="J33" s="574" t="s">
        <v>19</v>
      </c>
      <c r="K33" s="574"/>
      <c r="L33" s="574" t="s">
        <v>23</v>
      </c>
      <c r="M33" s="574"/>
      <c r="N33" s="574"/>
      <c r="O33" s="574"/>
      <c r="P33" s="574"/>
      <c r="Q33" s="321"/>
      <c r="R33" s="321"/>
      <c r="S33" s="321"/>
      <c r="T33" s="321"/>
      <c r="U33" s="321"/>
      <c r="V33" s="321"/>
      <c r="W33" s="321"/>
      <c r="X33" s="321"/>
    </row>
    <row r="34" spans="1:24" ht="18.75" customHeight="1">
      <c r="A34" s="321"/>
      <c r="B34" s="574"/>
      <c r="C34" s="574"/>
      <c r="D34" s="574"/>
      <c r="E34" s="574"/>
      <c r="F34" s="574"/>
      <c r="G34" s="574"/>
      <c r="H34" s="574"/>
      <c r="I34" s="574"/>
      <c r="J34" s="574"/>
      <c r="K34" s="574"/>
      <c r="L34" s="574"/>
      <c r="M34" s="574"/>
      <c r="N34" s="574"/>
      <c r="O34" s="574"/>
      <c r="P34" s="574"/>
      <c r="Q34" s="321"/>
      <c r="R34" s="321"/>
      <c r="S34" s="321"/>
      <c r="T34" s="321"/>
      <c r="U34" s="321"/>
      <c r="V34" s="321"/>
      <c r="W34" s="321"/>
      <c r="X34" s="321"/>
    </row>
    <row r="35" spans="1:24" ht="25.5" customHeight="1">
      <c r="A35" s="321"/>
      <c r="B35" s="328"/>
      <c r="C35" s="574" t="s">
        <v>20</v>
      </c>
      <c r="D35" s="574"/>
      <c r="E35" s="574"/>
      <c r="F35" s="574"/>
      <c r="G35" s="607"/>
      <c r="H35" s="607"/>
      <c r="I35" s="607"/>
      <c r="J35" s="597"/>
      <c r="K35" s="597"/>
      <c r="L35" s="596"/>
      <c r="M35" s="596"/>
      <c r="N35" s="596"/>
      <c r="O35" s="596"/>
      <c r="P35" s="596"/>
      <c r="Q35" s="321"/>
      <c r="R35" s="321"/>
      <c r="S35" s="321"/>
      <c r="T35" s="321"/>
      <c r="U35" s="321"/>
      <c r="V35" s="321"/>
      <c r="W35" s="321"/>
      <c r="X35" s="321"/>
    </row>
    <row r="36" spans="1:24" ht="25.5">
      <c r="A36" s="321"/>
      <c r="B36" s="328"/>
      <c r="C36" s="575" t="s">
        <v>338</v>
      </c>
      <c r="D36" s="576"/>
      <c r="E36" s="608"/>
      <c r="F36" s="609"/>
      <c r="G36" s="607"/>
      <c r="H36" s="607"/>
      <c r="I36" s="607"/>
      <c r="J36" s="597"/>
      <c r="K36" s="597"/>
      <c r="L36" s="596"/>
      <c r="M36" s="596"/>
      <c r="N36" s="596"/>
      <c r="O36" s="596"/>
      <c r="P36" s="596"/>
      <c r="Q36" s="321"/>
      <c r="R36" s="321"/>
      <c r="S36" s="321"/>
      <c r="T36" s="321"/>
      <c r="U36" s="321"/>
      <c r="V36" s="321"/>
      <c r="W36" s="321"/>
      <c r="X36" s="321"/>
    </row>
    <row r="37" spans="1:24" ht="25.5">
      <c r="A37" s="321"/>
      <c r="B37" s="328"/>
      <c r="C37" s="574" t="s">
        <v>50</v>
      </c>
      <c r="D37" s="574"/>
      <c r="E37" s="574"/>
      <c r="F37" s="574"/>
      <c r="G37" s="607"/>
      <c r="H37" s="607"/>
      <c r="I37" s="607"/>
      <c r="J37" s="597"/>
      <c r="K37" s="597"/>
      <c r="L37" s="596"/>
      <c r="M37" s="596"/>
      <c r="N37" s="596"/>
      <c r="O37" s="596"/>
      <c r="P37" s="596"/>
      <c r="Q37" s="321"/>
      <c r="R37" s="321"/>
      <c r="S37" s="321"/>
      <c r="T37" s="321"/>
      <c r="U37" s="321"/>
      <c r="V37" s="321"/>
      <c r="W37" s="321"/>
      <c r="X37" s="321"/>
    </row>
    <row r="38" spans="1:24" ht="25.5">
      <c r="A38" s="321"/>
      <c r="B38" s="328"/>
      <c r="C38" s="575" t="s">
        <v>339</v>
      </c>
      <c r="D38" s="576"/>
      <c r="E38" s="608"/>
      <c r="F38" s="609"/>
      <c r="G38" s="607"/>
      <c r="H38" s="607"/>
      <c r="I38" s="607"/>
      <c r="J38" s="597"/>
      <c r="K38" s="597"/>
      <c r="L38" s="596"/>
      <c r="M38" s="596"/>
      <c r="N38" s="596"/>
      <c r="O38" s="596"/>
      <c r="P38" s="596"/>
      <c r="Q38" s="321"/>
      <c r="R38" s="321"/>
      <c r="S38" s="321"/>
      <c r="T38" s="321"/>
      <c r="U38" s="321"/>
      <c r="V38" s="321"/>
      <c r="W38" s="321"/>
      <c r="X38" s="321"/>
    </row>
    <row r="39" spans="1:24" ht="30.75" customHeight="1">
      <c r="A39" s="321"/>
      <c r="B39" s="321"/>
      <c r="C39" s="321"/>
      <c r="D39" s="321"/>
      <c r="E39" s="321"/>
      <c r="F39" s="321"/>
      <c r="G39" s="321"/>
      <c r="H39" s="321"/>
      <c r="I39" s="321"/>
      <c r="J39" s="321"/>
      <c r="K39" s="321"/>
      <c r="L39" s="321"/>
      <c r="M39" s="321"/>
      <c r="N39" s="321"/>
      <c r="O39" s="321"/>
      <c r="P39" s="321"/>
      <c r="Q39" s="321"/>
      <c r="R39" s="321"/>
      <c r="S39" s="321"/>
      <c r="T39" s="321"/>
      <c r="U39" s="321"/>
      <c r="V39" s="321"/>
      <c r="W39" s="321"/>
      <c r="X39" s="321"/>
    </row>
    <row r="40" spans="1:24" ht="33">
      <c r="A40" s="577" t="s">
        <v>76</v>
      </c>
      <c r="B40" s="577"/>
      <c r="C40" s="577"/>
      <c r="D40" s="577"/>
      <c r="E40" s="577"/>
      <c r="F40" s="577"/>
      <c r="G40" s="577"/>
      <c r="H40" s="577"/>
      <c r="I40" s="577"/>
      <c r="J40" s="577"/>
      <c r="K40" s="577"/>
      <c r="L40" s="577"/>
      <c r="M40" s="577"/>
      <c r="N40" s="577"/>
      <c r="O40" s="577"/>
      <c r="P40" s="577"/>
      <c r="Q40" s="577"/>
      <c r="R40" s="577"/>
      <c r="S40" s="321"/>
      <c r="T40" s="321"/>
      <c r="U40" s="321"/>
      <c r="V40" s="321"/>
      <c r="W40" s="321"/>
      <c r="X40" s="321"/>
    </row>
    <row r="41" spans="1:24" ht="30">
      <c r="A41" s="592" t="s">
        <v>336</v>
      </c>
      <c r="B41" s="592"/>
      <c r="C41" s="592"/>
      <c r="D41" s="592"/>
      <c r="E41" s="592"/>
      <c r="F41" s="592"/>
      <c r="G41" s="592"/>
      <c r="H41" s="592"/>
      <c r="I41" s="592"/>
      <c r="J41" s="592"/>
      <c r="K41" s="592"/>
      <c r="L41" s="592"/>
      <c r="M41" s="592"/>
      <c r="N41" s="592"/>
      <c r="O41" s="592"/>
      <c r="P41" s="592"/>
      <c r="Q41" s="592"/>
      <c r="R41" s="592"/>
      <c r="S41" s="321"/>
      <c r="T41" s="321"/>
      <c r="U41" s="321"/>
      <c r="V41" s="321"/>
      <c r="W41" s="321"/>
      <c r="X41" s="321"/>
    </row>
    <row r="42" spans="1:24" ht="18.75" customHeight="1">
      <c r="A42" s="321"/>
      <c r="B42" s="579" t="s">
        <v>82</v>
      </c>
      <c r="C42" s="580"/>
      <c r="D42" s="580"/>
      <c r="E42" s="579" t="s">
        <v>33</v>
      </c>
      <c r="F42" s="580"/>
      <c r="G42" s="580"/>
      <c r="H42" s="580"/>
      <c r="I42" s="581"/>
      <c r="J42" s="579" t="s">
        <v>84</v>
      </c>
      <c r="K42" s="580"/>
      <c r="L42" s="581"/>
      <c r="M42" s="601" t="s">
        <v>419</v>
      </c>
      <c r="N42" s="602"/>
      <c r="O42" s="603"/>
      <c r="P42" s="321"/>
      <c r="Q42" s="321"/>
      <c r="R42" s="321"/>
      <c r="S42" s="321"/>
      <c r="T42" s="321"/>
      <c r="U42" s="321"/>
      <c r="V42" s="321"/>
      <c r="W42" s="321"/>
      <c r="X42" s="321"/>
    </row>
    <row r="43" spans="1:24" ht="18.75" customHeight="1">
      <c r="A43" s="321"/>
      <c r="B43" s="582"/>
      <c r="C43" s="583"/>
      <c r="D43" s="583"/>
      <c r="E43" s="585"/>
      <c r="F43" s="586"/>
      <c r="G43" s="586"/>
      <c r="H43" s="586"/>
      <c r="I43" s="587"/>
      <c r="J43" s="585"/>
      <c r="K43" s="586"/>
      <c r="L43" s="587"/>
      <c r="M43" s="604"/>
      <c r="N43" s="605"/>
      <c r="O43" s="606"/>
      <c r="P43" s="321"/>
      <c r="Q43" s="321"/>
      <c r="R43" s="321"/>
      <c r="S43" s="321"/>
      <c r="T43" s="321"/>
      <c r="U43" s="321"/>
      <c r="V43" s="321"/>
      <c r="W43" s="321"/>
      <c r="X43" s="321"/>
    </row>
    <row r="44" spans="1:24">
      <c r="A44" s="321"/>
      <c r="B44" s="653"/>
      <c r="C44" s="654"/>
      <c r="D44" s="654"/>
      <c r="E44" s="619"/>
      <c r="F44" s="620"/>
      <c r="G44" s="620"/>
      <c r="H44" s="620"/>
      <c r="I44" s="621"/>
      <c r="J44" s="643">
        <f>'①第７号様式（添付書類２）'!E6</f>
        <v>0</v>
      </c>
      <c r="K44" s="644"/>
      <c r="L44" s="645"/>
      <c r="M44" s="643">
        <f>'①第７号様式（添付書類２）'!F6</f>
        <v>0</v>
      </c>
      <c r="N44" s="644"/>
      <c r="O44" s="645"/>
      <c r="P44" s="321"/>
      <c r="Q44" s="321"/>
      <c r="R44" s="321"/>
      <c r="S44" s="321"/>
      <c r="T44" s="321"/>
      <c r="U44" s="321"/>
      <c r="V44" s="321"/>
      <c r="W44" s="321"/>
      <c r="X44" s="321"/>
    </row>
    <row r="45" spans="1:24">
      <c r="A45" s="321"/>
      <c r="B45" s="655"/>
      <c r="C45" s="656"/>
      <c r="D45" s="656"/>
      <c r="E45" s="622"/>
      <c r="F45" s="623"/>
      <c r="G45" s="623"/>
      <c r="H45" s="623"/>
      <c r="I45" s="624"/>
      <c r="J45" s="646"/>
      <c r="K45" s="647"/>
      <c r="L45" s="648"/>
      <c r="M45" s="646"/>
      <c r="N45" s="647"/>
      <c r="O45" s="648"/>
      <c r="P45" s="321"/>
      <c r="Q45" s="321"/>
      <c r="R45" s="321"/>
      <c r="S45" s="321"/>
      <c r="T45" s="321"/>
      <c r="U45" s="321"/>
      <c r="V45" s="321"/>
      <c r="W45" s="321"/>
      <c r="X45" s="321"/>
    </row>
    <row r="46" spans="1:24">
      <c r="A46" s="321"/>
      <c r="B46" s="579" t="s">
        <v>83</v>
      </c>
      <c r="C46" s="580"/>
      <c r="D46" s="580"/>
      <c r="E46" s="622"/>
      <c r="F46" s="623"/>
      <c r="G46" s="623"/>
      <c r="H46" s="623"/>
      <c r="I46" s="624"/>
      <c r="J46" s="646"/>
      <c r="K46" s="647"/>
      <c r="L46" s="648"/>
      <c r="M46" s="646"/>
      <c r="N46" s="647"/>
      <c r="O46" s="648"/>
      <c r="P46" s="321"/>
      <c r="Q46" s="321"/>
      <c r="R46" s="321"/>
      <c r="S46" s="321"/>
      <c r="T46" s="321"/>
      <c r="U46" s="321"/>
      <c r="V46" s="321"/>
      <c r="W46" s="321"/>
      <c r="X46" s="321"/>
    </row>
    <row r="47" spans="1:24">
      <c r="A47" s="321"/>
      <c r="B47" s="582"/>
      <c r="C47" s="583"/>
      <c r="D47" s="583"/>
      <c r="E47" s="622"/>
      <c r="F47" s="623"/>
      <c r="G47" s="623"/>
      <c r="H47" s="623"/>
      <c r="I47" s="624"/>
      <c r="J47" s="646"/>
      <c r="K47" s="647"/>
      <c r="L47" s="648"/>
      <c r="M47" s="646"/>
      <c r="N47" s="647"/>
      <c r="O47" s="648"/>
      <c r="P47" s="321"/>
      <c r="Q47" s="321"/>
      <c r="R47" s="321"/>
      <c r="S47" s="321"/>
      <c r="T47" s="321"/>
      <c r="U47" s="321"/>
      <c r="V47" s="321"/>
      <c r="W47" s="321"/>
      <c r="X47" s="321"/>
    </row>
    <row r="48" spans="1:24">
      <c r="A48" s="321"/>
      <c r="B48" s="634"/>
      <c r="C48" s="634"/>
      <c r="D48" s="652"/>
      <c r="E48" s="622"/>
      <c r="F48" s="623"/>
      <c r="G48" s="623"/>
      <c r="H48" s="623"/>
      <c r="I48" s="624"/>
      <c r="J48" s="646"/>
      <c r="K48" s="647"/>
      <c r="L48" s="648"/>
      <c r="M48" s="646"/>
      <c r="N48" s="647"/>
      <c r="O48" s="648"/>
      <c r="P48" s="321"/>
      <c r="Q48" s="321"/>
      <c r="R48" s="321"/>
      <c r="S48" s="321"/>
      <c r="T48" s="321"/>
      <c r="U48" s="321"/>
      <c r="V48" s="321"/>
      <c r="W48" s="321"/>
      <c r="X48" s="321"/>
    </row>
    <row r="49" spans="1:24">
      <c r="A49" s="321"/>
      <c r="B49" s="634"/>
      <c r="C49" s="634"/>
      <c r="D49" s="652"/>
      <c r="E49" s="625"/>
      <c r="F49" s="626"/>
      <c r="G49" s="626"/>
      <c r="H49" s="626"/>
      <c r="I49" s="627"/>
      <c r="J49" s="649"/>
      <c r="K49" s="650"/>
      <c r="L49" s="651"/>
      <c r="M49" s="649"/>
      <c r="N49" s="650"/>
      <c r="O49" s="651"/>
      <c r="P49" s="321"/>
      <c r="Q49" s="321"/>
      <c r="R49" s="321"/>
      <c r="S49" s="321"/>
      <c r="T49" s="321"/>
      <c r="U49" s="321"/>
      <c r="V49" s="321"/>
      <c r="W49" s="321"/>
      <c r="X49" s="321"/>
    </row>
    <row r="50" spans="1:24" ht="42" customHeight="1">
      <c r="A50" s="321"/>
      <c r="B50" s="329"/>
      <c r="C50" s="329"/>
      <c r="D50" s="329"/>
      <c r="E50" s="657" t="str">
        <f>IF(OR(E44="",ISNUMBER(E44)),"","↑NG！数字以外の文字が入力されています。")</f>
        <v/>
      </c>
      <c r="F50" s="657"/>
      <c r="G50" s="657"/>
      <c r="H50" s="657"/>
      <c r="I50" s="657"/>
      <c r="J50" s="657" t="str">
        <f>IF(OR(J44="",ISNUMBER(J44)),"","↑NG！数字以外の文字が入力されています。")</f>
        <v/>
      </c>
      <c r="K50" s="657"/>
      <c r="L50" s="657"/>
      <c r="M50" s="657" t="str">
        <f>IF(OR(M44="",ISNUMBER(M44)),"","↑NG！数字以外の文字が入力されています。")</f>
        <v/>
      </c>
      <c r="N50" s="657"/>
      <c r="O50" s="657"/>
      <c r="P50" s="321"/>
      <c r="Q50" s="321"/>
      <c r="R50" s="321"/>
      <c r="S50" s="321"/>
      <c r="T50" s="321"/>
      <c r="U50" s="321"/>
      <c r="V50" s="321"/>
      <c r="W50" s="321"/>
      <c r="X50" s="321"/>
    </row>
    <row r="51" spans="1:24" ht="30">
      <c r="A51" s="592" t="s">
        <v>77</v>
      </c>
      <c r="B51" s="592"/>
      <c r="C51" s="592"/>
      <c r="D51" s="592"/>
      <c r="E51" s="592"/>
      <c r="F51" s="592"/>
      <c r="G51" s="592"/>
      <c r="H51" s="592"/>
      <c r="I51" s="592"/>
      <c r="J51" s="592"/>
      <c r="K51" s="592"/>
      <c r="L51" s="592"/>
      <c r="M51" s="592"/>
      <c r="N51" s="592"/>
      <c r="O51" s="592"/>
      <c r="P51" s="592"/>
      <c r="Q51" s="592"/>
      <c r="R51" s="592"/>
      <c r="S51" s="321"/>
      <c r="T51" s="321"/>
      <c r="U51" s="321"/>
      <c r="V51" s="321"/>
      <c r="W51" s="321"/>
      <c r="X51" s="321"/>
    </row>
    <row r="52" spans="1:24" ht="18.75" customHeight="1">
      <c r="A52" s="321"/>
      <c r="B52" s="579" t="s">
        <v>79</v>
      </c>
      <c r="C52" s="580"/>
      <c r="D52" s="581"/>
      <c r="E52" s="321"/>
      <c r="F52" s="321"/>
      <c r="G52" s="321"/>
      <c r="H52" s="321"/>
      <c r="I52" s="321"/>
      <c r="J52" s="321"/>
      <c r="K52" s="321"/>
      <c r="L52" s="321"/>
      <c r="M52" s="321"/>
      <c r="N52" s="321"/>
      <c r="O52" s="321"/>
      <c r="P52" s="321"/>
      <c r="Q52" s="321"/>
      <c r="R52" s="321"/>
      <c r="S52" s="321"/>
      <c r="T52" s="321"/>
      <c r="U52" s="321"/>
      <c r="V52" s="321"/>
      <c r="W52" s="321"/>
      <c r="X52" s="321"/>
    </row>
    <row r="53" spans="1:24" ht="18.75" customHeight="1">
      <c r="A53" s="321"/>
      <c r="B53" s="582"/>
      <c r="C53" s="583"/>
      <c r="D53" s="584"/>
      <c r="E53" s="321"/>
      <c r="F53" s="321"/>
      <c r="G53" s="321"/>
      <c r="H53" s="321"/>
      <c r="I53" s="321"/>
      <c r="J53" s="321"/>
      <c r="K53" s="321"/>
      <c r="L53" s="321"/>
      <c r="M53" s="321"/>
      <c r="N53" s="321"/>
      <c r="O53" s="321"/>
      <c r="P53" s="321"/>
      <c r="Q53" s="321"/>
      <c r="R53" s="321"/>
      <c r="S53" s="321"/>
      <c r="T53" s="321"/>
      <c r="U53" s="321"/>
      <c r="V53" s="321"/>
      <c r="W53" s="321"/>
      <c r="X53" s="321"/>
    </row>
    <row r="54" spans="1:24" ht="18.75" customHeight="1">
      <c r="A54" s="321"/>
      <c r="B54" s="582"/>
      <c r="C54" s="583"/>
      <c r="D54" s="584"/>
      <c r="E54" s="321"/>
      <c r="F54" s="321"/>
      <c r="G54" s="321"/>
      <c r="H54" s="321"/>
      <c r="I54" s="321"/>
      <c r="J54" s="321"/>
      <c r="K54" s="321"/>
      <c r="L54" s="321"/>
      <c r="M54" s="321"/>
      <c r="N54" s="321"/>
      <c r="O54" s="321"/>
      <c r="P54" s="321"/>
      <c r="Q54" s="321"/>
      <c r="R54" s="321"/>
      <c r="S54" s="321"/>
      <c r="T54" s="321"/>
      <c r="U54" s="321"/>
      <c r="V54" s="321"/>
      <c r="W54" s="321"/>
      <c r="X54" s="321"/>
    </row>
    <row r="55" spans="1:24" ht="18.75" customHeight="1">
      <c r="A55" s="321"/>
      <c r="B55" s="585"/>
      <c r="C55" s="586"/>
      <c r="D55" s="587"/>
      <c r="E55" s="321"/>
      <c r="F55" s="321"/>
      <c r="G55" s="321"/>
      <c r="H55" s="321"/>
      <c r="I55" s="321"/>
      <c r="J55" s="321"/>
      <c r="K55" s="321"/>
      <c r="L55" s="321"/>
      <c r="M55" s="321"/>
      <c r="N55" s="321"/>
      <c r="O55" s="321"/>
      <c r="P55" s="321"/>
      <c r="Q55" s="321"/>
      <c r="R55" s="321"/>
      <c r="S55" s="321"/>
      <c r="T55" s="321"/>
      <c r="U55" s="321"/>
      <c r="V55" s="321"/>
      <c r="W55" s="321"/>
      <c r="X55" s="321"/>
    </row>
    <row r="56" spans="1:24">
      <c r="A56" s="321"/>
      <c r="B56" s="641" t="str">
        <f>IF(⑩第７号様式!U59&gt;0,⑩第７号様式!U59,"")</f>
        <v/>
      </c>
      <c r="C56" s="641"/>
      <c r="D56" s="641"/>
      <c r="E56" s="593" t="str">
        <f>IF(OR(B56="",ISNUMBER(B56)),"","←NG！数字以外の文字が入力されています。")</f>
        <v/>
      </c>
      <c r="F56" s="594"/>
      <c r="G56" s="594"/>
      <c r="H56" s="594"/>
      <c r="I56" s="594"/>
      <c r="J56" s="594"/>
      <c r="K56" s="594"/>
      <c r="L56" s="594"/>
      <c r="M56" s="594"/>
      <c r="N56" s="594"/>
      <c r="O56" s="594"/>
      <c r="P56" s="321"/>
      <c r="Q56" s="321"/>
      <c r="R56" s="321"/>
      <c r="S56" s="321"/>
      <c r="T56" s="321"/>
      <c r="U56" s="321"/>
      <c r="V56" s="321"/>
      <c r="W56" s="321"/>
      <c r="X56" s="321"/>
    </row>
    <row r="57" spans="1:24">
      <c r="A57" s="321"/>
      <c r="B57" s="641"/>
      <c r="C57" s="641"/>
      <c r="D57" s="641"/>
      <c r="E57" s="593"/>
      <c r="F57" s="594"/>
      <c r="G57" s="594"/>
      <c r="H57" s="594"/>
      <c r="I57" s="594"/>
      <c r="J57" s="594"/>
      <c r="K57" s="594"/>
      <c r="L57" s="594"/>
      <c r="M57" s="594"/>
      <c r="N57" s="594"/>
      <c r="O57" s="594"/>
      <c r="P57" s="321"/>
      <c r="Q57" s="321"/>
      <c r="R57" s="321"/>
      <c r="S57" s="321"/>
      <c r="T57" s="321"/>
      <c r="U57" s="321"/>
      <c r="V57" s="321"/>
      <c r="W57" s="321"/>
      <c r="X57" s="321"/>
    </row>
    <row r="58" spans="1:24">
      <c r="A58" s="321"/>
      <c r="B58" s="642"/>
      <c r="C58" s="642"/>
      <c r="D58" s="642"/>
      <c r="E58" s="593"/>
      <c r="F58" s="595"/>
      <c r="G58" s="595"/>
      <c r="H58" s="595"/>
      <c r="I58" s="595"/>
      <c r="J58" s="595"/>
      <c r="K58" s="595"/>
      <c r="L58" s="595"/>
      <c r="M58" s="595"/>
      <c r="N58" s="595"/>
      <c r="O58" s="595"/>
      <c r="P58" s="321"/>
      <c r="Q58" s="321"/>
      <c r="R58" s="321"/>
      <c r="S58" s="321"/>
      <c r="T58" s="321"/>
      <c r="U58" s="321"/>
      <c r="V58" s="321"/>
      <c r="W58" s="321"/>
      <c r="X58" s="321"/>
    </row>
    <row r="59" spans="1:24" ht="18.75" customHeight="1">
      <c r="A59" s="321"/>
      <c r="B59" s="679" t="s">
        <v>80</v>
      </c>
      <c r="C59" s="680"/>
      <c r="D59" s="680"/>
      <c r="E59" s="680"/>
      <c r="F59" s="680"/>
      <c r="G59" s="680"/>
      <c r="H59" s="680"/>
      <c r="I59" s="680"/>
      <c r="J59" s="680"/>
      <c r="K59" s="680"/>
      <c r="L59" s="680"/>
      <c r="M59" s="680"/>
      <c r="N59" s="680"/>
      <c r="O59" s="680"/>
      <c r="P59" s="680"/>
      <c r="Q59" s="680"/>
      <c r="R59" s="681"/>
      <c r="S59" s="321"/>
      <c r="T59" s="321"/>
      <c r="U59" s="321"/>
      <c r="V59" s="321"/>
      <c r="W59" s="321"/>
      <c r="X59" s="321"/>
    </row>
    <row r="60" spans="1:24" ht="18.75" customHeight="1">
      <c r="A60" s="321"/>
      <c r="B60" s="682"/>
      <c r="C60" s="683"/>
      <c r="D60" s="683"/>
      <c r="E60" s="683"/>
      <c r="F60" s="683"/>
      <c r="G60" s="683"/>
      <c r="H60" s="683"/>
      <c r="I60" s="683"/>
      <c r="J60" s="683"/>
      <c r="K60" s="683"/>
      <c r="L60" s="683"/>
      <c r="M60" s="683"/>
      <c r="N60" s="683"/>
      <c r="O60" s="683"/>
      <c r="P60" s="683"/>
      <c r="Q60" s="683"/>
      <c r="R60" s="684"/>
      <c r="S60" s="321"/>
      <c r="T60" s="321"/>
      <c r="U60" s="321"/>
      <c r="V60" s="321"/>
      <c r="W60" s="321"/>
      <c r="X60" s="321"/>
    </row>
    <row r="61" spans="1:24" ht="18.75" customHeight="1">
      <c r="A61" s="321"/>
      <c r="B61" s="690" t="s">
        <v>52</v>
      </c>
      <c r="C61" s="690"/>
      <c r="D61" s="690"/>
      <c r="E61" s="690"/>
      <c r="F61" s="690"/>
      <c r="G61" s="685" t="s">
        <v>81</v>
      </c>
      <c r="H61" s="686"/>
      <c r="I61" s="685" t="s">
        <v>366</v>
      </c>
      <c r="J61" s="687"/>
      <c r="K61" s="687"/>
      <c r="L61" s="687"/>
      <c r="M61" s="687"/>
      <c r="N61" s="686"/>
      <c r="O61" s="671" t="s">
        <v>51</v>
      </c>
      <c r="P61" s="672"/>
      <c r="Q61" s="672"/>
      <c r="R61" s="673"/>
      <c r="S61" s="321"/>
      <c r="T61" s="321"/>
      <c r="U61" s="321"/>
      <c r="V61" s="321"/>
      <c r="W61" s="321"/>
      <c r="X61" s="321"/>
    </row>
    <row r="62" spans="1:24" ht="74.25" customHeight="1">
      <c r="A62" s="321"/>
      <c r="B62" s="574"/>
      <c r="C62" s="574"/>
      <c r="D62" s="574"/>
      <c r="E62" s="574"/>
      <c r="F62" s="574"/>
      <c r="G62" s="682"/>
      <c r="H62" s="684"/>
      <c r="I62" s="685"/>
      <c r="J62" s="687"/>
      <c r="K62" s="687"/>
      <c r="L62" s="687"/>
      <c r="M62" s="687"/>
      <c r="N62" s="686"/>
      <c r="O62" s="671"/>
      <c r="P62" s="672"/>
      <c r="Q62" s="672"/>
      <c r="R62" s="673"/>
      <c r="S62" s="321"/>
      <c r="T62" s="321"/>
      <c r="U62" s="321"/>
      <c r="V62" s="321"/>
      <c r="W62" s="321"/>
      <c r="X62" s="321"/>
    </row>
    <row r="63" spans="1:24" ht="25.5">
      <c r="A63" s="321"/>
      <c r="B63" s="328"/>
      <c r="C63" s="574" t="s">
        <v>20</v>
      </c>
      <c r="D63" s="574"/>
      <c r="E63" s="574"/>
      <c r="F63" s="574"/>
      <c r="G63" s="674"/>
      <c r="H63" s="675"/>
      <c r="I63" s="658" t="s">
        <v>367</v>
      </c>
      <c r="J63" s="660"/>
      <c r="K63" s="662" t="s">
        <v>368</v>
      </c>
      <c r="L63" s="660"/>
      <c r="M63" s="664" t="s">
        <v>369</v>
      </c>
      <c r="N63" s="666"/>
      <c r="O63" s="676"/>
      <c r="P63" s="677"/>
      <c r="Q63" s="677"/>
      <c r="R63" s="678"/>
      <c r="S63" s="321"/>
      <c r="T63" s="321"/>
      <c r="U63" s="321"/>
      <c r="V63" s="321"/>
      <c r="W63" s="321"/>
      <c r="X63" s="321"/>
    </row>
    <row r="64" spans="1:24" ht="25.5">
      <c r="A64" s="321"/>
      <c r="B64" s="328"/>
      <c r="C64" s="575" t="s">
        <v>338</v>
      </c>
      <c r="D64" s="576"/>
      <c r="E64" s="608"/>
      <c r="F64" s="609"/>
      <c r="G64" s="674"/>
      <c r="H64" s="675"/>
      <c r="I64" s="659"/>
      <c r="J64" s="661"/>
      <c r="K64" s="663"/>
      <c r="L64" s="661"/>
      <c r="M64" s="665"/>
      <c r="N64" s="667"/>
      <c r="O64" s="676"/>
      <c r="P64" s="677"/>
      <c r="Q64" s="677"/>
      <c r="R64" s="678"/>
      <c r="S64" s="321"/>
      <c r="T64" s="321"/>
      <c r="U64" s="321"/>
      <c r="V64" s="321"/>
      <c r="W64" s="321"/>
      <c r="X64" s="321"/>
    </row>
    <row r="65" spans="1:27" ht="25.5">
      <c r="A65" s="321"/>
      <c r="B65" s="328"/>
      <c r="C65" s="574" t="s">
        <v>50</v>
      </c>
      <c r="D65" s="574"/>
      <c r="E65" s="574"/>
      <c r="F65" s="574"/>
      <c r="G65" s="674"/>
      <c r="H65" s="675"/>
      <c r="I65" s="635" t="s">
        <v>370</v>
      </c>
      <c r="J65" s="637" t="s">
        <v>367</v>
      </c>
      <c r="K65" s="639"/>
      <c r="L65" s="637" t="s">
        <v>368</v>
      </c>
      <c r="M65" s="668"/>
      <c r="N65" s="667" t="s">
        <v>369</v>
      </c>
      <c r="O65" s="676"/>
      <c r="P65" s="677"/>
      <c r="Q65" s="677"/>
      <c r="R65" s="678"/>
      <c r="S65" s="321"/>
      <c r="T65" s="321"/>
      <c r="U65" s="321"/>
      <c r="V65" s="321"/>
      <c r="W65" s="321"/>
      <c r="X65" s="321"/>
    </row>
    <row r="66" spans="1:27" ht="25.5">
      <c r="A66" s="321"/>
      <c r="B66" s="328"/>
      <c r="C66" s="575" t="s">
        <v>339</v>
      </c>
      <c r="D66" s="576"/>
      <c r="E66" s="608"/>
      <c r="F66" s="609"/>
      <c r="G66" s="674"/>
      <c r="H66" s="675"/>
      <c r="I66" s="636"/>
      <c r="J66" s="638"/>
      <c r="K66" s="640"/>
      <c r="L66" s="638"/>
      <c r="M66" s="669"/>
      <c r="N66" s="670"/>
      <c r="O66" s="676"/>
      <c r="P66" s="677"/>
      <c r="Q66" s="677"/>
      <c r="R66" s="678"/>
      <c r="S66" s="321"/>
      <c r="T66" s="321"/>
      <c r="U66" s="321"/>
      <c r="V66" s="321"/>
      <c r="W66" s="321"/>
      <c r="X66" s="321"/>
    </row>
    <row r="67" spans="1:27">
      <c r="A67" s="321"/>
      <c r="B67" s="321"/>
      <c r="C67" s="321"/>
      <c r="D67" s="321"/>
      <c r="E67" s="321"/>
      <c r="F67" s="321"/>
      <c r="G67" s="321"/>
      <c r="H67" s="321"/>
      <c r="I67" s="321"/>
      <c r="J67" s="321"/>
      <c r="K67" s="321"/>
      <c r="L67" s="321"/>
      <c r="M67" s="321"/>
      <c r="N67" s="321"/>
      <c r="O67" s="321"/>
      <c r="P67" s="321"/>
      <c r="Q67" s="321"/>
      <c r="R67" s="321"/>
      <c r="S67" s="321"/>
      <c r="T67" s="321"/>
      <c r="U67" s="321"/>
      <c r="V67" s="321"/>
      <c r="W67" s="321"/>
      <c r="X67" s="321"/>
    </row>
    <row r="68" spans="1:27">
      <c r="A68" s="321"/>
      <c r="B68" s="329"/>
      <c r="C68" s="329"/>
      <c r="D68" s="329"/>
      <c r="E68" s="329"/>
      <c r="F68" s="329"/>
      <c r="G68" s="329"/>
      <c r="H68" s="329"/>
      <c r="I68" s="329"/>
      <c r="J68" s="329"/>
      <c r="K68" s="329"/>
      <c r="L68" s="321"/>
      <c r="M68" s="321"/>
      <c r="N68" s="321"/>
      <c r="O68" s="321"/>
      <c r="P68" s="321"/>
      <c r="Q68" s="321"/>
      <c r="R68" s="321"/>
      <c r="S68" s="321"/>
      <c r="T68" s="321"/>
      <c r="U68" s="321"/>
      <c r="V68" s="321"/>
      <c r="W68" s="321"/>
      <c r="X68" s="321"/>
    </row>
    <row r="69" spans="1:27">
      <c r="A69" s="321"/>
      <c r="B69" s="329"/>
      <c r="C69" s="329"/>
      <c r="D69" s="329"/>
      <c r="E69" s="329"/>
      <c r="F69" s="329"/>
      <c r="G69" s="329"/>
      <c r="H69" s="329"/>
      <c r="I69" s="329"/>
      <c r="J69" s="329"/>
      <c r="K69" s="329"/>
      <c r="L69" s="321"/>
      <c r="M69" s="321"/>
      <c r="N69" s="321"/>
      <c r="O69" s="321"/>
      <c r="P69" s="321"/>
      <c r="Q69" s="321"/>
      <c r="R69" s="321"/>
      <c r="S69" s="321"/>
      <c r="T69" s="321"/>
      <c r="U69" s="321"/>
      <c r="V69" s="321"/>
      <c r="W69" s="321"/>
      <c r="X69" s="321"/>
    </row>
    <row r="70" spans="1:27" ht="33">
      <c r="A70" s="577" t="s">
        <v>85</v>
      </c>
      <c r="B70" s="577"/>
      <c r="C70" s="577"/>
      <c r="D70" s="577"/>
      <c r="E70" s="577"/>
      <c r="F70" s="577"/>
      <c r="G70" s="577"/>
      <c r="H70" s="577"/>
      <c r="I70" s="577"/>
      <c r="J70" s="577"/>
      <c r="K70" s="577"/>
      <c r="L70" s="577"/>
      <c r="M70" s="577"/>
      <c r="N70" s="577"/>
      <c r="O70" s="577"/>
      <c r="P70" s="577"/>
      <c r="Q70" s="577"/>
      <c r="R70" s="577"/>
      <c r="S70" s="321"/>
      <c r="T70" s="321"/>
      <c r="U70" s="321"/>
      <c r="V70" s="321"/>
      <c r="W70" s="321"/>
      <c r="X70" s="321"/>
      <c r="AA70" s="324"/>
    </row>
    <row r="71" spans="1:27" ht="33">
      <c r="A71" s="578" t="s">
        <v>86</v>
      </c>
      <c r="B71" s="578"/>
      <c r="C71" s="578"/>
      <c r="D71" s="578"/>
      <c r="E71" s="578"/>
      <c r="F71" s="578"/>
      <c r="G71" s="578"/>
      <c r="H71" s="578"/>
      <c r="I71" s="578"/>
      <c r="J71" s="578"/>
      <c r="K71" s="578"/>
      <c r="L71" s="578"/>
      <c r="M71" s="578"/>
      <c r="N71" s="578"/>
      <c r="O71" s="578"/>
      <c r="P71" s="578"/>
      <c r="Q71" s="578"/>
      <c r="R71" s="578"/>
      <c r="S71" s="321"/>
      <c r="T71" s="321"/>
      <c r="U71" s="321"/>
      <c r="V71" s="321"/>
      <c r="W71" s="321"/>
      <c r="X71" s="321"/>
      <c r="AA71" s="324"/>
    </row>
    <row r="72" spans="1:27">
      <c r="A72" s="32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AA72" s="324"/>
    </row>
    <row r="73" spans="1:27">
      <c r="A73" s="321"/>
      <c r="B73" s="579" t="s">
        <v>87</v>
      </c>
      <c r="C73" s="580"/>
      <c r="D73" s="581"/>
      <c r="E73" s="321"/>
      <c r="F73" s="321"/>
      <c r="G73" s="321"/>
      <c r="H73" s="321"/>
      <c r="I73" s="321"/>
      <c r="J73" s="321"/>
      <c r="K73" s="321"/>
      <c r="L73" s="321"/>
      <c r="M73" s="321"/>
      <c r="N73" s="321"/>
      <c r="O73" s="321"/>
      <c r="P73" s="321"/>
      <c r="Q73" s="321"/>
      <c r="R73" s="321"/>
      <c r="S73" s="321"/>
      <c r="T73" s="321"/>
      <c r="U73" s="321"/>
      <c r="V73" s="321"/>
      <c r="W73" s="321"/>
      <c r="X73" s="321"/>
      <c r="AA73" s="324"/>
    </row>
    <row r="74" spans="1:27">
      <c r="A74" s="321"/>
      <c r="B74" s="582"/>
      <c r="C74" s="583"/>
      <c r="D74" s="584"/>
      <c r="E74" s="321"/>
      <c r="F74" s="321"/>
      <c r="G74" s="321"/>
      <c r="H74" s="321"/>
      <c r="I74" s="321"/>
      <c r="J74" s="321"/>
      <c r="K74" s="321"/>
      <c r="L74" s="321"/>
      <c r="M74" s="321"/>
      <c r="N74" s="321"/>
      <c r="O74" s="321"/>
      <c r="P74" s="321"/>
      <c r="Q74" s="321"/>
      <c r="R74" s="321"/>
      <c r="S74" s="321"/>
      <c r="T74" s="321"/>
      <c r="U74" s="321"/>
      <c r="V74" s="321"/>
      <c r="W74" s="321"/>
      <c r="X74" s="321"/>
      <c r="AA74" s="324"/>
    </row>
    <row r="75" spans="1:27">
      <c r="A75" s="321"/>
      <c r="B75" s="582"/>
      <c r="C75" s="583"/>
      <c r="D75" s="584"/>
      <c r="E75" s="321"/>
      <c r="F75" s="321"/>
      <c r="G75" s="321"/>
      <c r="H75" s="321"/>
      <c r="I75" s="321"/>
      <c r="J75" s="321"/>
      <c r="K75" s="321"/>
      <c r="L75" s="321"/>
      <c r="M75" s="321"/>
      <c r="N75" s="321"/>
      <c r="O75" s="321"/>
      <c r="P75" s="321"/>
      <c r="Q75" s="321"/>
      <c r="R75" s="321"/>
      <c r="S75" s="321"/>
      <c r="T75" s="321"/>
      <c r="U75" s="321"/>
      <c r="V75" s="321"/>
      <c r="W75" s="321"/>
      <c r="X75" s="321"/>
      <c r="AA75" s="324"/>
    </row>
    <row r="76" spans="1:27">
      <c r="A76" s="321"/>
      <c r="B76" s="585"/>
      <c r="C76" s="586"/>
      <c r="D76" s="587"/>
      <c r="E76" s="321"/>
      <c r="F76" s="321"/>
      <c r="G76" s="321"/>
      <c r="H76" s="321"/>
      <c r="I76" s="321"/>
      <c r="J76" s="321"/>
      <c r="K76" s="321"/>
      <c r="L76" s="321"/>
      <c r="M76" s="321"/>
      <c r="N76" s="321"/>
      <c r="O76" s="321"/>
      <c r="P76" s="321"/>
      <c r="Q76" s="321"/>
      <c r="R76" s="321"/>
      <c r="S76" s="321"/>
      <c r="T76" s="321"/>
      <c r="U76" s="321"/>
      <c r="V76" s="321"/>
      <c r="W76" s="321"/>
      <c r="X76" s="321"/>
      <c r="AA76" s="324"/>
    </row>
    <row r="77" spans="1:27">
      <c r="A77" s="321"/>
      <c r="B77" s="588"/>
      <c r="C77" s="588"/>
      <c r="D77" s="588"/>
      <c r="E77" s="593" t="str">
        <f>IF(OR(B77="",ISNUMBER(B77)),"","←NG！数字以外の文字が入力されています。")</f>
        <v/>
      </c>
      <c r="F77" s="594"/>
      <c r="G77" s="594"/>
      <c r="H77" s="594"/>
      <c r="I77" s="594"/>
      <c r="J77" s="594"/>
      <c r="K77" s="594"/>
      <c r="L77" s="594"/>
      <c r="M77" s="594"/>
      <c r="N77" s="594"/>
      <c r="O77" s="594"/>
      <c r="P77" s="321"/>
      <c r="Q77" s="321"/>
      <c r="R77" s="321"/>
      <c r="S77" s="321"/>
      <c r="T77" s="321"/>
      <c r="U77" s="321"/>
      <c r="V77" s="321"/>
      <c r="W77" s="321"/>
      <c r="X77" s="321"/>
    </row>
    <row r="78" spans="1:27">
      <c r="A78" s="321"/>
      <c r="B78" s="588"/>
      <c r="C78" s="588"/>
      <c r="D78" s="588"/>
      <c r="E78" s="593"/>
      <c r="F78" s="594"/>
      <c r="G78" s="594"/>
      <c r="H78" s="594"/>
      <c r="I78" s="594"/>
      <c r="J78" s="594"/>
      <c r="K78" s="594"/>
      <c r="L78" s="594"/>
      <c r="M78" s="594"/>
      <c r="N78" s="594"/>
      <c r="O78" s="594"/>
      <c r="P78" s="321"/>
      <c r="Q78" s="321"/>
      <c r="R78" s="321"/>
      <c r="S78" s="321"/>
      <c r="T78" s="321"/>
      <c r="U78" s="321"/>
      <c r="V78" s="321"/>
      <c r="W78" s="321"/>
      <c r="X78" s="321"/>
    </row>
    <row r="79" spans="1:27">
      <c r="A79" s="321"/>
      <c r="B79" s="589"/>
      <c r="C79" s="589"/>
      <c r="D79" s="589"/>
      <c r="E79" s="593"/>
      <c r="F79" s="595"/>
      <c r="G79" s="595"/>
      <c r="H79" s="595"/>
      <c r="I79" s="595"/>
      <c r="J79" s="595"/>
      <c r="K79" s="595"/>
      <c r="L79" s="595"/>
      <c r="M79" s="595"/>
      <c r="N79" s="595"/>
      <c r="O79" s="595"/>
      <c r="P79" s="321"/>
      <c r="Q79" s="321"/>
      <c r="R79" s="321"/>
      <c r="S79" s="321"/>
      <c r="T79" s="321"/>
      <c r="U79" s="321"/>
      <c r="V79" s="321"/>
      <c r="W79" s="321"/>
      <c r="X79" s="321"/>
    </row>
    <row r="80" spans="1:27" ht="18.75" customHeight="1">
      <c r="A80" s="321"/>
      <c r="B80" s="600" t="s">
        <v>88</v>
      </c>
      <c r="C80" s="600"/>
      <c r="D80" s="600"/>
      <c r="E80" s="600"/>
      <c r="F80" s="600"/>
      <c r="G80" s="600"/>
      <c r="H80" s="600"/>
      <c r="I80" s="600"/>
      <c r="J80" s="600"/>
      <c r="K80" s="600"/>
      <c r="L80" s="600"/>
      <c r="M80" s="600"/>
      <c r="N80" s="600"/>
      <c r="O80" s="600"/>
      <c r="P80" s="600"/>
      <c r="Q80" s="321"/>
      <c r="R80" s="321"/>
      <c r="S80" s="321"/>
      <c r="T80" s="321"/>
      <c r="U80" s="321"/>
      <c r="V80" s="321"/>
      <c r="W80" s="321"/>
      <c r="X80" s="321"/>
    </row>
    <row r="81" spans="1:24" ht="18.75" customHeight="1">
      <c r="A81" s="321"/>
      <c r="B81" s="600"/>
      <c r="C81" s="600"/>
      <c r="D81" s="600"/>
      <c r="E81" s="600"/>
      <c r="F81" s="600"/>
      <c r="G81" s="600"/>
      <c r="H81" s="600"/>
      <c r="I81" s="600"/>
      <c r="J81" s="600"/>
      <c r="K81" s="600"/>
      <c r="L81" s="600"/>
      <c r="M81" s="600"/>
      <c r="N81" s="600"/>
      <c r="O81" s="600"/>
      <c r="P81" s="600"/>
      <c r="Q81" s="321"/>
      <c r="R81" s="321"/>
      <c r="S81" s="321"/>
      <c r="T81" s="321"/>
      <c r="U81" s="321"/>
      <c r="V81" s="321"/>
      <c r="W81" s="321"/>
      <c r="X81" s="321"/>
    </row>
    <row r="82" spans="1:24" ht="18.75" customHeight="1">
      <c r="A82" s="321"/>
      <c r="B82" s="574" t="s">
        <v>18</v>
      </c>
      <c r="C82" s="574"/>
      <c r="D82" s="574"/>
      <c r="E82" s="574"/>
      <c r="F82" s="574"/>
      <c r="G82" s="574" t="s">
        <v>22</v>
      </c>
      <c r="H82" s="574"/>
      <c r="I82" s="574"/>
      <c r="J82" s="574" t="s">
        <v>19</v>
      </c>
      <c r="K82" s="574"/>
      <c r="L82" s="574" t="s">
        <v>23</v>
      </c>
      <c r="M82" s="574"/>
      <c r="N82" s="574"/>
      <c r="O82" s="574"/>
      <c r="P82" s="574"/>
      <c r="Q82" s="321"/>
      <c r="R82" s="321"/>
      <c r="S82" s="321"/>
      <c r="T82" s="321"/>
      <c r="U82" s="321"/>
      <c r="V82" s="321"/>
      <c r="W82" s="321"/>
      <c r="X82" s="321"/>
    </row>
    <row r="83" spans="1:24" ht="18.75" customHeight="1">
      <c r="A83" s="321"/>
      <c r="B83" s="574"/>
      <c r="C83" s="574"/>
      <c r="D83" s="574"/>
      <c r="E83" s="574"/>
      <c r="F83" s="574"/>
      <c r="G83" s="574"/>
      <c r="H83" s="574"/>
      <c r="I83" s="574"/>
      <c r="J83" s="574"/>
      <c r="K83" s="574"/>
      <c r="L83" s="574"/>
      <c r="M83" s="574"/>
      <c r="N83" s="574"/>
      <c r="O83" s="574"/>
      <c r="P83" s="574"/>
      <c r="Q83" s="321"/>
      <c r="R83" s="321"/>
      <c r="S83" s="321"/>
      <c r="T83" s="321"/>
      <c r="U83" s="321"/>
      <c r="V83" s="321"/>
      <c r="W83" s="321"/>
      <c r="X83" s="321"/>
    </row>
    <row r="84" spans="1:24" ht="25.5">
      <c r="A84" s="321"/>
      <c r="B84" s="328"/>
      <c r="C84" s="574" t="s">
        <v>20</v>
      </c>
      <c r="D84" s="574"/>
      <c r="E84" s="574"/>
      <c r="F84" s="574"/>
      <c r="G84" s="607"/>
      <c r="H84" s="607"/>
      <c r="I84" s="607"/>
      <c r="J84" s="597"/>
      <c r="K84" s="597"/>
      <c r="L84" s="596"/>
      <c r="M84" s="596"/>
      <c r="N84" s="596"/>
      <c r="O84" s="596"/>
      <c r="P84" s="596"/>
      <c r="Q84" s="321"/>
      <c r="R84" s="321"/>
      <c r="S84" s="321"/>
      <c r="T84" s="321"/>
      <c r="U84" s="321"/>
      <c r="V84" s="321"/>
      <c r="W84" s="321"/>
      <c r="X84" s="321"/>
    </row>
    <row r="85" spans="1:24" ht="25.5">
      <c r="A85" s="321"/>
      <c r="B85" s="328"/>
      <c r="C85" s="575" t="s">
        <v>338</v>
      </c>
      <c r="D85" s="576"/>
      <c r="E85" s="688"/>
      <c r="F85" s="689"/>
      <c r="G85" s="607"/>
      <c r="H85" s="607"/>
      <c r="I85" s="607"/>
      <c r="J85" s="597"/>
      <c r="K85" s="597"/>
      <c r="L85" s="596"/>
      <c r="M85" s="596"/>
      <c r="N85" s="596"/>
      <c r="O85" s="596"/>
      <c r="P85" s="596"/>
      <c r="Q85" s="321"/>
      <c r="R85" s="321"/>
      <c r="S85" s="321"/>
      <c r="T85" s="321"/>
      <c r="U85" s="321"/>
      <c r="V85" s="321"/>
      <c r="W85" s="321"/>
      <c r="X85" s="321"/>
    </row>
    <row r="86" spans="1:24" ht="25.5">
      <c r="A86" s="321"/>
      <c r="B86" s="328"/>
      <c r="C86" s="671" t="s">
        <v>50</v>
      </c>
      <c r="D86" s="672"/>
      <c r="E86" s="672"/>
      <c r="F86" s="673"/>
      <c r="G86" s="607"/>
      <c r="H86" s="607"/>
      <c r="I86" s="607"/>
      <c r="J86" s="597"/>
      <c r="K86" s="597"/>
      <c r="L86" s="596"/>
      <c r="M86" s="596"/>
      <c r="N86" s="596"/>
      <c r="O86" s="596"/>
      <c r="P86" s="596"/>
      <c r="Q86" s="321"/>
      <c r="R86" s="321"/>
      <c r="S86" s="321"/>
      <c r="T86" s="321"/>
      <c r="U86" s="321"/>
      <c r="V86" s="321"/>
      <c r="W86" s="321"/>
      <c r="X86" s="321"/>
    </row>
    <row r="87" spans="1:24" ht="25.5">
      <c r="A87" s="321"/>
      <c r="B87" s="328"/>
      <c r="C87" s="575" t="s">
        <v>339</v>
      </c>
      <c r="D87" s="576"/>
      <c r="E87" s="688"/>
      <c r="F87" s="689"/>
      <c r="G87" s="607"/>
      <c r="H87" s="607"/>
      <c r="I87" s="607"/>
      <c r="J87" s="597"/>
      <c r="K87" s="597"/>
      <c r="L87" s="596"/>
      <c r="M87" s="596"/>
      <c r="N87" s="596"/>
      <c r="O87" s="596"/>
      <c r="P87" s="596"/>
      <c r="Q87" s="321"/>
      <c r="R87" s="321"/>
      <c r="S87" s="321"/>
      <c r="T87" s="321"/>
      <c r="U87" s="321"/>
      <c r="V87" s="321"/>
      <c r="W87" s="321"/>
      <c r="X87" s="321"/>
    </row>
    <row r="88" spans="1:24">
      <c r="A88" s="321"/>
      <c r="B88" s="321"/>
      <c r="C88" s="321"/>
      <c r="D88" s="321"/>
      <c r="E88" s="321"/>
      <c r="F88" s="321"/>
      <c r="G88" s="321"/>
      <c r="H88" s="321"/>
      <c r="I88" s="321"/>
      <c r="J88" s="321"/>
      <c r="K88" s="321"/>
      <c r="L88" s="321"/>
      <c r="M88" s="321"/>
      <c r="N88" s="321"/>
      <c r="O88" s="321"/>
      <c r="P88" s="321"/>
      <c r="Q88" s="321"/>
      <c r="R88" s="321"/>
      <c r="S88" s="321"/>
      <c r="T88" s="321"/>
      <c r="U88" s="321"/>
      <c r="V88" s="321"/>
      <c r="W88" s="321"/>
      <c r="X88" s="321"/>
    </row>
    <row r="89" spans="1:24">
      <c r="A89" s="321"/>
      <c r="B89" s="321"/>
      <c r="C89" s="321"/>
      <c r="D89" s="321"/>
      <c r="E89" s="321"/>
      <c r="F89" s="321"/>
      <c r="G89" s="321"/>
      <c r="H89" s="321"/>
      <c r="I89" s="321"/>
      <c r="J89" s="321"/>
      <c r="K89" s="321"/>
      <c r="L89" s="321"/>
      <c r="M89" s="321"/>
      <c r="N89" s="321"/>
      <c r="O89" s="321"/>
      <c r="P89" s="321"/>
      <c r="Q89" s="321"/>
      <c r="R89" s="321"/>
      <c r="S89" s="321"/>
      <c r="T89" s="321"/>
      <c r="U89" s="321"/>
      <c r="V89" s="321"/>
      <c r="W89" s="321"/>
      <c r="X89" s="321"/>
    </row>
    <row r="90" spans="1:24" ht="33">
      <c r="A90" s="577" t="s">
        <v>89</v>
      </c>
      <c r="B90" s="577"/>
      <c r="C90" s="577"/>
      <c r="D90" s="577"/>
      <c r="E90" s="577"/>
      <c r="F90" s="577"/>
      <c r="G90" s="577"/>
      <c r="H90" s="577"/>
      <c r="I90" s="577"/>
      <c r="J90" s="577"/>
      <c r="K90" s="577"/>
      <c r="L90" s="577"/>
      <c r="M90" s="577"/>
      <c r="N90" s="577"/>
      <c r="O90" s="577"/>
      <c r="P90" s="577"/>
      <c r="Q90" s="577"/>
      <c r="R90" s="577"/>
      <c r="S90" s="321"/>
      <c r="T90" s="321"/>
      <c r="U90" s="321"/>
      <c r="V90" s="321"/>
      <c r="W90" s="321"/>
      <c r="X90" s="321"/>
    </row>
    <row r="91" spans="1:24" ht="30">
      <c r="A91" s="592" t="s">
        <v>372</v>
      </c>
      <c r="B91" s="592"/>
      <c r="C91" s="592"/>
      <c r="D91" s="592"/>
      <c r="E91" s="592"/>
      <c r="F91" s="592"/>
      <c r="G91" s="592"/>
      <c r="H91" s="592"/>
      <c r="I91" s="592"/>
      <c r="J91" s="592"/>
      <c r="K91" s="592"/>
      <c r="L91" s="592"/>
      <c r="M91" s="592"/>
      <c r="N91" s="592"/>
      <c r="O91" s="592"/>
      <c r="P91" s="592"/>
      <c r="Q91" s="592"/>
      <c r="R91" s="592"/>
      <c r="S91" s="321"/>
      <c r="T91" s="321"/>
      <c r="U91" s="321"/>
      <c r="V91" s="321"/>
      <c r="W91" s="321"/>
      <c r="X91" s="321"/>
    </row>
    <row r="92" spans="1:24">
      <c r="A92" s="321"/>
      <c r="B92" s="329"/>
      <c r="C92" s="329"/>
      <c r="D92" s="329"/>
      <c r="E92" s="329"/>
      <c r="F92" s="329"/>
      <c r="G92" s="329"/>
      <c r="H92" s="329"/>
      <c r="I92" s="329"/>
      <c r="J92" s="329"/>
      <c r="K92" s="329"/>
      <c r="L92" s="321"/>
      <c r="M92" s="321"/>
      <c r="N92" s="321"/>
      <c r="O92" s="321"/>
      <c r="P92" s="321"/>
      <c r="Q92" s="321"/>
      <c r="R92" s="321"/>
      <c r="S92" s="321"/>
      <c r="T92" s="321"/>
      <c r="U92" s="321"/>
      <c r="V92" s="321"/>
      <c r="W92" s="321"/>
      <c r="X92" s="321"/>
    </row>
    <row r="93" spans="1:24" ht="18.75" customHeight="1">
      <c r="A93" s="321"/>
      <c r="B93" s="579" t="s">
        <v>34</v>
      </c>
      <c r="C93" s="580"/>
      <c r="D93" s="581"/>
      <c r="E93" s="579" t="s">
        <v>35</v>
      </c>
      <c r="F93" s="580"/>
      <c r="G93" s="580"/>
      <c r="H93" s="580"/>
      <c r="I93" s="581"/>
      <c r="J93" s="329"/>
      <c r="K93" s="329"/>
      <c r="L93" s="321"/>
      <c r="M93" s="321"/>
      <c r="N93" s="321"/>
      <c r="O93" s="321"/>
      <c r="P93" s="321"/>
      <c r="Q93" s="321"/>
      <c r="R93" s="321"/>
      <c r="S93" s="321"/>
      <c r="T93" s="321"/>
      <c r="U93" s="321"/>
      <c r="V93" s="321"/>
      <c r="W93" s="321"/>
      <c r="X93" s="321"/>
    </row>
    <row r="94" spans="1:24" ht="18.75" customHeight="1">
      <c r="A94" s="321"/>
      <c r="B94" s="582"/>
      <c r="C94" s="583"/>
      <c r="D94" s="584"/>
      <c r="E94" s="582"/>
      <c r="F94" s="583"/>
      <c r="G94" s="583"/>
      <c r="H94" s="583"/>
      <c r="I94" s="584"/>
      <c r="J94" s="329"/>
      <c r="K94" s="329"/>
      <c r="L94" s="321"/>
      <c r="M94" s="321"/>
      <c r="N94" s="321"/>
      <c r="O94" s="321"/>
      <c r="P94" s="321"/>
      <c r="Q94" s="321"/>
      <c r="R94" s="321"/>
      <c r="S94" s="321"/>
      <c r="T94" s="321"/>
      <c r="U94" s="321"/>
      <c r="V94" s="321"/>
      <c r="W94" s="321"/>
      <c r="X94" s="321"/>
    </row>
    <row r="95" spans="1:24" ht="18.75" customHeight="1">
      <c r="A95" s="321"/>
      <c r="B95" s="585"/>
      <c r="C95" s="586"/>
      <c r="D95" s="587"/>
      <c r="E95" s="585"/>
      <c r="F95" s="586"/>
      <c r="G95" s="586"/>
      <c r="H95" s="586"/>
      <c r="I95" s="587"/>
      <c r="J95" s="329"/>
      <c r="K95" s="329"/>
      <c r="L95" s="321"/>
      <c r="M95" s="321"/>
      <c r="N95" s="321"/>
      <c r="O95" s="321"/>
      <c r="P95" s="321"/>
      <c r="Q95" s="321"/>
      <c r="R95" s="321"/>
      <c r="S95" s="321"/>
      <c r="T95" s="321"/>
      <c r="U95" s="321"/>
      <c r="V95" s="321"/>
      <c r="W95" s="321"/>
      <c r="X95" s="321"/>
    </row>
    <row r="96" spans="1:24">
      <c r="A96" s="321"/>
      <c r="B96" s="610"/>
      <c r="C96" s="611"/>
      <c r="D96" s="612"/>
      <c r="E96" s="619"/>
      <c r="F96" s="620"/>
      <c r="G96" s="620"/>
      <c r="H96" s="620"/>
      <c r="I96" s="621"/>
      <c r="J96" s="329"/>
      <c r="K96" s="329"/>
      <c r="L96" s="321"/>
      <c r="M96" s="321"/>
      <c r="N96" s="321"/>
      <c r="O96" s="321"/>
      <c r="P96" s="321"/>
      <c r="Q96" s="321"/>
      <c r="R96" s="321"/>
      <c r="S96" s="321"/>
      <c r="T96" s="321"/>
      <c r="U96" s="321"/>
      <c r="V96" s="321"/>
      <c r="W96" s="321"/>
      <c r="X96" s="321"/>
    </row>
    <row r="97" spans="1:24">
      <c r="A97" s="321"/>
      <c r="B97" s="613"/>
      <c r="C97" s="614"/>
      <c r="D97" s="615"/>
      <c r="E97" s="622"/>
      <c r="F97" s="623"/>
      <c r="G97" s="623"/>
      <c r="H97" s="623"/>
      <c r="I97" s="624"/>
      <c r="J97" s="329"/>
      <c r="K97" s="329"/>
      <c r="L97" s="321"/>
      <c r="M97" s="321"/>
      <c r="N97" s="321"/>
      <c r="O97" s="321"/>
      <c r="P97" s="321"/>
      <c r="Q97" s="321"/>
      <c r="R97" s="321"/>
      <c r="S97" s="321"/>
      <c r="T97" s="321"/>
      <c r="U97" s="321"/>
      <c r="V97" s="321"/>
      <c r="W97" s="321"/>
      <c r="X97" s="321"/>
    </row>
    <row r="98" spans="1:24">
      <c r="A98" s="321"/>
      <c r="B98" s="616"/>
      <c r="C98" s="617"/>
      <c r="D98" s="618"/>
      <c r="E98" s="625"/>
      <c r="F98" s="626"/>
      <c r="G98" s="626"/>
      <c r="H98" s="626"/>
      <c r="I98" s="627"/>
      <c r="J98" s="329"/>
      <c r="K98" s="329"/>
      <c r="L98" s="321"/>
      <c r="M98" s="321"/>
      <c r="N98" s="321"/>
      <c r="O98" s="321"/>
      <c r="P98" s="321"/>
      <c r="Q98" s="321"/>
      <c r="R98" s="321"/>
      <c r="S98" s="321"/>
      <c r="T98" s="321"/>
      <c r="U98" s="321"/>
      <c r="V98" s="321"/>
      <c r="W98" s="321"/>
      <c r="X98" s="321"/>
    </row>
    <row r="99" spans="1:24" ht="28.5" customHeight="1">
      <c r="A99" s="321"/>
      <c r="B99" s="329"/>
      <c r="C99" s="329"/>
      <c r="D99" s="329"/>
      <c r="E99" s="628" t="str">
        <f>IF(OR(E96="",ISNUMBER(E96)),"","↑NG！数字以外の文字が入力されています。")</f>
        <v/>
      </c>
      <c r="F99" s="628"/>
      <c r="G99" s="628"/>
      <c r="H99" s="628"/>
      <c r="I99" s="628"/>
      <c r="J99" s="329"/>
      <c r="K99" s="329"/>
      <c r="L99" s="321"/>
      <c r="M99" s="321"/>
      <c r="N99" s="321"/>
      <c r="O99" s="321"/>
      <c r="P99" s="321"/>
      <c r="Q99" s="321"/>
      <c r="R99" s="321"/>
      <c r="S99" s="321"/>
      <c r="T99" s="321"/>
      <c r="U99" s="321"/>
      <c r="V99" s="321"/>
      <c r="W99" s="321"/>
      <c r="X99" s="321"/>
    </row>
    <row r="100" spans="1:24" ht="9" customHeight="1">
      <c r="A100" s="321"/>
      <c r="B100" s="329"/>
      <c r="C100" s="329"/>
      <c r="D100" s="329"/>
      <c r="E100" s="329"/>
      <c r="F100" s="329"/>
      <c r="G100" s="329"/>
      <c r="H100" s="329"/>
      <c r="I100" s="329"/>
      <c r="J100" s="329"/>
      <c r="K100" s="329"/>
      <c r="L100" s="321"/>
      <c r="M100" s="321"/>
      <c r="N100" s="321"/>
      <c r="O100" s="321"/>
      <c r="P100" s="321"/>
      <c r="Q100" s="321"/>
      <c r="R100" s="321"/>
      <c r="S100" s="321"/>
      <c r="T100" s="321"/>
      <c r="U100" s="321"/>
      <c r="V100" s="321"/>
      <c r="W100" s="321"/>
      <c r="X100" s="321"/>
    </row>
    <row r="101" spans="1:24" ht="30">
      <c r="A101" s="592" t="s">
        <v>90</v>
      </c>
      <c r="B101" s="592"/>
      <c r="C101" s="592"/>
      <c r="D101" s="592"/>
      <c r="E101" s="592"/>
      <c r="F101" s="592"/>
      <c r="G101" s="592"/>
      <c r="H101" s="592"/>
      <c r="I101" s="592"/>
      <c r="J101" s="592"/>
      <c r="K101" s="592"/>
      <c r="L101" s="592"/>
      <c r="M101" s="592"/>
      <c r="N101" s="592"/>
      <c r="O101" s="592"/>
      <c r="P101" s="592"/>
      <c r="Q101" s="592"/>
      <c r="R101" s="592"/>
      <c r="S101" s="321"/>
      <c r="T101" s="321"/>
      <c r="U101" s="321"/>
      <c r="V101" s="321"/>
      <c r="W101" s="321"/>
      <c r="X101" s="321"/>
    </row>
    <row r="102" spans="1:24" ht="18.75" customHeight="1">
      <c r="A102" s="321"/>
      <c r="B102" s="579" t="s">
        <v>91</v>
      </c>
      <c r="C102" s="580"/>
      <c r="D102" s="581"/>
      <c r="E102" s="321"/>
      <c r="F102" s="321"/>
      <c r="G102" s="321"/>
      <c r="H102" s="321"/>
      <c r="I102" s="321"/>
      <c r="J102" s="321"/>
      <c r="K102" s="321"/>
      <c r="L102" s="321"/>
      <c r="M102" s="321"/>
      <c r="N102" s="321"/>
      <c r="O102" s="321"/>
      <c r="P102" s="321"/>
      <c r="Q102" s="321"/>
      <c r="R102" s="321"/>
      <c r="S102" s="321"/>
      <c r="T102" s="321"/>
      <c r="U102" s="321"/>
      <c r="V102" s="321"/>
      <c r="W102" s="321"/>
      <c r="X102" s="321"/>
    </row>
    <row r="103" spans="1:24" ht="18.75" customHeight="1">
      <c r="A103" s="321"/>
      <c r="B103" s="582"/>
      <c r="C103" s="583"/>
      <c r="D103" s="584"/>
      <c r="E103" s="321"/>
      <c r="F103" s="321"/>
      <c r="G103" s="321"/>
      <c r="H103" s="321"/>
      <c r="I103" s="321"/>
      <c r="J103" s="321"/>
      <c r="K103" s="321"/>
      <c r="L103" s="321"/>
      <c r="M103" s="321"/>
      <c r="N103" s="321"/>
      <c r="O103" s="321"/>
      <c r="P103" s="321"/>
      <c r="Q103" s="321"/>
      <c r="R103" s="321"/>
      <c r="S103" s="321"/>
      <c r="T103" s="321"/>
      <c r="U103" s="321"/>
      <c r="V103" s="321"/>
      <c r="W103" s="321"/>
      <c r="X103" s="321"/>
    </row>
    <row r="104" spans="1:24" ht="18.75" customHeight="1">
      <c r="A104" s="321"/>
      <c r="B104" s="582"/>
      <c r="C104" s="583"/>
      <c r="D104" s="584"/>
      <c r="E104" s="321"/>
      <c r="F104" s="321"/>
      <c r="G104" s="321"/>
      <c r="H104" s="321"/>
      <c r="I104" s="321"/>
      <c r="J104" s="321"/>
      <c r="K104" s="321"/>
      <c r="L104" s="321"/>
      <c r="M104" s="321"/>
      <c r="N104" s="321"/>
      <c r="O104" s="321"/>
      <c r="P104" s="321"/>
      <c r="Q104" s="321"/>
      <c r="R104" s="321"/>
      <c r="S104" s="321"/>
      <c r="T104" s="321"/>
      <c r="U104" s="321"/>
      <c r="V104" s="321"/>
      <c r="W104" s="321"/>
      <c r="X104" s="321"/>
    </row>
    <row r="105" spans="1:24" ht="18.75" customHeight="1">
      <c r="A105" s="321"/>
      <c r="B105" s="585"/>
      <c r="C105" s="586"/>
      <c r="D105" s="587"/>
      <c r="E105" s="321"/>
      <c r="F105" s="321"/>
      <c r="G105" s="321"/>
      <c r="H105" s="321"/>
      <c r="I105" s="321"/>
      <c r="J105" s="321"/>
      <c r="K105" s="321"/>
      <c r="L105" s="321"/>
      <c r="M105" s="321"/>
      <c r="N105" s="321"/>
      <c r="O105" s="321"/>
      <c r="P105" s="321"/>
      <c r="Q105" s="321"/>
      <c r="R105" s="321"/>
      <c r="S105" s="321"/>
      <c r="T105" s="321"/>
      <c r="U105" s="321"/>
      <c r="V105" s="321"/>
      <c r="W105" s="321"/>
      <c r="X105" s="321"/>
    </row>
    <row r="106" spans="1:24">
      <c r="A106" s="321"/>
      <c r="B106" s="590" t="str">
        <f>IF(⑩第７号様式!U73&gt;0,⑩第７号様式!U73,"")</f>
        <v/>
      </c>
      <c r="C106" s="590"/>
      <c r="D106" s="590"/>
      <c r="E106" s="593" t="str">
        <f>IF(OR(B106="",ISNUMBER(B106)),"","←NG！数字以外の文字が入力されています。")</f>
        <v/>
      </c>
      <c r="F106" s="594"/>
      <c r="G106" s="594"/>
      <c r="H106" s="594"/>
      <c r="I106" s="594"/>
      <c r="J106" s="594"/>
      <c r="K106" s="594"/>
      <c r="L106" s="594"/>
      <c r="M106" s="594"/>
      <c r="N106" s="594"/>
      <c r="O106" s="594"/>
      <c r="P106" s="321"/>
      <c r="Q106" s="321"/>
      <c r="R106" s="321"/>
      <c r="S106" s="321"/>
      <c r="T106" s="321"/>
      <c r="U106" s="321"/>
      <c r="V106" s="321"/>
      <c r="W106" s="321"/>
      <c r="X106" s="321"/>
    </row>
    <row r="107" spans="1:24">
      <c r="A107" s="321"/>
      <c r="B107" s="590"/>
      <c r="C107" s="590"/>
      <c r="D107" s="590"/>
      <c r="E107" s="593"/>
      <c r="F107" s="594"/>
      <c r="G107" s="594"/>
      <c r="H107" s="594"/>
      <c r="I107" s="594"/>
      <c r="J107" s="594"/>
      <c r="K107" s="594"/>
      <c r="L107" s="594"/>
      <c r="M107" s="594"/>
      <c r="N107" s="594"/>
      <c r="O107" s="594"/>
      <c r="P107" s="321"/>
      <c r="Q107" s="321"/>
      <c r="R107" s="321"/>
      <c r="S107" s="321"/>
      <c r="T107" s="321"/>
      <c r="U107" s="321"/>
      <c r="V107" s="321"/>
      <c r="W107" s="321"/>
      <c r="X107" s="321"/>
    </row>
    <row r="108" spans="1:24">
      <c r="A108" s="321"/>
      <c r="B108" s="591"/>
      <c r="C108" s="591"/>
      <c r="D108" s="591"/>
      <c r="E108" s="593"/>
      <c r="F108" s="595"/>
      <c r="G108" s="595"/>
      <c r="H108" s="595"/>
      <c r="I108" s="595"/>
      <c r="J108" s="595"/>
      <c r="K108" s="595"/>
      <c r="L108" s="595"/>
      <c r="M108" s="595"/>
      <c r="N108" s="595"/>
      <c r="O108" s="595"/>
      <c r="P108" s="321"/>
      <c r="Q108" s="321"/>
      <c r="R108" s="321"/>
      <c r="S108" s="321"/>
      <c r="T108" s="321"/>
      <c r="U108" s="321"/>
      <c r="V108" s="321"/>
      <c r="W108" s="321"/>
      <c r="X108" s="321"/>
    </row>
    <row r="109" spans="1:24" ht="18.75" customHeight="1">
      <c r="A109" s="321"/>
      <c r="B109" s="679" t="s">
        <v>92</v>
      </c>
      <c r="C109" s="680"/>
      <c r="D109" s="680"/>
      <c r="E109" s="680"/>
      <c r="F109" s="680"/>
      <c r="G109" s="680"/>
      <c r="H109" s="680"/>
      <c r="I109" s="680"/>
      <c r="J109" s="680"/>
      <c r="K109" s="680"/>
      <c r="L109" s="680"/>
      <c r="M109" s="680"/>
      <c r="N109" s="680"/>
      <c r="O109" s="680"/>
      <c r="P109" s="680"/>
      <c r="Q109" s="680"/>
      <c r="R109" s="681"/>
      <c r="S109" s="321"/>
      <c r="T109" s="321"/>
      <c r="U109" s="321"/>
      <c r="V109" s="321"/>
      <c r="W109" s="321"/>
      <c r="X109" s="321"/>
    </row>
    <row r="110" spans="1:24" ht="18.75" customHeight="1">
      <c r="A110" s="321"/>
      <c r="B110" s="682"/>
      <c r="C110" s="683"/>
      <c r="D110" s="683"/>
      <c r="E110" s="683"/>
      <c r="F110" s="683"/>
      <c r="G110" s="683"/>
      <c r="H110" s="683"/>
      <c r="I110" s="683"/>
      <c r="J110" s="683"/>
      <c r="K110" s="683"/>
      <c r="L110" s="683"/>
      <c r="M110" s="683"/>
      <c r="N110" s="683"/>
      <c r="O110" s="683"/>
      <c r="P110" s="683"/>
      <c r="Q110" s="683"/>
      <c r="R110" s="684"/>
      <c r="S110" s="321"/>
      <c r="T110" s="321"/>
      <c r="U110" s="321"/>
      <c r="V110" s="321"/>
      <c r="W110" s="321"/>
      <c r="X110" s="321"/>
    </row>
    <row r="111" spans="1:24" ht="18.75" customHeight="1">
      <c r="A111" s="321"/>
      <c r="B111" s="574" t="s">
        <v>52</v>
      </c>
      <c r="C111" s="574"/>
      <c r="D111" s="574"/>
      <c r="E111" s="574"/>
      <c r="F111" s="574"/>
      <c r="G111" s="685" t="s">
        <v>81</v>
      </c>
      <c r="H111" s="686"/>
      <c r="I111" s="685" t="s">
        <v>366</v>
      </c>
      <c r="J111" s="687"/>
      <c r="K111" s="687"/>
      <c r="L111" s="687"/>
      <c r="M111" s="687"/>
      <c r="N111" s="686"/>
      <c r="O111" s="671" t="s">
        <v>51</v>
      </c>
      <c r="P111" s="672"/>
      <c r="Q111" s="672"/>
      <c r="R111" s="673"/>
      <c r="S111" s="321"/>
      <c r="T111" s="321"/>
      <c r="U111" s="321"/>
      <c r="V111" s="321"/>
      <c r="W111" s="321"/>
      <c r="X111" s="321"/>
    </row>
    <row r="112" spans="1:24" ht="74.25" customHeight="1">
      <c r="A112" s="321"/>
      <c r="B112" s="574"/>
      <c r="C112" s="574"/>
      <c r="D112" s="574"/>
      <c r="E112" s="574"/>
      <c r="F112" s="574"/>
      <c r="G112" s="682"/>
      <c r="H112" s="684"/>
      <c r="I112" s="685"/>
      <c r="J112" s="687"/>
      <c r="K112" s="687"/>
      <c r="L112" s="687"/>
      <c r="M112" s="687"/>
      <c r="N112" s="686"/>
      <c r="O112" s="671"/>
      <c r="P112" s="672"/>
      <c r="Q112" s="672"/>
      <c r="R112" s="673"/>
      <c r="S112" s="321"/>
      <c r="T112" s="321"/>
      <c r="U112" s="321"/>
      <c r="V112" s="321"/>
      <c r="W112" s="321"/>
      <c r="X112" s="321"/>
    </row>
    <row r="113" spans="1:24" ht="25.5">
      <c r="A113" s="321"/>
      <c r="B113" s="328"/>
      <c r="C113" s="574" t="s">
        <v>20</v>
      </c>
      <c r="D113" s="574"/>
      <c r="E113" s="574"/>
      <c r="F113" s="574"/>
      <c r="G113" s="674"/>
      <c r="H113" s="675"/>
      <c r="I113" s="658" t="s">
        <v>367</v>
      </c>
      <c r="J113" s="660"/>
      <c r="K113" s="662" t="s">
        <v>368</v>
      </c>
      <c r="L113" s="660"/>
      <c r="M113" s="664" t="s">
        <v>369</v>
      </c>
      <c r="N113" s="666"/>
      <c r="O113" s="676"/>
      <c r="P113" s="677"/>
      <c r="Q113" s="677"/>
      <c r="R113" s="678"/>
      <c r="S113" s="321"/>
      <c r="T113" s="321"/>
      <c r="U113" s="321"/>
      <c r="V113" s="321"/>
      <c r="W113" s="321"/>
      <c r="X113" s="321"/>
    </row>
    <row r="114" spans="1:24" ht="25.5">
      <c r="A114" s="321"/>
      <c r="B114" s="328"/>
      <c r="C114" s="575" t="s">
        <v>338</v>
      </c>
      <c r="D114" s="576"/>
      <c r="E114" s="608"/>
      <c r="F114" s="609"/>
      <c r="G114" s="674"/>
      <c r="H114" s="675"/>
      <c r="I114" s="659"/>
      <c r="J114" s="661"/>
      <c r="K114" s="663"/>
      <c r="L114" s="661"/>
      <c r="M114" s="665"/>
      <c r="N114" s="667"/>
      <c r="O114" s="676"/>
      <c r="P114" s="677"/>
      <c r="Q114" s="677"/>
      <c r="R114" s="678"/>
      <c r="S114" s="321"/>
      <c r="T114" s="321"/>
      <c r="U114" s="321"/>
      <c r="V114" s="321"/>
      <c r="W114" s="321"/>
      <c r="X114" s="321"/>
    </row>
    <row r="115" spans="1:24" ht="25.5">
      <c r="A115" s="321"/>
      <c r="B115" s="328"/>
      <c r="C115" s="671" t="s">
        <v>50</v>
      </c>
      <c r="D115" s="672"/>
      <c r="E115" s="672"/>
      <c r="F115" s="673"/>
      <c r="G115" s="674"/>
      <c r="H115" s="675"/>
      <c r="I115" s="635" t="s">
        <v>370</v>
      </c>
      <c r="J115" s="637" t="s">
        <v>367</v>
      </c>
      <c r="K115" s="639"/>
      <c r="L115" s="637" t="s">
        <v>368</v>
      </c>
      <c r="M115" s="668"/>
      <c r="N115" s="667" t="s">
        <v>369</v>
      </c>
      <c r="O115" s="676"/>
      <c r="P115" s="677"/>
      <c r="Q115" s="677"/>
      <c r="R115" s="678"/>
      <c r="S115" s="321"/>
      <c r="T115" s="321"/>
      <c r="U115" s="321"/>
      <c r="V115" s="321"/>
      <c r="W115" s="321"/>
      <c r="X115" s="321"/>
    </row>
    <row r="116" spans="1:24" ht="25.5">
      <c r="A116" s="321"/>
      <c r="B116" s="328"/>
      <c r="C116" s="575" t="s">
        <v>339</v>
      </c>
      <c r="D116" s="576"/>
      <c r="E116" s="608"/>
      <c r="F116" s="609"/>
      <c r="G116" s="674"/>
      <c r="H116" s="675"/>
      <c r="I116" s="636"/>
      <c r="J116" s="638"/>
      <c r="K116" s="640"/>
      <c r="L116" s="638"/>
      <c r="M116" s="669"/>
      <c r="N116" s="670"/>
      <c r="O116" s="676"/>
      <c r="P116" s="677"/>
      <c r="Q116" s="677"/>
      <c r="R116" s="678"/>
      <c r="S116" s="321"/>
      <c r="T116" s="321"/>
      <c r="U116" s="321"/>
      <c r="V116" s="321"/>
      <c r="W116" s="321"/>
      <c r="X116" s="321"/>
    </row>
    <row r="117" spans="1:24">
      <c r="A117" s="321"/>
      <c r="B117" s="321"/>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row>
    <row r="118" spans="1:24">
      <c r="A118" s="321"/>
      <c r="B118" s="329"/>
      <c r="C118" s="329"/>
      <c r="D118" s="329"/>
      <c r="E118" s="329"/>
      <c r="F118" s="329"/>
      <c r="G118" s="329"/>
      <c r="H118" s="329"/>
      <c r="I118" s="329"/>
      <c r="J118" s="329"/>
      <c r="K118" s="329"/>
      <c r="L118" s="321"/>
      <c r="M118" s="321"/>
      <c r="N118" s="321"/>
      <c r="O118" s="321"/>
      <c r="P118" s="321"/>
      <c r="Q118" s="321"/>
      <c r="R118" s="321"/>
      <c r="S118" s="321"/>
      <c r="T118" s="321"/>
      <c r="U118" s="321"/>
      <c r="V118" s="321"/>
      <c r="W118" s="321"/>
      <c r="X118" s="321"/>
    </row>
    <row r="119" spans="1:24">
      <c r="A119" s="321"/>
      <c r="B119" s="329"/>
      <c r="C119" s="329"/>
      <c r="D119" s="329"/>
      <c r="E119" s="329"/>
      <c r="F119" s="329"/>
      <c r="G119" s="329"/>
      <c r="H119" s="329"/>
      <c r="I119" s="329"/>
      <c r="J119" s="329"/>
      <c r="K119" s="329"/>
      <c r="L119" s="321"/>
      <c r="M119" s="321"/>
      <c r="N119" s="321"/>
      <c r="O119" s="321"/>
      <c r="P119" s="321"/>
      <c r="Q119" s="321"/>
      <c r="R119" s="321"/>
      <c r="S119" s="321"/>
      <c r="T119" s="321"/>
      <c r="U119" s="321"/>
      <c r="V119" s="321"/>
      <c r="W119" s="321"/>
      <c r="X119" s="321"/>
    </row>
    <row r="120" spans="1:24">
      <c r="A120" s="321"/>
      <c r="B120" s="329"/>
      <c r="C120" s="329"/>
      <c r="D120" s="329"/>
      <c r="E120" s="329"/>
      <c r="F120" s="329"/>
      <c r="G120" s="329"/>
      <c r="H120" s="329"/>
      <c r="I120" s="329"/>
      <c r="J120" s="329"/>
      <c r="K120" s="329"/>
      <c r="L120" s="321"/>
      <c r="M120" s="321"/>
      <c r="N120" s="321"/>
      <c r="O120" s="321"/>
      <c r="P120" s="321"/>
      <c r="Q120" s="321"/>
      <c r="R120" s="321"/>
      <c r="S120" s="321"/>
      <c r="T120" s="321"/>
      <c r="U120" s="321"/>
      <c r="V120" s="321"/>
      <c r="W120" s="321"/>
      <c r="X120" s="321"/>
    </row>
    <row r="121" spans="1:24">
      <c r="A121" s="321"/>
      <c r="B121" s="329"/>
      <c r="C121" s="329"/>
      <c r="D121" s="329"/>
      <c r="E121" s="329"/>
      <c r="F121" s="329"/>
      <c r="G121" s="329"/>
      <c r="H121" s="329"/>
      <c r="I121" s="329"/>
      <c r="J121" s="329"/>
      <c r="K121" s="329"/>
      <c r="L121" s="321"/>
      <c r="M121" s="321"/>
      <c r="N121" s="321"/>
      <c r="O121" s="321"/>
      <c r="P121" s="321"/>
      <c r="Q121" s="321"/>
      <c r="R121" s="321"/>
      <c r="S121" s="321"/>
      <c r="T121" s="321"/>
      <c r="U121" s="321"/>
      <c r="V121" s="321"/>
      <c r="W121" s="321"/>
      <c r="X121" s="321"/>
    </row>
    <row r="122" spans="1:24">
      <c r="A122" s="321"/>
      <c r="B122" s="329"/>
      <c r="C122" s="329"/>
      <c r="D122" s="329"/>
      <c r="E122" s="329"/>
      <c r="F122" s="329"/>
      <c r="G122" s="329"/>
      <c r="H122" s="329"/>
      <c r="I122" s="329"/>
      <c r="J122" s="329"/>
      <c r="K122" s="329"/>
      <c r="L122" s="321"/>
      <c r="M122" s="321"/>
      <c r="N122" s="321"/>
      <c r="O122" s="321"/>
      <c r="P122" s="321"/>
      <c r="Q122" s="321"/>
      <c r="R122" s="321"/>
      <c r="S122" s="321"/>
      <c r="T122" s="321"/>
      <c r="U122" s="321"/>
      <c r="V122" s="321"/>
      <c r="W122" s="321"/>
      <c r="X122" s="321"/>
    </row>
    <row r="123" spans="1:24">
      <c r="A123" s="321"/>
      <c r="B123" s="329"/>
      <c r="C123" s="329"/>
      <c r="D123" s="329"/>
      <c r="E123" s="329"/>
      <c r="F123" s="329"/>
      <c r="G123" s="329"/>
      <c r="H123" s="329"/>
      <c r="I123" s="329"/>
      <c r="J123" s="329"/>
      <c r="K123" s="329"/>
      <c r="L123" s="321"/>
      <c r="M123" s="321"/>
      <c r="N123" s="321"/>
      <c r="O123" s="321"/>
      <c r="P123" s="321"/>
      <c r="Q123" s="321"/>
      <c r="R123" s="321"/>
      <c r="S123" s="321"/>
      <c r="T123" s="321"/>
      <c r="U123" s="321"/>
      <c r="V123" s="321"/>
      <c r="W123" s="321"/>
      <c r="X123" s="321"/>
    </row>
    <row r="124" spans="1:24">
      <c r="A124" s="321"/>
      <c r="B124" s="329"/>
      <c r="C124" s="329"/>
      <c r="D124" s="329"/>
      <c r="E124" s="329"/>
      <c r="F124" s="329"/>
      <c r="G124" s="329"/>
      <c r="H124" s="329"/>
      <c r="I124" s="329"/>
      <c r="J124" s="329"/>
      <c r="K124" s="329"/>
      <c r="L124" s="321"/>
      <c r="M124" s="321"/>
      <c r="N124" s="321"/>
      <c r="O124" s="321"/>
      <c r="P124" s="321"/>
      <c r="Q124" s="321"/>
      <c r="R124" s="321"/>
      <c r="S124" s="321"/>
      <c r="T124" s="321"/>
      <c r="U124" s="321"/>
      <c r="V124" s="321"/>
      <c r="W124" s="321"/>
      <c r="X124" s="321"/>
    </row>
    <row r="125" spans="1:24">
      <c r="A125" s="321"/>
      <c r="B125" s="329"/>
      <c r="C125" s="329"/>
      <c r="D125" s="329"/>
      <c r="E125" s="329"/>
      <c r="F125" s="329"/>
      <c r="G125" s="329"/>
      <c r="H125" s="329"/>
      <c r="I125" s="329"/>
      <c r="J125" s="329"/>
      <c r="K125" s="329"/>
      <c r="L125" s="321"/>
      <c r="M125" s="321"/>
      <c r="N125" s="321"/>
      <c r="O125" s="321"/>
      <c r="P125" s="321"/>
      <c r="Q125" s="321"/>
      <c r="R125" s="321"/>
      <c r="S125" s="321"/>
      <c r="T125" s="321"/>
      <c r="U125" s="321"/>
      <c r="V125" s="321"/>
      <c r="W125" s="321"/>
      <c r="X125" s="321"/>
    </row>
    <row r="126" spans="1:24">
      <c r="A126" s="321"/>
      <c r="B126" s="329"/>
      <c r="C126" s="329"/>
      <c r="D126" s="329"/>
      <c r="E126" s="329"/>
      <c r="F126" s="329"/>
      <c r="G126" s="329"/>
      <c r="H126" s="329"/>
      <c r="I126" s="329"/>
      <c r="J126" s="329"/>
      <c r="K126" s="329"/>
      <c r="L126" s="321"/>
      <c r="M126" s="321"/>
      <c r="N126" s="321"/>
      <c r="O126" s="321"/>
      <c r="P126" s="321"/>
      <c r="Q126" s="321"/>
      <c r="R126" s="321"/>
      <c r="S126" s="321"/>
      <c r="T126" s="321"/>
      <c r="U126" s="321"/>
      <c r="V126" s="321"/>
      <c r="W126" s="321"/>
      <c r="X126" s="321"/>
    </row>
    <row r="127" spans="1:24">
      <c r="A127" s="321"/>
      <c r="B127" s="329"/>
      <c r="C127" s="329"/>
      <c r="D127" s="329"/>
      <c r="E127" s="329"/>
      <c r="F127" s="329"/>
      <c r="G127" s="329"/>
      <c r="H127" s="329"/>
      <c r="I127" s="329"/>
      <c r="J127" s="329"/>
      <c r="K127" s="329"/>
      <c r="L127" s="321"/>
      <c r="M127" s="321"/>
      <c r="N127" s="321"/>
      <c r="O127" s="321"/>
      <c r="P127" s="321"/>
      <c r="Q127" s="321"/>
      <c r="R127" s="321"/>
      <c r="S127" s="321"/>
      <c r="T127" s="321"/>
      <c r="U127" s="321"/>
      <c r="V127" s="321"/>
      <c r="W127" s="321"/>
      <c r="X127" s="321"/>
    </row>
    <row r="128" spans="1:24">
      <c r="A128" s="321"/>
      <c r="B128" s="329"/>
      <c r="C128" s="329"/>
      <c r="D128" s="329"/>
      <c r="E128" s="329"/>
      <c r="F128" s="329"/>
      <c r="G128" s="329"/>
      <c r="H128" s="329"/>
      <c r="I128" s="329"/>
      <c r="J128" s="329"/>
      <c r="K128" s="329"/>
      <c r="L128" s="321"/>
      <c r="M128" s="321"/>
      <c r="N128" s="321"/>
      <c r="O128" s="321"/>
      <c r="P128" s="321"/>
      <c r="Q128" s="321"/>
      <c r="R128" s="321"/>
      <c r="S128" s="321"/>
      <c r="T128" s="321"/>
      <c r="U128" s="321"/>
      <c r="V128" s="321"/>
      <c r="W128" s="321"/>
      <c r="X128" s="321"/>
    </row>
    <row r="129" spans="1:24">
      <c r="A129" s="321"/>
      <c r="B129" s="329"/>
      <c r="C129" s="329"/>
      <c r="D129" s="329"/>
      <c r="E129" s="329"/>
      <c r="F129" s="329"/>
      <c r="G129" s="329"/>
      <c r="H129" s="329"/>
      <c r="I129" s="329"/>
      <c r="J129" s="329"/>
      <c r="K129" s="329"/>
      <c r="L129" s="321"/>
      <c r="M129" s="321"/>
      <c r="N129" s="321"/>
      <c r="O129" s="321"/>
      <c r="P129" s="321"/>
      <c r="Q129" s="321"/>
      <c r="R129" s="321"/>
      <c r="S129" s="321"/>
      <c r="T129" s="321"/>
      <c r="U129" s="321"/>
      <c r="V129" s="321"/>
      <c r="W129" s="321"/>
      <c r="X129" s="321"/>
    </row>
    <row r="130" spans="1:24">
      <c r="A130" s="321"/>
      <c r="B130" s="329"/>
      <c r="C130" s="329"/>
      <c r="D130" s="329"/>
      <c r="E130" s="329"/>
      <c r="F130" s="329"/>
      <c r="G130" s="329"/>
      <c r="H130" s="329"/>
      <c r="I130" s="329"/>
      <c r="J130" s="329"/>
      <c r="K130" s="329"/>
      <c r="L130" s="321"/>
      <c r="M130" s="321"/>
      <c r="N130" s="321"/>
      <c r="O130" s="321"/>
      <c r="P130" s="321"/>
      <c r="Q130" s="321"/>
      <c r="R130" s="321"/>
      <c r="S130" s="321"/>
      <c r="T130" s="321"/>
      <c r="U130" s="321"/>
      <c r="V130" s="321"/>
      <c r="W130" s="321"/>
      <c r="X130" s="321"/>
    </row>
    <row r="131" spans="1:24">
      <c r="A131" s="321"/>
      <c r="B131" s="329"/>
      <c r="C131" s="329"/>
      <c r="D131" s="329"/>
      <c r="E131" s="329"/>
      <c r="F131" s="329"/>
      <c r="G131" s="329"/>
      <c r="H131" s="329"/>
      <c r="I131" s="329"/>
      <c r="J131" s="329"/>
      <c r="K131" s="329"/>
      <c r="L131" s="321"/>
      <c r="M131" s="321"/>
      <c r="N131" s="321"/>
      <c r="O131" s="321"/>
      <c r="P131" s="321"/>
      <c r="Q131" s="321"/>
      <c r="R131" s="321"/>
      <c r="S131" s="321"/>
      <c r="T131" s="321"/>
      <c r="U131" s="321"/>
      <c r="V131" s="321"/>
      <c r="W131" s="321"/>
      <c r="X131" s="321"/>
    </row>
    <row r="132" spans="1:24">
      <c r="A132" s="321"/>
      <c r="B132" s="329"/>
      <c r="C132" s="329"/>
      <c r="D132" s="329"/>
      <c r="E132" s="329"/>
      <c r="F132" s="329"/>
      <c r="G132" s="329"/>
      <c r="H132" s="329"/>
      <c r="I132" s="329"/>
      <c r="J132" s="329"/>
      <c r="K132" s="329"/>
      <c r="L132" s="321"/>
      <c r="M132" s="321"/>
      <c r="N132" s="321"/>
      <c r="O132" s="321"/>
      <c r="P132" s="321"/>
      <c r="Q132" s="321"/>
      <c r="R132" s="321"/>
      <c r="S132" s="321"/>
      <c r="T132" s="321"/>
      <c r="U132" s="321"/>
      <c r="V132" s="321"/>
      <c r="W132" s="321"/>
      <c r="X132" s="321"/>
    </row>
    <row r="133" spans="1:24">
      <c r="A133" s="321"/>
      <c r="B133" s="329"/>
      <c r="C133" s="329"/>
      <c r="D133" s="329"/>
      <c r="E133" s="329"/>
      <c r="F133" s="329"/>
      <c r="G133" s="329"/>
      <c r="H133" s="329"/>
      <c r="I133" s="329"/>
      <c r="J133" s="329"/>
      <c r="K133" s="329"/>
      <c r="L133" s="321"/>
      <c r="M133" s="321"/>
      <c r="N133" s="321"/>
      <c r="O133" s="321"/>
      <c r="P133" s="321"/>
      <c r="Q133" s="321"/>
      <c r="R133" s="321"/>
      <c r="S133" s="321"/>
      <c r="T133" s="321"/>
      <c r="U133" s="321"/>
      <c r="V133" s="321"/>
      <c r="W133" s="321"/>
      <c r="X133" s="321"/>
    </row>
    <row r="134" spans="1:24" ht="18.75" customHeight="1">
      <c r="A134" s="321"/>
      <c r="B134" s="329"/>
      <c r="C134" s="329"/>
      <c r="D134" s="329"/>
      <c r="E134" s="329"/>
      <c r="F134" s="329"/>
      <c r="G134" s="329"/>
      <c r="H134" s="329"/>
      <c r="I134" s="329"/>
      <c r="J134" s="321"/>
      <c r="K134" s="321"/>
      <c r="L134" s="321"/>
      <c r="M134" s="321"/>
      <c r="N134" s="321"/>
      <c r="O134" s="321"/>
      <c r="P134" s="321"/>
      <c r="Q134" s="321"/>
      <c r="R134" s="321"/>
      <c r="S134" s="321"/>
      <c r="T134" s="321"/>
      <c r="U134" s="321"/>
      <c r="V134" s="321"/>
      <c r="W134" s="321"/>
      <c r="X134" s="321"/>
    </row>
    <row r="135" spans="1:24">
      <c r="A135" s="321"/>
      <c r="B135" s="329"/>
      <c r="C135" s="329"/>
      <c r="D135" s="329"/>
      <c r="E135" s="329"/>
      <c r="F135" s="329"/>
      <c r="G135" s="329"/>
      <c r="H135" s="329"/>
      <c r="I135" s="329"/>
      <c r="J135" s="321"/>
      <c r="K135" s="321"/>
      <c r="L135" s="321"/>
      <c r="M135" s="321"/>
      <c r="N135" s="321"/>
      <c r="O135" s="321"/>
      <c r="P135" s="321"/>
      <c r="Q135" s="321"/>
      <c r="R135" s="321"/>
      <c r="S135" s="321"/>
      <c r="T135" s="321"/>
      <c r="U135" s="321"/>
      <c r="V135" s="321"/>
      <c r="W135" s="321"/>
      <c r="X135" s="321"/>
    </row>
    <row r="136" spans="1:24">
      <c r="A136" s="321"/>
      <c r="B136" s="329"/>
      <c r="C136" s="329"/>
      <c r="D136" s="329"/>
      <c r="E136" s="329"/>
      <c r="F136" s="329"/>
      <c r="G136" s="329"/>
      <c r="H136" s="329"/>
      <c r="I136" s="329"/>
      <c r="J136" s="321"/>
      <c r="K136" s="321"/>
      <c r="L136" s="321"/>
      <c r="M136" s="321"/>
      <c r="N136" s="321"/>
      <c r="O136" s="321"/>
      <c r="P136" s="321"/>
      <c r="Q136" s="321"/>
      <c r="R136" s="321"/>
      <c r="S136" s="321"/>
      <c r="T136" s="321"/>
      <c r="U136" s="321"/>
      <c r="V136" s="321"/>
      <c r="W136" s="321"/>
      <c r="X136" s="321"/>
    </row>
    <row r="137" spans="1:24">
      <c r="A137" s="321"/>
      <c r="B137" s="329"/>
      <c r="C137" s="329"/>
      <c r="D137" s="329"/>
      <c r="E137" s="329"/>
      <c r="F137" s="329"/>
      <c r="G137" s="329"/>
      <c r="H137" s="329"/>
      <c r="I137" s="329"/>
      <c r="J137" s="321"/>
      <c r="K137" s="321"/>
      <c r="L137" s="321"/>
      <c r="M137" s="321"/>
      <c r="N137" s="321"/>
      <c r="O137" s="321"/>
      <c r="P137" s="321"/>
      <c r="Q137" s="321"/>
      <c r="R137" s="321"/>
      <c r="S137" s="321"/>
      <c r="T137" s="321"/>
      <c r="U137" s="321"/>
      <c r="V137" s="321"/>
      <c r="W137" s="321"/>
      <c r="X137" s="321"/>
    </row>
    <row r="138" spans="1:24">
      <c r="A138" s="321"/>
      <c r="B138" s="329"/>
      <c r="C138" s="329"/>
      <c r="D138" s="329"/>
      <c r="E138" s="329"/>
      <c r="F138" s="329"/>
      <c r="G138" s="329"/>
      <c r="H138" s="329"/>
      <c r="I138" s="329"/>
      <c r="J138" s="321"/>
      <c r="K138" s="321"/>
      <c r="L138" s="321"/>
      <c r="M138" s="321"/>
      <c r="N138" s="321"/>
      <c r="O138" s="321"/>
      <c r="P138" s="321"/>
      <c r="Q138" s="321"/>
      <c r="R138" s="321"/>
      <c r="S138" s="321"/>
      <c r="T138" s="321"/>
      <c r="U138" s="321"/>
      <c r="V138" s="321"/>
      <c r="W138" s="321"/>
      <c r="X138" s="321"/>
    </row>
    <row r="139" spans="1:24">
      <c r="A139" s="321"/>
      <c r="B139" s="329"/>
      <c r="C139" s="329"/>
      <c r="D139" s="329"/>
      <c r="E139" s="329"/>
      <c r="F139" s="329"/>
      <c r="G139" s="329"/>
      <c r="H139" s="329"/>
      <c r="I139" s="329"/>
      <c r="J139" s="321"/>
      <c r="K139" s="321"/>
      <c r="L139" s="321"/>
      <c r="M139" s="321"/>
      <c r="N139" s="321"/>
      <c r="O139" s="321"/>
      <c r="P139" s="321"/>
      <c r="Q139" s="321"/>
      <c r="R139" s="321"/>
      <c r="S139" s="321"/>
      <c r="T139" s="321"/>
      <c r="U139" s="321"/>
      <c r="V139" s="321"/>
      <c r="W139" s="321"/>
      <c r="X139" s="321"/>
    </row>
    <row r="140" spans="1:24">
      <c r="A140" s="321"/>
      <c r="B140" s="329"/>
      <c r="C140" s="329"/>
      <c r="D140" s="329"/>
      <c r="E140" s="329"/>
      <c r="F140" s="329"/>
      <c r="G140" s="329"/>
      <c r="H140" s="329"/>
      <c r="I140" s="329"/>
      <c r="J140" s="321"/>
      <c r="K140" s="321"/>
      <c r="L140" s="321"/>
      <c r="M140" s="321"/>
      <c r="N140" s="321"/>
      <c r="O140" s="321"/>
      <c r="P140" s="321"/>
      <c r="Q140" s="321"/>
      <c r="R140" s="321"/>
      <c r="S140" s="321"/>
      <c r="T140" s="321"/>
      <c r="U140" s="321"/>
      <c r="V140" s="321"/>
      <c r="W140" s="321"/>
      <c r="X140" s="321"/>
    </row>
    <row r="141" spans="1:24">
      <c r="A141" s="321"/>
      <c r="B141" s="329"/>
      <c r="C141" s="329"/>
      <c r="D141" s="329"/>
      <c r="E141" s="329"/>
      <c r="F141" s="329"/>
      <c r="G141" s="329"/>
      <c r="H141" s="329"/>
      <c r="I141" s="329"/>
      <c r="J141" s="321"/>
      <c r="K141" s="321"/>
      <c r="L141" s="321"/>
      <c r="M141" s="321"/>
      <c r="N141" s="321"/>
      <c r="O141" s="321"/>
      <c r="P141" s="321"/>
      <c r="Q141" s="321"/>
      <c r="R141" s="321"/>
      <c r="S141" s="321"/>
      <c r="T141" s="321"/>
      <c r="U141" s="321"/>
      <c r="V141" s="321"/>
      <c r="W141" s="321"/>
      <c r="X141" s="321"/>
    </row>
    <row r="142" spans="1:24" ht="25.5">
      <c r="A142" s="330"/>
      <c r="B142" s="330"/>
      <c r="C142" s="331"/>
      <c r="D142" s="331"/>
      <c r="E142" s="330"/>
      <c r="F142" s="321"/>
      <c r="G142" s="321"/>
      <c r="H142" s="321"/>
      <c r="I142" s="321"/>
      <c r="J142" s="321"/>
      <c r="K142" s="321"/>
      <c r="L142" s="321"/>
      <c r="M142" s="321"/>
      <c r="N142" s="321"/>
      <c r="O142" s="321"/>
      <c r="P142" s="321"/>
      <c r="Q142" s="321"/>
      <c r="R142" s="321"/>
      <c r="S142" s="321"/>
      <c r="T142" s="321"/>
      <c r="U142" s="321"/>
      <c r="V142" s="321"/>
      <c r="W142" s="321"/>
      <c r="X142" s="321"/>
    </row>
    <row r="143" spans="1:24">
      <c r="A143" s="321"/>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row>
  </sheetData>
  <sheetProtection algorithmName="SHA-512" hashValue="LMu4j1WxvOQdVmajn0AlvaqgkSFcrNaay+dwq+mnM/PvvNtUt6XknEsoyJ34tfj8WYKcveiUG1+NQfY7fNUIoA==" saltValue="/8z+mxgkZxNlhMSUulWFJw=="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172" priority="117">
      <formula>$B$28&lt;&gt;0</formula>
    </cfRule>
  </conditionalFormatting>
  <conditionalFormatting sqref="J35 G35">
    <cfRule type="expression" dxfId="171" priority="116">
      <formula>$B$35&lt;&gt;""</formula>
    </cfRule>
  </conditionalFormatting>
  <conditionalFormatting sqref="J36 G36">
    <cfRule type="expression" dxfId="170" priority="115">
      <formula>$B$36&lt;&gt;""</formula>
    </cfRule>
  </conditionalFormatting>
  <conditionalFormatting sqref="J37 G37">
    <cfRule type="expression" dxfId="169" priority="114">
      <formula>$B$37&lt;&gt;""</formula>
    </cfRule>
  </conditionalFormatting>
  <conditionalFormatting sqref="J38 G38">
    <cfRule type="expression" dxfId="168" priority="113">
      <formula>$B$38&lt;&gt;""</formula>
    </cfRule>
  </conditionalFormatting>
  <conditionalFormatting sqref="L35">
    <cfRule type="expression" dxfId="167" priority="112">
      <formula>$B$28&lt;&gt;0</formula>
    </cfRule>
  </conditionalFormatting>
  <conditionalFormatting sqref="O63">
    <cfRule type="expression" dxfId="166" priority="107">
      <formula>$B$56&lt;&gt;""</formula>
    </cfRule>
  </conditionalFormatting>
  <conditionalFormatting sqref="B63:B66">
    <cfRule type="expression" dxfId="165" priority="45">
      <formula>$B$56&lt;&gt;""</formula>
    </cfRule>
  </conditionalFormatting>
  <conditionalFormatting sqref="B84:B87">
    <cfRule type="expression" dxfId="164" priority="31">
      <formula>$B$77&lt;&gt;""</formula>
    </cfRule>
  </conditionalFormatting>
  <conditionalFormatting sqref="J84 G84">
    <cfRule type="expression" dxfId="163" priority="30">
      <formula>$B$84&lt;&gt;""</formula>
    </cfRule>
  </conditionalFormatting>
  <conditionalFormatting sqref="J85 G85">
    <cfRule type="expression" dxfId="162" priority="29">
      <formula>$B$85&lt;&gt;""</formula>
    </cfRule>
  </conditionalFormatting>
  <conditionalFormatting sqref="J86 G86">
    <cfRule type="expression" dxfId="161" priority="28">
      <formula>$B$86&lt;&gt;""</formula>
    </cfRule>
  </conditionalFormatting>
  <conditionalFormatting sqref="J87 G87">
    <cfRule type="expression" dxfId="160" priority="27">
      <formula>$B$87&lt;&gt;""</formula>
    </cfRule>
  </conditionalFormatting>
  <conditionalFormatting sqref="L84">
    <cfRule type="expression" dxfId="159" priority="26">
      <formula>$B$77&lt;&gt;""</formula>
    </cfRule>
  </conditionalFormatting>
  <conditionalFormatting sqref="B113:B116">
    <cfRule type="expression" dxfId="158" priority="25">
      <formula>$B$106&lt;&gt;""</formula>
    </cfRule>
  </conditionalFormatting>
  <conditionalFormatting sqref="E99:I99">
    <cfRule type="expression" dxfId="157" priority="19">
      <formula>$E$99&lt;&gt;""</formula>
    </cfRule>
  </conditionalFormatting>
  <conditionalFormatting sqref="E36:F36">
    <cfRule type="expression" dxfId="156" priority="18">
      <formula>$B$36&lt;&gt;""</formula>
    </cfRule>
  </conditionalFormatting>
  <conditionalFormatting sqref="E38:F38">
    <cfRule type="expression" dxfId="155" priority="17">
      <formula>$B$38&lt;&gt;""</formula>
    </cfRule>
  </conditionalFormatting>
  <conditionalFormatting sqref="E64:F64">
    <cfRule type="expression" dxfId="154" priority="16">
      <formula>$B$64&lt;&gt;""</formula>
    </cfRule>
  </conditionalFormatting>
  <conditionalFormatting sqref="E66:F66">
    <cfRule type="expression" dxfId="153" priority="15">
      <formula>$B$66&lt;&gt;""</formula>
    </cfRule>
  </conditionalFormatting>
  <conditionalFormatting sqref="E85:F85">
    <cfRule type="expression" dxfId="152" priority="14">
      <formula>$B$85&lt;&gt;""</formula>
    </cfRule>
  </conditionalFormatting>
  <conditionalFormatting sqref="E87:F87">
    <cfRule type="expression" dxfId="151" priority="13">
      <formula>$B$87&lt;&gt;""</formula>
    </cfRule>
  </conditionalFormatting>
  <conditionalFormatting sqref="E114:F114">
    <cfRule type="expression" dxfId="150" priority="12">
      <formula>$B$114&lt;&gt;""</formula>
    </cfRule>
  </conditionalFormatting>
  <conditionalFormatting sqref="E116:F116">
    <cfRule type="expression" dxfId="149" priority="11">
      <formula>$B$116&lt;&gt;""</formula>
    </cfRule>
  </conditionalFormatting>
  <conditionalFormatting sqref="G63:H63 J63:J64 L63:L64 K65:K66 M65:M66 O63:R66">
    <cfRule type="expression" dxfId="148" priority="10">
      <formula>$B$63&lt;&gt;""</formula>
    </cfRule>
  </conditionalFormatting>
  <conditionalFormatting sqref="G64:H64 J63:J64 L63:L64 K65:K66 M65:M66">
    <cfRule type="expression" dxfId="147" priority="9">
      <formula>$B$64&lt;&gt;""</formula>
    </cfRule>
  </conditionalFormatting>
  <conditionalFormatting sqref="G65:H65 J63:J64 L63:L64 K65:K66 M65:M66">
    <cfRule type="expression" dxfId="146" priority="8">
      <formula>$B$65&lt;&gt;""</formula>
    </cfRule>
  </conditionalFormatting>
  <conditionalFormatting sqref="G66:H66 J63:J64 L63:L64 K65:K66 M65:M66">
    <cfRule type="expression" dxfId="145" priority="7">
      <formula>$B$66&lt;&gt;""</formula>
    </cfRule>
  </conditionalFormatting>
  <conditionalFormatting sqref="O113">
    <cfRule type="expression" dxfId="144" priority="6">
      <formula>$B$56&lt;&gt;""</formula>
    </cfRule>
  </conditionalFormatting>
  <conditionalFormatting sqref="G113:H113 J113:J114 L113:L114 K115:K116 M115:M116 O113:R116">
    <cfRule type="expression" dxfId="143" priority="5">
      <formula>$B$63&lt;&gt;""</formula>
    </cfRule>
  </conditionalFormatting>
  <conditionalFormatting sqref="G114:H114 J113:J114 L113:L114 K115:K116 M115:M116">
    <cfRule type="expression" dxfId="142" priority="4">
      <formula>$B$114&lt;&gt;""</formula>
    </cfRule>
  </conditionalFormatting>
  <conditionalFormatting sqref="G115:H115 J113:J114 L113:L114 K115:K116 M115:M116">
    <cfRule type="expression" dxfId="141" priority="3">
      <formula>$B$65&lt;&gt;""</formula>
    </cfRule>
  </conditionalFormatting>
  <conditionalFormatting sqref="G116:H116 J113:J114 L113:L114 K115:K116 M115:M116">
    <cfRule type="expression" dxfId="140"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293" customWidth="1"/>
    <col min="48" max="16384" width="9" style="293"/>
  </cols>
  <sheetData>
    <row r="1" spans="1:39">
      <c r="A1" s="293" t="s">
        <v>171</v>
      </c>
      <c r="AL1" s="521"/>
      <c r="AM1" s="521"/>
    </row>
    <row r="2" spans="1:39">
      <c r="A2" s="691" t="s">
        <v>170</v>
      </c>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row>
    <row r="3" spans="1:39">
      <c r="A3" s="691"/>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row>
    <row r="4" spans="1:39" ht="13.5" customHeight="1">
      <c r="A4" s="296"/>
      <c r="B4" s="296"/>
      <c r="C4" s="296"/>
      <c r="D4" s="296"/>
      <c r="E4" s="296"/>
      <c r="F4" s="296"/>
      <c r="G4" s="296"/>
      <c r="H4" s="296"/>
      <c r="I4" s="296"/>
      <c r="J4" s="296"/>
      <c r="K4" s="296"/>
      <c r="L4" s="296"/>
      <c r="M4" s="296"/>
      <c r="N4" s="296"/>
      <c r="O4" s="296"/>
      <c r="P4" s="296"/>
      <c r="Q4" s="296"/>
      <c r="R4" s="296"/>
      <c r="AC4" s="546">
        <f ca="1">TODAY()</f>
        <v>44117</v>
      </c>
      <c r="AD4" s="546"/>
      <c r="AE4" s="546"/>
      <c r="AF4" s="546"/>
      <c r="AG4" s="546"/>
      <c r="AH4" s="546"/>
      <c r="AI4" s="546"/>
      <c r="AJ4" s="546"/>
      <c r="AK4" s="546"/>
      <c r="AL4" s="546"/>
      <c r="AM4" s="546"/>
    </row>
    <row r="5" spans="1:39" ht="13.5" customHeight="1" thickBot="1">
      <c r="A5" s="293" t="s">
        <v>169</v>
      </c>
      <c r="B5" s="296"/>
      <c r="C5" s="296"/>
      <c r="D5" s="296"/>
      <c r="E5" s="296"/>
      <c r="F5" s="296"/>
      <c r="G5" s="296"/>
      <c r="H5" s="296"/>
      <c r="I5" s="296"/>
      <c r="J5" s="296"/>
      <c r="K5" s="296"/>
      <c r="L5" s="296"/>
      <c r="M5" s="296"/>
      <c r="N5" s="296"/>
      <c r="O5" s="296"/>
      <c r="P5" s="296"/>
      <c r="Q5" s="296"/>
      <c r="R5" s="296"/>
    </row>
    <row r="6" spans="1:39">
      <c r="S6" s="694" t="s">
        <v>13</v>
      </c>
      <c r="T6" s="695"/>
      <c r="U6" s="695"/>
      <c r="V6" s="695"/>
      <c r="W6" s="695"/>
      <c r="X6" s="695"/>
      <c r="Y6" s="696"/>
      <c r="Z6" s="698" t="s">
        <v>168</v>
      </c>
      <c r="AA6" s="692"/>
      <c r="AB6" s="692"/>
      <c r="AC6" s="692"/>
      <c r="AD6" s="708">
        <f>⑤⑧処遇Ⅰ入力シート!I7</f>
        <v>0</v>
      </c>
      <c r="AE6" s="708"/>
      <c r="AF6" s="708"/>
      <c r="AG6" s="708"/>
      <c r="AH6" s="708"/>
      <c r="AI6" s="708"/>
      <c r="AJ6" s="708"/>
      <c r="AK6" s="708"/>
      <c r="AL6" s="692" t="s">
        <v>31</v>
      </c>
      <c r="AM6" s="693"/>
    </row>
    <row r="7" spans="1:39">
      <c r="S7" s="697" t="s">
        <v>14</v>
      </c>
      <c r="T7" s="551"/>
      <c r="U7" s="551"/>
      <c r="V7" s="551"/>
      <c r="W7" s="551"/>
      <c r="X7" s="551"/>
      <c r="Y7" s="534"/>
      <c r="Z7" s="699" t="str">
        <f>⑤⑧処遇Ⅰ入力シート!E8</f>
        <v>保育所</v>
      </c>
      <c r="AA7" s="700"/>
      <c r="AB7" s="700"/>
      <c r="AC7" s="700"/>
      <c r="AD7" s="700"/>
      <c r="AE7" s="700"/>
      <c r="AF7" s="700"/>
      <c r="AG7" s="700"/>
      <c r="AH7" s="700"/>
      <c r="AI7" s="700"/>
      <c r="AJ7" s="700"/>
      <c r="AK7" s="700"/>
      <c r="AL7" s="700"/>
      <c r="AM7" s="701"/>
    </row>
    <row r="8" spans="1:39">
      <c r="S8" s="697" t="s">
        <v>15</v>
      </c>
      <c r="T8" s="551"/>
      <c r="U8" s="551"/>
      <c r="V8" s="551"/>
      <c r="W8" s="551"/>
      <c r="X8" s="551"/>
      <c r="Y8" s="534"/>
      <c r="Z8" s="702">
        <f>⑤⑧処遇Ⅰ入力シート!E9</f>
        <v>0</v>
      </c>
      <c r="AA8" s="703"/>
      <c r="AB8" s="703"/>
      <c r="AC8" s="703"/>
      <c r="AD8" s="703"/>
      <c r="AE8" s="703"/>
      <c r="AF8" s="703"/>
      <c r="AG8" s="703"/>
      <c r="AH8" s="703"/>
      <c r="AI8" s="703"/>
      <c r="AJ8" s="703"/>
      <c r="AK8" s="703"/>
      <c r="AL8" s="703"/>
      <c r="AM8" s="704"/>
    </row>
    <row r="9" spans="1:39" ht="27" customHeight="1">
      <c r="S9" s="697" t="s">
        <v>16</v>
      </c>
      <c r="T9" s="551"/>
      <c r="U9" s="551"/>
      <c r="V9" s="551"/>
      <c r="W9" s="551"/>
      <c r="X9" s="551"/>
      <c r="Y9" s="534"/>
      <c r="Z9" s="705">
        <f>⑤⑧処遇Ⅰ入力シート!E10</f>
        <v>0</v>
      </c>
      <c r="AA9" s="706"/>
      <c r="AB9" s="706"/>
      <c r="AC9" s="706"/>
      <c r="AD9" s="706"/>
      <c r="AE9" s="706"/>
      <c r="AF9" s="706"/>
      <c r="AG9" s="706"/>
      <c r="AH9" s="706"/>
      <c r="AI9" s="706"/>
      <c r="AJ9" s="706"/>
      <c r="AK9" s="706"/>
      <c r="AL9" s="706"/>
      <c r="AM9" s="707"/>
    </row>
    <row r="10" spans="1:39" ht="18" thickBot="1">
      <c r="S10" s="711" t="s">
        <v>32</v>
      </c>
      <c r="T10" s="555"/>
      <c r="U10" s="555"/>
      <c r="V10" s="555"/>
      <c r="W10" s="555"/>
      <c r="X10" s="555"/>
      <c r="Y10" s="536"/>
      <c r="Z10" s="712">
        <f>⑤⑧処遇Ⅰ入力シート!E11</f>
        <v>0</v>
      </c>
      <c r="AA10" s="713"/>
      <c r="AB10" s="713"/>
      <c r="AC10" s="713"/>
      <c r="AD10" s="713"/>
      <c r="AE10" s="713"/>
      <c r="AF10" s="713"/>
      <c r="AG10" s="713"/>
      <c r="AH10" s="713"/>
      <c r="AI10" s="713"/>
      <c r="AJ10" s="713"/>
      <c r="AK10" s="713"/>
      <c r="AL10" s="709" t="s">
        <v>167</v>
      </c>
      <c r="AM10" s="710"/>
    </row>
    <row r="12" spans="1:39">
      <c r="A12" s="714" t="s">
        <v>119</v>
      </c>
      <c r="B12" s="715"/>
      <c r="C12" s="714" t="s">
        <v>166</v>
      </c>
      <c r="D12" s="715"/>
      <c r="E12" s="715"/>
      <c r="F12" s="715"/>
      <c r="G12" s="714" t="s">
        <v>165</v>
      </c>
      <c r="H12" s="715"/>
      <c r="I12" s="715"/>
      <c r="J12" s="715"/>
      <c r="K12" s="714" t="s">
        <v>164</v>
      </c>
      <c r="L12" s="715"/>
      <c r="M12" s="715"/>
      <c r="N12" s="715"/>
      <c r="O12" s="715"/>
      <c r="P12" s="715"/>
      <c r="Q12" s="715"/>
      <c r="R12" s="716"/>
      <c r="S12" s="723" t="s">
        <v>163</v>
      </c>
      <c r="T12" s="723"/>
      <c r="U12" s="723"/>
      <c r="V12" s="723"/>
      <c r="W12" s="723"/>
      <c r="X12" s="723"/>
      <c r="Y12" s="724"/>
      <c r="Z12" s="727" t="s">
        <v>162</v>
      </c>
      <c r="AA12" s="727"/>
      <c r="AB12" s="727"/>
      <c r="AC12" s="727"/>
      <c r="AD12" s="727"/>
      <c r="AE12" s="727"/>
      <c r="AF12" s="728"/>
      <c r="AG12" s="731" t="s">
        <v>161</v>
      </c>
      <c r="AH12" s="715"/>
      <c r="AI12" s="715"/>
      <c r="AJ12" s="715"/>
      <c r="AK12" s="715"/>
      <c r="AL12" s="715"/>
      <c r="AM12" s="716"/>
    </row>
    <row r="13" spans="1:39">
      <c r="A13" s="717"/>
      <c r="B13" s="718"/>
      <c r="C13" s="717"/>
      <c r="D13" s="718"/>
      <c r="E13" s="718"/>
      <c r="F13" s="718"/>
      <c r="G13" s="717"/>
      <c r="H13" s="718"/>
      <c r="I13" s="718"/>
      <c r="J13" s="718"/>
      <c r="K13" s="717"/>
      <c r="L13" s="718"/>
      <c r="M13" s="718"/>
      <c r="N13" s="718"/>
      <c r="O13" s="718"/>
      <c r="P13" s="718"/>
      <c r="Q13" s="718"/>
      <c r="R13" s="719"/>
      <c r="S13" s="725"/>
      <c r="T13" s="725"/>
      <c r="U13" s="725"/>
      <c r="V13" s="725"/>
      <c r="W13" s="725"/>
      <c r="X13" s="725"/>
      <c r="Y13" s="726"/>
      <c r="Z13" s="729"/>
      <c r="AA13" s="729"/>
      <c r="AB13" s="729"/>
      <c r="AC13" s="729"/>
      <c r="AD13" s="729"/>
      <c r="AE13" s="729"/>
      <c r="AF13" s="730"/>
      <c r="AG13" s="718"/>
      <c r="AH13" s="718"/>
      <c r="AI13" s="718"/>
      <c r="AJ13" s="718"/>
      <c r="AK13" s="718"/>
      <c r="AL13" s="718"/>
      <c r="AM13" s="719"/>
    </row>
    <row r="14" spans="1:39">
      <c r="A14" s="717"/>
      <c r="B14" s="718"/>
      <c r="C14" s="717"/>
      <c r="D14" s="718"/>
      <c r="E14" s="718"/>
      <c r="F14" s="718"/>
      <c r="G14" s="717"/>
      <c r="H14" s="718"/>
      <c r="I14" s="718"/>
      <c r="J14" s="718"/>
      <c r="K14" s="717"/>
      <c r="L14" s="718"/>
      <c r="M14" s="718"/>
      <c r="N14" s="718"/>
      <c r="O14" s="718"/>
      <c r="P14" s="718"/>
      <c r="Q14" s="718"/>
      <c r="R14" s="719"/>
      <c r="S14" s="725"/>
      <c r="T14" s="725"/>
      <c r="U14" s="725"/>
      <c r="V14" s="725"/>
      <c r="W14" s="725"/>
      <c r="X14" s="725"/>
      <c r="Y14" s="726"/>
      <c r="Z14" s="729"/>
      <c r="AA14" s="729"/>
      <c r="AB14" s="729"/>
      <c r="AC14" s="729"/>
      <c r="AD14" s="729"/>
      <c r="AE14" s="729"/>
      <c r="AF14" s="730"/>
      <c r="AG14" s="718"/>
      <c r="AH14" s="718"/>
      <c r="AI14" s="718"/>
      <c r="AJ14" s="718"/>
      <c r="AK14" s="718"/>
      <c r="AL14" s="718"/>
      <c r="AM14" s="719"/>
    </row>
    <row r="15" spans="1:39">
      <c r="A15" s="720"/>
      <c r="B15" s="721"/>
      <c r="C15" s="720"/>
      <c r="D15" s="721"/>
      <c r="E15" s="721"/>
      <c r="F15" s="721"/>
      <c r="G15" s="720"/>
      <c r="H15" s="721"/>
      <c r="I15" s="721"/>
      <c r="J15" s="721"/>
      <c r="K15" s="720"/>
      <c r="L15" s="721"/>
      <c r="M15" s="721"/>
      <c r="N15" s="721"/>
      <c r="O15" s="721"/>
      <c r="P15" s="721"/>
      <c r="Q15" s="721"/>
      <c r="R15" s="722"/>
      <c r="S15" s="732" t="s">
        <v>160</v>
      </c>
      <c r="T15" s="733"/>
      <c r="U15" s="733"/>
      <c r="V15" s="733"/>
      <c r="W15" s="733"/>
      <c r="X15" s="733"/>
      <c r="Y15" s="734"/>
      <c r="Z15" s="733" t="s">
        <v>159</v>
      </c>
      <c r="AA15" s="733"/>
      <c r="AB15" s="733"/>
      <c r="AC15" s="733"/>
      <c r="AD15" s="733"/>
      <c r="AE15" s="733"/>
      <c r="AF15" s="734"/>
      <c r="AG15" s="721"/>
      <c r="AH15" s="721"/>
      <c r="AI15" s="721"/>
      <c r="AJ15" s="721"/>
      <c r="AK15" s="721"/>
      <c r="AL15" s="721"/>
      <c r="AM15" s="722"/>
    </row>
    <row r="16" spans="1:39">
      <c r="A16" s="739">
        <v>1</v>
      </c>
      <c r="B16" s="740"/>
      <c r="C16" s="739" t="s">
        <v>398</v>
      </c>
      <c r="D16" s="740"/>
      <c r="E16" s="740"/>
      <c r="F16" s="740"/>
      <c r="G16" s="714" t="s">
        <v>399</v>
      </c>
      <c r="H16" s="715"/>
      <c r="I16" s="715"/>
      <c r="J16" s="715"/>
      <c r="K16" s="714" t="str">
        <f>IF(⑤⑧処遇Ⅰ入力シート!E10=0,"",⑤⑧処遇Ⅰ入力シート!E10)</f>
        <v/>
      </c>
      <c r="L16" s="715"/>
      <c r="M16" s="715"/>
      <c r="N16" s="715"/>
      <c r="O16" s="715"/>
      <c r="P16" s="715"/>
      <c r="Q16" s="715"/>
      <c r="R16" s="716"/>
      <c r="S16" s="743"/>
      <c r="T16" s="743"/>
      <c r="U16" s="743"/>
      <c r="V16" s="743"/>
      <c r="W16" s="743"/>
      <c r="X16" s="743"/>
      <c r="Y16" s="744"/>
      <c r="Z16" s="743"/>
      <c r="AA16" s="743"/>
      <c r="AB16" s="743"/>
      <c r="AC16" s="743"/>
      <c r="AD16" s="743"/>
      <c r="AE16" s="743"/>
      <c r="AF16" s="744"/>
      <c r="AG16" s="735">
        <f>S16-Z16</f>
        <v>0</v>
      </c>
      <c r="AH16" s="735"/>
      <c r="AI16" s="735"/>
      <c r="AJ16" s="735"/>
      <c r="AK16" s="735"/>
      <c r="AL16" s="735"/>
      <c r="AM16" s="736"/>
    </row>
    <row r="17" spans="1:39">
      <c r="A17" s="741"/>
      <c r="B17" s="742"/>
      <c r="C17" s="741"/>
      <c r="D17" s="742"/>
      <c r="E17" s="742"/>
      <c r="F17" s="742"/>
      <c r="G17" s="717"/>
      <c r="H17" s="718"/>
      <c r="I17" s="718"/>
      <c r="J17" s="718"/>
      <c r="K17" s="720"/>
      <c r="L17" s="721"/>
      <c r="M17" s="721"/>
      <c r="N17" s="721"/>
      <c r="O17" s="721"/>
      <c r="P17" s="721"/>
      <c r="Q17" s="721"/>
      <c r="R17" s="722"/>
      <c r="S17" s="745"/>
      <c r="T17" s="745"/>
      <c r="U17" s="745"/>
      <c r="V17" s="745"/>
      <c r="W17" s="745"/>
      <c r="X17" s="745"/>
      <c r="Y17" s="746"/>
      <c r="Z17" s="745"/>
      <c r="AA17" s="745"/>
      <c r="AB17" s="745"/>
      <c r="AC17" s="745"/>
      <c r="AD17" s="745"/>
      <c r="AE17" s="745"/>
      <c r="AF17" s="746"/>
      <c r="AG17" s="737"/>
      <c r="AH17" s="737"/>
      <c r="AI17" s="737"/>
      <c r="AJ17" s="737"/>
      <c r="AK17" s="737"/>
      <c r="AL17" s="737"/>
      <c r="AM17" s="738"/>
    </row>
    <row r="18" spans="1:39">
      <c r="A18" s="739">
        <v>2</v>
      </c>
      <c r="B18" s="740"/>
      <c r="C18" s="747"/>
      <c r="D18" s="748"/>
      <c r="E18" s="748"/>
      <c r="F18" s="749"/>
      <c r="G18" s="751"/>
      <c r="H18" s="752"/>
      <c r="I18" s="752"/>
      <c r="J18" s="752"/>
      <c r="K18" s="751"/>
      <c r="L18" s="752"/>
      <c r="M18" s="752"/>
      <c r="N18" s="752"/>
      <c r="O18" s="752"/>
      <c r="P18" s="752"/>
      <c r="Q18" s="752"/>
      <c r="R18" s="755"/>
      <c r="S18" s="743"/>
      <c r="T18" s="743"/>
      <c r="U18" s="743"/>
      <c r="V18" s="743"/>
      <c r="W18" s="743"/>
      <c r="X18" s="743"/>
      <c r="Y18" s="744"/>
      <c r="Z18" s="743"/>
      <c r="AA18" s="743"/>
      <c r="AB18" s="743"/>
      <c r="AC18" s="743"/>
      <c r="AD18" s="743"/>
      <c r="AE18" s="743"/>
      <c r="AF18" s="744"/>
      <c r="AG18" s="735">
        <f>S18-Z18</f>
        <v>0</v>
      </c>
      <c r="AH18" s="735"/>
      <c r="AI18" s="735"/>
      <c r="AJ18" s="735"/>
      <c r="AK18" s="735"/>
      <c r="AL18" s="735"/>
      <c r="AM18" s="736"/>
    </row>
    <row r="19" spans="1:39">
      <c r="A19" s="741"/>
      <c r="B19" s="742"/>
      <c r="C19" s="568"/>
      <c r="D19" s="750"/>
      <c r="E19" s="750"/>
      <c r="F19" s="569"/>
      <c r="G19" s="753"/>
      <c r="H19" s="754"/>
      <c r="I19" s="754"/>
      <c r="J19" s="754"/>
      <c r="K19" s="753"/>
      <c r="L19" s="754"/>
      <c r="M19" s="754"/>
      <c r="N19" s="754"/>
      <c r="O19" s="754"/>
      <c r="P19" s="754"/>
      <c r="Q19" s="754"/>
      <c r="R19" s="756"/>
      <c r="S19" s="745"/>
      <c r="T19" s="745"/>
      <c r="U19" s="745"/>
      <c r="V19" s="745"/>
      <c r="W19" s="745"/>
      <c r="X19" s="745"/>
      <c r="Y19" s="746"/>
      <c r="Z19" s="745"/>
      <c r="AA19" s="745"/>
      <c r="AB19" s="745"/>
      <c r="AC19" s="745"/>
      <c r="AD19" s="745"/>
      <c r="AE19" s="745"/>
      <c r="AF19" s="746"/>
      <c r="AG19" s="737"/>
      <c r="AH19" s="737"/>
      <c r="AI19" s="737"/>
      <c r="AJ19" s="737"/>
      <c r="AK19" s="737"/>
      <c r="AL19" s="737"/>
      <c r="AM19" s="738"/>
    </row>
    <row r="20" spans="1:39">
      <c r="A20" s="739">
        <v>3</v>
      </c>
      <c r="B20" s="740"/>
      <c r="C20" s="747"/>
      <c r="D20" s="748"/>
      <c r="E20" s="748"/>
      <c r="F20" s="749"/>
      <c r="G20" s="751"/>
      <c r="H20" s="752"/>
      <c r="I20" s="752"/>
      <c r="J20" s="752"/>
      <c r="K20" s="751"/>
      <c r="L20" s="752"/>
      <c r="M20" s="752"/>
      <c r="N20" s="752"/>
      <c r="O20" s="752"/>
      <c r="P20" s="752"/>
      <c r="Q20" s="752"/>
      <c r="R20" s="755"/>
      <c r="S20" s="743"/>
      <c r="T20" s="743"/>
      <c r="U20" s="743"/>
      <c r="V20" s="743"/>
      <c r="W20" s="743"/>
      <c r="X20" s="743"/>
      <c r="Y20" s="744"/>
      <c r="Z20" s="743"/>
      <c r="AA20" s="743"/>
      <c r="AB20" s="743"/>
      <c r="AC20" s="743"/>
      <c r="AD20" s="743"/>
      <c r="AE20" s="743"/>
      <c r="AF20" s="744"/>
      <c r="AG20" s="735">
        <f>S20-Z20</f>
        <v>0</v>
      </c>
      <c r="AH20" s="735"/>
      <c r="AI20" s="735"/>
      <c r="AJ20" s="735"/>
      <c r="AK20" s="735"/>
      <c r="AL20" s="735"/>
      <c r="AM20" s="736"/>
    </row>
    <row r="21" spans="1:39">
      <c r="A21" s="741"/>
      <c r="B21" s="742"/>
      <c r="C21" s="568"/>
      <c r="D21" s="750"/>
      <c r="E21" s="750"/>
      <c r="F21" s="569"/>
      <c r="G21" s="753"/>
      <c r="H21" s="754"/>
      <c r="I21" s="754"/>
      <c r="J21" s="754"/>
      <c r="K21" s="753"/>
      <c r="L21" s="754"/>
      <c r="M21" s="754"/>
      <c r="N21" s="754"/>
      <c r="O21" s="754"/>
      <c r="P21" s="754"/>
      <c r="Q21" s="754"/>
      <c r="R21" s="756"/>
      <c r="S21" s="745"/>
      <c r="T21" s="745"/>
      <c r="U21" s="745"/>
      <c r="V21" s="745"/>
      <c r="W21" s="745"/>
      <c r="X21" s="745"/>
      <c r="Y21" s="746"/>
      <c r="Z21" s="745"/>
      <c r="AA21" s="745"/>
      <c r="AB21" s="745"/>
      <c r="AC21" s="745"/>
      <c r="AD21" s="745"/>
      <c r="AE21" s="745"/>
      <c r="AF21" s="746"/>
      <c r="AG21" s="737"/>
      <c r="AH21" s="737"/>
      <c r="AI21" s="737"/>
      <c r="AJ21" s="737"/>
      <c r="AK21" s="737"/>
      <c r="AL21" s="737"/>
      <c r="AM21" s="738"/>
    </row>
    <row r="22" spans="1:39">
      <c r="A22" s="739">
        <v>4</v>
      </c>
      <c r="B22" s="740"/>
      <c r="C22" s="747"/>
      <c r="D22" s="748"/>
      <c r="E22" s="748"/>
      <c r="F22" s="749"/>
      <c r="G22" s="751"/>
      <c r="H22" s="752"/>
      <c r="I22" s="752"/>
      <c r="J22" s="752"/>
      <c r="K22" s="751"/>
      <c r="L22" s="752"/>
      <c r="M22" s="752"/>
      <c r="N22" s="752"/>
      <c r="O22" s="752"/>
      <c r="P22" s="752"/>
      <c r="Q22" s="752"/>
      <c r="R22" s="755"/>
      <c r="S22" s="743"/>
      <c r="T22" s="743"/>
      <c r="U22" s="743"/>
      <c r="V22" s="743"/>
      <c r="W22" s="743"/>
      <c r="X22" s="743"/>
      <c r="Y22" s="744"/>
      <c r="Z22" s="743"/>
      <c r="AA22" s="743"/>
      <c r="AB22" s="743"/>
      <c r="AC22" s="743"/>
      <c r="AD22" s="743"/>
      <c r="AE22" s="743"/>
      <c r="AF22" s="744"/>
      <c r="AG22" s="735">
        <f>S22-Z22</f>
        <v>0</v>
      </c>
      <c r="AH22" s="735"/>
      <c r="AI22" s="735"/>
      <c r="AJ22" s="735"/>
      <c r="AK22" s="735"/>
      <c r="AL22" s="735"/>
      <c r="AM22" s="736"/>
    </row>
    <row r="23" spans="1:39">
      <c r="A23" s="741"/>
      <c r="B23" s="742"/>
      <c r="C23" s="568"/>
      <c r="D23" s="750"/>
      <c r="E23" s="750"/>
      <c r="F23" s="569"/>
      <c r="G23" s="753"/>
      <c r="H23" s="754"/>
      <c r="I23" s="754"/>
      <c r="J23" s="754"/>
      <c r="K23" s="753"/>
      <c r="L23" s="754"/>
      <c r="M23" s="754"/>
      <c r="N23" s="754"/>
      <c r="O23" s="754"/>
      <c r="P23" s="754"/>
      <c r="Q23" s="754"/>
      <c r="R23" s="756"/>
      <c r="S23" s="745"/>
      <c r="T23" s="745"/>
      <c r="U23" s="745"/>
      <c r="V23" s="745"/>
      <c r="W23" s="745"/>
      <c r="X23" s="745"/>
      <c r="Y23" s="746"/>
      <c r="Z23" s="745"/>
      <c r="AA23" s="745"/>
      <c r="AB23" s="745"/>
      <c r="AC23" s="745"/>
      <c r="AD23" s="745"/>
      <c r="AE23" s="745"/>
      <c r="AF23" s="746"/>
      <c r="AG23" s="737"/>
      <c r="AH23" s="737"/>
      <c r="AI23" s="737"/>
      <c r="AJ23" s="737"/>
      <c r="AK23" s="737"/>
      <c r="AL23" s="737"/>
      <c r="AM23" s="738"/>
    </row>
    <row r="24" spans="1:39">
      <c r="A24" s="739">
        <v>5</v>
      </c>
      <c r="B24" s="740"/>
      <c r="C24" s="747"/>
      <c r="D24" s="748"/>
      <c r="E24" s="748"/>
      <c r="F24" s="749"/>
      <c r="G24" s="751"/>
      <c r="H24" s="752"/>
      <c r="I24" s="752"/>
      <c r="J24" s="752"/>
      <c r="K24" s="751"/>
      <c r="L24" s="752"/>
      <c r="M24" s="752"/>
      <c r="N24" s="752"/>
      <c r="O24" s="752"/>
      <c r="P24" s="752"/>
      <c r="Q24" s="752"/>
      <c r="R24" s="755"/>
      <c r="S24" s="743"/>
      <c r="T24" s="743"/>
      <c r="U24" s="743"/>
      <c r="V24" s="743"/>
      <c r="W24" s="743"/>
      <c r="X24" s="743"/>
      <c r="Y24" s="744"/>
      <c r="Z24" s="743"/>
      <c r="AA24" s="743"/>
      <c r="AB24" s="743"/>
      <c r="AC24" s="743"/>
      <c r="AD24" s="743"/>
      <c r="AE24" s="743"/>
      <c r="AF24" s="744"/>
      <c r="AG24" s="735">
        <f>S24-Z24</f>
        <v>0</v>
      </c>
      <c r="AH24" s="735"/>
      <c r="AI24" s="735"/>
      <c r="AJ24" s="735"/>
      <c r="AK24" s="735"/>
      <c r="AL24" s="735"/>
      <c r="AM24" s="736"/>
    </row>
    <row r="25" spans="1:39">
      <c r="A25" s="741"/>
      <c r="B25" s="742"/>
      <c r="C25" s="568"/>
      <c r="D25" s="750"/>
      <c r="E25" s="750"/>
      <c r="F25" s="569"/>
      <c r="G25" s="753"/>
      <c r="H25" s="754"/>
      <c r="I25" s="754"/>
      <c r="J25" s="754"/>
      <c r="K25" s="753"/>
      <c r="L25" s="754"/>
      <c r="M25" s="754"/>
      <c r="N25" s="754"/>
      <c r="O25" s="754"/>
      <c r="P25" s="754"/>
      <c r="Q25" s="754"/>
      <c r="R25" s="756"/>
      <c r="S25" s="745"/>
      <c r="T25" s="745"/>
      <c r="U25" s="745"/>
      <c r="V25" s="745"/>
      <c r="W25" s="745"/>
      <c r="X25" s="745"/>
      <c r="Y25" s="746"/>
      <c r="Z25" s="745"/>
      <c r="AA25" s="745"/>
      <c r="AB25" s="745"/>
      <c r="AC25" s="745"/>
      <c r="AD25" s="745"/>
      <c r="AE25" s="745"/>
      <c r="AF25" s="746"/>
      <c r="AG25" s="737"/>
      <c r="AH25" s="737"/>
      <c r="AI25" s="737"/>
      <c r="AJ25" s="737"/>
      <c r="AK25" s="737"/>
      <c r="AL25" s="737"/>
      <c r="AM25" s="738"/>
    </row>
    <row r="26" spans="1:39">
      <c r="A26" s="739">
        <v>6</v>
      </c>
      <c r="B26" s="740"/>
      <c r="C26" s="747"/>
      <c r="D26" s="748"/>
      <c r="E26" s="748"/>
      <c r="F26" s="749"/>
      <c r="G26" s="751"/>
      <c r="H26" s="752"/>
      <c r="I26" s="752"/>
      <c r="J26" s="752"/>
      <c r="K26" s="751"/>
      <c r="L26" s="752"/>
      <c r="M26" s="752"/>
      <c r="N26" s="752"/>
      <c r="O26" s="752"/>
      <c r="P26" s="752"/>
      <c r="Q26" s="752"/>
      <c r="R26" s="755"/>
      <c r="S26" s="743"/>
      <c r="T26" s="743"/>
      <c r="U26" s="743"/>
      <c r="V26" s="743"/>
      <c r="W26" s="743"/>
      <c r="X26" s="743"/>
      <c r="Y26" s="744"/>
      <c r="Z26" s="743"/>
      <c r="AA26" s="743"/>
      <c r="AB26" s="743"/>
      <c r="AC26" s="743"/>
      <c r="AD26" s="743"/>
      <c r="AE26" s="743"/>
      <c r="AF26" s="744"/>
      <c r="AG26" s="735">
        <f>S26-Z26</f>
        <v>0</v>
      </c>
      <c r="AH26" s="735"/>
      <c r="AI26" s="735"/>
      <c r="AJ26" s="735"/>
      <c r="AK26" s="735"/>
      <c r="AL26" s="735"/>
      <c r="AM26" s="736"/>
    </row>
    <row r="27" spans="1:39">
      <c r="A27" s="741"/>
      <c r="B27" s="742"/>
      <c r="C27" s="568"/>
      <c r="D27" s="750"/>
      <c r="E27" s="750"/>
      <c r="F27" s="569"/>
      <c r="G27" s="753"/>
      <c r="H27" s="754"/>
      <c r="I27" s="754"/>
      <c r="J27" s="754"/>
      <c r="K27" s="753"/>
      <c r="L27" s="754"/>
      <c r="M27" s="754"/>
      <c r="N27" s="754"/>
      <c r="O27" s="754"/>
      <c r="P27" s="754"/>
      <c r="Q27" s="754"/>
      <c r="R27" s="756"/>
      <c r="S27" s="745"/>
      <c r="T27" s="745"/>
      <c r="U27" s="745"/>
      <c r="V27" s="745"/>
      <c r="W27" s="745"/>
      <c r="X27" s="745"/>
      <c r="Y27" s="746"/>
      <c r="Z27" s="745"/>
      <c r="AA27" s="745"/>
      <c r="AB27" s="745"/>
      <c r="AC27" s="745"/>
      <c r="AD27" s="745"/>
      <c r="AE27" s="745"/>
      <c r="AF27" s="746"/>
      <c r="AG27" s="737"/>
      <c r="AH27" s="737"/>
      <c r="AI27" s="737"/>
      <c r="AJ27" s="737"/>
      <c r="AK27" s="737"/>
      <c r="AL27" s="737"/>
      <c r="AM27" s="738"/>
    </row>
    <row r="28" spans="1:39">
      <c r="A28" s="739">
        <v>7</v>
      </c>
      <c r="B28" s="740"/>
      <c r="C28" s="747"/>
      <c r="D28" s="748"/>
      <c r="E28" s="748"/>
      <c r="F28" s="748"/>
      <c r="G28" s="751"/>
      <c r="H28" s="752"/>
      <c r="I28" s="752"/>
      <c r="J28" s="752"/>
      <c r="K28" s="751"/>
      <c r="L28" s="752"/>
      <c r="M28" s="752"/>
      <c r="N28" s="752"/>
      <c r="O28" s="752"/>
      <c r="P28" s="752"/>
      <c r="Q28" s="752"/>
      <c r="R28" s="755"/>
      <c r="S28" s="743"/>
      <c r="T28" s="743"/>
      <c r="U28" s="743"/>
      <c r="V28" s="743"/>
      <c r="W28" s="743"/>
      <c r="X28" s="743"/>
      <c r="Y28" s="744"/>
      <c r="Z28" s="743"/>
      <c r="AA28" s="743"/>
      <c r="AB28" s="743"/>
      <c r="AC28" s="743"/>
      <c r="AD28" s="743"/>
      <c r="AE28" s="743"/>
      <c r="AF28" s="744"/>
      <c r="AG28" s="735">
        <f>S28-Z28</f>
        <v>0</v>
      </c>
      <c r="AH28" s="735"/>
      <c r="AI28" s="735"/>
      <c r="AJ28" s="735"/>
      <c r="AK28" s="735"/>
      <c r="AL28" s="735"/>
      <c r="AM28" s="736"/>
    </row>
    <row r="29" spans="1:39">
      <c r="A29" s="741"/>
      <c r="B29" s="742"/>
      <c r="C29" s="568"/>
      <c r="D29" s="750"/>
      <c r="E29" s="750"/>
      <c r="F29" s="750"/>
      <c r="G29" s="753"/>
      <c r="H29" s="754"/>
      <c r="I29" s="754"/>
      <c r="J29" s="754"/>
      <c r="K29" s="538"/>
      <c r="L29" s="544"/>
      <c r="M29" s="544"/>
      <c r="N29" s="544"/>
      <c r="O29" s="544"/>
      <c r="P29" s="544"/>
      <c r="Q29" s="544"/>
      <c r="R29" s="539"/>
      <c r="S29" s="757"/>
      <c r="T29" s="757"/>
      <c r="U29" s="757"/>
      <c r="V29" s="757"/>
      <c r="W29" s="757"/>
      <c r="X29" s="757"/>
      <c r="Y29" s="758"/>
      <c r="Z29" s="757"/>
      <c r="AA29" s="757"/>
      <c r="AB29" s="757"/>
      <c r="AC29" s="757"/>
      <c r="AD29" s="757"/>
      <c r="AE29" s="757"/>
      <c r="AF29" s="758"/>
      <c r="AG29" s="737"/>
      <c r="AH29" s="737"/>
      <c r="AI29" s="737"/>
      <c r="AJ29" s="737"/>
      <c r="AK29" s="737"/>
      <c r="AL29" s="737"/>
      <c r="AM29" s="738"/>
    </row>
    <row r="30" spans="1:39">
      <c r="A30" s="739">
        <v>8</v>
      </c>
      <c r="B30" s="740"/>
      <c r="C30" s="747"/>
      <c r="D30" s="748"/>
      <c r="E30" s="748"/>
      <c r="F30" s="748"/>
      <c r="G30" s="751"/>
      <c r="H30" s="752"/>
      <c r="I30" s="752"/>
      <c r="J30" s="752"/>
      <c r="K30" s="751"/>
      <c r="L30" s="752"/>
      <c r="M30" s="752"/>
      <c r="N30" s="752"/>
      <c r="O30" s="752"/>
      <c r="P30" s="752"/>
      <c r="Q30" s="752"/>
      <c r="R30" s="755"/>
      <c r="S30" s="743"/>
      <c r="T30" s="743"/>
      <c r="U30" s="743"/>
      <c r="V30" s="743"/>
      <c r="W30" s="743"/>
      <c r="X30" s="743"/>
      <c r="Y30" s="744"/>
      <c r="Z30" s="743"/>
      <c r="AA30" s="743"/>
      <c r="AB30" s="743"/>
      <c r="AC30" s="743"/>
      <c r="AD30" s="743"/>
      <c r="AE30" s="743"/>
      <c r="AF30" s="744"/>
      <c r="AG30" s="735">
        <f>S30-Z30</f>
        <v>0</v>
      </c>
      <c r="AH30" s="735"/>
      <c r="AI30" s="735"/>
      <c r="AJ30" s="735"/>
      <c r="AK30" s="735"/>
      <c r="AL30" s="735"/>
      <c r="AM30" s="736"/>
    </row>
    <row r="31" spans="1:39">
      <c r="A31" s="741"/>
      <c r="B31" s="742"/>
      <c r="C31" s="759"/>
      <c r="D31" s="760"/>
      <c r="E31" s="760"/>
      <c r="F31" s="760"/>
      <c r="G31" s="753"/>
      <c r="H31" s="754"/>
      <c r="I31" s="754"/>
      <c r="J31" s="754"/>
      <c r="K31" s="753"/>
      <c r="L31" s="754"/>
      <c r="M31" s="754"/>
      <c r="N31" s="754"/>
      <c r="O31" s="754"/>
      <c r="P31" s="754"/>
      <c r="Q31" s="754"/>
      <c r="R31" s="756"/>
      <c r="S31" s="745"/>
      <c r="T31" s="745"/>
      <c r="U31" s="745"/>
      <c r="V31" s="745"/>
      <c r="W31" s="745"/>
      <c r="X31" s="745"/>
      <c r="Y31" s="746"/>
      <c r="Z31" s="745"/>
      <c r="AA31" s="745"/>
      <c r="AB31" s="745"/>
      <c r="AC31" s="745"/>
      <c r="AD31" s="745"/>
      <c r="AE31" s="745"/>
      <c r="AF31" s="746"/>
      <c r="AG31" s="737"/>
      <c r="AH31" s="737"/>
      <c r="AI31" s="737"/>
      <c r="AJ31" s="737"/>
      <c r="AK31" s="737"/>
      <c r="AL31" s="737"/>
      <c r="AM31" s="738"/>
    </row>
    <row r="32" spans="1:39">
      <c r="A32" s="739">
        <v>9</v>
      </c>
      <c r="B32" s="740"/>
      <c r="C32" s="747"/>
      <c r="D32" s="748"/>
      <c r="E32" s="748"/>
      <c r="F32" s="748"/>
      <c r="G32" s="751"/>
      <c r="H32" s="752"/>
      <c r="I32" s="752"/>
      <c r="J32" s="752"/>
      <c r="K32" s="751"/>
      <c r="L32" s="752"/>
      <c r="M32" s="752"/>
      <c r="N32" s="752"/>
      <c r="O32" s="752"/>
      <c r="P32" s="752"/>
      <c r="Q32" s="752"/>
      <c r="R32" s="755"/>
      <c r="S32" s="743"/>
      <c r="T32" s="743"/>
      <c r="U32" s="743"/>
      <c r="V32" s="743"/>
      <c r="W32" s="743"/>
      <c r="X32" s="743"/>
      <c r="Y32" s="744"/>
      <c r="Z32" s="743"/>
      <c r="AA32" s="743"/>
      <c r="AB32" s="743"/>
      <c r="AC32" s="743"/>
      <c r="AD32" s="743"/>
      <c r="AE32" s="743"/>
      <c r="AF32" s="744"/>
      <c r="AG32" s="735">
        <f>S32-Z32</f>
        <v>0</v>
      </c>
      <c r="AH32" s="735"/>
      <c r="AI32" s="735"/>
      <c r="AJ32" s="735"/>
      <c r="AK32" s="735"/>
      <c r="AL32" s="735"/>
      <c r="AM32" s="736"/>
    </row>
    <row r="33" spans="1:39">
      <c r="A33" s="741"/>
      <c r="B33" s="742"/>
      <c r="C33" s="759"/>
      <c r="D33" s="760"/>
      <c r="E33" s="760"/>
      <c r="F33" s="760"/>
      <c r="G33" s="753"/>
      <c r="H33" s="754"/>
      <c r="I33" s="754"/>
      <c r="J33" s="754"/>
      <c r="K33" s="753"/>
      <c r="L33" s="754"/>
      <c r="M33" s="754"/>
      <c r="N33" s="754"/>
      <c r="O33" s="754"/>
      <c r="P33" s="754"/>
      <c r="Q33" s="754"/>
      <c r="R33" s="756"/>
      <c r="S33" s="745"/>
      <c r="T33" s="745"/>
      <c r="U33" s="745"/>
      <c r="V33" s="745"/>
      <c r="W33" s="745"/>
      <c r="X33" s="745"/>
      <c r="Y33" s="746"/>
      <c r="Z33" s="745"/>
      <c r="AA33" s="745"/>
      <c r="AB33" s="745"/>
      <c r="AC33" s="745"/>
      <c r="AD33" s="745"/>
      <c r="AE33" s="745"/>
      <c r="AF33" s="746"/>
      <c r="AG33" s="737"/>
      <c r="AH33" s="737"/>
      <c r="AI33" s="737"/>
      <c r="AJ33" s="737"/>
      <c r="AK33" s="737"/>
      <c r="AL33" s="737"/>
      <c r="AM33" s="738"/>
    </row>
    <row r="34" spans="1:39">
      <c r="A34" s="739">
        <v>10</v>
      </c>
      <c r="B34" s="740"/>
      <c r="C34" s="747"/>
      <c r="D34" s="748"/>
      <c r="E34" s="748"/>
      <c r="F34" s="748"/>
      <c r="G34" s="751"/>
      <c r="H34" s="752"/>
      <c r="I34" s="752"/>
      <c r="J34" s="752"/>
      <c r="K34" s="751"/>
      <c r="L34" s="752"/>
      <c r="M34" s="752"/>
      <c r="N34" s="752"/>
      <c r="O34" s="752"/>
      <c r="P34" s="752"/>
      <c r="Q34" s="752"/>
      <c r="R34" s="755"/>
      <c r="S34" s="743"/>
      <c r="T34" s="743"/>
      <c r="U34" s="743"/>
      <c r="V34" s="743"/>
      <c r="W34" s="743"/>
      <c r="X34" s="743"/>
      <c r="Y34" s="744"/>
      <c r="Z34" s="743"/>
      <c r="AA34" s="743"/>
      <c r="AB34" s="743"/>
      <c r="AC34" s="743"/>
      <c r="AD34" s="743"/>
      <c r="AE34" s="743"/>
      <c r="AF34" s="744"/>
      <c r="AG34" s="735">
        <f>S34-Z34</f>
        <v>0</v>
      </c>
      <c r="AH34" s="735"/>
      <c r="AI34" s="735"/>
      <c r="AJ34" s="735"/>
      <c r="AK34" s="735"/>
      <c r="AL34" s="735"/>
      <c r="AM34" s="736"/>
    </row>
    <row r="35" spans="1:39">
      <c r="A35" s="741"/>
      <c r="B35" s="742"/>
      <c r="C35" s="759"/>
      <c r="D35" s="760"/>
      <c r="E35" s="760"/>
      <c r="F35" s="760"/>
      <c r="G35" s="753"/>
      <c r="H35" s="754"/>
      <c r="I35" s="754"/>
      <c r="J35" s="754"/>
      <c r="K35" s="753"/>
      <c r="L35" s="754"/>
      <c r="M35" s="754"/>
      <c r="N35" s="754"/>
      <c r="O35" s="754"/>
      <c r="P35" s="754"/>
      <c r="Q35" s="754"/>
      <c r="R35" s="756"/>
      <c r="S35" s="745"/>
      <c r="T35" s="745"/>
      <c r="U35" s="745"/>
      <c r="V35" s="745"/>
      <c r="W35" s="745"/>
      <c r="X35" s="745"/>
      <c r="Y35" s="746"/>
      <c r="Z35" s="745"/>
      <c r="AA35" s="745"/>
      <c r="AB35" s="745"/>
      <c r="AC35" s="745"/>
      <c r="AD35" s="745"/>
      <c r="AE35" s="745"/>
      <c r="AF35" s="746"/>
      <c r="AG35" s="737"/>
      <c r="AH35" s="737"/>
      <c r="AI35" s="737"/>
      <c r="AJ35" s="737"/>
      <c r="AK35" s="737"/>
      <c r="AL35" s="737"/>
      <c r="AM35" s="738"/>
    </row>
    <row r="36" spans="1:39">
      <c r="A36" s="739">
        <v>11</v>
      </c>
      <c r="B36" s="740"/>
      <c r="C36" s="747"/>
      <c r="D36" s="748"/>
      <c r="E36" s="748"/>
      <c r="F36" s="748"/>
      <c r="G36" s="751"/>
      <c r="H36" s="752"/>
      <c r="I36" s="752"/>
      <c r="J36" s="752"/>
      <c r="K36" s="751"/>
      <c r="L36" s="752"/>
      <c r="M36" s="752"/>
      <c r="N36" s="752"/>
      <c r="O36" s="752"/>
      <c r="P36" s="752"/>
      <c r="Q36" s="752"/>
      <c r="R36" s="755"/>
      <c r="S36" s="743"/>
      <c r="T36" s="743"/>
      <c r="U36" s="743"/>
      <c r="V36" s="743"/>
      <c r="W36" s="743"/>
      <c r="X36" s="743"/>
      <c r="Y36" s="744"/>
      <c r="Z36" s="743"/>
      <c r="AA36" s="743"/>
      <c r="AB36" s="743"/>
      <c r="AC36" s="743"/>
      <c r="AD36" s="743"/>
      <c r="AE36" s="743"/>
      <c r="AF36" s="744"/>
      <c r="AG36" s="735">
        <f>S36-Z36</f>
        <v>0</v>
      </c>
      <c r="AH36" s="735"/>
      <c r="AI36" s="735"/>
      <c r="AJ36" s="735"/>
      <c r="AK36" s="735"/>
      <c r="AL36" s="735"/>
      <c r="AM36" s="736"/>
    </row>
    <row r="37" spans="1:39">
      <c r="A37" s="741"/>
      <c r="B37" s="742"/>
      <c r="C37" s="759"/>
      <c r="D37" s="760"/>
      <c r="E37" s="760"/>
      <c r="F37" s="760"/>
      <c r="G37" s="753"/>
      <c r="H37" s="754"/>
      <c r="I37" s="754"/>
      <c r="J37" s="754"/>
      <c r="K37" s="753"/>
      <c r="L37" s="754"/>
      <c r="M37" s="754"/>
      <c r="N37" s="754"/>
      <c r="O37" s="754"/>
      <c r="P37" s="754"/>
      <c r="Q37" s="754"/>
      <c r="R37" s="756"/>
      <c r="S37" s="745"/>
      <c r="T37" s="745"/>
      <c r="U37" s="745"/>
      <c r="V37" s="745"/>
      <c r="W37" s="745"/>
      <c r="X37" s="745"/>
      <c r="Y37" s="746"/>
      <c r="Z37" s="745"/>
      <c r="AA37" s="745"/>
      <c r="AB37" s="745"/>
      <c r="AC37" s="745"/>
      <c r="AD37" s="745"/>
      <c r="AE37" s="745"/>
      <c r="AF37" s="746"/>
      <c r="AG37" s="737"/>
      <c r="AH37" s="737"/>
      <c r="AI37" s="737"/>
      <c r="AJ37" s="737"/>
      <c r="AK37" s="737"/>
      <c r="AL37" s="737"/>
      <c r="AM37" s="738"/>
    </row>
    <row r="38" spans="1:39">
      <c r="A38" s="739">
        <v>12</v>
      </c>
      <c r="B38" s="740"/>
      <c r="C38" s="747"/>
      <c r="D38" s="748"/>
      <c r="E38" s="748"/>
      <c r="F38" s="748"/>
      <c r="G38" s="751"/>
      <c r="H38" s="752"/>
      <c r="I38" s="752"/>
      <c r="J38" s="755"/>
      <c r="K38" s="751"/>
      <c r="L38" s="752"/>
      <c r="M38" s="752"/>
      <c r="N38" s="752"/>
      <c r="O38" s="752"/>
      <c r="P38" s="752"/>
      <c r="Q38" s="752"/>
      <c r="R38" s="755"/>
      <c r="S38" s="743"/>
      <c r="T38" s="743"/>
      <c r="U38" s="743"/>
      <c r="V38" s="743"/>
      <c r="W38" s="743"/>
      <c r="X38" s="743"/>
      <c r="Y38" s="744"/>
      <c r="Z38" s="743"/>
      <c r="AA38" s="743"/>
      <c r="AB38" s="743"/>
      <c r="AC38" s="743"/>
      <c r="AD38" s="743"/>
      <c r="AE38" s="743"/>
      <c r="AF38" s="744"/>
      <c r="AG38" s="735">
        <f>S38-Z38</f>
        <v>0</v>
      </c>
      <c r="AH38" s="735"/>
      <c r="AI38" s="735"/>
      <c r="AJ38" s="735"/>
      <c r="AK38" s="735"/>
      <c r="AL38" s="735"/>
      <c r="AM38" s="736"/>
    </row>
    <row r="39" spans="1:39">
      <c r="A39" s="765"/>
      <c r="B39" s="766"/>
      <c r="C39" s="568"/>
      <c r="D39" s="750"/>
      <c r="E39" s="750"/>
      <c r="F39" s="750"/>
      <c r="G39" s="538"/>
      <c r="H39" s="544"/>
      <c r="I39" s="544"/>
      <c r="J39" s="539"/>
      <c r="K39" s="538"/>
      <c r="L39" s="544"/>
      <c r="M39" s="544"/>
      <c r="N39" s="544"/>
      <c r="O39" s="544"/>
      <c r="P39" s="544"/>
      <c r="Q39" s="544"/>
      <c r="R39" s="539"/>
      <c r="S39" s="757"/>
      <c r="T39" s="757"/>
      <c r="U39" s="757"/>
      <c r="V39" s="757"/>
      <c r="W39" s="757"/>
      <c r="X39" s="757"/>
      <c r="Y39" s="758"/>
      <c r="Z39" s="757"/>
      <c r="AA39" s="757"/>
      <c r="AB39" s="757"/>
      <c r="AC39" s="757"/>
      <c r="AD39" s="757"/>
      <c r="AE39" s="757"/>
      <c r="AF39" s="758"/>
      <c r="AG39" s="737"/>
      <c r="AH39" s="737"/>
      <c r="AI39" s="737"/>
      <c r="AJ39" s="737"/>
      <c r="AK39" s="737"/>
      <c r="AL39" s="737"/>
      <c r="AM39" s="738"/>
    </row>
    <row r="40" spans="1:39">
      <c r="K40" s="739" t="s">
        <v>158</v>
      </c>
      <c r="L40" s="740"/>
      <c r="M40" s="740"/>
      <c r="N40" s="740"/>
      <c r="O40" s="740"/>
      <c r="P40" s="740"/>
      <c r="Q40" s="740"/>
      <c r="R40" s="768"/>
      <c r="S40" s="714" t="s">
        <v>157</v>
      </c>
      <c r="T40" s="715"/>
      <c r="U40" s="735">
        <f>SUM(S16:Y39)</f>
        <v>0</v>
      </c>
      <c r="V40" s="735"/>
      <c r="W40" s="735"/>
      <c r="X40" s="735"/>
      <c r="Y40" s="736"/>
      <c r="Z40" s="714" t="s">
        <v>157</v>
      </c>
      <c r="AA40" s="715"/>
      <c r="AB40" s="735">
        <f>SUM(Z16:AF39)</f>
        <v>0</v>
      </c>
      <c r="AC40" s="735"/>
      <c r="AD40" s="735"/>
      <c r="AE40" s="735"/>
      <c r="AF40" s="736"/>
      <c r="AG40" s="761" t="str">
        <f>IF(SUM(AG16:AM39)=0,"0円",SUM(AG16:AM39))</f>
        <v>0円</v>
      </c>
      <c r="AH40" s="735"/>
      <c r="AI40" s="735"/>
      <c r="AJ40" s="735"/>
      <c r="AK40" s="735"/>
      <c r="AL40" s="735"/>
      <c r="AM40" s="736"/>
    </row>
    <row r="41" spans="1:39">
      <c r="K41" s="765"/>
      <c r="L41" s="766"/>
      <c r="M41" s="766"/>
      <c r="N41" s="766"/>
      <c r="O41" s="766"/>
      <c r="P41" s="766"/>
      <c r="Q41" s="766"/>
      <c r="R41" s="769"/>
      <c r="S41" s="720"/>
      <c r="T41" s="721"/>
      <c r="U41" s="763"/>
      <c r="V41" s="763"/>
      <c r="W41" s="763"/>
      <c r="X41" s="763"/>
      <c r="Y41" s="764"/>
      <c r="Z41" s="720"/>
      <c r="AA41" s="721"/>
      <c r="AB41" s="763"/>
      <c r="AC41" s="763"/>
      <c r="AD41" s="763"/>
      <c r="AE41" s="763"/>
      <c r="AF41" s="764"/>
      <c r="AG41" s="762"/>
      <c r="AH41" s="763"/>
      <c r="AI41" s="763"/>
      <c r="AJ41" s="763"/>
      <c r="AK41" s="763"/>
      <c r="AL41" s="763"/>
      <c r="AM41" s="764"/>
    </row>
    <row r="43" spans="1:39">
      <c r="A43" s="293" t="s">
        <v>156</v>
      </c>
      <c r="C43" s="293" t="s">
        <v>155</v>
      </c>
    </row>
    <row r="44" spans="1:39">
      <c r="A44" s="293" t="s">
        <v>154</v>
      </c>
      <c r="C44" s="293" t="s">
        <v>153</v>
      </c>
    </row>
    <row r="45" spans="1:39">
      <c r="A45" s="293" t="s">
        <v>152</v>
      </c>
      <c r="C45" s="293" t="s">
        <v>151</v>
      </c>
    </row>
    <row r="46" spans="1:39">
      <c r="A46" s="293" t="s">
        <v>150</v>
      </c>
      <c r="C46" s="767" t="s">
        <v>149</v>
      </c>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row>
    <row r="47" spans="1:39">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row>
    <row r="48" spans="1:39">
      <c r="A48" s="293" t="s">
        <v>148</v>
      </c>
      <c r="C48" s="293" t="s">
        <v>147</v>
      </c>
    </row>
  </sheetData>
  <sheetProtection algorithmName="SHA-512" hashValue="qhh7vB8Kq1Cy62l9Q8j2tJTev9IG9vI6yveeNHO1q6zEuL/gysRYVx4scdfBfH9TkBQRE2z2vaQQHTdAvzRiLg==" saltValue="CvsL7M9y5W+nYGrBtGdwhA==" spinCount="100000" sheet="1" formatCells="0"/>
  <mergeCells count="116">
    <mergeCell ref="K38:R39"/>
    <mergeCell ref="S38:Y39"/>
    <mergeCell ref="Z38:AF39"/>
    <mergeCell ref="AG38:AM39"/>
    <mergeCell ref="A36:B37"/>
    <mergeCell ref="C46:AM47"/>
    <mergeCell ref="K40:R41"/>
    <mergeCell ref="S40:T41"/>
    <mergeCell ref="U40:Y41"/>
    <mergeCell ref="Z40:AA41"/>
    <mergeCell ref="AB40:AF41"/>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 ref="Z12:AF14"/>
    <mergeCell ref="AG12:AM15"/>
    <mergeCell ref="S15:Y15"/>
    <mergeCell ref="AG20:AM21"/>
    <mergeCell ref="Z15:AF15"/>
    <mergeCell ref="AG16:AM17"/>
    <mergeCell ref="AL1:AM1"/>
    <mergeCell ref="A2:AM3"/>
    <mergeCell ref="AC4:AM4"/>
    <mergeCell ref="AL6:AM6"/>
    <mergeCell ref="S6:Y6"/>
    <mergeCell ref="S7:Y7"/>
    <mergeCell ref="S8:Y8"/>
    <mergeCell ref="S9:Y9"/>
    <mergeCell ref="Z6:AC6"/>
    <mergeCell ref="Z7:AM7"/>
    <mergeCell ref="Z8:AM8"/>
    <mergeCell ref="Z9:AM9"/>
    <mergeCell ref="AD6:AK6"/>
  </mergeCells>
  <phoneticPr fontId="2"/>
  <conditionalFormatting sqref="C18:AF39 S16:AF17">
    <cfRule type="containsBlanks" dxfId="139"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I7" sqref="I7:M7"/>
    </sheetView>
  </sheetViews>
  <sheetFormatPr defaultRowHeight="18.75"/>
  <cols>
    <col min="1" max="23" width="9" style="335"/>
    <col min="24" max="24" width="9" style="335" customWidth="1"/>
    <col min="25" max="25" width="10.25" style="335" hidden="1" customWidth="1"/>
    <col min="26" max="26" width="9" style="335" hidden="1" customWidth="1"/>
    <col min="27" max="27" width="12.625" style="335" hidden="1" customWidth="1"/>
    <col min="28" max="37" width="9" style="335" hidden="1" customWidth="1"/>
    <col min="38" max="16384" width="9" style="335"/>
  </cols>
  <sheetData>
    <row r="1" spans="1:36" ht="30">
      <c r="A1" s="332" t="s">
        <v>109</v>
      </c>
      <c r="B1" s="333"/>
      <c r="C1" s="334"/>
      <c r="D1" s="334"/>
      <c r="E1" s="334"/>
      <c r="F1" s="334"/>
      <c r="G1" s="334"/>
      <c r="H1" s="334"/>
      <c r="I1" s="334"/>
      <c r="J1" s="334"/>
      <c r="K1" s="334"/>
      <c r="L1" s="334"/>
      <c r="M1" s="334"/>
      <c r="N1" s="334"/>
      <c r="O1" s="334"/>
      <c r="P1" s="334"/>
      <c r="Q1" s="334"/>
      <c r="R1" s="334"/>
      <c r="Y1" s="336" t="s">
        <v>375</v>
      </c>
      <c r="AA1" s="337" t="s">
        <v>386</v>
      </c>
      <c r="AB1" s="335" t="s">
        <v>323</v>
      </c>
    </row>
    <row r="2" spans="1:36" ht="30">
      <c r="A2" s="332"/>
      <c r="B2" s="333"/>
      <c r="C2" s="334"/>
      <c r="D2" s="334"/>
      <c r="E2" s="334"/>
      <c r="F2" s="334"/>
      <c r="G2" s="334"/>
      <c r="H2" s="338"/>
      <c r="I2" s="338"/>
      <c r="J2" s="338"/>
      <c r="K2" s="770" t="s">
        <v>66</v>
      </c>
      <c r="L2" s="770" t="s">
        <v>67</v>
      </c>
      <c r="M2" s="770"/>
      <c r="N2" s="770"/>
      <c r="O2" s="334"/>
      <c r="P2" s="334"/>
      <c r="Q2" s="334"/>
      <c r="R2" s="334"/>
      <c r="Y2" s="336" t="s">
        <v>376</v>
      </c>
      <c r="AA2" s="337" t="s">
        <v>387</v>
      </c>
      <c r="AB2" s="335" t="s">
        <v>434</v>
      </c>
    </row>
    <row r="3" spans="1:36" ht="30">
      <c r="A3" s="332"/>
      <c r="B3" s="333"/>
      <c r="C3" s="334"/>
      <c r="D3" s="334"/>
      <c r="E3" s="334"/>
      <c r="F3" s="334"/>
      <c r="G3" s="334"/>
      <c r="H3" s="338"/>
      <c r="I3" s="338"/>
      <c r="J3" s="338"/>
      <c r="K3" s="770"/>
      <c r="L3" s="770"/>
      <c r="M3" s="770"/>
      <c r="N3" s="770"/>
      <c r="O3" s="334"/>
      <c r="P3" s="334"/>
      <c r="Q3" s="334"/>
      <c r="R3" s="334"/>
      <c r="Y3" s="336" t="s">
        <v>377</v>
      </c>
      <c r="AA3" s="337" t="s">
        <v>388</v>
      </c>
      <c r="AB3" s="335" t="s">
        <v>324</v>
      </c>
    </row>
    <row r="4" spans="1:36">
      <c r="A4" s="334"/>
      <c r="B4" s="334"/>
      <c r="C4" s="334"/>
      <c r="D4" s="334"/>
      <c r="E4" s="334"/>
      <c r="F4" s="334"/>
      <c r="G4" s="334"/>
      <c r="H4" s="334"/>
      <c r="I4" s="334"/>
      <c r="J4" s="334"/>
      <c r="K4" s="334"/>
      <c r="L4" s="334"/>
      <c r="M4" s="334"/>
      <c r="N4" s="334"/>
      <c r="O4" s="334"/>
      <c r="P4" s="334"/>
      <c r="Q4" s="334"/>
      <c r="R4" s="334"/>
      <c r="Y4" s="336" t="s">
        <v>378</v>
      </c>
      <c r="AA4" s="337" t="s">
        <v>389</v>
      </c>
      <c r="AB4" s="335" t="s">
        <v>325</v>
      </c>
    </row>
    <row r="5" spans="1:36">
      <c r="A5" s="334"/>
      <c r="B5" s="334"/>
      <c r="C5" s="334"/>
      <c r="D5" s="334"/>
      <c r="E5" s="334"/>
      <c r="F5" s="334"/>
      <c r="G5" s="334"/>
      <c r="H5" s="334"/>
      <c r="I5" s="334"/>
      <c r="J5" s="334"/>
      <c r="K5" s="334"/>
      <c r="L5" s="334"/>
      <c r="M5" s="334"/>
      <c r="N5" s="334"/>
      <c r="O5" s="334"/>
      <c r="P5" s="334"/>
      <c r="Q5" s="334"/>
      <c r="R5" s="334"/>
      <c r="Y5" s="336" t="s">
        <v>379</v>
      </c>
      <c r="AA5" s="337" t="s">
        <v>390</v>
      </c>
      <c r="AB5" s="335" t="s">
        <v>326</v>
      </c>
    </row>
    <row r="6" spans="1:36" ht="33">
      <c r="A6" s="822" t="s">
        <v>29</v>
      </c>
      <c r="B6" s="822"/>
      <c r="C6" s="822"/>
      <c r="D6" s="822"/>
      <c r="E6" s="822"/>
      <c r="F6" s="822"/>
      <c r="G6" s="822"/>
      <c r="H6" s="822"/>
      <c r="I6" s="822"/>
      <c r="J6" s="822"/>
      <c r="K6" s="822"/>
      <c r="L6" s="822"/>
      <c r="M6" s="822"/>
      <c r="N6" s="822"/>
      <c r="O6" s="822"/>
      <c r="P6" s="822"/>
      <c r="Q6" s="822"/>
      <c r="R6" s="822"/>
      <c r="Y6" s="336" t="s">
        <v>380</v>
      </c>
      <c r="AA6" s="337" t="s">
        <v>391</v>
      </c>
      <c r="AB6" s="335" t="s">
        <v>327</v>
      </c>
    </row>
    <row r="7" spans="1:36" ht="25.5">
      <c r="A7" s="334"/>
      <c r="B7" s="816" t="s">
        <v>13</v>
      </c>
      <c r="C7" s="816"/>
      <c r="D7" s="816"/>
      <c r="E7" s="793" t="s">
        <v>30</v>
      </c>
      <c r="F7" s="823"/>
      <c r="G7" s="823"/>
      <c r="H7" s="823"/>
      <c r="I7" s="824"/>
      <c r="J7" s="825"/>
      <c r="K7" s="825"/>
      <c r="L7" s="825"/>
      <c r="M7" s="825"/>
      <c r="N7" s="797" t="s">
        <v>31</v>
      </c>
      <c r="O7" s="826"/>
      <c r="P7" s="334"/>
      <c r="Q7" s="334"/>
      <c r="R7" s="334"/>
      <c r="Y7" s="336" t="s">
        <v>382</v>
      </c>
      <c r="AA7" s="337" t="s">
        <v>392</v>
      </c>
    </row>
    <row r="8" spans="1:36" ht="25.5">
      <c r="A8" s="334"/>
      <c r="B8" s="816" t="s">
        <v>14</v>
      </c>
      <c r="C8" s="816"/>
      <c r="D8" s="816"/>
      <c r="E8" s="817" t="s">
        <v>808</v>
      </c>
      <c r="F8" s="817"/>
      <c r="G8" s="817"/>
      <c r="H8" s="817"/>
      <c r="I8" s="817"/>
      <c r="J8" s="817"/>
      <c r="K8" s="817"/>
      <c r="L8" s="817"/>
      <c r="M8" s="817"/>
      <c r="N8" s="817"/>
      <c r="O8" s="817"/>
      <c r="P8" s="334"/>
      <c r="Q8" s="334"/>
      <c r="R8" s="334"/>
      <c r="Y8" s="336" t="s">
        <v>383</v>
      </c>
      <c r="AA8" s="337" t="s">
        <v>393</v>
      </c>
    </row>
    <row r="9" spans="1:36" ht="25.5">
      <c r="A9" s="334"/>
      <c r="B9" s="816" t="s">
        <v>15</v>
      </c>
      <c r="C9" s="816"/>
      <c r="D9" s="816"/>
      <c r="E9" s="827"/>
      <c r="F9" s="827"/>
      <c r="G9" s="827"/>
      <c r="H9" s="827"/>
      <c r="I9" s="827"/>
      <c r="J9" s="827"/>
      <c r="K9" s="827"/>
      <c r="L9" s="827"/>
      <c r="M9" s="827"/>
      <c r="N9" s="827"/>
      <c r="O9" s="827"/>
      <c r="P9" s="334"/>
      <c r="Q9" s="334"/>
      <c r="R9" s="334"/>
      <c r="Y9" s="336" t="s">
        <v>384</v>
      </c>
      <c r="Z9" s="339" t="s">
        <v>337</v>
      </c>
      <c r="AA9" s="337" t="s">
        <v>394</v>
      </c>
    </row>
    <row r="10" spans="1:36" ht="25.5">
      <c r="A10" s="334"/>
      <c r="B10" s="816" t="s">
        <v>16</v>
      </c>
      <c r="C10" s="816"/>
      <c r="D10" s="816"/>
      <c r="E10" s="817"/>
      <c r="F10" s="817"/>
      <c r="G10" s="817"/>
      <c r="H10" s="817"/>
      <c r="I10" s="817"/>
      <c r="J10" s="817"/>
      <c r="K10" s="817"/>
      <c r="L10" s="817"/>
      <c r="M10" s="817"/>
      <c r="N10" s="817"/>
      <c r="O10" s="817"/>
      <c r="P10" s="334"/>
      <c r="Q10" s="334"/>
      <c r="R10" s="334"/>
      <c r="Y10" s="336" t="s">
        <v>373</v>
      </c>
      <c r="AA10" s="336" t="s">
        <v>395</v>
      </c>
    </row>
    <row r="11" spans="1:36" ht="25.5">
      <c r="A11" s="334"/>
      <c r="B11" s="816" t="s">
        <v>32</v>
      </c>
      <c r="C11" s="816"/>
      <c r="D11" s="816"/>
      <c r="E11" s="819"/>
      <c r="F11" s="820"/>
      <c r="G11" s="820"/>
      <c r="H11" s="820"/>
      <c r="I11" s="820"/>
      <c r="J11" s="820"/>
      <c r="K11" s="820"/>
      <c r="L11" s="820"/>
      <c r="M11" s="820"/>
      <c r="N11" s="820"/>
      <c r="O11" s="821"/>
      <c r="P11" s="334"/>
      <c r="Q11" s="334"/>
      <c r="R11" s="334"/>
      <c r="Y11" s="336" t="s">
        <v>374</v>
      </c>
      <c r="AA11" s="336" t="s">
        <v>396</v>
      </c>
    </row>
    <row r="12" spans="1:36">
      <c r="A12" s="334"/>
      <c r="B12" s="334"/>
      <c r="C12" s="334"/>
      <c r="D12" s="334"/>
      <c r="E12" s="334"/>
      <c r="F12" s="334"/>
      <c r="G12" s="334"/>
      <c r="H12" s="334"/>
      <c r="I12" s="334"/>
      <c r="J12" s="334"/>
      <c r="K12" s="334"/>
      <c r="L12" s="334"/>
      <c r="M12" s="334"/>
      <c r="N12" s="334"/>
      <c r="O12" s="334"/>
      <c r="P12" s="334"/>
      <c r="Q12" s="334"/>
      <c r="R12" s="334"/>
      <c r="Y12" s="336" t="s">
        <v>385</v>
      </c>
      <c r="AA12" s="336" t="s">
        <v>397</v>
      </c>
    </row>
    <row r="13" spans="1:36" ht="18.75" customHeight="1">
      <c r="A13" s="334"/>
      <c r="B13" s="851" t="s">
        <v>331</v>
      </c>
      <c r="C13" s="852"/>
      <c r="D13" s="853"/>
      <c r="E13" s="860" t="s">
        <v>46</v>
      </c>
      <c r="F13" s="861"/>
      <c r="G13" s="862"/>
      <c r="H13" s="828" t="s">
        <v>404</v>
      </c>
      <c r="I13" s="829"/>
      <c r="J13" s="829"/>
      <c r="K13" s="830"/>
      <c r="L13" s="828" t="s">
        <v>405</v>
      </c>
      <c r="M13" s="829"/>
      <c r="N13" s="829"/>
      <c r="O13" s="830"/>
      <c r="P13" s="334"/>
      <c r="Q13" s="334"/>
      <c r="R13" s="334"/>
      <c r="AA13" s="336" t="s">
        <v>375</v>
      </c>
      <c r="AC13" s="828" t="s">
        <v>400</v>
      </c>
      <c r="AD13" s="829"/>
      <c r="AE13" s="829"/>
      <c r="AF13" s="830"/>
      <c r="AG13" s="828" t="s">
        <v>401</v>
      </c>
      <c r="AH13" s="829"/>
      <c r="AI13" s="829"/>
      <c r="AJ13" s="830"/>
    </row>
    <row r="14" spans="1:36">
      <c r="A14" s="334"/>
      <c r="B14" s="854"/>
      <c r="C14" s="855"/>
      <c r="D14" s="856"/>
      <c r="E14" s="863"/>
      <c r="F14" s="864"/>
      <c r="G14" s="865"/>
      <c r="H14" s="831"/>
      <c r="I14" s="832"/>
      <c r="J14" s="832"/>
      <c r="K14" s="833"/>
      <c r="L14" s="831"/>
      <c r="M14" s="832"/>
      <c r="N14" s="832"/>
      <c r="O14" s="833"/>
      <c r="P14" s="334"/>
      <c r="Q14" s="334"/>
      <c r="R14" s="334"/>
      <c r="AA14" s="336" t="s">
        <v>376</v>
      </c>
      <c r="AC14" s="831"/>
      <c r="AD14" s="832"/>
      <c r="AE14" s="832"/>
      <c r="AF14" s="833"/>
      <c r="AG14" s="831"/>
      <c r="AH14" s="832"/>
      <c r="AI14" s="832"/>
      <c r="AJ14" s="833"/>
    </row>
    <row r="15" spans="1:36">
      <c r="A15" s="334"/>
      <c r="B15" s="854"/>
      <c r="C15" s="855"/>
      <c r="D15" s="856"/>
      <c r="E15" s="863"/>
      <c r="F15" s="864"/>
      <c r="G15" s="865"/>
      <c r="H15" s="831"/>
      <c r="I15" s="832"/>
      <c r="J15" s="832"/>
      <c r="K15" s="833"/>
      <c r="L15" s="831"/>
      <c r="M15" s="832"/>
      <c r="N15" s="832"/>
      <c r="O15" s="833"/>
      <c r="P15" s="334"/>
      <c r="Q15" s="334"/>
      <c r="R15" s="334"/>
      <c r="AA15" s="336" t="s">
        <v>377</v>
      </c>
      <c r="AC15" s="831"/>
      <c r="AD15" s="832"/>
      <c r="AE15" s="832"/>
      <c r="AF15" s="833"/>
      <c r="AG15" s="831"/>
      <c r="AH15" s="832"/>
      <c r="AI15" s="832"/>
      <c r="AJ15" s="833"/>
    </row>
    <row r="16" spans="1:36" ht="45" customHeight="1">
      <c r="A16" s="334"/>
      <c r="B16" s="857"/>
      <c r="C16" s="858"/>
      <c r="D16" s="859"/>
      <c r="E16" s="866"/>
      <c r="F16" s="867"/>
      <c r="G16" s="868"/>
      <c r="H16" s="834"/>
      <c r="I16" s="835"/>
      <c r="J16" s="835"/>
      <c r="K16" s="836"/>
      <c r="L16" s="834"/>
      <c r="M16" s="835"/>
      <c r="N16" s="835"/>
      <c r="O16" s="836"/>
      <c r="P16" s="334"/>
      <c r="Q16" s="334"/>
      <c r="R16" s="334"/>
      <c r="AA16" s="336" t="s">
        <v>378</v>
      </c>
      <c r="AC16" s="834"/>
      <c r="AD16" s="835"/>
      <c r="AE16" s="835"/>
      <c r="AF16" s="836"/>
      <c r="AG16" s="834"/>
      <c r="AH16" s="835"/>
      <c r="AI16" s="835"/>
      <c r="AJ16" s="836"/>
    </row>
    <row r="17" spans="1:36" ht="18.75" customHeight="1">
      <c r="A17" s="334"/>
      <c r="B17" s="837"/>
      <c r="C17" s="837"/>
      <c r="D17" s="837"/>
      <c r="E17" s="837"/>
      <c r="F17" s="837"/>
      <c r="G17" s="837"/>
      <c r="H17" s="838"/>
      <c r="I17" s="839"/>
      <c r="J17" s="839"/>
      <c r="K17" s="839"/>
      <c r="L17" s="838"/>
      <c r="M17" s="839"/>
      <c r="N17" s="839"/>
      <c r="O17" s="846"/>
      <c r="P17" s="334"/>
      <c r="Q17" s="334"/>
      <c r="R17" s="334"/>
      <c r="AA17" s="336" t="s">
        <v>379</v>
      </c>
      <c r="AC17" s="818">
        <f>IF(H19&lt;&gt;"",H19,H17)</f>
        <v>0</v>
      </c>
      <c r="AD17" s="818"/>
      <c r="AE17" s="818"/>
      <c r="AF17" s="818"/>
      <c r="AG17" s="818">
        <f>IF(L19&lt;&gt;"",L19,L17)</f>
        <v>0</v>
      </c>
      <c r="AH17" s="818"/>
      <c r="AI17" s="818"/>
      <c r="AJ17" s="818"/>
    </row>
    <row r="18" spans="1:36" ht="18.75" customHeight="1">
      <c r="A18" s="334"/>
      <c r="B18" s="837"/>
      <c r="C18" s="837"/>
      <c r="D18" s="837"/>
      <c r="E18" s="837"/>
      <c r="F18" s="837"/>
      <c r="G18" s="837"/>
      <c r="H18" s="840"/>
      <c r="I18" s="841"/>
      <c r="J18" s="841"/>
      <c r="K18" s="841"/>
      <c r="L18" s="840"/>
      <c r="M18" s="841"/>
      <c r="N18" s="841"/>
      <c r="O18" s="847"/>
      <c r="P18" s="334"/>
      <c r="Q18" s="334"/>
      <c r="R18" s="334"/>
      <c r="AA18" s="336" t="s">
        <v>380</v>
      </c>
      <c r="AC18" s="818"/>
      <c r="AD18" s="818"/>
      <c r="AE18" s="818"/>
      <c r="AF18" s="818"/>
      <c r="AG18" s="818"/>
      <c r="AH18" s="818"/>
      <c r="AI18" s="818"/>
      <c r="AJ18" s="818"/>
    </row>
    <row r="19" spans="1:36" ht="18.75" customHeight="1">
      <c r="A19" s="334"/>
      <c r="B19" s="837"/>
      <c r="C19" s="837"/>
      <c r="D19" s="837"/>
      <c r="E19" s="837"/>
      <c r="F19" s="837"/>
      <c r="G19" s="837"/>
      <c r="H19" s="842" t="str">
        <f>IF('③処遇Ⅱ及び職員処遇入力シート '!H16&gt;0,'③処遇Ⅱ及び職員処遇入力シート '!H16,"")</f>
        <v/>
      </c>
      <c r="I19" s="843"/>
      <c r="J19" s="843"/>
      <c r="K19" s="843"/>
      <c r="L19" s="842" t="str">
        <f>IF('③処遇Ⅱ及び職員処遇入力シート '!L16&gt;0,'③処遇Ⅱ及び職員処遇入力シート '!L16,"")</f>
        <v/>
      </c>
      <c r="M19" s="843"/>
      <c r="N19" s="843"/>
      <c r="O19" s="848"/>
      <c r="P19" s="334"/>
      <c r="Q19" s="334"/>
      <c r="R19" s="334"/>
      <c r="AA19" s="336" t="s">
        <v>382</v>
      </c>
      <c r="AC19" s="818"/>
      <c r="AD19" s="818"/>
      <c r="AE19" s="818"/>
      <c r="AF19" s="818"/>
      <c r="AG19" s="818"/>
      <c r="AH19" s="818"/>
      <c r="AI19" s="818"/>
      <c r="AJ19" s="818"/>
    </row>
    <row r="20" spans="1:36" ht="25.5">
      <c r="A20" s="334"/>
      <c r="B20" s="837"/>
      <c r="C20" s="837"/>
      <c r="D20" s="837"/>
      <c r="E20" s="837"/>
      <c r="F20" s="837"/>
      <c r="G20" s="837"/>
      <c r="H20" s="844"/>
      <c r="I20" s="845"/>
      <c r="J20" s="845"/>
      <c r="K20" s="845"/>
      <c r="L20" s="844"/>
      <c r="M20" s="845"/>
      <c r="N20" s="845"/>
      <c r="O20" s="849"/>
      <c r="P20" s="334"/>
      <c r="Q20" s="334"/>
      <c r="R20" s="334"/>
      <c r="AA20" s="336"/>
      <c r="AC20" s="340"/>
      <c r="AD20" s="340"/>
      <c r="AE20" s="340"/>
      <c r="AF20" s="340"/>
      <c r="AG20" s="340"/>
      <c r="AH20" s="340"/>
      <c r="AI20" s="340"/>
      <c r="AJ20" s="340"/>
    </row>
    <row r="21" spans="1:36" ht="48" customHeight="1">
      <c r="A21" s="334"/>
      <c r="B21" s="869" t="str">
        <f>IF(OR(B17="",ISNUMBER(B17)),"","↑ＮＧ！数字以外の文字が入力されています。")</f>
        <v/>
      </c>
      <c r="C21" s="869"/>
      <c r="D21" s="869"/>
      <c r="E21" s="341"/>
      <c r="F21" s="341"/>
      <c r="G21" s="341"/>
      <c r="H21" s="814" t="str">
        <f>IF(OR(H17="",ISNUMBER(H17)),"","　↑ＮＧ！数字以外の文字が入力されています。")</f>
        <v/>
      </c>
      <c r="I21" s="814"/>
      <c r="J21" s="814"/>
      <c r="K21" s="814"/>
      <c r="L21" s="814" t="str">
        <f>IF(OR(L17="",ISNUMBER(L17)),"","↑ＮＧ！数字以外の文字が入力されています。")</f>
        <v/>
      </c>
      <c r="M21" s="814"/>
      <c r="N21" s="814"/>
      <c r="O21" s="814"/>
      <c r="P21" s="334"/>
      <c r="Q21" s="334"/>
      <c r="R21" s="334"/>
    </row>
    <row r="22" spans="1:36" ht="39.75" customHeight="1">
      <c r="A22" s="334"/>
      <c r="B22" s="334"/>
      <c r="C22" s="334"/>
      <c r="D22" s="334"/>
      <c r="E22" s="334"/>
      <c r="F22" s="334"/>
      <c r="G22" s="334"/>
      <c r="H22" s="334"/>
      <c r="I22" s="334"/>
      <c r="J22" s="334"/>
      <c r="K22" s="334"/>
      <c r="L22" s="334"/>
      <c r="M22" s="334"/>
      <c r="N22" s="334"/>
      <c r="O22" s="334"/>
      <c r="P22" s="334"/>
      <c r="Q22" s="334"/>
      <c r="R22" s="334"/>
    </row>
    <row r="23" spans="1:36" ht="33">
      <c r="A23" s="872" t="s">
        <v>47</v>
      </c>
      <c r="B23" s="872"/>
      <c r="C23" s="872"/>
      <c r="D23" s="872"/>
      <c r="E23" s="872"/>
      <c r="F23" s="872"/>
      <c r="G23" s="872"/>
      <c r="H23" s="872"/>
      <c r="I23" s="872"/>
      <c r="J23" s="872"/>
      <c r="K23" s="872"/>
      <c r="L23" s="872"/>
      <c r="M23" s="872"/>
      <c r="N23" s="872"/>
      <c r="O23" s="872"/>
      <c r="P23" s="872"/>
      <c r="Q23" s="872"/>
      <c r="R23" s="872"/>
    </row>
    <row r="24" spans="1:36">
      <c r="A24" s="334"/>
      <c r="B24" s="334"/>
      <c r="C24" s="334"/>
      <c r="D24" s="334"/>
      <c r="E24" s="334"/>
      <c r="F24" s="334"/>
      <c r="G24" s="334"/>
      <c r="H24" s="334"/>
      <c r="I24" s="334"/>
      <c r="J24" s="334"/>
      <c r="K24" s="334"/>
      <c r="L24" s="334"/>
      <c r="M24" s="334"/>
      <c r="N24" s="334"/>
      <c r="O24" s="334"/>
      <c r="P24" s="334"/>
      <c r="Q24" s="334"/>
      <c r="R24" s="334"/>
    </row>
    <row r="25" spans="1:36">
      <c r="A25" s="334"/>
      <c r="B25" s="851" t="s">
        <v>48</v>
      </c>
      <c r="C25" s="852"/>
      <c r="D25" s="853"/>
      <c r="E25" s="334"/>
      <c r="F25" s="334"/>
      <c r="G25" s="334"/>
      <c r="H25" s="334"/>
      <c r="I25" s="334"/>
      <c r="J25" s="334"/>
      <c r="K25" s="334"/>
      <c r="L25" s="334"/>
      <c r="M25" s="334"/>
      <c r="N25" s="334"/>
      <c r="O25" s="334"/>
      <c r="P25" s="334"/>
      <c r="Q25" s="334"/>
      <c r="R25" s="334"/>
    </row>
    <row r="26" spans="1:36">
      <c r="A26" s="334"/>
      <c r="B26" s="854"/>
      <c r="C26" s="855"/>
      <c r="D26" s="856"/>
      <c r="E26" s="334"/>
      <c r="F26" s="334"/>
      <c r="G26" s="334"/>
      <c r="H26" s="334"/>
      <c r="I26" s="334"/>
      <c r="J26" s="334"/>
      <c r="K26" s="334"/>
      <c r="L26" s="334"/>
      <c r="M26" s="334"/>
      <c r="N26" s="334"/>
      <c r="O26" s="334"/>
      <c r="P26" s="334"/>
      <c r="Q26" s="334"/>
      <c r="R26" s="334"/>
    </row>
    <row r="27" spans="1:36">
      <c r="A27" s="334"/>
      <c r="B27" s="854"/>
      <c r="C27" s="855"/>
      <c r="D27" s="856"/>
      <c r="E27" s="334"/>
      <c r="F27" s="334"/>
      <c r="G27" s="334"/>
      <c r="H27" s="334"/>
      <c r="I27" s="334"/>
      <c r="J27" s="334"/>
      <c r="K27" s="334"/>
      <c r="L27" s="334"/>
      <c r="M27" s="334"/>
      <c r="N27" s="334"/>
      <c r="O27" s="334"/>
      <c r="P27" s="334"/>
      <c r="Q27" s="334"/>
      <c r="R27" s="334"/>
    </row>
    <row r="28" spans="1:36">
      <c r="A28" s="334"/>
      <c r="B28" s="857"/>
      <c r="C28" s="858"/>
      <c r="D28" s="859"/>
      <c r="E28" s="334"/>
      <c r="F28" s="334"/>
      <c r="G28" s="334"/>
      <c r="H28" s="334"/>
      <c r="I28" s="334"/>
      <c r="J28" s="334"/>
      <c r="K28" s="334"/>
      <c r="L28" s="334"/>
      <c r="M28" s="334"/>
      <c r="N28" s="334"/>
      <c r="O28" s="334"/>
      <c r="P28" s="334"/>
      <c r="Q28" s="334"/>
      <c r="R28" s="334"/>
    </row>
    <row r="29" spans="1:36">
      <c r="A29" s="334"/>
      <c r="B29" s="873"/>
      <c r="C29" s="873"/>
      <c r="D29" s="873"/>
      <c r="E29" s="812" t="str">
        <f>IF(OR(B29="",ISNUMBER(B29)),"","←NG！数字以外の文字が入力されています。")</f>
        <v/>
      </c>
      <c r="F29" s="813"/>
      <c r="G29" s="813"/>
      <c r="H29" s="813"/>
      <c r="I29" s="813"/>
      <c r="J29" s="813"/>
      <c r="K29" s="813"/>
      <c r="L29" s="813"/>
      <c r="M29" s="813"/>
      <c r="N29" s="813"/>
      <c r="O29" s="813"/>
      <c r="P29" s="334"/>
      <c r="Q29" s="334"/>
      <c r="R29" s="334"/>
    </row>
    <row r="30" spans="1:36">
      <c r="A30" s="334"/>
      <c r="B30" s="873"/>
      <c r="C30" s="873"/>
      <c r="D30" s="873"/>
      <c r="E30" s="812"/>
      <c r="F30" s="813"/>
      <c r="G30" s="813"/>
      <c r="H30" s="813"/>
      <c r="I30" s="813"/>
      <c r="J30" s="813"/>
      <c r="K30" s="813"/>
      <c r="L30" s="813"/>
      <c r="M30" s="813"/>
      <c r="N30" s="813"/>
      <c r="O30" s="813"/>
      <c r="P30" s="334"/>
      <c r="Q30" s="334"/>
      <c r="R30" s="334"/>
    </row>
    <row r="31" spans="1:36">
      <c r="A31" s="334"/>
      <c r="B31" s="874"/>
      <c r="C31" s="874"/>
      <c r="D31" s="874"/>
      <c r="E31" s="812"/>
      <c r="F31" s="870"/>
      <c r="G31" s="870"/>
      <c r="H31" s="870"/>
      <c r="I31" s="870"/>
      <c r="J31" s="870"/>
      <c r="K31" s="870"/>
      <c r="L31" s="870"/>
      <c r="M31" s="870"/>
      <c r="N31" s="870"/>
      <c r="O31" s="870"/>
      <c r="P31" s="334"/>
      <c r="Q31" s="334"/>
      <c r="R31" s="334"/>
    </row>
    <row r="32" spans="1:36" ht="18.75" customHeight="1">
      <c r="A32" s="334"/>
      <c r="B32" s="788" t="s">
        <v>49</v>
      </c>
      <c r="C32" s="788"/>
      <c r="D32" s="788"/>
      <c r="E32" s="788"/>
      <c r="F32" s="788"/>
      <c r="G32" s="788"/>
      <c r="H32" s="788"/>
      <c r="I32" s="788"/>
      <c r="J32" s="788"/>
      <c r="K32" s="788"/>
      <c r="L32" s="788"/>
      <c r="M32" s="788"/>
      <c r="N32" s="788"/>
      <c r="O32" s="788"/>
      <c r="P32" s="788"/>
      <c r="Q32" s="334"/>
      <c r="R32" s="334"/>
    </row>
    <row r="33" spans="1:18" ht="18.75" customHeight="1">
      <c r="A33" s="334"/>
      <c r="B33" s="788"/>
      <c r="C33" s="788"/>
      <c r="D33" s="788"/>
      <c r="E33" s="788"/>
      <c r="F33" s="788"/>
      <c r="G33" s="788"/>
      <c r="H33" s="788"/>
      <c r="I33" s="788"/>
      <c r="J33" s="788"/>
      <c r="K33" s="788"/>
      <c r="L33" s="788"/>
      <c r="M33" s="788"/>
      <c r="N33" s="788"/>
      <c r="O33" s="788"/>
      <c r="P33" s="788"/>
      <c r="Q33" s="334"/>
      <c r="R33" s="334"/>
    </row>
    <row r="34" spans="1:18" ht="18.75" customHeight="1">
      <c r="A34" s="334"/>
      <c r="B34" s="785" t="s">
        <v>18</v>
      </c>
      <c r="C34" s="785"/>
      <c r="D34" s="785"/>
      <c r="E34" s="785"/>
      <c r="F34" s="785"/>
      <c r="G34" s="785" t="s">
        <v>22</v>
      </c>
      <c r="H34" s="785"/>
      <c r="I34" s="785"/>
      <c r="J34" s="785" t="s">
        <v>19</v>
      </c>
      <c r="K34" s="785"/>
      <c r="L34" s="785" t="s">
        <v>23</v>
      </c>
      <c r="M34" s="785"/>
      <c r="N34" s="785"/>
      <c r="O34" s="785"/>
      <c r="P34" s="785"/>
      <c r="Q34" s="334"/>
      <c r="R34" s="334"/>
    </row>
    <row r="35" spans="1:18" ht="18.75" customHeight="1">
      <c r="A35" s="334"/>
      <c r="B35" s="785"/>
      <c r="C35" s="785"/>
      <c r="D35" s="785"/>
      <c r="E35" s="785"/>
      <c r="F35" s="785"/>
      <c r="G35" s="785"/>
      <c r="H35" s="785"/>
      <c r="I35" s="785"/>
      <c r="J35" s="785"/>
      <c r="K35" s="785"/>
      <c r="L35" s="785"/>
      <c r="M35" s="785"/>
      <c r="N35" s="785"/>
      <c r="O35" s="785"/>
      <c r="P35" s="785"/>
      <c r="Q35" s="334"/>
      <c r="R35" s="334"/>
    </row>
    <row r="36" spans="1:18" ht="25.5">
      <c r="A36" s="334"/>
      <c r="B36" s="342"/>
      <c r="C36" s="785" t="s">
        <v>20</v>
      </c>
      <c r="D36" s="785"/>
      <c r="E36" s="785"/>
      <c r="F36" s="785"/>
      <c r="G36" s="837"/>
      <c r="H36" s="837"/>
      <c r="I36" s="837"/>
      <c r="J36" s="871"/>
      <c r="K36" s="871"/>
      <c r="L36" s="789"/>
      <c r="M36" s="789"/>
      <c r="N36" s="789"/>
      <c r="O36" s="789"/>
      <c r="P36" s="789"/>
      <c r="Q36" s="334"/>
      <c r="R36" s="334"/>
    </row>
    <row r="37" spans="1:18" ht="25.5">
      <c r="A37" s="334"/>
      <c r="B37" s="342"/>
      <c r="C37" s="773" t="s">
        <v>338</v>
      </c>
      <c r="D37" s="774"/>
      <c r="E37" s="790"/>
      <c r="F37" s="791"/>
      <c r="G37" s="837"/>
      <c r="H37" s="837"/>
      <c r="I37" s="837"/>
      <c r="J37" s="871"/>
      <c r="K37" s="871"/>
      <c r="L37" s="789"/>
      <c r="M37" s="789"/>
      <c r="N37" s="789"/>
      <c r="O37" s="789"/>
      <c r="P37" s="789"/>
      <c r="Q37" s="334"/>
      <c r="R37" s="334"/>
    </row>
    <row r="38" spans="1:18" ht="25.5">
      <c r="A38" s="334"/>
      <c r="B38" s="342"/>
      <c r="C38" s="792" t="s">
        <v>50</v>
      </c>
      <c r="D38" s="792"/>
      <c r="E38" s="792"/>
      <c r="F38" s="792"/>
      <c r="G38" s="837"/>
      <c r="H38" s="837"/>
      <c r="I38" s="837"/>
      <c r="J38" s="871"/>
      <c r="K38" s="871"/>
      <c r="L38" s="789"/>
      <c r="M38" s="789"/>
      <c r="N38" s="789"/>
      <c r="O38" s="789"/>
      <c r="P38" s="789"/>
      <c r="Q38" s="334"/>
      <c r="R38" s="334"/>
    </row>
    <row r="39" spans="1:18" ht="25.5">
      <c r="A39" s="334"/>
      <c r="B39" s="342"/>
      <c r="C39" s="773" t="s">
        <v>339</v>
      </c>
      <c r="D39" s="774"/>
      <c r="E39" s="790"/>
      <c r="F39" s="791"/>
      <c r="G39" s="837"/>
      <c r="H39" s="837"/>
      <c r="I39" s="837"/>
      <c r="J39" s="871"/>
      <c r="K39" s="871"/>
      <c r="L39" s="789"/>
      <c r="M39" s="789"/>
      <c r="N39" s="789"/>
      <c r="O39" s="789"/>
      <c r="P39" s="789"/>
      <c r="Q39" s="334"/>
      <c r="R39" s="334"/>
    </row>
    <row r="40" spans="1:18">
      <c r="A40" s="334"/>
      <c r="B40" s="334"/>
      <c r="C40" s="334"/>
      <c r="D40" s="334"/>
      <c r="E40" s="334"/>
      <c r="F40" s="334"/>
      <c r="G40" s="334"/>
      <c r="H40" s="334"/>
      <c r="I40" s="334"/>
      <c r="J40" s="334"/>
      <c r="K40" s="334"/>
      <c r="L40" s="334"/>
      <c r="M40" s="334"/>
      <c r="N40" s="334"/>
      <c r="O40" s="334"/>
      <c r="P40" s="334"/>
      <c r="Q40" s="334"/>
      <c r="R40" s="334"/>
    </row>
    <row r="41" spans="1:18">
      <c r="A41" s="334"/>
      <c r="B41" s="334"/>
      <c r="C41" s="334"/>
      <c r="D41" s="334"/>
      <c r="E41" s="334"/>
      <c r="F41" s="334"/>
      <c r="G41" s="334"/>
      <c r="H41" s="334"/>
      <c r="I41" s="334"/>
      <c r="J41" s="334"/>
      <c r="K41" s="334"/>
      <c r="L41" s="334"/>
      <c r="M41" s="334"/>
      <c r="N41" s="334"/>
      <c r="O41" s="334"/>
      <c r="P41" s="334"/>
      <c r="Q41" s="334"/>
      <c r="R41" s="334"/>
    </row>
    <row r="42" spans="1:18" ht="33">
      <c r="A42" s="822" t="s">
        <v>70</v>
      </c>
      <c r="B42" s="822"/>
      <c r="C42" s="822"/>
      <c r="D42" s="822"/>
      <c r="E42" s="822"/>
      <c r="F42" s="822"/>
      <c r="G42" s="822"/>
      <c r="H42" s="822"/>
      <c r="I42" s="822"/>
      <c r="J42" s="822"/>
      <c r="K42" s="822"/>
      <c r="L42" s="822"/>
      <c r="M42" s="822"/>
      <c r="N42" s="822"/>
      <c r="O42" s="822"/>
      <c r="P42" s="822"/>
      <c r="Q42" s="822"/>
      <c r="R42" s="822"/>
    </row>
    <row r="43" spans="1:18" ht="30">
      <c r="A43" s="809" t="s">
        <v>328</v>
      </c>
      <c r="B43" s="809"/>
      <c r="C43" s="809"/>
      <c r="D43" s="809"/>
      <c r="E43" s="809"/>
      <c r="F43" s="809"/>
      <c r="G43" s="809"/>
      <c r="H43" s="809"/>
      <c r="I43" s="809"/>
      <c r="J43" s="809"/>
      <c r="K43" s="809"/>
      <c r="L43" s="809"/>
      <c r="M43" s="809"/>
      <c r="N43" s="809"/>
      <c r="O43" s="809"/>
      <c r="P43" s="809"/>
      <c r="Q43" s="809"/>
      <c r="R43" s="809"/>
    </row>
    <row r="44" spans="1:18" ht="18.75" customHeight="1">
      <c r="A44" s="334"/>
      <c r="B44" s="850" t="s">
        <v>334</v>
      </c>
      <c r="C44" s="850"/>
      <c r="D44" s="850"/>
      <c r="E44" s="850"/>
      <c r="F44" s="850" t="s">
        <v>335</v>
      </c>
      <c r="G44" s="850"/>
      <c r="H44" s="850"/>
      <c r="I44" s="850"/>
      <c r="J44" s="850" t="s">
        <v>333</v>
      </c>
      <c r="K44" s="850"/>
      <c r="L44" s="850"/>
      <c r="M44" s="850"/>
      <c r="N44" s="334"/>
      <c r="O44" s="334"/>
      <c r="P44" s="334"/>
      <c r="Q44" s="334"/>
      <c r="R44" s="334"/>
    </row>
    <row r="45" spans="1:18" ht="18.75" customHeight="1">
      <c r="A45" s="334"/>
      <c r="B45" s="850"/>
      <c r="C45" s="850"/>
      <c r="D45" s="850"/>
      <c r="E45" s="850"/>
      <c r="F45" s="850"/>
      <c r="G45" s="850"/>
      <c r="H45" s="850"/>
      <c r="I45" s="850"/>
      <c r="J45" s="850"/>
      <c r="K45" s="850"/>
      <c r="L45" s="850"/>
      <c r="M45" s="850"/>
      <c r="N45" s="334"/>
      <c r="O45" s="334"/>
      <c r="P45" s="334"/>
      <c r="Q45" s="334"/>
      <c r="R45" s="334"/>
    </row>
    <row r="46" spans="1:18" ht="18.75" customHeight="1">
      <c r="A46" s="334"/>
      <c r="B46" s="850"/>
      <c r="C46" s="850"/>
      <c r="D46" s="850"/>
      <c r="E46" s="850"/>
      <c r="F46" s="850"/>
      <c r="G46" s="850"/>
      <c r="H46" s="850"/>
      <c r="I46" s="850"/>
      <c r="J46" s="850"/>
      <c r="K46" s="850"/>
      <c r="L46" s="850"/>
      <c r="M46" s="850"/>
      <c r="N46" s="334"/>
      <c r="O46" s="334"/>
      <c r="P46" s="334"/>
      <c r="Q46" s="334"/>
      <c r="R46" s="334"/>
    </row>
    <row r="47" spans="1:18" ht="18.75" customHeight="1">
      <c r="A47" s="334"/>
      <c r="B47" s="850"/>
      <c r="C47" s="850"/>
      <c r="D47" s="850"/>
      <c r="E47" s="850"/>
      <c r="F47" s="850"/>
      <c r="G47" s="850"/>
      <c r="H47" s="850"/>
      <c r="I47" s="850"/>
      <c r="J47" s="850"/>
      <c r="K47" s="850"/>
      <c r="L47" s="850"/>
      <c r="M47" s="850"/>
      <c r="N47" s="334"/>
      <c r="O47" s="334"/>
      <c r="P47" s="334"/>
      <c r="Q47" s="334"/>
      <c r="R47" s="334"/>
    </row>
    <row r="48" spans="1:18">
      <c r="A48" s="334"/>
      <c r="B48" s="876"/>
      <c r="C48" s="876"/>
      <c r="D48" s="876"/>
      <c r="E48" s="876"/>
      <c r="F48" s="876"/>
      <c r="G48" s="876"/>
      <c r="H48" s="876"/>
      <c r="I48" s="876"/>
      <c r="J48" s="875">
        <f>ROUNDDOWN(B48,-3)+ROUNDDOWN(F48,-3)</f>
        <v>0</v>
      </c>
      <c r="K48" s="875"/>
      <c r="L48" s="875"/>
      <c r="M48" s="875"/>
      <c r="N48" s="334"/>
      <c r="O48" s="334"/>
      <c r="P48" s="334"/>
      <c r="Q48" s="334"/>
      <c r="R48" s="334"/>
    </row>
    <row r="49" spans="1:18">
      <c r="A49" s="334"/>
      <c r="B49" s="876"/>
      <c r="C49" s="876"/>
      <c r="D49" s="876"/>
      <c r="E49" s="876"/>
      <c r="F49" s="876"/>
      <c r="G49" s="876"/>
      <c r="H49" s="876"/>
      <c r="I49" s="876"/>
      <c r="J49" s="875"/>
      <c r="K49" s="875"/>
      <c r="L49" s="875"/>
      <c r="M49" s="875"/>
      <c r="N49" s="334"/>
      <c r="O49" s="334"/>
      <c r="P49" s="334"/>
      <c r="Q49" s="334"/>
      <c r="R49" s="334"/>
    </row>
    <row r="50" spans="1:18">
      <c r="A50" s="334"/>
      <c r="B50" s="876"/>
      <c r="C50" s="876"/>
      <c r="D50" s="876"/>
      <c r="E50" s="876"/>
      <c r="F50" s="876"/>
      <c r="G50" s="876"/>
      <c r="H50" s="876"/>
      <c r="I50" s="876"/>
      <c r="J50" s="875"/>
      <c r="K50" s="875"/>
      <c r="L50" s="875"/>
      <c r="M50" s="875"/>
      <c r="N50" s="334"/>
      <c r="O50" s="334"/>
      <c r="P50" s="334"/>
      <c r="Q50" s="334"/>
      <c r="R50" s="334"/>
    </row>
    <row r="51" spans="1:18" ht="36.75" customHeight="1">
      <c r="A51" s="343"/>
      <c r="B51" s="814" t="str">
        <f>IF(OR(B48="",ISNUMBER(B48)),"","↑NG！数字以外の文字が入力されています。")</f>
        <v/>
      </c>
      <c r="C51" s="814"/>
      <c r="D51" s="814"/>
      <c r="E51" s="814"/>
      <c r="F51" s="814" t="str">
        <f>IF(OR(F48="",ISNUMBER(F48)),"","↑NG！数字以外の文字が入力されています。")</f>
        <v/>
      </c>
      <c r="G51" s="814"/>
      <c r="H51" s="814"/>
      <c r="I51" s="814"/>
      <c r="J51" s="814"/>
      <c r="K51" s="814"/>
      <c r="L51" s="814"/>
      <c r="M51" s="814"/>
      <c r="N51" s="334"/>
      <c r="O51" s="334"/>
      <c r="P51" s="334"/>
      <c r="Q51" s="334"/>
      <c r="R51" s="334"/>
    </row>
    <row r="52" spans="1:18" ht="30">
      <c r="A52" s="809" t="s">
        <v>329</v>
      </c>
      <c r="B52" s="809"/>
      <c r="C52" s="809"/>
      <c r="D52" s="809"/>
      <c r="E52" s="809"/>
      <c r="F52" s="809"/>
      <c r="G52" s="809"/>
      <c r="H52" s="809"/>
      <c r="I52" s="809"/>
      <c r="J52" s="809"/>
      <c r="K52" s="809"/>
      <c r="L52" s="809"/>
      <c r="M52" s="809"/>
      <c r="N52" s="809"/>
      <c r="O52" s="809"/>
      <c r="P52" s="809"/>
      <c r="Q52" s="809"/>
      <c r="R52" s="809"/>
    </row>
    <row r="53" spans="1:18" ht="18.75" customHeight="1">
      <c r="A53" s="334"/>
      <c r="B53" s="851" t="s">
        <v>68</v>
      </c>
      <c r="C53" s="852"/>
      <c r="D53" s="853"/>
      <c r="E53" s="334"/>
      <c r="F53" s="334"/>
      <c r="G53" s="334"/>
      <c r="H53" s="334"/>
      <c r="I53" s="334"/>
      <c r="J53" s="334"/>
      <c r="K53" s="334"/>
      <c r="L53" s="334"/>
      <c r="M53" s="334"/>
      <c r="N53" s="334"/>
      <c r="O53" s="334"/>
      <c r="P53" s="334"/>
      <c r="Q53" s="334"/>
      <c r="R53" s="334"/>
    </row>
    <row r="54" spans="1:18" ht="18.75" customHeight="1">
      <c r="A54" s="334"/>
      <c r="B54" s="854"/>
      <c r="C54" s="855"/>
      <c r="D54" s="856"/>
      <c r="E54" s="334"/>
      <c r="F54" s="334"/>
      <c r="G54" s="334"/>
      <c r="H54" s="334"/>
      <c r="I54" s="334"/>
      <c r="J54" s="334"/>
      <c r="K54" s="334"/>
      <c r="L54" s="334"/>
      <c r="M54" s="334"/>
      <c r="N54" s="334"/>
      <c r="O54" s="334"/>
      <c r="P54" s="334"/>
      <c r="Q54" s="334"/>
      <c r="R54" s="334"/>
    </row>
    <row r="55" spans="1:18" ht="18.75" customHeight="1">
      <c r="A55" s="334"/>
      <c r="B55" s="854"/>
      <c r="C55" s="855"/>
      <c r="D55" s="856"/>
      <c r="E55" s="334"/>
      <c r="F55" s="334"/>
      <c r="G55" s="334"/>
      <c r="H55" s="334"/>
      <c r="I55" s="334"/>
      <c r="J55" s="334"/>
      <c r="K55" s="334"/>
      <c r="L55" s="334"/>
      <c r="M55" s="334"/>
      <c r="N55" s="334"/>
      <c r="O55" s="334"/>
      <c r="P55" s="334"/>
      <c r="Q55" s="334"/>
      <c r="R55" s="334"/>
    </row>
    <row r="56" spans="1:18" ht="18.75" customHeight="1">
      <c r="A56" s="334"/>
      <c r="B56" s="857"/>
      <c r="C56" s="858"/>
      <c r="D56" s="859"/>
      <c r="E56" s="334"/>
      <c r="F56" s="334"/>
      <c r="G56" s="334"/>
      <c r="H56" s="334"/>
      <c r="I56" s="334"/>
      <c r="J56" s="334"/>
      <c r="K56" s="334"/>
      <c r="L56" s="334"/>
      <c r="M56" s="334"/>
      <c r="N56" s="334"/>
      <c r="O56" s="334"/>
      <c r="P56" s="334"/>
      <c r="Q56" s="334"/>
      <c r="R56" s="334"/>
    </row>
    <row r="57" spans="1:18">
      <c r="A57" s="334"/>
      <c r="B57" s="810" t="e">
        <f>IF((J48-'⑦明細書（参考様式）'!AL64)&gt;0,(J48-'⑦明細書（参考様式）'!AL64),"")</f>
        <v>#DIV/0!</v>
      </c>
      <c r="C57" s="810"/>
      <c r="D57" s="810"/>
      <c r="E57" s="812"/>
      <c r="F57" s="813"/>
      <c r="G57" s="813"/>
      <c r="H57" s="813"/>
      <c r="I57" s="813"/>
      <c r="J57" s="813"/>
      <c r="K57" s="813"/>
      <c r="L57" s="813"/>
      <c r="M57" s="813"/>
      <c r="N57" s="813"/>
      <c r="O57" s="813"/>
      <c r="P57" s="813"/>
      <c r="Q57" s="334"/>
      <c r="R57" s="334"/>
    </row>
    <row r="58" spans="1:18">
      <c r="A58" s="334"/>
      <c r="B58" s="810"/>
      <c r="C58" s="810"/>
      <c r="D58" s="810"/>
      <c r="E58" s="812"/>
      <c r="F58" s="813"/>
      <c r="G58" s="813"/>
      <c r="H58" s="813"/>
      <c r="I58" s="813"/>
      <c r="J58" s="813"/>
      <c r="K58" s="813"/>
      <c r="L58" s="813"/>
      <c r="M58" s="813"/>
      <c r="N58" s="813"/>
      <c r="O58" s="813"/>
      <c r="P58" s="813"/>
      <c r="Q58" s="334"/>
      <c r="R58" s="334"/>
    </row>
    <row r="59" spans="1:18">
      <c r="A59" s="334"/>
      <c r="B59" s="811"/>
      <c r="C59" s="811"/>
      <c r="D59" s="811"/>
      <c r="E59" s="812"/>
      <c r="F59" s="813"/>
      <c r="G59" s="813"/>
      <c r="H59" s="813"/>
      <c r="I59" s="813"/>
      <c r="J59" s="813"/>
      <c r="K59" s="813"/>
      <c r="L59" s="813"/>
      <c r="M59" s="813"/>
      <c r="N59" s="813"/>
      <c r="O59" s="813"/>
      <c r="P59" s="813"/>
      <c r="Q59" s="334"/>
      <c r="R59" s="334"/>
    </row>
    <row r="60" spans="1:18" ht="25.5">
      <c r="A60" s="334"/>
      <c r="B60" s="344"/>
      <c r="C60" s="344"/>
      <c r="D60" s="344"/>
      <c r="E60" s="334"/>
      <c r="F60" s="334"/>
      <c r="G60" s="334"/>
      <c r="H60" s="334"/>
      <c r="I60" s="334"/>
      <c r="J60" s="334"/>
      <c r="K60" s="334"/>
      <c r="L60" s="334"/>
      <c r="M60" s="334"/>
      <c r="N60" s="334"/>
      <c r="O60" s="334"/>
      <c r="P60" s="334"/>
      <c r="Q60" s="334"/>
      <c r="R60" s="334"/>
    </row>
    <row r="61" spans="1:18" ht="18.75" customHeight="1">
      <c r="A61" s="334"/>
      <c r="B61" s="788" t="s">
        <v>69</v>
      </c>
      <c r="C61" s="788"/>
      <c r="D61" s="788"/>
      <c r="E61" s="788"/>
      <c r="F61" s="788"/>
      <c r="G61" s="788"/>
      <c r="H61" s="788"/>
      <c r="I61" s="788"/>
      <c r="J61" s="788"/>
      <c r="K61" s="788"/>
      <c r="L61" s="788"/>
      <c r="M61" s="788"/>
      <c r="N61" s="788"/>
      <c r="O61" s="788"/>
      <c r="P61" s="788"/>
      <c r="Q61" s="334"/>
      <c r="R61" s="334"/>
    </row>
    <row r="62" spans="1:18" ht="18.75" customHeight="1">
      <c r="A62" s="334"/>
      <c r="B62" s="788"/>
      <c r="C62" s="788"/>
      <c r="D62" s="788"/>
      <c r="E62" s="788"/>
      <c r="F62" s="788"/>
      <c r="G62" s="788"/>
      <c r="H62" s="788"/>
      <c r="I62" s="788"/>
      <c r="J62" s="788"/>
      <c r="K62" s="788"/>
      <c r="L62" s="788"/>
      <c r="M62" s="788"/>
      <c r="N62" s="788"/>
      <c r="O62" s="788"/>
      <c r="P62" s="788"/>
      <c r="Q62" s="334"/>
      <c r="R62" s="334"/>
    </row>
    <row r="63" spans="1:18" ht="18.75" customHeight="1">
      <c r="A63" s="334"/>
      <c r="B63" s="785" t="s">
        <v>52</v>
      </c>
      <c r="C63" s="785"/>
      <c r="D63" s="785"/>
      <c r="E63" s="785"/>
      <c r="F63" s="785"/>
      <c r="G63" s="788" t="s">
        <v>81</v>
      </c>
      <c r="H63" s="785"/>
      <c r="I63" s="785"/>
      <c r="J63" s="788" t="s">
        <v>340</v>
      </c>
      <c r="K63" s="785"/>
      <c r="L63" s="785" t="s">
        <v>51</v>
      </c>
      <c r="M63" s="785"/>
      <c r="N63" s="785"/>
      <c r="O63" s="785"/>
      <c r="P63" s="785"/>
      <c r="Q63" s="334"/>
      <c r="R63" s="334"/>
    </row>
    <row r="64" spans="1:18" ht="74.25" customHeight="1">
      <c r="A64" s="334"/>
      <c r="B64" s="785"/>
      <c r="C64" s="785"/>
      <c r="D64" s="785"/>
      <c r="E64" s="785"/>
      <c r="F64" s="785"/>
      <c r="G64" s="785"/>
      <c r="H64" s="785"/>
      <c r="I64" s="785"/>
      <c r="J64" s="785"/>
      <c r="K64" s="785"/>
      <c r="L64" s="785"/>
      <c r="M64" s="785"/>
      <c r="N64" s="785"/>
      <c r="O64" s="785"/>
      <c r="P64" s="785"/>
      <c r="Q64" s="334"/>
      <c r="R64" s="334"/>
    </row>
    <row r="65" spans="1:18" ht="25.5">
      <c r="A65" s="334"/>
      <c r="B65" s="342"/>
      <c r="C65" s="785" t="s">
        <v>20</v>
      </c>
      <c r="D65" s="785"/>
      <c r="E65" s="785"/>
      <c r="F65" s="785"/>
      <c r="G65" s="873"/>
      <c r="H65" s="873"/>
      <c r="I65" s="873"/>
      <c r="J65" s="871"/>
      <c r="K65" s="871"/>
      <c r="L65" s="815"/>
      <c r="M65" s="815"/>
      <c r="N65" s="815"/>
      <c r="O65" s="815"/>
      <c r="P65" s="815"/>
      <c r="Q65" s="334"/>
      <c r="R65" s="334"/>
    </row>
    <row r="66" spans="1:18" ht="25.5">
      <c r="A66" s="334"/>
      <c r="B66" s="342"/>
      <c r="C66" s="773" t="s">
        <v>338</v>
      </c>
      <c r="D66" s="774"/>
      <c r="E66" s="790"/>
      <c r="F66" s="791"/>
      <c r="G66" s="873"/>
      <c r="H66" s="873"/>
      <c r="I66" s="873"/>
      <c r="J66" s="871"/>
      <c r="K66" s="871"/>
      <c r="L66" s="815"/>
      <c r="M66" s="815"/>
      <c r="N66" s="815"/>
      <c r="O66" s="815"/>
      <c r="P66" s="815"/>
      <c r="Q66" s="334"/>
      <c r="R66" s="334"/>
    </row>
    <row r="67" spans="1:18" ht="25.5">
      <c r="A67" s="334"/>
      <c r="B67" s="342"/>
      <c r="C67" s="792" t="s">
        <v>50</v>
      </c>
      <c r="D67" s="792"/>
      <c r="E67" s="792"/>
      <c r="F67" s="792"/>
      <c r="G67" s="873"/>
      <c r="H67" s="873"/>
      <c r="I67" s="873"/>
      <c r="J67" s="871"/>
      <c r="K67" s="871"/>
      <c r="L67" s="815"/>
      <c r="M67" s="815"/>
      <c r="N67" s="815"/>
      <c r="O67" s="815"/>
      <c r="P67" s="815"/>
      <c r="Q67" s="334"/>
      <c r="R67" s="334"/>
    </row>
    <row r="68" spans="1:18" ht="25.5">
      <c r="A68" s="334"/>
      <c r="B68" s="342"/>
      <c r="C68" s="773" t="s">
        <v>339</v>
      </c>
      <c r="D68" s="774"/>
      <c r="E68" s="790"/>
      <c r="F68" s="791"/>
      <c r="G68" s="873"/>
      <c r="H68" s="873"/>
      <c r="I68" s="873"/>
      <c r="J68" s="871"/>
      <c r="K68" s="871"/>
      <c r="L68" s="815"/>
      <c r="M68" s="815"/>
      <c r="N68" s="815"/>
      <c r="O68" s="815"/>
      <c r="P68" s="815"/>
      <c r="Q68" s="334"/>
      <c r="R68" s="334"/>
    </row>
    <row r="69" spans="1:18" ht="25.5" customHeight="1">
      <c r="A69" s="334"/>
      <c r="B69" s="334"/>
      <c r="C69" s="334"/>
      <c r="D69" s="334"/>
      <c r="E69" s="334"/>
      <c r="F69" s="334"/>
      <c r="G69" s="334"/>
      <c r="H69" s="334"/>
      <c r="I69" s="334"/>
      <c r="J69" s="334"/>
      <c r="K69" s="334"/>
      <c r="L69" s="334"/>
      <c r="M69" s="334"/>
      <c r="N69" s="334"/>
      <c r="O69" s="334"/>
      <c r="P69" s="334"/>
      <c r="Q69" s="334"/>
      <c r="R69" s="334"/>
    </row>
    <row r="70" spans="1:18" ht="30">
      <c r="A70" s="809" t="s">
        <v>330</v>
      </c>
      <c r="B70" s="809"/>
      <c r="C70" s="809"/>
      <c r="D70" s="809"/>
      <c r="E70" s="809"/>
      <c r="F70" s="809"/>
      <c r="G70" s="809"/>
      <c r="H70" s="809"/>
      <c r="I70" s="809"/>
      <c r="J70" s="809"/>
      <c r="K70" s="809"/>
      <c r="L70" s="809"/>
      <c r="M70" s="809"/>
      <c r="N70" s="809"/>
      <c r="O70" s="809"/>
      <c r="P70" s="809"/>
      <c r="Q70" s="809"/>
      <c r="R70" s="809"/>
    </row>
    <row r="71" spans="1:18" ht="53.25" customHeight="1">
      <c r="A71" s="775" t="s">
        <v>54</v>
      </c>
      <c r="B71" s="775"/>
      <c r="C71" s="775"/>
      <c r="D71" s="775"/>
      <c r="E71" s="775"/>
      <c r="F71" s="775"/>
      <c r="G71" s="775"/>
      <c r="H71" s="775"/>
      <c r="I71" s="775"/>
      <c r="J71" s="775"/>
      <c r="K71" s="775"/>
      <c r="L71" s="775"/>
      <c r="M71" s="775"/>
      <c r="N71" s="775"/>
      <c r="O71" s="775"/>
      <c r="P71" s="775"/>
      <c r="Q71" s="775"/>
      <c r="R71" s="775"/>
    </row>
    <row r="72" spans="1:18" ht="26.25" customHeight="1">
      <c r="A72" s="775" t="s">
        <v>63</v>
      </c>
      <c r="B72" s="775"/>
      <c r="C72" s="775"/>
      <c r="D72" s="775"/>
      <c r="E72" s="775"/>
      <c r="F72" s="775"/>
      <c r="G72" s="775"/>
      <c r="H72" s="775"/>
      <c r="I72" s="775"/>
      <c r="J72" s="775"/>
      <c r="K72" s="775"/>
      <c r="L72" s="775"/>
      <c r="M72" s="775"/>
      <c r="N72" s="775"/>
      <c r="O72" s="775"/>
      <c r="P72" s="775"/>
      <c r="Q72" s="775"/>
      <c r="R72" s="775"/>
    </row>
    <row r="73" spans="1:18" ht="18.75" customHeight="1">
      <c r="A73" s="334"/>
      <c r="B73" s="776" t="s">
        <v>53</v>
      </c>
      <c r="C73" s="777"/>
      <c r="D73" s="778"/>
      <c r="E73" s="334"/>
      <c r="F73" s="334"/>
      <c r="G73" s="334"/>
      <c r="H73" s="334"/>
      <c r="I73" s="334"/>
      <c r="J73" s="334"/>
      <c r="K73" s="334"/>
      <c r="L73" s="334"/>
      <c r="M73" s="334"/>
      <c r="N73" s="334"/>
      <c r="O73" s="334"/>
      <c r="P73" s="334"/>
      <c r="Q73" s="334"/>
      <c r="R73" s="334"/>
    </row>
    <row r="74" spans="1:18" ht="18.75" customHeight="1">
      <c r="A74" s="334"/>
      <c r="B74" s="779"/>
      <c r="C74" s="780"/>
      <c r="D74" s="781"/>
      <c r="E74" s="334"/>
      <c r="F74" s="334"/>
      <c r="G74" s="334"/>
      <c r="H74" s="334"/>
      <c r="I74" s="334"/>
      <c r="J74" s="334"/>
      <c r="K74" s="334"/>
      <c r="L74" s="334"/>
      <c r="M74" s="334"/>
      <c r="N74" s="334"/>
      <c r="O74" s="334"/>
      <c r="P74" s="334"/>
      <c r="Q74" s="334"/>
      <c r="R74" s="334"/>
    </row>
    <row r="75" spans="1:18" ht="18.75" customHeight="1">
      <c r="A75" s="334"/>
      <c r="B75" s="782"/>
      <c r="C75" s="783"/>
      <c r="D75" s="784"/>
      <c r="E75" s="334"/>
      <c r="F75" s="334"/>
      <c r="G75" s="334"/>
      <c r="H75" s="334"/>
      <c r="I75" s="334"/>
      <c r="J75" s="334"/>
      <c r="K75" s="334"/>
      <c r="L75" s="334"/>
      <c r="M75" s="334"/>
      <c r="N75" s="334"/>
      <c r="O75" s="334"/>
      <c r="P75" s="334"/>
      <c r="Q75" s="334"/>
      <c r="R75" s="334"/>
    </row>
    <row r="76" spans="1:18">
      <c r="A76" s="334"/>
      <c r="B76" s="807" t="str">
        <f>IF(⑨第４号様式の１!U43=0,"",⑨第４号様式の１!U43)</f>
        <v/>
      </c>
      <c r="C76" s="807"/>
      <c r="D76" s="807"/>
      <c r="E76" s="334"/>
      <c r="F76" s="334"/>
      <c r="G76" s="334"/>
      <c r="H76" s="334"/>
      <c r="I76" s="334"/>
      <c r="J76" s="334"/>
      <c r="K76" s="334"/>
      <c r="L76" s="334"/>
      <c r="M76" s="334"/>
      <c r="N76" s="334"/>
      <c r="O76" s="334"/>
      <c r="P76" s="334"/>
      <c r="Q76" s="334"/>
      <c r="R76" s="334"/>
    </row>
    <row r="77" spans="1:18">
      <c r="A77" s="334"/>
      <c r="B77" s="807"/>
      <c r="C77" s="807"/>
      <c r="D77" s="807"/>
      <c r="E77" s="334"/>
      <c r="F77" s="334"/>
      <c r="G77" s="334"/>
      <c r="H77" s="334"/>
      <c r="I77" s="334"/>
      <c r="J77" s="334"/>
      <c r="K77" s="334"/>
      <c r="L77" s="334"/>
      <c r="M77" s="334"/>
      <c r="N77" s="334"/>
      <c r="O77" s="334"/>
      <c r="P77" s="334"/>
      <c r="Q77" s="334"/>
      <c r="R77" s="334"/>
    </row>
    <row r="78" spans="1:18">
      <c r="A78" s="334"/>
      <c r="B78" s="808"/>
      <c r="C78" s="808"/>
      <c r="D78" s="808"/>
      <c r="E78" s="334"/>
      <c r="F78" s="334"/>
      <c r="G78" s="334"/>
      <c r="H78" s="334"/>
      <c r="I78" s="334"/>
      <c r="J78" s="334"/>
      <c r="K78" s="334"/>
      <c r="L78" s="334"/>
      <c r="M78" s="334"/>
      <c r="N78" s="334"/>
      <c r="O78" s="334"/>
      <c r="P78" s="334"/>
      <c r="Q78" s="334"/>
      <c r="R78" s="334"/>
    </row>
    <row r="79" spans="1:18" ht="18.75" customHeight="1">
      <c r="A79" s="334"/>
      <c r="B79" s="788" t="s">
        <v>71</v>
      </c>
      <c r="C79" s="788"/>
      <c r="D79" s="788"/>
      <c r="E79" s="788"/>
      <c r="F79" s="788"/>
      <c r="G79" s="788"/>
      <c r="H79" s="788"/>
      <c r="I79" s="788"/>
      <c r="J79" s="788"/>
      <c r="K79" s="788"/>
      <c r="L79" s="788"/>
      <c r="M79" s="788"/>
      <c r="N79" s="788"/>
      <c r="O79" s="788"/>
      <c r="P79" s="788"/>
      <c r="Q79" s="788"/>
      <c r="R79" s="334"/>
    </row>
    <row r="80" spans="1:18" ht="18.75" customHeight="1">
      <c r="A80" s="334"/>
      <c r="B80" s="788"/>
      <c r="C80" s="788"/>
      <c r="D80" s="788"/>
      <c r="E80" s="788"/>
      <c r="F80" s="788"/>
      <c r="G80" s="788"/>
      <c r="H80" s="788"/>
      <c r="I80" s="788"/>
      <c r="J80" s="788"/>
      <c r="K80" s="788"/>
      <c r="L80" s="788"/>
      <c r="M80" s="788"/>
      <c r="N80" s="788"/>
      <c r="O80" s="788"/>
      <c r="P80" s="788"/>
      <c r="Q80" s="788"/>
      <c r="R80" s="334"/>
    </row>
    <row r="81" spans="1:18" ht="50.1" customHeight="1">
      <c r="A81" s="334"/>
      <c r="B81" s="785" t="s">
        <v>55</v>
      </c>
      <c r="C81" s="785"/>
      <c r="D81" s="785"/>
      <c r="E81" s="785"/>
      <c r="F81" s="785"/>
      <c r="G81" s="785" t="s">
        <v>56</v>
      </c>
      <c r="H81" s="785"/>
      <c r="I81" s="785"/>
      <c r="J81" s="785"/>
      <c r="K81" s="785"/>
      <c r="L81" s="785"/>
      <c r="M81" s="788" t="s">
        <v>62</v>
      </c>
      <c r="N81" s="788"/>
      <c r="O81" s="788"/>
      <c r="P81" s="788"/>
      <c r="Q81" s="788"/>
      <c r="R81" s="334"/>
    </row>
    <row r="82" spans="1:18" ht="50.1" customHeight="1">
      <c r="A82" s="334"/>
      <c r="B82" s="785"/>
      <c r="C82" s="785"/>
      <c r="D82" s="785"/>
      <c r="E82" s="785"/>
      <c r="F82" s="785"/>
      <c r="G82" s="785"/>
      <c r="H82" s="785"/>
      <c r="I82" s="785"/>
      <c r="J82" s="785"/>
      <c r="K82" s="785"/>
      <c r="L82" s="785"/>
      <c r="M82" s="788"/>
      <c r="N82" s="788"/>
      <c r="O82" s="788"/>
      <c r="P82" s="788"/>
      <c r="Q82" s="788"/>
      <c r="R82" s="334"/>
    </row>
    <row r="83" spans="1:18">
      <c r="A83" s="334"/>
      <c r="B83" s="787"/>
      <c r="C83" s="785" t="s">
        <v>20</v>
      </c>
      <c r="D83" s="785"/>
      <c r="E83" s="785"/>
      <c r="F83" s="785"/>
      <c r="G83" s="793" t="s">
        <v>57</v>
      </c>
      <c r="H83" s="795"/>
      <c r="I83" s="797" t="s">
        <v>17</v>
      </c>
      <c r="J83" s="795"/>
      <c r="K83" s="797" t="s">
        <v>59</v>
      </c>
      <c r="L83" s="799"/>
      <c r="M83" s="789"/>
      <c r="N83" s="789"/>
      <c r="O83" s="789"/>
      <c r="P83" s="789"/>
      <c r="Q83" s="789"/>
      <c r="R83" s="334"/>
    </row>
    <row r="84" spans="1:18">
      <c r="A84" s="334"/>
      <c r="B84" s="787"/>
      <c r="C84" s="785"/>
      <c r="D84" s="785"/>
      <c r="E84" s="785"/>
      <c r="F84" s="785"/>
      <c r="G84" s="794"/>
      <c r="H84" s="796"/>
      <c r="I84" s="798"/>
      <c r="J84" s="796"/>
      <c r="K84" s="798"/>
      <c r="L84" s="800"/>
      <c r="M84" s="789"/>
      <c r="N84" s="789"/>
      <c r="O84" s="789"/>
      <c r="P84" s="789"/>
      <c r="Q84" s="789"/>
      <c r="R84" s="334"/>
    </row>
    <row r="85" spans="1:18">
      <c r="A85" s="334"/>
      <c r="B85" s="787"/>
      <c r="C85" s="773" t="s">
        <v>338</v>
      </c>
      <c r="D85" s="774"/>
      <c r="E85" s="790"/>
      <c r="F85" s="791"/>
      <c r="G85" s="794"/>
      <c r="H85" s="796"/>
      <c r="I85" s="798"/>
      <c r="J85" s="796"/>
      <c r="K85" s="798"/>
      <c r="L85" s="800"/>
      <c r="M85" s="789"/>
      <c r="N85" s="789"/>
      <c r="O85" s="789"/>
      <c r="P85" s="789"/>
      <c r="Q85" s="789"/>
      <c r="R85" s="334"/>
    </row>
    <row r="86" spans="1:18">
      <c r="A86" s="334"/>
      <c r="B86" s="787"/>
      <c r="C86" s="773"/>
      <c r="D86" s="774"/>
      <c r="E86" s="790"/>
      <c r="F86" s="791"/>
      <c r="G86" s="794"/>
      <c r="H86" s="796"/>
      <c r="I86" s="798"/>
      <c r="J86" s="796"/>
      <c r="K86" s="798"/>
      <c r="L86" s="800"/>
      <c r="M86" s="789"/>
      <c r="N86" s="789"/>
      <c r="O86" s="789"/>
      <c r="P86" s="789"/>
      <c r="Q86" s="789"/>
      <c r="R86" s="334"/>
    </row>
    <row r="87" spans="1:18">
      <c r="A87" s="334"/>
      <c r="B87" s="787"/>
      <c r="C87" s="792" t="s">
        <v>50</v>
      </c>
      <c r="D87" s="792"/>
      <c r="E87" s="792"/>
      <c r="F87" s="792"/>
      <c r="G87" s="801" t="s">
        <v>60</v>
      </c>
      <c r="H87" s="798" t="s">
        <v>57</v>
      </c>
      <c r="I87" s="796"/>
      <c r="J87" s="798" t="s">
        <v>58</v>
      </c>
      <c r="K87" s="796"/>
      <c r="L87" s="800" t="s">
        <v>61</v>
      </c>
      <c r="M87" s="789"/>
      <c r="N87" s="789"/>
      <c r="O87" s="789"/>
      <c r="P87" s="789"/>
      <c r="Q87" s="789"/>
      <c r="R87" s="334"/>
    </row>
    <row r="88" spans="1:18">
      <c r="A88" s="334"/>
      <c r="B88" s="787"/>
      <c r="C88" s="792"/>
      <c r="D88" s="792"/>
      <c r="E88" s="792"/>
      <c r="F88" s="792"/>
      <c r="G88" s="802"/>
      <c r="H88" s="798"/>
      <c r="I88" s="796"/>
      <c r="J88" s="798"/>
      <c r="K88" s="796"/>
      <c r="L88" s="800"/>
      <c r="M88" s="789"/>
      <c r="N88" s="789"/>
      <c r="O88" s="789"/>
      <c r="P88" s="789"/>
      <c r="Q88" s="789"/>
      <c r="R88" s="334"/>
    </row>
    <row r="89" spans="1:18">
      <c r="A89" s="334"/>
      <c r="B89" s="787"/>
      <c r="C89" s="773" t="s">
        <v>339</v>
      </c>
      <c r="D89" s="774"/>
      <c r="E89" s="790"/>
      <c r="F89" s="791"/>
      <c r="G89" s="802"/>
      <c r="H89" s="798"/>
      <c r="I89" s="796"/>
      <c r="J89" s="798"/>
      <c r="K89" s="796"/>
      <c r="L89" s="800"/>
      <c r="M89" s="789"/>
      <c r="N89" s="789"/>
      <c r="O89" s="789"/>
      <c r="P89" s="789"/>
      <c r="Q89" s="789"/>
      <c r="R89" s="334"/>
    </row>
    <row r="90" spans="1:18">
      <c r="A90" s="334"/>
      <c r="B90" s="787"/>
      <c r="C90" s="773"/>
      <c r="D90" s="774"/>
      <c r="E90" s="790"/>
      <c r="F90" s="791"/>
      <c r="G90" s="803"/>
      <c r="H90" s="804"/>
      <c r="I90" s="805"/>
      <c r="J90" s="804"/>
      <c r="K90" s="805"/>
      <c r="L90" s="806"/>
      <c r="M90" s="789"/>
      <c r="N90" s="789"/>
      <c r="O90" s="789"/>
      <c r="P90" s="789"/>
      <c r="Q90" s="789"/>
      <c r="R90" s="334"/>
    </row>
    <row r="91" spans="1:18">
      <c r="A91" s="334"/>
      <c r="B91" s="334"/>
      <c r="C91" s="334"/>
      <c r="D91" s="334"/>
      <c r="E91" s="334"/>
      <c r="F91" s="334"/>
      <c r="G91" s="334"/>
      <c r="H91" s="334"/>
      <c r="I91" s="334"/>
      <c r="J91" s="334"/>
      <c r="K91" s="334"/>
      <c r="L91" s="334"/>
      <c r="M91" s="334"/>
      <c r="N91" s="334"/>
      <c r="O91" s="334"/>
      <c r="P91" s="334"/>
      <c r="Q91" s="334"/>
      <c r="R91" s="334"/>
    </row>
    <row r="92" spans="1:18" ht="49.5" customHeight="1">
      <c r="A92" s="775" t="s">
        <v>54</v>
      </c>
      <c r="B92" s="775"/>
      <c r="C92" s="775"/>
      <c r="D92" s="775"/>
      <c r="E92" s="775"/>
      <c r="F92" s="775"/>
      <c r="G92" s="775"/>
      <c r="H92" s="775"/>
      <c r="I92" s="775"/>
      <c r="J92" s="775"/>
      <c r="K92" s="775"/>
      <c r="L92" s="775"/>
      <c r="M92" s="775"/>
      <c r="N92" s="775"/>
      <c r="O92" s="775"/>
      <c r="P92" s="775"/>
      <c r="Q92" s="775"/>
      <c r="R92" s="775"/>
    </row>
    <row r="93" spans="1:18" ht="25.5">
      <c r="A93" s="775" t="s">
        <v>64</v>
      </c>
      <c r="B93" s="775"/>
      <c r="C93" s="775"/>
      <c r="D93" s="775"/>
      <c r="E93" s="775"/>
      <c r="F93" s="775"/>
      <c r="G93" s="775"/>
      <c r="H93" s="775"/>
      <c r="I93" s="775"/>
      <c r="J93" s="775"/>
      <c r="K93" s="775"/>
      <c r="L93" s="775"/>
      <c r="M93" s="775"/>
      <c r="N93" s="775"/>
      <c r="O93" s="775"/>
      <c r="P93" s="775"/>
      <c r="Q93" s="775"/>
      <c r="R93" s="775"/>
    </row>
    <row r="94" spans="1:18">
      <c r="A94" s="334"/>
      <c r="B94" s="776" t="s">
        <v>53</v>
      </c>
      <c r="C94" s="777"/>
      <c r="D94" s="778"/>
      <c r="E94" s="334"/>
      <c r="F94" s="334"/>
      <c r="G94" s="334"/>
      <c r="H94" s="334"/>
      <c r="I94" s="334"/>
      <c r="J94" s="334"/>
      <c r="K94" s="334"/>
      <c r="L94" s="334"/>
      <c r="M94" s="334"/>
      <c r="N94" s="334"/>
      <c r="O94" s="334"/>
      <c r="P94" s="334"/>
      <c r="Q94" s="334"/>
      <c r="R94" s="334"/>
    </row>
    <row r="95" spans="1:18">
      <c r="A95" s="334"/>
      <c r="B95" s="779"/>
      <c r="C95" s="780"/>
      <c r="D95" s="781"/>
      <c r="E95" s="334"/>
      <c r="F95" s="334"/>
      <c r="G95" s="334"/>
      <c r="H95" s="334"/>
      <c r="I95" s="334"/>
      <c r="J95" s="334"/>
      <c r="K95" s="334"/>
      <c r="L95" s="334"/>
      <c r="M95" s="334"/>
      <c r="N95" s="334"/>
      <c r="O95" s="334"/>
      <c r="P95" s="334"/>
      <c r="Q95" s="334"/>
      <c r="R95" s="334"/>
    </row>
    <row r="96" spans="1:18">
      <c r="A96" s="334"/>
      <c r="B96" s="782"/>
      <c r="C96" s="783"/>
      <c r="D96" s="784"/>
      <c r="E96" s="334"/>
      <c r="F96" s="334"/>
      <c r="G96" s="334"/>
      <c r="H96" s="334"/>
      <c r="I96" s="334"/>
      <c r="J96" s="334"/>
      <c r="K96" s="334"/>
      <c r="L96" s="334"/>
      <c r="M96" s="334"/>
      <c r="N96" s="334"/>
      <c r="O96" s="334"/>
      <c r="P96" s="334"/>
      <c r="Q96" s="334"/>
      <c r="R96" s="334"/>
    </row>
    <row r="97" spans="1:18">
      <c r="A97" s="334"/>
      <c r="B97" s="785" t="str">
        <f>IF(⑨第４号様式の１!U79=0,"",⑨第４号様式の１!U79)</f>
        <v/>
      </c>
      <c r="C97" s="785"/>
      <c r="D97" s="785"/>
      <c r="E97" s="334"/>
      <c r="F97" s="334"/>
      <c r="G97" s="334"/>
      <c r="H97" s="334"/>
      <c r="I97" s="334"/>
      <c r="J97" s="334"/>
      <c r="K97" s="334"/>
      <c r="L97" s="334"/>
      <c r="M97" s="334"/>
      <c r="N97" s="334"/>
      <c r="O97" s="334"/>
      <c r="P97" s="334"/>
      <c r="Q97" s="334"/>
      <c r="R97" s="334"/>
    </row>
    <row r="98" spans="1:18">
      <c r="A98" s="334"/>
      <c r="B98" s="785"/>
      <c r="C98" s="785"/>
      <c r="D98" s="785"/>
      <c r="E98" s="334"/>
      <c r="F98" s="334"/>
      <c r="G98" s="334"/>
      <c r="H98" s="334"/>
      <c r="I98" s="334"/>
      <c r="J98" s="334"/>
      <c r="K98" s="334"/>
      <c r="L98" s="334"/>
      <c r="M98" s="334"/>
      <c r="N98" s="334"/>
      <c r="O98" s="334"/>
      <c r="P98" s="334"/>
      <c r="Q98" s="334"/>
      <c r="R98" s="334"/>
    </row>
    <row r="99" spans="1:18">
      <c r="A99" s="334"/>
      <c r="B99" s="786"/>
      <c r="C99" s="786"/>
      <c r="D99" s="786"/>
      <c r="E99" s="334"/>
      <c r="F99" s="334"/>
      <c r="G99" s="334"/>
      <c r="H99" s="334"/>
      <c r="I99" s="334"/>
      <c r="J99" s="334"/>
      <c r="K99" s="334"/>
      <c r="L99" s="334"/>
      <c r="M99" s="334"/>
      <c r="N99" s="334"/>
      <c r="O99" s="334"/>
      <c r="P99" s="334"/>
      <c r="Q99" s="334"/>
      <c r="R99" s="334"/>
    </row>
    <row r="100" spans="1:18" ht="18.75" customHeight="1">
      <c r="A100" s="334"/>
      <c r="B100" s="788" t="s">
        <v>71</v>
      </c>
      <c r="C100" s="788"/>
      <c r="D100" s="788"/>
      <c r="E100" s="788"/>
      <c r="F100" s="788"/>
      <c r="G100" s="788"/>
      <c r="H100" s="788"/>
      <c r="I100" s="788"/>
      <c r="J100" s="788"/>
      <c r="K100" s="788"/>
      <c r="L100" s="788"/>
      <c r="M100" s="788"/>
      <c r="N100" s="788"/>
      <c r="O100" s="788"/>
      <c r="P100" s="788"/>
      <c r="Q100" s="788"/>
      <c r="R100" s="334"/>
    </row>
    <row r="101" spans="1:18" ht="18.75" customHeight="1">
      <c r="A101" s="334"/>
      <c r="B101" s="788"/>
      <c r="C101" s="788"/>
      <c r="D101" s="788"/>
      <c r="E101" s="788"/>
      <c r="F101" s="788"/>
      <c r="G101" s="788"/>
      <c r="H101" s="788"/>
      <c r="I101" s="788"/>
      <c r="J101" s="788"/>
      <c r="K101" s="788"/>
      <c r="L101" s="788"/>
      <c r="M101" s="788"/>
      <c r="N101" s="788"/>
      <c r="O101" s="788"/>
      <c r="P101" s="788"/>
      <c r="Q101" s="788"/>
      <c r="R101" s="334"/>
    </row>
    <row r="102" spans="1:18" ht="50.1" customHeight="1">
      <c r="A102" s="334"/>
      <c r="B102" s="785" t="s">
        <v>55</v>
      </c>
      <c r="C102" s="785"/>
      <c r="D102" s="785"/>
      <c r="E102" s="785"/>
      <c r="F102" s="785"/>
      <c r="G102" s="785" t="s">
        <v>56</v>
      </c>
      <c r="H102" s="785"/>
      <c r="I102" s="785"/>
      <c r="J102" s="785"/>
      <c r="K102" s="785"/>
      <c r="L102" s="785"/>
      <c r="M102" s="788" t="s">
        <v>62</v>
      </c>
      <c r="N102" s="788"/>
      <c r="O102" s="788"/>
      <c r="P102" s="788"/>
      <c r="Q102" s="788"/>
      <c r="R102" s="334"/>
    </row>
    <row r="103" spans="1:18" ht="50.1" customHeight="1">
      <c r="A103" s="334"/>
      <c r="B103" s="785"/>
      <c r="C103" s="785"/>
      <c r="D103" s="785"/>
      <c r="E103" s="785"/>
      <c r="F103" s="785"/>
      <c r="G103" s="785"/>
      <c r="H103" s="785"/>
      <c r="I103" s="785"/>
      <c r="J103" s="785"/>
      <c r="K103" s="785"/>
      <c r="L103" s="785"/>
      <c r="M103" s="788"/>
      <c r="N103" s="788"/>
      <c r="O103" s="788"/>
      <c r="P103" s="788"/>
      <c r="Q103" s="788"/>
      <c r="R103" s="334"/>
    </row>
    <row r="104" spans="1:18">
      <c r="A104" s="334"/>
      <c r="B104" s="787"/>
      <c r="C104" s="785" t="s">
        <v>20</v>
      </c>
      <c r="D104" s="785"/>
      <c r="E104" s="785"/>
      <c r="F104" s="785"/>
      <c r="G104" s="793" t="s">
        <v>57</v>
      </c>
      <c r="H104" s="795"/>
      <c r="I104" s="797" t="s">
        <v>17</v>
      </c>
      <c r="J104" s="795"/>
      <c r="K104" s="797" t="s">
        <v>59</v>
      </c>
      <c r="L104" s="799"/>
      <c r="M104" s="789"/>
      <c r="N104" s="789"/>
      <c r="O104" s="789"/>
      <c r="P104" s="789"/>
      <c r="Q104" s="789"/>
      <c r="R104" s="334"/>
    </row>
    <row r="105" spans="1:18">
      <c r="A105" s="334"/>
      <c r="B105" s="787"/>
      <c r="C105" s="785"/>
      <c r="D105" s="785"/>
      <c r="E105" s="785"/>
      <c r="F105" s="785"/>
      <c r="G105" s="794"/>
      <c r="H105" s="796"/>
      <c r="I105" s="798"/>
      <c r="J105" s="796"/>
      <c r="K105" s="798"/>
      <c r="L105" s="800"/>
      <c r="M105" s="789"/>
      <c r="N105" s="789"/>
      <c r="O105" s="789"/>
      <c r="P105" s="789"/>
      <c r="Q105" s="789"/>
      <c r="R105" s="334"/>
    </row>
    <row r="106" spans="1:18">
      <c r="A106" s="334"/>
      <c r="B106" s="787"/>
      <c r="C106" s="773" t="s">
        <v>338</v>
      </c>
      <c r="D106" s="774"/>
      <c r="E106" s="790"/>
      <c r="F106" s="791"/>
      <c r="G106" s="794"/>
      <c r="H106" s="796"/>
      <c r="I106" s="798"/>
      <c r="J106" s="796"/>
      <c r="K106" s="798"/>
      <c r="L106" s="800"/>
      <c r="M106" s="789"/>
      <c r="N106" s="789"/>
      <c r="O106" s="789"/>
      <c r="P106" s="789"/>
      <c r="Q106" s="789"/>
      <c r="R106" s="334"/>
    </row>
    <row r="107" spans="1:18">
      <c r="A107" s="334"/>
      <c r="B107" s="787"/>
      <c r="C107" s="773"/>
      <c r="D107" s="774"/>
      <c r="E107" s="790"/>
      <c r="F107" s="791"/>
      <c r="G107" s="794"/>
      <c r="H107" s="796"/>
      <c r="I107" s="798"/>
      <c r="J107" s="796"/>
      <c r="K107" s="798"/>
      <c r="L107" s="800"/>
      <c r="M107" s="789"/>
      <c r="N107" s="789"/>
      <c r="O107" s="789"/>
      <c r="P107" s="789"/>
      <c r="Q107" s="789"/>
      <c r="R107" s="334"/>
    </row>
    <row r="108" spans="1:18">
      <c r="A108" s="334"/>
      <c r="B108" s="787"/>
      <c r="C108" s="792" t="s">
        <v>50</v>
      </c>
      <c r="D108" s="792"/>
      <c r="E108" s="792"/>
      <c r="F108" s="792"/>
      <c r="G108" s="801" t="s">
        <v>60</v>
      </c>
      <c r="H108" s="798" t="s">
        <v>57</v>
      </c>
      <c r="I108" s="796"/>
      <c r="J108" s="798" t="s">
        <v>17</v>
      </c>
      <c r="K108" s="796"/>
      <c r="L108" s="800" t="s">
        <v>61</v>
      </c>
      <c r="M108" s="789"/>
      <c r="N108" s="789"/>
      <c r="O108" s="789"/>
      <c r="P108" s="789"/>
      <c r="Q108" s="789"/>
      <c r="R108" s="334"/>
    </row>
    <row r="109" spans="1:18">
      <c r="A109" s="334"/>
      <c r="B109" s="787"/>
      <c r="C109" s="792"/>
      <c r="D109" s="792"/>
      <c r="E109" s="792"/>
      <c r="F109" s="792"/>
      <c r="G109" s="802"/>
      <c r="H109" s="798"/>
      <c r="I109" s="796"/>
      <c r="J109" s="798"/>
      <c r="K109" s="796"/>
      <c r="L109" s="800"/>
      <c r="M109" s="789"/>
      <c r="N109" s="789"/>
      <c r="O109" s="789"/>
      <c r="P109" s="789"/>
      <c r="Q109" s="789"/>
      <c r="R109" s="334"/>
    </row>
    <row r="110" spans="1:18">
      <c r="A110" s="334"/>
      <c r="B110" s="787"/>
      <c r="C110" s="773" t="s">
        <v>339</v>
      </c>
      <c r="D110" s="774"/>
      <c r="E110" s="790"/>
      <c r="F110" s="791"/>
      <c r="G110" s="802"/>
      <c r="H110" s="798"/>
      <c r="I110" s="796"/>
      <c r="J110" s="798"/>
      <c r="K110" s="796"/>
      <c r="L110" s="800"/>
      <c r="M110" s="789"/>
      <c r="N110" s="789"/>
      <c r="O110" s="789"/>
      <c r="P110" s="789"/>
      <c r="Q110" s="789"/>
      <c r="R110" s="334"/>
    </row>
    <row r="111" spans="1:18">
      <c r="A111" s="334"/>
      <c r="B111" s="787"/>
      <c r="C111" s="773"/>
      <c r="D111" s="774"/>
      <c r="E111" s="790"/>
      <c r="F111" s="791"/>
      <c r="G111" s="803"/>
      <c r="H111" s="804"/>
      <c r="I111" s="805"/>
      <c r="J111" s="804"/>
      <c r="K111" s="805"/>
      <c r="L111" s="806"/>
      <c r="M111" s="789"/>
      <c r="N111" s="789"/>
      <c r="O111" s="789"/>
      <c r="P111" s="789"/>
      <c r="Q111" s="789"/>
      <c r="R111" s="334"/>
    </row>
    <row r="112" spans="1:18">
      <c r="A112" s="334"/>
      <c r="B112" s="334"/>
      <c r="C112" s="334"/>
      <c r="D112" s="334"/>
      <c r="E112" s="334"/>
      <c r="F112" s="334"/>
      <c r="G112" s="334"/>
      <c r="H112" s="334"/>
      <c r="I112" s="334"/>
      <c r="J112" s="334"/>
      <c r="K112" s="334"/>
      <c r="L112" s="334"/>
      <c r="M112" s="334"/>
      <c r="N112" s="334"/>
      <c r="O112" s="334"/>
      <c r="P112" s="334"/>
      <c r="Q112" s="334"/>
      <c r="R112" s="334"/>
    </row>
    <row r="113" spans="1:18" ht="25.5">
      <c r="A113" s="775" t="s">
        <v>65</v>
      </c>
      <c r="B113" s="775"/>
      <c r="C113" s="775"/>
      <c r="D113" s="775"/>
      <c r="E113" s="775"/>
      <c r="F113" s="775"/>
      <c r="G113" s="775"/>
      <c r="H113" s="775"/>
      <c r="I113" s="775"/>
      <c r="J113" s="775"/>
      <c r="K113" s="775"/>
      <c r="L113" s="775"/>
      <c r="M113" s="775"/>
      <c r="N113" s="775"/>
      <c r="O113" s="775"/>
      <c r="P113" s="775"/>
      <c r="Q113" s="775"/>
      <c r="R113" s="775"/>
    </row>
    <row r="114" spans="1:18" ht="25.5">
      <c r="A114" s="775" t="s">
        <v>63</v>
      </c>
      <c r="B114" s="775"/>
      <c r="C114" s="775"/>
      <c r="D114" s="775"/>
      <c r="E114" s="775"/>
      <c r="F114" s="775"/>
      <c r="G114" s="775"/>
      <c r="H114" s="775"/>
      <c r="I114" s="775"/>
      <c r="J114" s="775"/>
      <c r="K114" s="775"/>
      <c r="L114" s="775"/>
      <c r="M114" s="775"/>
      <c r="N114" s="775"/>
      <c r="O114" s="775"/>
      <c r="P114" s="775"/>
      <c r="Q114" s="775"/>
      <c r="R114" s="775"/>
    </row>
    <row r="115" spans="1:18">
      <c r="A115" s="334"/>
      <c r="B115" s="776" t="s">
        <v>53</v>
      </c>
      <c r="C115" s="777"/>
      <c r="D115" s="778"/>
      <c r="E115" s="334"/>
      <c r="F115" s="334"/>
      <c r="G115" s="334"/>
      <c r="H115" s="334"/>
      <c r="I115" s="334"/>
      <c r="J115" s="334"/>
      <c r="K115" s="334"/>
      <c r="L115" s="334"/>
      <c r="M115" s="334"/>
      <c r="N115" s="334"/>
      <c r="O115" s="334"/>
      <c r="P115" s="334"/>
      <c r="Q115" s="334"/>
      <c r="R115" s="334"/>
    </row>
    <row r="116" spans="1:18">
      <c r="A116" s="334"/>
      <c r="B116" s="779"/>
      <c r="C116" s="780"/>
      <c r="D116" s="781"/>
      <c r="E116" s="334"/>
      <c r="F116" s="334"/>
      <c r="G116" s="334"/>
      <c r="H116" s="334"/>
      <c r="I116" s="334"/>
      <c r="J116" s="334"/>
      <c r="K116" s="334"/>
      <c r="L116" s="334"/>
      <c r="M116" s="334"/>
      <c r="N116" s="334"/>
      <c r="O116" s="334"/>
      <c r="P116" s="334"/>
      <c r="Q116" s="334"/>
      <c r="R116" s="334"/>
    </row>
    <row r="117" spans="1:18">
      <c r="A117" s="334"/>
      <c r="B117" s="782"/>
      <c r="C117" s="783"/>
      <c r="D117" s="784"/>
      <c r="E117" s="334"/>
      <c r="F117" s="334"/>
      <c r="G117" s="334"/>
      <c r="H117" s="334"/>
      <c r="I117" s="334"/>
      <c r="J117" s="334"/>
      <c r="K117" s="334"/>
      <c r="L117" s="334"/>
      <c r="M117" s="334"/>
      <c r="N117" s="334"/>
      <c r="O117" s="334"/>
      <c r="P117" s="334"/>
      <c r="Q117" s="334"/>
      <c r="R117" s="334"/>
    </row>
    <row r="118" spans="1:18">
      <c r="A118" s="334"/>
      <c r="B118" s="785" t="str">
        <f>IF(⑨第４号様式の１!U123=0,"",⑨第４号様式の１!U123)</f>
        <v/>
      </c>
      <c r="C118" s="785"/>
      <c r="D118" s="785"/>
      <c r="E118" s="334"/>
      <c r="F118" s="334"/>
      <c r="G118" s="334"/>
      <c r="H118" s="334"/>
      <c r="I118" s="334"/>
      <c r="J118" s="334"/>
      <c r="K118" s="334"/>
      <c r="L118" s="334"/>
      <c r="M118" s="334"/>
      <c r="N118" s="334"/>
      <c r="O118" s="334"/>
      <c r="P118" s="334"/>
      <c r="Q118" s="334"/>
      <c r="R118" s="334"/>
    </row>
    <row r="119" spans="1:18">
      <c r="A119" s="334"/>
      <c r="B119" s="785"/>
      <c r="C119" s="785"/>
      <c r="D119" s="785"/>
      <c r="E119" s="334"/>
      <c r="F119" s="334"/>
      <c r="G119" s="334"/>
      <c r="H119" s="334"/>
      <c r="I119" s="334"/>
      <c r="J119" s="334"/>
      <c r="K119" s="334"/>
      <c r="L119" s="334"/>
      <c r="M119" s="334"/>
      <c r="N119" s="334"/>
      <c r="O119" s="334"/>
      <c r="P119" s="334"/>
      <c r="Q119" s="334"/>
      <c r="R119" s="334"/>
    </row>
    <row r="120" spans="1:18">
      <c r="A120" s="334"/>
      <c r="B120" s="786"/>
      <c r="C120" s="786"/>
      <c r="D120" s="786"/>
      <c r="E120" s="334"/>
      <c r="F120" s="334"/>
      <c r="G120" s="334"/>
      <c r="H120" s="334"/>
      <c r="I120" s="334"/>
      <c r="J120" s="334"/>
      <c r="K120" s="334"/>
      <c r="L120" s="334"/>
      <c r="M120" s="334"/>
      <c r="N120" s="334"/>
      <c r="O120" s="334"/>
      <c r="P120" s="334"/>
      <c r="Q120" s="334"/>
      <c r="R120" s="334"/>
    </row>
    <row r="121" spans="1:18" ht="18.75" customHeight="1">
      <c r="A121" s="334"/>
      <c r="B121" s="788" t="s">
        <v>71</v>
      </c>
      <c r="C121" s="788"/>
      <c r="D121" s="788"/>
      <c r="E121" s="788"/>
      <c r="F121" s="788"/>
      <c r="G121" s="788"/>
      <c r="H121" s="788"/>
      <c r="I121" s="788"/>
      <c r="J121" s="788"/>
      <c r="K121" s="788"/>
      <c r="L121" s="788"/>
      <c r="M121" s="788"/>
      <c r="N121" s="788"/>
      <c r="O121" s="788"/>
      <c r="P121" s="788"/>
      <c r="Q121" s="788"/>
      <c r="R121" s="334"/>
    </row>
    <row r="122" spans="1:18" ht="18.75" customHeight="1">
      <c r="A122" s="334"/>
      <c r="B122" s="788"/>
      <c r="C122" s="788"/>
      <c r="D122" s="788"/>
      <c r="E122" s="788"/>
      <c r="F122" s="788"/>
      <c r="G122" s="788"/>
      <c r="H122" s="788"/>
      <c r="I122" s="788"/>
      <c r="J122" s="788"/>
      <c r="K122" s="788"/>
      <c r="L122" s="788"/>
      <c r="M122" s="788"/>
      <c r="N122" s="788"/>
      <c r="O122" s="788"/>
      <c r="P122" s="788"/>
      <c r="Q122" s="788"/>
      <c r="R122" s="334"/>
    </row>
    <row r="123" spans="1:18" ht="50.1" customHeight="1">
      <c r="A123" s="334"/>
      <c r="B123" s="785" t="s">
        <v>55</v>
      </c>
      <c r="C123" s="785"/>
      <c r="D123" s="785"/>
      <c r="E123" s="785"/>
      <c r="F123" s="785"/>
      <c r="G123" s="785" t="s">
        <v>56</v>
      </c>
      <c r="H123" s="785"/>
      <c r="I123" s="785"/>
      <c r="J123" s="785"/>
      <c r="K123" s="785"/>
      <c r="L123" s="785"/>
      <c r="M123" s="788" t="s">
        <v>62</v>
      </c>
      <c r="N123" s="788"/>
      <c r="O123" s="788"/>
      <c r="P123" s="788"/>
      <c r="Q123" s="788"/>
      <c r="R123" s="334"/>
    </row>
    <row r="124" spans="1:18" ht="50.1" customHeight="1">
      <c r="A124" s="334"/>
      <c r="B124" s="785"/>
      <c r="C124" s="785"/>
      <c r="D124" s="785"/>
      <c r="E124" s="785"/>
      <c r="F124" s="785"/>
      <c r="G124" s="785"/>
      <c r="H124" s="785"/>
      <c r="I124" s="785"/>
      <c r="J124" s="785"/>
      <c r="K124" s="785"/>
      <c r="L124" s="785"/>
      <c r="M124" s="788"/>
      <c r="N124" s="788"/>
      <c r="O124" s="788"/>
      <c r="P124" s="788"/>
      <c r="Q124" s="788"/>
      <c r="R124" s="334"/>
    </row>
    <row r="125" spans="1:18">
      <c r="A125" s="334"/>
      <c r="B125" s="787"/>
      <c r="C125" s="785" t="s">
        <v>20</v>
      </c>
      <c r="D125" s="785"/>
      <c r="E125" s="785"/>
      <c r="F125" s="785"/>
      <c r="G125" s="793" t="s">
        <v>57</v>
      </c>
      <c r="H125" s="795"/>
      <c r="I125" s="797" t="s">
        <v>17</v>
      </c>
      <c r="J125" s="795"/>
      <c r="K125" s="797" t="s">
        <v>59</v>
      </c>
      <c r="L125" s="799"/>
      <c r="M125" s="789"/>
      <c r="N125" s="789"/>
      <c r="O125" s="789"/>
      <c r="P125" s="789"/>
      <c r="Q125" s="789"/>
      <c r="R125" s="334"/>
    </row>
    <row r="126" spans="1:18">
      <c r="A126" s="334"/>
      <c r="B126" s="787"/>
      <c r="C126" s="785"/>
      <c r="D126" s="785"/>
      <c r="E126" s="785"/>
      <c r="F126" s="785"/>
      <c r="G126" s="794"/>
      <c r="H126" s="796"/>
      <c r="I126" s="798"/>
      <c r="J126" s="796"/>
      <c r="K126" s="798"/>
      <c r="L126" s="800"/>
      <c r="M126" s="789"/>
      <c r="N126" s="789"/>
      <c r="O126" s="789"/>
      <c r="P126" s="789"/>
      <c r="Q126" s="789"/>
      <c r="R126" s="334"/>
    </row>
    <row r="127" spans="1:18">
      <c r="A127" s="334"/>
      <c r="B127" s="787"/>
      <c r="C127" s="773" t="s">
        <v>338</v>
      </c>
      <c r="D127" s="774"/>
      <c r="E127" s="790"/>
      <c r="F127" s="791"/>
      <c r="G127" s="794"/>
      <c r="H127" s="796"/>
      <c r="I127" s="798"/>
      <c r="J127" s="796"/>
      <c r="K127" s="798"/>
      <c r="L127" s="800"/>
      <c r="M127" s="789"/>
      <c r="N127" s="789"/>
      <c r="O127" s="789"/>
      <c r="P127" s="789"/>
      <c r="Q127" s="789"/>
      <c r="R127" s="334"/>
    </row>
    <row r="128" spans="1:18">
      <c r="A128" s="334"/>
      <c r="B128" s="787"/>
      <c r="C128" s="773"/>
      <c r="D128" s="774"/>
      <c r="E128" s="790"/>
      <c r="F128" s="791"/>
      <c r="G128" s="794"/>
      <c r="H128" s="796"/>
      <c r="I128" s="798"/>
      <c r="J128" s="796"/>
      <c r="K128" s="798"/>
      <c r="L128" s="800"/>
      <c r="M128" s="789"/>
      <c r="N128" s="789"/>
      <c r="O128" s="789"/>
      <c r="P128" s="789"/>
      <c r="Q128" s="789"/>
      <c r="R128" s="334"/>
    </row>
    <row r="129" spans="1:18">
      <c r="A129" s="334"/>
      <c r="B129" s="787"/>
      <c r="C129" s="792" t="s">
        <v>50</v>
      </c>
      <c r="D129" s="792"/>
      <c r="E129" s="792"/>
      <c r="F129" s="792"/>
      <c r="G129" s="801" t="s">
        <v>60</v>
      </c>
      <c r="H129" s="798" t="s">
        <v>57</v>
      </c>
      <c r="I129" s="796"/>
      <c r="J129" s="798" t="s">
        <v>17</v>
      </c>
      <c r="K129" s="796"/>
      <c r="L129" s="800" t="s">
        <v>61</v>
      </c>
      <c r="M129" s="789"/>
      <c r="N129" s="789"/>
      <c r="O129" s="789"/>
      <c r="P129" s="789"/>
      <c r="Q129" s="789"/>
      <c r="R129" s="334"/>
    </row>
    <row r="130" spans="1:18">
      <c r="A130" s="334"/>
      <c r="B130" s="787"/>
      <c r="C130" s="792"/>
      <c r="D130" s="792"/>
      <c r="E130" s="792"/>
      <c r="F130" s="792"/>
      <c r="G130" s="802"/>
      <c r="H130" s="798"/>
      <c r="I130" s="796"/>
      <c r="J130" s="798"/>
      <c r="K130" s="796"/>
      <c r="L130" s="800"/>
      <c r="M130" s="789"/>
      <c r="N130" s="789"/>
      <c r="O130" s="789"/>
      <c r="P130" s="789"/>
      <c r="Q130" s="789"/>
      <c r="R130" s="334"/>
    </row>
    <row r="131" spans="1:18">
      <c r="A131" s="334"/>
      <c r="B131" s="787"/>
      <c r="C131" s="773" t="s">
        <v>339</v>
      </c>
      <c r="D131" s="774"/>
      <c r="E131" s="790"/>
      <c r="F131" s="791"/>
      <c r="G131" s="802"/>
      <c r="H131" s="798"/>
      <c r="I131" s="796"/>
      <c r="J131" s="798"/>
      <c r="K131" s="796"/>
      <c r="L131" s="800"/>
      <c r="M131" s="789"/>
      <c r="N131" s="789"/>
      <c r="O131" s="789"/>
      <c r="P131" s="789"/>
      <c r="Q131" s="789"/>
      <c r="R131" s="334"/>
    </row>
    <row r="132" spans="1:18">
      <c r="A132" s="334"/>
      <c r="B132" s="787"/>
      <c r="C132" s="773"/>
      <c r="D132" s="774"/>
      <c r="E132" s="790"/>
      <c r="F132" s="791"/>
      <c r="G132" s="803"/>
      <c r="H132" s="804"/>
      <c r="I132" s="805"/>
      <c r="J132" s="804"/>
      <c r="K132" s="805"/>
      <c r="L132" s="806"/>
      <c r="M132" s="789"/>
      <c r="N132" s="789"/>
      <c r="O132" s="789"/>
      <c r="P132" s="789"/>
      <c r="Q132" s="789"/>
      <c r="R132" s="334"/>
    </row>
    <row r="133" spans="1:18">
      <c r="A133" s="334"/>
      <c r="B133" s="334"/>
      <c r="C133" s="334"/>
      <c r="D133" s="334"/>
      <c r="E133" s="334"/>
      <c r="F133" s="334"/>
      <c r="G133" s="334"/>
      <c r="H133" s="334"/>
      <c r="I133" s="334"/>
      <c r="J133" s="334"/>
      <c r="K133" s="334"/>
      <c r="L133" s="334"/>
      <c r="M133" s="334"/>
      <c r="N133" s="334"/>
      <c r="O133" s="334"/>
      <c r="P133" s="334"/>
      <c r="Q133" s="334"/>
      <c r="R133" s="334"/>
    </row>
    <row r="134" spans="1:18" ht="25.5">
      <c r="A134" s="775" t="s">
        <v>65</v>
      </c>
      <c r="B134" s="775"/>
      <c r="C134" s="775"/>
      <c r="D134" s="775"/>
      <c r="E134" s="775"/>
      <c r="F134" s="775"/>
      <c r="G134" s="775"/>
      <c r="H134" s="775"/>
      <c r="I134" s="775"/>
      <c r="J134" s="775"/>
      <c r="K134" s="775"/>
      <c r="L134" s="775"/>
      <c r="M134" s="775"/>
      <c r="N134" s="775"/>
      <c r="O134" s="775"/>
      <c r="P134" s="775"/>
      <c r="Q134" s="775"/>
      <c r="R134" s="775"/>
    </row>
    <row r="135" spans="1:18" ht="25.5">
      <c r="A135" s="775" t="s">
        <v>64</v>
      </c>
      <c r="B135" s="775"/>
      <c r="C135" s="775"/>
      <c r="D135" s="775"/>
      <c r="E135" s="775"/>
      <c r="F135" s="775"/>
      <c r="G135" s="775"/>
      <c r="H135" s="775"/>
      <c r="I135" s="775"/>
      <c r="J135" s="775"/>
      <c r="K135" s="775"/>
      <c r="L135" s="775"/>
      <c r="M135" s="775"/>
      <c r="N135" s="775"/>
      <c r="O135" s="775"/>
      <c r="P135" s="775"/>
      <c r="Q135" s="775"/>
      <c r="R135" s="775"/>
    </row>
    <row r="136" spans="1:18">
      <c r="A136" s="334"/>
      <c r="B136" s="776" t="s">
        <v>53</v>
      </c>
      <c r="C136" s="777"/>
      <c r="D136" s="778"/>
      <c r="E136" s="334"/>
      <c r="F136" s="334"/>
      <c r="G136" s="334"/>
      <c r="H136" s="334"/>
      <c r="I136" s="334"/>
      <c r="J136" s="334"/>
      <c r="K136" s="334"/>
      <c r="L136" s="334"/>
      <c r="M136" s="334"/>
      <c r="N136" s="334"/>
      <c r="O136" s="334"/>
      <c r="P136" s="334"/>
      <c r="Q136" s="334"/>
      <c r="R136" s="334"/>
    </row>
    <row r="137" spans="1:18">
      <c r="A137" s="334"/>
      <c r="B137" s="779"/>
      <c r="C137" s="780"/>
      <c r="D137" s="781"/>
      <c r="E137" s="334"/>
      <c r="F137" s="334"/>
      <c r="G137" s="334"/>
      <c r="H137" s="334"/>
      <c r="I137" s="334"/>
      <c r="J137" s="334"/>
      <c r="K137" s="334"/>
      <c r="L137" s="334"/>
      <c r="M137" s="334"/>
      <c r="N137" s="334"/>
      <c r="O137" s="334"/>
      <c r="P137" s="334"/>
      <c r="Q137" s="334"/>
      <c r="R137" s="334"/>
    </row>
    <row r="138" spans="1:18">
      <c r="A138" s="334"/>
      <c r="B138" s="782"/>
      <c r="C138" s="783"/>
      <c r="D138" s="784"/>
      <c r="E138" s="334"/>
      <c r="F138" s="334"/>
      <c r="G138" s="334"/>
      <c r="H138" s="334"/>
      <c r="I138" s="334"/>
      <c r="J138" s="334"/>
      <c r="K138" s="334"/>
      <c r="L138" s="334"/>
      <c r="M138" s="334"/>
      <c r="N138" s="334"/>
      <c r="O138" s="334"/>
      <c r="P138" s="334"/>
      <c r="Q138" s="334"/>
      <c r="R138" s="334"/>
    </row>
    <row r="139" spans="1:18">
      <c r="A139" s="334"/>
      <c r="B139" s="785" t="str">
        <f>IF(⑨第４号様式の１!U173=0,"",⑨第４号様式の１!U173)</f>
        <v/>
      </c>
      <c r="C139" s="785"/>
      <c r="D139" s="785"/>
      <c r="E139" s="334"/>
      <c r="F139" s="334"/>
      <c r="G139" s="334"/>
      <c r="H139" s="334"/>
      <c r="I139" s="334"/>
      <c r="J139" s="334"/>
      <c r="K139" s="334"/>
      <c r="L139" s="334"/>
      <c r="M139" s="334"/>
      <c r="N139" s="334"/>
      <c r="O139" s="334"/>
      <c r="P139" s="334"/>
      <c r="Q139" s="334"/>
      <c r="R139" s="334"/>
    </row>
    <row r="140" spans="1:18">
      <c r="A140" s="334"/>
      <c r="B140" s="785"/>
      <c r="C140" s="785"/>
      <c r="D140" s="785"/>
      <c r="E140" s="334"/>
      <c r="F140" s="334"/>
      <c r="G140" s="334"/>
      <c r="H140" s="334"/>
      <c r="I140" s="334"/>
      <c r="J140" s="334"/>
      <c r="K140" s="334"/>
      <c r="L140" s="334"/>
      <c r="M140" s="334"/>
      <c r="N140" s="334"/>
      <c r="O140" s="334"/>
      <c r="P140" s="334"/>
      <c r="Q140" s="334"/>
      <c r="R140" s="334"/>
    </row>
    <row r="141" spans="1:18">
      <c r="A141" s="334"/>
      <c r="B141" s="786"/>
      <c r="C141" s="786"/>
      <c r="D141" s="786"/>
      <c r="E141" s="334"/>
      <c r="F141" s="334"/>
      <c r="G141" s="334"/>
      <c r="H141" s="334"/>
      <c r="I141" s="334"/>
      <c r="J141" s="334"/>
      <c r="K141" s="334"/>
      <c r="L141" s="334"/>
      <c r="M141" s="334"/>
      <c r="N141" s="334"/>
      <c r="O141" s="334"/>
      <c r="P141" s="334"/>
      <c r="Q141" s="334"/>
      <c r="R141" s="334"/>
    </row>
    <row r="142" spans="1:18" ht="18.75" customHeight="1">
      <c r="A142" s="334"/>
      <c r="B142" s="776" t="s">
        <v>71</v>
      </c>
      <c r="C142" s="777"/>
      <c r="D142" s="777"/>
      <c r="E142" s="777"/>
      <c r="F142" s="777"/>
      <c r="G142" s="777"/>
      <c r="H142" s="777"/>
      <c r="I142" s="777"/>
      <c r="J142" s="777"/>
      <c r="K142" s="777"/>
      <c r="L142" s="777"/>
      <c r="M142" s="777"/>
      <c r="N142" s="777"/>
      <c r="O142" s="777"/>
      <c r="P142" s="777"/>
      <c r="Q142" s="778"/>
      <c r="R142" s="334"/>
    </row>
    <row r="143" spans="1:18" ht="18.75" customHeight="1">
      <c r="A143" s="334"/>
      <c r="B143" s="782"/>
      <c r="C143" s="783"/>
      <c r="D143" s="783"/>
      <c r="E143" s="783"/>
      <c r="F143" s="783"/>
      <c r="G143" s="783"/>
      <c r="H143" s="783"/>
      <c r="I143" s="783"/>
      <c r="J143" s="783"/>
      <c r="K143" s="783"/>
      <c r="L143" s="783"/>
      <c r="M143" s="783"/>
      <c r="N143" s="783"/>
      <c r="O143" s="783"/>
      <c r="P143" s="783"/>
      <c r="Q143" s="784"/>
      <c r="R143" s="334"/>
    </row>
    <row r="144" spans="1:18" ht="50.1" customHeight="1">
      <c r="A144" s="334"/>
      <c r="B144" s="794" t="s">
        <v>55</v>
      </c>
      <c r="C144" s="798"/>
      <c r="D144" s="798"/>
      <c r="E144" s="798"/>
      <c r="F144" s="800"/>
      <c r="G144" s="794" t="s">
        <v>56</v>
      </c>
      <c r="H144" s="798"/>
      <c r="I144" s="798"/>
      <c r="J144" s="798"/>
      <c r="K144" s="798"/>
      <c r="L144" s="800"/>
      <c r="M144" s="877" t="s">
        <v>62</v>
      </c>
      <c r="N144" s="878"/>
      <c r="O144" s="878"/>
      <c r="P144" s="878"/>
      <c r="Q144" s="879"/>
      <c r="R144" s="334"/>
    </row>
    <row r="145" spans="1:18" ht="50.1" customHeight="1">
      <c r="A145" s="334"/>
      <c r="B145" s="883"/>
      <c r="C145" s="804"/>
      <c r="D145" s="804"/>
      <c r="E145" s="804"/>
      <c r="F145" s="806"/>
      <c r="G145" s="794"/>
      <c r="H145" s="798"/>
      <c r="I145" s="798"/>
      <c r="J145" s="798"/>
      <c r="K145" s="798"/>
      <c r="L145" s="800"/>
      <c r="M145" s="877"/>
      <c r="N145" s="878"/>
      <c r="O145" s="878"/>
      <c r="P145" s="878"/>
      <c r="Q145" s="879"/>
      <c r="R145" s="334"/>
    </row>
    <row r="146" spans="1:18">
      <c r="A146" s="334"/>
      <c r="B146" s="771"/>
      <c r="C146" s="785" t="s">
        <v>20</v>
      </c>
      <c r="D146" s="785"/>
      <c r="E146" s="785"/>
      <c r="F146" s="785"/>
      <c r="G146" s="793" t="s">
        <v>57</v>
      </c>
      <c r="H146" s="795"/>
      <c r="I146" s="797" t="s">
        <v>17</v>
      </c>
      <c r="J146" s="795"/>
      <c r="K146" s="797" t="s">
        <v>59</v>
      </c>
      <c r="L146" s="799"/>
      <c r="M146" s="880"/>
      <c r="N146" s="881"/>
      <c r="O146" s="881"/>
      <c r="P146" s="881"/>
      <c r="Q146" s="882"/>
      <c r="R146" s="334"/>
    </row>
    <row r="147" spans="1:18">
      <c r="A147" s="334"/>
      <c r="B147" s="772"/>
      <c r="C147" s="785"/>
      <c r="D147" s="785"/>
      <c r="E147" s="785"/>
      <c r="F147" s="785"/>
      <c r="G147" s="794"/>
      <c r="H147" s="796"/>
      <c r="I147" s="798"/>
      <c r="J147" s="796"/>
      <c r="K147" s="798"/>
      <c r="L147" s="800"/>
      <c r="M147" s="880"/>
      <c r="N147" s="881"/>
      <c r="O147" s="881"/>
      <c r="P147" s="881"/>
      <c r="Q147" s="882"/>
      <c r="R147" s="334"/>
    </row>
    <row r="148" spans="1:18">
      <c r="A148" s="334"/>
      <c r="B148" s="771"/>
      <c r="C148" s="773" t="s">
        <v>338</v>
      </c>
      <c r="D148" s="774"/>
      <c r="E148" s="790"/>
      <c r="F148" s="791"/>
      <c r="G148" s="794"/>
      <c r="H148" s="796"/>
      <c r="I148" s="798"/>
      <c r="J148" s="796"/>
      <c r="K148" s="798"/>
      <c r="L148" s="800"/>
      <c r="M148" s="880"/>
      <c r="N148" s="881"/>
      <c r="O148" s="881"/>
      <c r="P148" s="881"/>
      <c r="Q148" s="882"/>
      <c r="R148" s="334"/>
    </row>
    <row r="149" spans="1:18">
      <c r="A149" s="334"/>
      <c r="B149" s="772"/>
      <c r="C149" s="773"/>
      <c r="D149" s="774"/>
      <c r="E149" s="790"/>
      <c r="F149" s="791"/>
      <c r="G149" s="794"/>
      <c r="H149" s="796"/>
      <c r="I149" s="798"/>
      <c r="J149" s="796"/>
      <c r="K149" s="798"/>
      <c r="L149" s="800"/>
      <c r="M149" s="880"/>
      <c r="N149" s="881"/>
      <c r="O149" s="881"/>
      <c r="P149" s="881"/>
      <c r="Q149" s="882"/>
      <c r="R149" s="334"/>
    </row>
    <row r="150" spans="1:18">
      <c r="A150" s="334"/>
      <c r="B150" s="771"/>
      <c r="C150" s="792" t="s">
        <v>50</v>
      </c>
      <c r="D150" s="792"/>
      <c r="E150" s="792"/>
      <c r="F150" s="792"/>
      <c r="G150" s="801" t="s">
        <v>60</v>
      </c>
      <c r="H150" s="798" t="s">
        <v>57</v>
      </c>
      <c r="I150" s="796"/>
      <c r="J150" s="798" t="s">
        <v>17</v>
      </c>
      <c r="K150" s="796"/>
      <c r="L150" s="800" t="s">
        <v>61</v>
      </c>
      <c r="M150" s="880"/>
      <c r="N150" s="881"/>
      <c r="O150" s="881"/>
      <c r="P150" s="881"/>
      <c r="Q150" s="882"/>
      <c r="R150" s="334"/>
    </row>
    <row r="151" spans="1:18">
      <c r="A151" s="334"/>
      <c r="B151" s="772"/>
      <c r="C151" s="792"/>
      <c r="D151" s="792"/>
      <c r="E151" s="792"/>
      <c r="F151" s="792"/>
      <c r="G151" s="802"/>
      <c r="H151" s="798"/>
      <c r="I151" s="796"/>
      <c r="J151" s="798"/>
      <c r="K151" s="796"/>
      <c r="L151" s="800"/>
      <c r="M151" s="880"/>
      <c r="N151" s="881"/>
      <c r="O151" s="881"/>
      <c r="P151" s="881"/>
      <c r="Q151" s="882"/>
      <c r="R151" s="334"/>
    </row>
    <row r="152" spans="1:18">
      <c r="A152" s="334"/>
      <c r="B152" s="771"/>
      <c r="C152" s="773" t="s">
        <v>339</v>
      </c>
      <c r="D152" s="774"/>
      <c r="E152" s="790"/>
      <c r="F152" s="791"/>
      <c r="G152" s="802"/>
      <c r="H152" s="798"/>
      <c r="I152" s="796"/>
      <c r="J152" s="798"/>
      <c r="K152" s="796"/>
      <c r="L152" s="800"/>
      <c r="M152" s="880"/>
      <c r="N152" s="881"/>
      <c r="O152" s="881"/>
      <c r="P152" s="881"/>
      <c r="Q152" s="882"/>
      <c r="R152" s="334"/>
    </row>
    <row r="153" spans="1:18">
      <c r="A153" s="334"/>
      <c r="B153" s="772"/>
      <c r="C153" s="773"/>
      <c r="D153" s="774"/>
      <c r="E153" s="790"/>
      <c r="F153" s="791"/>
      <c r="G153" s="803"/>
      <c r="H153" s="804"/>
      <c r="I153" s="805"/>
      <c r="J153" s="804"/>
      <c r="K153" s="805"/>
      <c r="L153" s="806"/>
      <c r="M153" s="880"/>
      <c r="N153" s="881"/>
      <c r="O153" s="881"/>
      <c r="P153" s="881"/>
      <c r="Q153" s="882"/>
      <c r="R153" s="334"/>
    </row>
    <row r="154" spans="1:18">
      <c r="A154" s="334"/>
      <c r="B154" s="334"/>
      <c r="C154" s="334"/>
      <c r="D154" s="334"/>
      <c r="E154" s="334"/>
      <c r="F154" s="334"/>
      <c r="G154" s="334"/>
      <c r="H154" s="334"/>
      <c r="I154" s="334"/>
      <c r="J154" s="334"/>
      <c r="K154" s="334"/>
      <c r="L154" s="334"/>
      <c r="M154" s="334"/>
      <c r="N154" s="334"/>
      <c r="O154" s="334"/>
      <c r="P154" s="334"/>
      <c r="Q154" s="334"/>
      <c r="R154" s="334"/>
    </row>
    <row r="155" spans="1:18">
      <c r="A155" s="334"/>
      <c r="B155" s="334"/>
      <c r="C155" s="334"/>
      <c r="D155" s="334"/>
      <c r="E155" s="334"/>
      <c r="F155" s="334"/>
      <c r="G155" s="334"/>
      <c r="H155" s="334"/>
      <c r="I155" s="334"/>
      <c r="J155" s="334"/>
      <c r="K155" s="334"/>
      <c r="L155" s="334"/>
      <c r="M155" s="334"/>
      <c r="N155" s="334"/>
      <c r="O155" s="334"/>
      <c r="P155" s="334"/>
      <c r="Q155" s="334"/>
      <c r="R155" s="334"/>
    </row>
  </sheetData>
  <sheetProtection password="9207"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138" priority="193">
      <formula>$B$29&lt;&gt;""</formula>
    </cfRule>
  </conditionalFormatting>
  <conditionalFormatting sqref="J36 G36">
    <cfRule type="expression" dxfId="137" priority="189">
      <formula>$B$36&lt;&gt;""</formula>
    </cfRule>
  </conditionalFormatting>
  <conditionalFormatting sqref="G38:K38">
    <cfRule type="expression" dxfId="136" priority="187">
      <formula>$B$38&lt;&gt;""</formula>
    </cfRule>
  </conditionalFormatting>
  <conditionalFormatting sqref="E39:K39">
    <cfRule type="expression" dxfId="135" priority="186">
      <formula>$B$39&lt;&gt;""</formula>
    </cfRule>
  </conditionalFormatting>
  <conditionalFormatting sqref="L36">
    <cfRule type="expression" dxfId="134" priority="181">
      <formula>$B$29&lt;&gt;0</formula>
    </cfRule>
  </conditionalFormatting>
  <conditionalFormatting sqref="L65">
    <cfRule type="expression" dxfId="133" priority="168">
      <formula>$B$57&lt;&gt;""</formula>
    </cfRule>
  </conditionalFormatting>
  <conditionalFormatting sqref="B65:B68">
    <cfRule type="expression" dxfId="132" priority="166">
      <formula>$B$57&lt;&gt;""</formula>
    </cfRule>
  </conditionalFormatting>
  <conditionalFormatting sqref="B83:B90 M83">
    <cfRule type="expression" dxfId="131" priority="151">
      <formula>$B$76&lt;&gt;""</formula>
    </cfRule>
  </conditionalFormatting>
  <conditionalFormatting sqref="B104:B111 M104">
    <cfRule type="expression" dxfId="130" priority="143">
      <formula>$B$97&lt;&gt;""</formula>
    </cfRule>
  </conditionalFormatting>
  <conditionalFormatting sqref="B125:B132 M125">
    <cfRule type="expression" dxfId="129" priority="107">
      <formula>$B$118&lt;&gt;""</formula>
    </cfRule>
  </conditionalFormatting>
  <conditionalFormatting sqref="B146:B153 M146">
    <cfRule type="expression" dxfId="128" priority="71">
      <formula>$B$139&lt;&gt;""</formula>
    </cfRule>
  </conditionalFormatting>
  <conditionalFormatting sqref="B21">
    <cfRule type="expression" dxfId="127" priority="51">
      <formula>$B$21&lt;&gt;""</formula>
    </cfRule>
  </conditionalFormatting>
  <conditionalFormatting sqref="H21">
    <cfRule type="expression" dxfId="126" priority="50">
      <formula>$H$21&lt;&gt;""</formula>
    </cfRule>
  </conditionalFormatting>
  <conditionalFormatting sqref="L21">
    <cfRule type="expression" dxfId="125" priority="49">
      <formula>$L$21&lt;&gt;""</formula>
    </cfRule>
  </conditionalFormatting>
  <conditionalFormatting sqref="E29:O31">
    <cfRule type="expression" dxfId="124" priority="48">
      <formula>$E$29&lt;&gt;""</formula>
    </cfRule>
  </conditionalFormatting>
  <conditionalFormatting sqref="B51:E51">
    <cfRule type="expression" dxfId="123" priority="46">
      <formula>$B$51&lt;&gt;""</formula>
    </cfRule>
  </conditionalFormatting>
  <conditionalFormatting sqref="F51:I51">
    <cfRule type="expression" dxfId="122" priority="45">
      <formula>$F$51&lt;&gt;""</formula>
    </cfRule>
  </conditionalFormatting>
  <conditionalFormatting sqref="E37:K37">
    <cfRule type="expression" dxfId="121" priority="42">
      <formula>$B$37&lt;&gt;""</formula>
    </cfRule>
  </conditionalFormatting>
  <conditionalFormatting sqref="E39:F39">
    <cfRule type="expression" dxfId="120" priority="41">
      <formula>$B$39&lt;&gt;""</formula>
    </cfRule>
  </conditionalFormatting>
  <conditionalFormatting sqref="E85:F86">
    <cfRule type="expression" dxfId="119" priority="38">
      <formula>$B$85&lt;&gt;""</formula>
    </cfRule>
  </conditionalFormatting>
  <conditionalFormatting sqref="E89:F90">
    <cfRule type="expression" dxfId="118" priority="37">
      <formula>$B$89&lt;&gt;""</formula>
    </cfRule>
  </conditionalFormatting>
  <conditionalFormatting sqref="H83:H86 J83:J86 I87:I90 K87:K90">
    <cfRule type="expression" dxfId="117" priority="35">
      <formula>$B$83&lt;&gt;""</formula>
    </cfRule>
  </conditionalFormatting>
  <conditionalFormatting sqref="J83:J86 H83:H86 I87:I90 K87:K90">
    <cfRule type="expression" dxfId="116" priority="32">
      <formula>$B$89&lt;&gt;""</formula>
    </cfRule>
    <cfRule type="expression" dxfId="115" priority="33">
      <formula>$B$87&lt;&gt;""</formula>
    </cfRule>
    <cfRule type="expression" dxfId="114" priority="34">
      <formula>$B$85&lt;&gt;""</formula>
    </cfRule>
  </conditionalFormatting>
  <conditionalFormatting sqref="H104:H107 J104:J107 I108:I111 K108:K111">
    <cfRule type="expression" dxfId="113" priority="31">
      <formula>$B$110&lt;&gt;""</formula>
    </cfRule>
  </conditionalFormatting>
  <conditionalFormatting sqref="J104:J107 H104:H107 I108:I111 K108:K111">
    <cfRule type="expression" dxfId="112" priority="28">
      <formula>$B$104&lt;&gt;""</formula>
    </cfRule>
    <cfRule type="expression" dxfId="111" priority="29">
      <formula>$B$106&lt;&gt;""</formula>
    </cfRule>
    <cfRule type="expression" dxfId="110" priority="30">
      <formula>$B$108&lt;&gt;""</formula>
    </cfRule>
  </conditionalFormatting>
  <conditionalFormatting sqref="H125:H128 J125:J128 I129:I132 K129:K132">
    <cfRule type="expression" dxfId="109" priority="27">
      <formula>$B$131&lt;&gt;""</formula>
    </cfRule>
  </conditionalFormatting>
  <conditionalFormatting sqref="J125:J128 H125:H128 I129:I132 K129:K132">
    <cfRule type="expression" dxfId="108" priority="24">
      <formula>$B$125&lt;&gt;""</formula>
    </cfRule>
    <cfRule type="expression" dxfId="107" priority="25">
      <formula>$B$127&lt;&gt;""</formula>
    </cfRule>
    <cfRule type="expression" dxfId="106" priority="26">
      <formula>$B$129&lt;&gt;""</formula>
    </cfRule>
  </conditionalFormatting>
  <conditionalFormatting sqref="E127:F128">
    <cfRule type="expression" dxfId="105" priority="23">
      <formula>$B$127&lt;&gt;""</formula>
    </cfRule>
  </conditionalFormatting>
  <conditionalFormatting sqref="E131:F132">
    <cfRule type="expression" dxfId="104" priority="22">
      <formula>$B$131&lt;&gt;""</formula>
    </cfRule>
  </conditionalFormatting>
  <conditionalFormatting sqref="H146:H149 J146:J149 I150:I153 K150:K153">
    <cfRule type="expression" dxfId="103" priority="21">
      <formula>$B$152&lt;&gt;""</formula>
    </cfRule>
  </conditionalFormatting>
  <conditionalFormatting sqref="J146:J149 H146:H149 I150:I153 K150:K153">
    <cfRule type="expression" dxfId="102" priority="18">
      <formula>$B$146&lt;&gt;""</formula>
    </cfRule>
    <cfRule type="expression" dxfId="101" priority="19">
      <formula>$B$148&lt;&gt;""</formula>
    </cfRule>
    <cfRule type="expression" dxfId="100" priority="20">
      <formula>$B$150&lt;&gt;""</formula>
    </cfRule>
  </conditionalFormatting>
  <conditionalFormatting sqref="E148:F149">
    <cfRule type="expression" dxfId="99" priority="17">
      <formula>$B$148&lt;&gt;""</formula>
    </cfRule>
  </conditionalFormatting>
  <conditionalFormatting sqref="E152:F153">
    <cfRule type="expression" dxfId="98" priority="16">
      <formula>$B$152&lt;&gt;""</formula>
    </cfRule>
  </conditionalFormatting>
  <conditionalFormatting sqref="I7:M7 E8:O11 B29:D31 AC17:AJ20 B17 E17">
    <cfRule type="containsBlanks" dxfId="97" priority="15">
      <formula>LEN(TRIM(B7))=0</formula>
    </cfRule>
  </conditionalFormatting>
  <conditionalFormatting sqref="B48:M50">
    <cfRule type="containsBlanks" dxfId="96" priority="14">
      <formula>LEN(TRIM(B48))=0</formula>
    </cfRule>
  </conditionalFormatting>
  <conditionalFormatting sqref="G65:K65">
    <cfRule type="expression" dxfId="95" priority="13">
      <formula>$B$65&lt;&gt;""</formula>
    </cfRule>
  </conditionalFormatting>
  <conditionalFormatting sqref="E66:K66">
    <cfRule type="expression" dxfId="94" priority="12">
      <formula>$B$66&lt;&gt;""</formula>
    </cfRule>
  </conditionalFormatting>
  <conditionalFormatting sqref="G67:K67">
    <cfRule type="expression" dxfId="93" priority="11">
      <formula>$B$67&lt;&gt;""</formula>
    </cfRule>
  </conditionalFormatting>
  <conditionalFormatting sqref="E68:K68">
    <cfRule type="expression" dxfId="92" priority="9">
      <formula>$B$68&lt;&gt;""</formula>
    </cfRule>
  </conditionalFormatting>
  <conditionalFormatting sqref="H17:K18">
    <cfRule type="expression" dxfId="91" priority="4">
      <formula>AND($H$17="",$H$19="")</formula>
    </cfRule>
    <cfRule type="expression" dxfId="90" priority="8">
      <formula>$H$19&lt;&gt;""</formula>
    </cfRule>
  </conditionalFormatting>
  <conditionalFormatting sqref="H19:K20">
    <cfRule type="expression" dxfId="89" priority="7">
      <formula>$H$19=""</formula>
    </cfRule>
  </conditionalFormatting>
  <conditionalFormatting sqref="L17:O18">
    <cfRule type="expression" dxfId="88" priority="3">
      <formula>AND($L$17="",$L$19="")</formula>
    </cfRule>
    <cfRule type="expression" dxfId="87" priority="6">
      <formula>$L$19&lt;&gt;""</formula>
    </cfRule>
  </conditionalFormatting>
  <conditionalFormatting sqref="L19:O20">
    <cfRule type="expression" dxfId="86" priority="5">
      <formula>$L$19=""</formula>
    </cfRule>
  </conditionalFormatting>
  <conditionalFormatting sqref="E106:F107">
    <cfRule type="expression" dxfId="85" priority="2">
      <formula>$B$106&lt;&gt;""</formula>
    </cfRule>
  </conditionalFormatting>
  <conditionalFormatting sqref="E110:F111">
    <cfRule type="expression" dxfId="84" priority="1">
      <formula>$B$110&lt;&gt;""</formula>
    </cfRule>
  </conditionalFormatting>
  <dataValidations count="5">
    <dataValidation type="list" allowBlank="1" showInputMessage="1" showErrorMessage="1" sqref="E8:O8">
      <formula1>"保育所"</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96"/>
  <sheetViews>
    <sheetView view="pageBreakPreview" zoomScaleNormal="100" zoomScaleSheetLayoutView="100" workbookViewId="0">
      <selection activeCell="Q16" sqref="Q16:U16"/>
    </sheetView>
  </sheetViews>
  <sheetFormatPr defaultRowHeight="18.75"/>
  <cols>
    <col min="1" max="32" width="2.75" style="348" customWidth="1"/>
    <col min="33" max="33" width="3" style="348" hidden="1" customWidth="1"/>
    <col min="34" max="34" width="9" style="348"/>
    <col min="35" max="36" width="0" style="348" hidden="1" customWidth="1"/>
    <col min="37" max="48" width="9" style="348" hidden="1" customWidth="1"/>
    <col min="49" max="49" width="9" style="348" customWidth="1"/>
    <col min="50" max="16384" width="9" style="348"/>
  </cols>
  <sheetData>
    <row r="1" spans="1:47" ht="19.5" thickBot="1">
      <c r="A1" s="345"/>
      <c r="B1" s="345"/>
      <c r="C1" s="345"/>
      <c r="D1" s="345"/>
      <c r="E1" s="345"/>
      <c r="F1" s="345"/>
      <c r="G1" s="345"/>
      <c r="H1" s="345"/>
      <c r="I1" s="345"/>
      <c r="J1" s="345"/>
      <c r="K1" s="345"/>
      <c r="L1" s="345"/>
      <c r="M1" s="345"/>
      <c r="N1" s="345"/>
      <c r="O1" s="345"/>
      <c r="P1" s="345"/>
      <c r="Q1" s="345"/>
      <c r="R1" s="346"/>
      <c r="S1" s="900"/>
      <c r="T1" s="900"/>
      <c r="U1" s="901">
        <f ca="1">TODAY()</f>
        <v>44117</v>
      </c>
      <c r="V1" s="901"/>
      <c r="W1" s="901"/>
      <c r="X1" s="901"/>
      <c r="Y1" s="901"/>
      <c r="Z1" s="901"/>
      <c r="AA1" s="901"/>
      <c r="AB1" s="346"/>
      <c r="AC1" s="902"/>
      <c r="AD1" s="902"/>
      <c r="AE1" s="902"/>
      <c r="AF1" s="347"/>
      <c r="AL1" s="349"/>
      <c r="AM1" s="350"/>
      <c r="AN1" s="350"/>
      <c r="AO1" s="349" t="s">
        <v>428</v>
      </c>
      <c r="AP1" s="349"/>
    </row>
    <row r="2" spans="1:47" ht="14.25" customHeight="1">
      <c r="A2" s="345"/>
      <c r="B2" s="903" t="s">
        <v>429</v>
      </c>
      <c r="C2" s="904"/>
      <c r="D2" s="904"/>
      <c r="E2" s="904"/>
      <c r="F2" s="904"/>
      <c r="G2" s="904"/>
      <c r="H2" s="904"/>
      <c r="I2" s="904"/>
      <c r="J2" s="905"/>
      <c r="K2" s="345"/>
      <c r="L2" s="345"/>
      <c r="M2" s="345"/>
      <c r="N2" s="345"/>
      <c r="O2" s="345"/>
      <c r="P2" s="345"/>
      <c r="Q2" s="345"/>
      <c r="R2" s="912" t="s">
        <v>809</v>
      </c>
      <c r="S2" s="913"/>
      <c r="T2" s="913"/>
      <c r="U2" s="914"/>
      <c r="V2" s="965" t="s">
        <v>30</v>
      </c>
      <c r="W2" s="884"/>
      <c r="X2" s="884"/>
      <c r="Y2" s="884">
        <f>⑤⑧処遇Ⅰ入力シート!I7</f>
        <v>0</v>
      </c>
      <c r="Z2" s="884"/>
      <c r="AA2" s="884"/>
      <c r="AB2" s="884"/>
      <c r="AC2" s="884"/>
      <c r="AD2" s="884" t="s">
        <v>31</v>
      </c>
      <c r="AE2" s="884"/>
      <c r="AF2" s="885"/>
      <c r="AK2" s="348" t="s">
        <v>431</v>
      </c>
      <c r="AL2" s="349"/>
      <c r="AM2" s="350"/>
      <c r="AN2" s="350"/>
      <c r="AO2" s="349">
        <v>1</v>
      </c>
      <c r="AP2" s="349">
        <v>20</v>
      </c>
    </row>
    <row r="3" spans="1:47" ht="14.25" customHeight="1">
      <c r="A3" s="345"/>
      <c r="B3" s="906"/>
      <c r="C3" s="907"/>
      <c r="D3" s="907"/>
      <c r="E3" s="907"/>
      <c r="F3" s="907"/>
      <c r="G3" s="907"/>
      <c r="H3" s="907"/>
      <c r="I3" s="907"/>
      <c r="J3" s="908"/>
      <c r="K3" s="345"/>
      <c r="L3" s="345"/>
      <c r="M3" s="345"/>
      <c r="N3" s="345"/>
      <c r="O3" s="345"/>
      <c r="P3" s="345"/>
      <c r="Q3" s="345"/>
      <c r="R3" s="915" t="s">
        <v>430</v>
      </c>
      <c r="S3" s="916"/>
      <c r="T3" s="916"/>
      <c r="U3" s="917"/>
      <c r="V3" s="918" t="str">
        <f>⑤⑧処遇Ⅰ入力シート!E8</f>
        <v>保育所</v>
      </c>
      <c r="W3" s="919"/>
      <c r="X3" s="919"/>
      <c r="Y3" s="919"/>
      <c r="Z3" s="919"/>
      <c r="AA3" s="919"/>
      <c r="AB3" s="919"/>
      <c r="AC3" s="919"/>
      <c r="AD3" s="919"/>
      <c r="AE3" s="919"/>
      <c r="AF3" s="920"/>
      <c r="AK3" s="323"/>
      <c r="AL3" s="323"/>
      <c r="AM3" s="350"/>
      <c r="AN3" s="350"/>
      <c r="AO3" s="351">
        <v>21</v>
      </c>
      <c r="AP3" s="351">
        <v>30</v>
      </c>
      <c r="AT3" s="348" t="s">
        <v>433</v>
      </c>
    </row>
    <row r="4" spans="1:47" ht="14.25" customHeight="1">
      <c r="A4" s="345"/>
      <c r="B4" s="906"/>
      <c r="C4" s="907"/>
      <c r="D4" s="907"/>
      <c r="E4" s="907"/>
      <c r="F4" s="907"/>
      <c r="G4" s="907"/>
      <c r="H4" s="907"/>
      <c r="I4" s="907"/>
      <c r="J4" s="908"/>
      <c r="K4" s="345"/>
      <c r="L4" s="345"/>
      <c r="M4" s="345"/>
      <c r="N4" s="345"/>
      <c r="O4" s="345"/>
      <c r="P4" s="345"/>
      <c r="Q4" s="345"/>
      <c r="R4" s="921" t="s">
        <v>432</v>
      </c>
      <c r="S4" s="922"/>
      <c r="T4" s="922"/>
      <c r="U4" s="923"/>
      <c r="V4" s="927">
        <f>⑤⑧処遇Ⅰ入力シート!E9</f>
        <v>0</v>
      </c>
      <c r="W4" s="928"/>
      <c r="X4" s="928"/>
      <c r="Y4" s="928"/>
      <c r="Z4" s="928"/>
      <c r="AA4" s="928"/>
      <c r="AB4" s="928"/>
      <c r="AC4" s="928"/>
      <c r="AD4" s="928"/>
      <c r="AE4" s="928"/>
      <c r="AF4" s="929"/>
      <c r="AK4" s="323" t="s">
        <v>323</v>
      </c>
      <c r="AL4" s="349">
        <v>8.1</v>
      </c>
      <c r="AM4" s="350"/>
      <c r="AN4" s="350"/>
      <c r="AO4" s="351"/>
      <c r="AP4" s="351"/>
    </row>
    <row r="5" spans="1:47" ht="14.25" customHeight="1">
      <c r="A5" s="345"/>
      <c r="B5" s="906"/>
      <c r="C5" s="907"/>
      <c r="D5" s="907"/>
      <c r="E5" s="907"/>
      <c r="F5" s="907"/>
      <c r="G5" s="907"/>
      <c r="H5" s="907"/>
      <c r="I5" s="907"/>
      <c r="J5" s="908"/>
      <c r="K5" s="345"/>
      <c r="L5" s="345"/>
      <c r="M5" s="345"/>
      <c r="N5" s="345"/>
      <c r="O5" s="345"/>
      <c r="P5" s="345"/>
      <c r="Q5" s="345"/>
      <c r="R5" s="924"/>
      <c r="S5" s="925"/>
      <c r="T5" s="925"/>
      <c r="U5" s="926"/>
      <c r="V5" s="930"/>
      <c r="W5" s="931"/>
      <c r="X5" s="931"/>
      <c r="Y5" s="931"/>
      <c r="Z5" s="931"/>
      <c r="AA5" s="931"/>
      <c r="AB5" s="931"/>
      <c r="AC5" s="931"/>
      <c r="AD5" s="931"/>
      <c r="AE5" s="931"/>
      <c r="AF5" s="932"/>
      <c r="AK5" s="323" t="s">
        <v>434</v>
      </c>
      <c r="AL5" s="349">
        <v>6.1</v>
      </c>
      <c r="AO5" s="351">
        <v>31</v>
      </c>
      <c r="AP5" s="351">
        <v>40</v>
      </c>
      <c r="AT5" s="352" t="s">
        <v>435</v>
      </c>
      <c r="AU5" s="350" t="e">
        <f>$AA$16&amp;AT5</f>
        <v>#N/A</v>
      </c>
    </row>
    <row r="6" spans="1:47" ht="14.25" customHeight="1">
      <c r="A6" s="345"/>
      <c r="B6" s="906"/>
      <c r="C6" s="907"/>
      <c r="D6" s="907"/>
      <c r="E6" s="907"/>
      <c r="F6" s="907"/>
      <c r="G6" s="907"/>
      <c r="H6" s="907"/>
      <c r="I6" s="907"/>
      <c r="J6" s="908"/>
      <c r="K6" s="345"/>
      <c r="L6" s="345"/>
      <c r="M6" s="345"/>
      <c r="N6" s="345"/>
      <c r="O6" s="345"/>
      <c r="P6" s="345"/>
      <c r="Q6" s="345"/>
      <c r="R6" s="949" t="s">
        <v>807</v>
      </c>
      <c r="S6" s="950"/>
      <c r="T6" s="950"/>
      <c r="U6" s="951"/>
      <c r="V6" s="952">
        <f>⑤⑧処遇Ⅰ入力シート!E10</f>
        <v>0</v>
      </c>
      <c r="W6" s="953"/>
      <c r="X6" s="953"/>
      <c r="Y6" s="953"/>
      <c r="Z6" s="953"/>
      <c r="AA6" s="953"/>
      <c r="AB6" s="953"/>
      <c r="AC6" s="953"/>
      <c r="AD6" s="953"/>
      <c r="AE6" s="953"/>
      <c r="AF6" s="954"/>
      <c r="AK6" s="323" t="s">
        <v>324</v>
      </c>
      <c r="AL6" s="323">
        <v>4.2</v>
      </c>
      <c r="AO6" s="351">
        <v>41</v>
      </c>
      <c r="AP6" s="351">
        <v>50</v>
      </c>
      <c r="AT6" s="353" t="s">
        <v>436</v>
      </c>
      <c r="AU6" s="350" t="e">
        <f>$AA$16&amp;AT6</f>
        <v>#N/A</v>
      </c>
    </row>
    <row r="7" spans="1:47" ht="15" customHeight="1" thickBot="1">
      <c r="A7" s="345"/>
      <c r="B7" s="909"/>
      <c r="C7" s="910"/>
      <c r="D7" s="910"/>
      <c r="E7" s="910"/>
      <c r="F7" s="910"/>
      <c r="G7" s="910"/>
      <c r="H7" s="910"/>
      <c r="I7" s="910"/>
      <c r="J7" s="911"/>
      <c r="K7" s="345"/>
      <c r="L7" s="345"/>
      <c r="M7" s="345"/>
      <c r="N7" s="345"/>
      <c r="O7" s="345"/>
      <c r="P7" s="345"/>
      <c r="Q7" s="345"/>
      <c r="R7" s="955" t="s">
        <v>806</v>
      </c>
      <c r="S7" s="956"/>
      <c r="T7" s="956"/>
      <c r="U7" s="957"/>
      <c r="V7" s="958">
        <f>⑤⑧処遇Ⅰ入力シート!E11</f>
        <v>0</v>
      </c>
      <c r="W7" s="959"/>
      <c r="X7" s="959"/>
      <c r="Y7" s="959"/>
      <c r="Z7" s="959"/>
      <c r="AA7" s="959"/>
      <c r="AB7" s="959"/>
      <c r="AC7" s="959"/>
      <c r="AD7" s="959"/>
      <c r="AE7" s="959"/>
      <c r="AF7" s="960"/>
      <c r="AK7" s="323" t="s">
        <v>325</v>
      </c>
      <c r="AL7" s="349">
        <v>2.9</v>
      </c>
      <c r="AO7" s="351">
        <v>51</v>
      </c>
      <c r="AP7" s="351">
        <v>60</v>
      </c>
      <c r="AT7" s="353" t="s">
        <v>437</v>
      </c>
      <c r="AU7" s="350" t="e">
        <f>$AA$16&amp;"１，２歳児"</f>
        <v>#N/A</v>
      </c>
    </row>
    <row r="8" spans="1:47" ht="3" customHeight="1">
      <c r="A8" s="345"/>
      <c r="B8" s="345"/>
      <c r="C8" s="345"/>
      <c r="D8" s="345"/>
      <c r="E8" s="345"/>
      <c r="F8" s="345"/>
      <c r="G8" s="345"/>
      <c r="H8" s="345"/>
      <c r="I8" s="345"/>
      <c r="J8" s="345"/>
      <c r="K8" s="345"/>
      <c r="L8" s="345"/>
      <c r="M8" s="345"/>
      <c r="N8" s="345"/>
      <c r="O8" s="345"/>
      <c r="P8" s="345"/>
      <c r="Q8" s="345"/>
      <c r="R8" s="354"/>
      <c r="S8" s="354"/>
      <c r="T8" s="354"/>
      <c r="U8" s="354"/>
      <c r="V8" s="355"/>
      <c r="W8" s="355"/>
      <c r="X8" s="355"/>
      <c r="Y8" s="355"/>
      <c r="Z8" s="355"/>
      <c r="AA8" s="355"/>
      <c r="AB8" s="355"/>
      <c r="AC8" s="355"/>
      <c r="AD8" s="355"/>
      <c r="AE8" s="355"/>
      <c r="AF8" s="355"/>
      <c r="AK8" s="323" t="s">
        <v>326</v>
      </c>
      <c r="AL8" s="349">
        <v>1.8</v>
      </c>
      <c r="AO8" s="351">
        <v>61</v>
      </c>
      <c r="AP8" s="351">
        <v>70</v>
      </c>
      <c r="AT8" s="353" t="s">
        <v>438</v>
      </c>
      <c r="AU8" s="350" t="e">
        <f>$AA$16&amp;"１，２歳児"</f>
        <v>#N/A</v>
      </c>
    </row>
    <row r="9" spans="1:47" ht="4.5" customHeight="1">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K9" s="323" t="s">
        <v>327</v>
      </c>
      <c r="AL9" s="349">
        <v>1</v>
      </c>
      <c r="AO9" s="351">
        <v>71</v>
      </c>
      <c r="AP9" s="351">
        <v>80</v>
      </c>
      <c r="AT9" s="353" t="s">
        <v>439</v>
      </c>
      <c r="AU9" s="350" t="e">
        <f>$AA$16&amp;AT9</f>
        <v>#N/A</v>
      </c>
    </row>
    <row r="10" spans="1:47" ht="21">
      <c r="A10" s="961" t="s">
        <v>440</v>
      </c>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356"/>
      <c r="AH10" s="356"/>
      <c r="AI10" s="356"/>
      <c r="AJ10" s="356"/>
      <c r="AK10" s="323"/>
      <c r="AL10" s="349"/>
      <c r="AM10" s="353"/>
      <c r="AN10" s="350"/>
      <c r="AO10" s="351">
        <v>81</v>
      </c>
      <c r="AP10" s="351">
        <v>90</v>
      </c>
    </row>
    <row r="11" spans="1:47" ht="6" customHeight="1">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L11" s="349"/>
      <c r="AM11" s="350"/>
      <c r="AN11" s="350"/>
      <c r="AO11" s="351">
        <v>91</v>
      </c>
      <c r="AP11" s="351">
        <v>100</v>
      </c>
      <c r="AT11" s="353" t="s">
        <v>441</v>
      </c>
    </row>
    <row r="12" spans="1:47" hidden="1">
      <c r="A12" s="962" t="s">
        <v>442</v>
      </c>
      <c r="B12" s="963"/>
      <c r="C12" s="963"/>
      <c r="D12" s="963"/>
      <c r="E12" s="963"/>
      <c r="F12" s="963"/>
      <c r="G12" s="963"/>
      <c r="H12" s="963"/>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4"/>
      <c r="AL12" s="349"/>
      <c r="AM12" s="350"/>
      <c r="AN12" s="350"/>
      <c r="AO12" s="351">
        <v>101</v>
      </c>
      <c r="AP12" s="351">
        <v>110</v>
      </c>
      <c r="AT12" s="353" t="s">
        <v>443</v>
      </c>
      <c r="AU12" s="350" t="e">
        <f>$AA$17&amp;AT12</f>
        <v>#N/A</v>
      </c>
    </row>
    <row r="13" spans="1:47" ht="27.75" hidden="1" customHeight="1">
      <c r="A13" s="937" t="s">
        <v>444</v>
      </c>
      <c r="B13" s="938"/>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9"/>
      <c r="AL13" s="349"/>
      <c r="AM13" s="350"/>
      <c r="AN13" s="350"/>
      <c r="AO13" s="351">
        <v>111</v>
      </c>
      <c r="AP13" s="351">
        <v>120</v>
      </c>
      <c r="AT13" s="353" t="s">
        <v>445</v>
      </c>
      <c r="AU13" s="350" t="e">
        <f>$AA$17&amp;AT13</f>
        <v>#N/A</v>
      </c>
    </row>
    <row r="14" spans="1:47" hidden="1">
      <c r="A14" s="940" t="s">
        <v>446</v>
      </c>
      <c r="B14" s="941"/>
      <c r="C14" s="941"/>
      <c r="D14" s="941"/>
      <c r="E14" s="941"/>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2"/>
      <c r="AL14" s="349"/>
      <c r="AM14" s="350"/>
      <c r="AN14" s="350"/>
      <c r="AO14" s="351">
        <v>121</v>
      </c>
      <c r="AP14" s="351">
        <v>130</v>
      </c>
      <c r="AT14" s="353" t="s">
        <v>447</v>
      </c>
      <c r="AU14" s="350" t="e">
        <f>$AA$17&amp;"１，２歳児"</f>
        <v>#N/A</v>
      </c>
    </row>
    <row r="15" spans="1:47" ht="8.25" customHeight="1" thickBot="1">
      <c r="A15" s="345"/>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L15" s="349"/>
      <c r="AM15" s="350"/>
      <c r="AN15" s="350"/>
      <c r="AO15" s="351">
        <v>131</v>
      </c>
      <c r="AP15" s="351">
        <v>140</v>
      </c>
      <c r="AT15" s="353" t="s">
        <v>448</v>
      </c>
      <c r="AU15" s="350" t="e">
        <f>$AA$17&amp;"１，２歳児"</f>
        <v>#N/A</v>
      </c>
    </row>
    <row r="16" spans="1:47" ht="33.75" customHeight="1" thickBot="1">
      <c r="A16" s="345"/>
      <c r="B16" s="886" t="s">
        <v>449</v>
      </c>
      <c r="C16" s="887"/>
      <c r="D16" s="887"/>
      <c r="E16" s="887"/>
      <c r="F16" s="888"/>
      <c r="G16" s="943"/>
      <c r="H16" s="944"/>
      <c r="I16" s="944"/>
      <c r="J16" s="944"/>
      <c r="K16" s="945"/>
      <c r="L16" s="946" t="s">
        <v>450</v>
      </c>
      <c r="M16" s="947"/>
      <c r="N16" s="947"/>
      <c r="O16" s="947"/>
      <c r="P16" s="948"/>
      <c r="Q16" s="889"/>
      <c r="R16" s="890"/>
      <c r="S16" s="890"/>
      <c r="T16" s="890"/>
      <c r="U16" s="891"/>
      <c r="V16" s="946" t="s">
        <v>786</v>
      </c>
      <c r="W16" s="947"/>
      <c r="X16" s="947"/>
      <c r="Y16" s="947"/>
      <c r="Z16" s="947"/>
      <c r="AA16" s="933" t="e">
        <f>VLOOKUP(Q16,定員,2,1)</f>
        <v>#N/A</v>
      </c>
      <c r="AB16" s="933"/>
      <c r="AC16" s="933"/>
      <c r="AD16" s="933"/>
      <c r="AE16" s="933"/>
      <c r="AF16" s="345"/>
      <c r="AL16" s="349"/>
      <c r="AM16" s="349"/>
      <c r="AN16" s="349"/>
      <c r="AO16" s="351">
        <v>141</v>
      </c>
      <c r="AP16" s="351">
        <v>150</v>
      </c>
      <c r="AT16" s="353" t="s">
        <v>451</v>
      </c>
      <c r="AU16" s="350" t="e">
        <f>$AA$17&amp;AT16</f>
        <v>#N/A</v>
      </c>
    </row>
    <row r="17" spans="1:47" ht="27.75" customHeight="1" thickBot="1">
      <c r="A17" s="345"/>
      <c r="B17" s="357"/>
      <c r="C17" s="357"/>
      <c r="D17" s="357"/>
      <c r="E17" s="357"/>
      <c r="F17" s="357"/>
      <c r="G17" s="358"/>
      <c r="H17" s="358"/>
      <c r="I17" s="358"/>
      <c r="J17" s="358"/>
      <c r="K17" s="358"/>
      <c r="L17" s="886" t="s">
        <v>452</v>
      </c>
      <c r="M17" s="887"/>
      <c r="N17" s="887"/>
      <c r="O17" s="887"/>
      <c r="P17" s="888"/>
      <c r="Q17" s="889"/>
      <c r="R17" s="890"/>
      <c r="S17" s="890"/>
      <c r="T17" s="890"/>
      <c r="U17" s="891"/>
      <c r="V17" s="966" t="s">
        <v>453</v>
      </c>
      <c r="W17" s="887"/>
      <c r="X17" s="887"/>
      <c r="Y17" s="887"/>
      <c r="Z17" s="887"/>
      <c r="AA17" s="933" t="e">
        <f>VLOOKUP(Q17,定員,2,1)</f>
        <v>#N/A</v>
      </c>
      <c r="AB17" s="933"/>
      <c r="AC17" s="933"/>
      <c r="AD17" s="933"/>
      <c r="AE17" s="933"/>
      <c r="AF17" s="345"/>
      <c r="AL17" s="349"/>
      <c r="AM17" s="349"/>
      <c r="AN17" s="349"/>
      <c r="AO17" s="351"/>
      <c r="AP17" s="351"/>
    </row>
    <row r="18" spans="1:47" ht="27.75" customHeight="1">
      <c r="A18" s="345"/>
      <c r="B18" s="357"/>
      <c r="C18" s="357"/>
      <c r="D18" s="357"/>
      <c r="E18" s="357"/>
      <c r="F18" s="357"/>
      <c r="G18" s="358"/>
      <c r="H18" s="358"/>
      <c r="I18" s="358"/>
      <c r="J18" s="358"/>
      <c r="K18" s="358"/>
      <c r="L18" s="886" t="s">
        <v>454</v>
      </c>
      <c r="M18" s="887"/>
      <c r="N18" s="887"/>
      <c r="O18" s="887"/>
      <c r="P18" s="887"/>
      <c r="Q18" s="934">
        <f>Q16+Q17</f>
        <v>0</v>
      </c>
      <c r="R18" s="935"/>
      <c r="S18" s="935"/>
      <c r="T18" s="935"/>
      <c r="U18" s="936"/>
      <c r="V18" s="887" t="s">
        <v>455</v>
      </c>
      <c r="W18" s="887"/>
      <c r="X18" s="887"/>
      <c r="Y18" s="887"/>
      <c r="Z18" s="887"/>
      <c r="AA18" s="933" t="e">
        <f>VLOOKUP(Q18,定員,2,1)</f>
        <v>#N/A</v>
      </c>
      <c r="AB18" s="933"/>
      <c r="AC18" s="933"/>
      <c r="AD18" s="933"/>
      <c r="AE18" s="933"/>
      <c r="AF18" s="345"/>
      <c r="AL18" s="349"/>
      <c r="AM18" s="349"/>
      <c r="AN18" s="349"/>
      <c r="AO18" s="351"/>
      <c r="AP18" s="351"/>
      <c r="AT18" s="353" t="s">
        <v>456</v>
      </c>
    </row>
    <row r="19" spans="1:47" ht="5.25" customHeight="1">
      <c r="A19" s="345"/>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L19" s="349"/>
      <c r="AM19" s="349"/>
      <c r="AN19" s="349"/>
      <c r="AO19" s="351">
        <v>151</v>
      </c>
      <c r="AP19" s="351">
        <v>160</v>
      </c>
      <c r="AT19" s="353" t="s">
        <v>457</v>
      </c>
      <c r="AU19" s="350" t="e">
        <f>$AA$18&amp;AT19</f>
        <v>#N/A</v>
      </c>
    </row>
    <row r="20" spans="1:47" ht="5.25" customHeight="1">
      <c r="A20" s="345"/>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L20" s="349"/>
      <c r="AM20" s="350"/>
      <c r="AN20" s="350"/>
      <c r="AO20" s="351">
        <v>161</v>
      </c>
      <c r="AP20" s="351">
        <v>170</v>
      </c>
      <c r="AT20" s="353" t="s">
        <v>445</v>
      </c>
      <c r="AU20" s="350" t="e">
        <f>$AA$18&amp;AT20</f>
        <v>#N/A</v>
      </c>
    </row>
    <row r="21" spans="1:47" ht="7.5" hidden="1" customHeight="1">
      <c r="A21" s="359"/>
      <c r="B21" s="359"/>
      <c r="C21" s="359"/>
      <c r="D21" s="359"/>
      <c r="E21" s="359"/>
      <c r="F21" s="359"/>
      <c r="G21" s="992" t="s">
        <v>458</v>
      </c>
      <c r="H21" s="992"/>
      <c r="I21" s="992"/>
      <c r="J21" s="992"/>
      <c r="K21" s="992"/>
      <c r="L21" s="994" t="s">
        <v>459</v>
      </c>
      <c r="M21" s="994"/>
      <c r="N21" s="994"/>
      <c r="O21" s="994"/>
      <c r="P21" s="994"/>
      <c r="Q21" s="995" t="s">
        <v>460</v>
      </c>
      <c r="R21" s="996"/>
      <c r="S21" s="996"/>
      <c r="T21" s="996"/>
      <c r="U21" s="996"/>
      <c r="V21" s="360"/>
      <c r="W21" s="360"/>
      <c r="X21" s="361"/>
      <c r="Y21" s="362"/>
      <c r="Z21" s="363"/>
      <c r="AA21" s="359"/>
      <c r="AB21" s="359"/>
      <c r="AC21" s="359"/>
      <c r="AD21" s="359"/>
      <c r="AE21" s="359"/>
      <c r="AF21" s="359"/>
      <c r="AL21" s="351"/>
      <c r="AM21" s="349"/>
      <c r="AN21" s="349"/>
      <c r="AO21" s="351">
        <v>171</v>
      </c>
      <c r="AP21" s="351">
        <v>180</v>
      </c>
      <c r="AT21" s="353" t="s">
        <v>447</v>
      </c>
      <c r="AU21" s="350" t="e">
        <f>$AA$18&amp;"１，２歳児"</f>
        <v>#N/A</v>
      </c>
    </row>
    <row r="22" spans="1:47" ht="21" hidden="1" customHeight="1" thickBot="1">
      <c r="A22" s="359"/>
      <c r="B22" s="359"/>
      <c r="C22" s="359"/>
      <c r="D22" s="359"/>
      <c r="E22" s="359"/>
      <c r="F22" s="359"/>
      <c r="G22" s="993"/>
      <c r="H22" s="993"/>
      <c r="I22" s="993"/>
      <c r="J22" s="993"/>
      <c r="K22" s="993"/>
      <c r="L22" s="994"/>
      <c r="M22" s="994"/>
      <c r="N22" s="994"/>
      <c r="O22" s="994"/>
      <c r="P22" s="994"/>
      <c r="Q22" s="997"/>
      <c r="R22" s="998"/>
      <c r="S22" s="998"/>
      <c r="T22" s="998"/>
      <c r="U22" s="998"/>
      <c r="V22" s="999" t="s">
        <v>461</v>
      </c>
      <c r="W22" s="999"/>
      <c r="X22" s="999"/>
      <c r="Y22" s="999"/>
      <c r="Z22" s="999"/>
      <c r="AA22" s="359"/>
      <c r="AB22" s="359"/>
      <c r="AC22" s="359"/>
      <c r="AD22" s="359"/>
      <c r="AE22" s="359"/>
      <c r="AF22" s="359"/>
      <c r="AT22" s="353" t="s">
        <v>448</v>
      </c>
      <c r="AU22" s="350" t="e">
        <f>$AA$18&amp;"１，２歳児"</f>
        <v>#N/A</v>
      </c>
    </row>
    <row r="23" spans="1:47" ht="30.75" hidden="1" customHeight="1" thickBot="1">
      <c r="A23" s="359"/>
      <c r="B23" s="359"/>
      <c r="C23" s="359"/>
      <c r="D23" s="359"/>
      <c r="E23" s="359"/>
      <c r="F23" s="359"/>
      <c r="G23" s="892"/>
      <c r="H23" s="893"/>
      <c r="I23" s="893"/>
      <c r="J23" s="893"/>
      <c r="K23" s="894"/>
      <c r="L23" s="895">
        <f>VLOOKUP(G16,平均勤続年数,3)</f>
        <v>2</v>
      </c>
      <c r="M23" s="896"/>
      <c r="N23" s="896"/>
      <c r="O23" s="896"/>
      <c r="P23" s="896"/>
      <c r="Q23" s="895">
        <f>IF(V23="○",VLOOKUP($G$16,平均勤続年数,4),VLOOKUP($G$16,平均勤続年数,4)-2)</f>
        <v>4</v>
      </c>
      <c r="R23" s="896"/>
      <c r="S23" s="896"/>
      <c r="T23" s="896"/>
      <c r="U23" s="896"/>
      <c r="V23" s="897"/>
      <c r="W23" s="898"/>
      <c r="X23" s="898"/>
      <c r="Y23" s="898"/>
      <c r="Z23" s="899"/>
      <c r="AA23" s="359"/>
      <c r="AB23" s="359"/>
      <c r="AC23" s="359"/>
      <c r="AD23" s="359"/>
      <c r="AE23" s="359"/>
      <c r="AF23" s="359"/>
      <c r="AT23" s="353" t="s">
        <v>451</v>
      </c>
      <c r="AU23" s="350" t="e">
        <f>$AA$18&amp;AT23</f>
        <v>#N/A</v>
      </c>
    </row>
    <row r="24" spans="1:47" ht="4.5" customHeight="1">
      <c r="A24" s="345"/>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L24" s="349"/>
      <c r="AM24" s="349"/>
      <c r="AN24" s="349"/>
      <c r="AO24" s="351">
        <v>151</v>
      </c>
      <c r="AP24" s="351">
        <v>160</v>
      </c>
      <c r="AT24" s="353" t="s">
        <v>457</v>
      </c>
      <c r="AU24" s="350" t="e">
        <f>$AA$18&amp;AT24</f>
        <v>#N/A</v>
      </c>
    </row>
    <row r="25" spans="1:47" ht="30.75" customHeight="1" thickBot="1">
      <c r="A25" s="345"/>
      <c r="B25" s="345"/>
      <c r="C25" s="345"/>
      <c r="D25" s="345"/>
      <c r="E25" s="345"/>
      <c r="F25" s="345"/>
      <c r="G25" s="967" t="s">
        <v>462</v>
      </c>
      <c r="H25" s="967"/>
      <c r="I25" s="967"/>
      <c r="J25" s="967"/>
      <c r="K25" s="967"/>
      <c r="L25" s="968" t="s">
        <v>463</v>
      </c>
      <c r="M25" s="968"/>
      <c r="N25" s="968"/>
      <c r="O25" s="968"/>
      <c r="P25" s="968"/>
      <c r="Q25" s="969" t="s">
        <v>464</v>
      </c>
      <c r="R25" s="967"/>
      <c r="S25" s="967"/>
      <c r="T25" s="967"/>
      <c r="U25" s="967"/>
      <c r="V25" s="345"/>
      <c r="W25" s="345"/>
      <c r="X25" s="345"/>
      <c r="Y25" s="345"/>
      <c r="Z25" s="345"/>
      <c r="AA25" s="345"/>
      <c r="AB25" s="345"/>
      <c r="AC25" s="345"/>
      <c r="AD25" s="345"/>
      <c r="AE25" s="345"/>
      <c r="AF25" s="345"/>
      <c r="AL25" s="349"/>
      <c r="AM25" s="349"/>
      <c r="AN25" s="349"/>
      <c r="AO25" s="351"/>
      <c r="AP25" s="351"/>
      <c r="AT25" s="353"/>
      <c r="AU25" s="350"/>
    </row>
    <row r="26" spans="1:47" ht="30.75" customHeight="1" thickBot="1">
      <c r="A26" s="345"/>
      <c r="B26" s="345"/>
      <c r="C26" s="345"/>
      <c r="D26" s="345"/>
      <c r="E26" s="345"/>
      <c r="F26" s="345"/>
      <c r="G26" s="970">
        <f>⑤⑧処遇Ⅰ入力シート!E17</f>
        <v>0</v>
      </c>
      <c r="H26" s="971"/>
      <c r="I26" s="971"/>
      <c r="J26" s="971"/>
      <c r="K26" s="972"/>
      <c r="L26" s="973" t="e">
        <f>VLOOKUP(G26,$AK$4:$AL$9,2,FALSE)</f>
        <v>#N/A</v>
      </c>
      <c r="M26" s="974"/>
      <c r="N26" s="974"/>
      <c r="O26" s="974"/>
      <c r="P26" s="975"/>
      <c r="Q26" s="976">
        <v>12</v>
      </c>
      <c r="R26" s="977"/>
      <c r="S26" s="977"/>
      <c r="T26" s="977"/>
      <c r="U26" s="978"/>
      <c r="V26" s="345"/>
      <c r="W26" s="345"/>
      <c r="X26" s="345"/>
      <c r="Y26" s="345"/>
      <c r="Z26" s="345"/>
      <c r="AA26" s="345"/>
      <c r="AB26" s="345"/>
      <c r="AC26" s="345"/>
      <c r="AD26" s="345"/>
      <c r="AE26" s="345"/>
      <c r="AF26" s="345"/>
      <c r="AL26" s="349"/>
      <c r="AM26" s="349"/>
      <c r="AN26" s="349"/>
      <c r="AP26" s="351"/>
      <c r="AT26" s="353"/>
      <c r="AU26" s="350"/>
    </row>
    <row r="27" spans="1:47" ht="13.5" customHeight="1">
      <c r="A27" s="345"/>
      <c r="B27" s="345"/>
      <c r="C27" s="345"/>
      <c r="D27" s="345"/>
      <c r="E27" s="345"/>
      <c r="F27" s="345"/>
      <c r="G27" s="364"/>
      <c r="H27" s="364"/>
      <c r="I27" s="364"/>
      <c r="J27" s="364"/>
      <c r="K27" s="364"/>
      <c r="L27" s="364"/>
      <c r="M27" s="364"/>
      <c r="N27" s="364"/>
      <c r="O27" s="364"/>
      <c r="P27" s="364"/>
      <c r="Q27" s="364"/>
      <c r="R27" s="364"/>
      <c r="S27" s="364"/>
      <c r="T27" s="364"/>
      <c r="U27" s="364"/>
      <c r="V27" s="345"/>
      <c r="W27" s="345"/>
      <c r="X27" s="345"/>
      <c r="Y27" s="345"/>
      <c r="Z27" s="345"/>
      <c r="AA27" s="345"/>
      <c r="AB27" s="345"/>
      <c r="AC27" s="345"/>
      <c r="AD27" s="345"/>
      <c r="AE27" s="345"/>
      <c r="AF27" s="345"/>
      <c r="AL27" s="349"/>
      <c r="AM27" s="349"/>
      <c r="AN27" s="349"/>
      <c r="AP27" s="351"/>
      <c r="AT27" s="353"/>
      <c r="AU27" s="350"/>
    </row>
    <row r="28" spans="1:47" ht="17.25" customHeight="1" thickBot="1">
      <c r="A28" s="345" t="s">
        <v>465</v>
      </c>
      <c r="B28" s="345"/>
      <c r="C28" s="345"/>
      <c r="D28" s="345"/>
      <c r="E28" s="345"/>
      <c r="F28" s="345"/>
      <c r="G28" s="365"/>
      <c r="H28" s="365"/>
      <c r="I28" s="365"/>
      <c r="J28" s="365"/>
      <c r="K28" s="365"/>
      <c r="L28" s="365"/>
      <c r="M28" s="364"/>
      <c r="N28" s="364"/>
      <c r="O28" s="364"/>
      <c r="P28" s="364"/>
      <c r="Q28" s="364"/>
      <c r="R28" s="364"/>
      <c r="S28" s="364"/>
      <c r="T28" s="364"/>
      <c r="U28" s="364"/>
      <c r="V28" s="345"/>
      <c r="W28" s="345"/>
      <c r="X28" s="345"/>
      <c r="Y28" s="345"/>
      <c r="Z28" s="345"/>
      <c r="AA28" s="345"/>
      <c r="AB28" s="345"/>
      <c r="AC28" s="345"/>
      <c r="AD28" s="345"/>
      <c r="AE28" s="345"/>
      <c r="AF28" s="345"/>
      <c r="AL28" s="349"/>
      <c r="AM28" s="349"/>
      <c r="AN28" s="349"/>
      <c r="AO28" s="351"/>
      <c r="AP28" s="351"/>
      <c r="AT28" s="353"/>
      <c r="AU28" s="350"/>
    </row>
    <row r="29" spans="1:47" ht="46.5" customHeight="1" thickTop="1" thickBot="1">
      <c r="A29" s="987" t="s">
        <v>466</v>
      </c>
      <c r="B29" s="988"/>
      <c r="C29" s="988"/>
      <c r="D29" s="988"/>
      <c r="E29" s="988"/>
      <c r="F29" s="988"/>
      <c r="G29" s="988"/>
      <c r="H29" s="988"/>
      <c r="I29" s="988"/>
      <c r="J29" s="988"/>
      <c r="K29" s="988"/>
      <c r="L29" s="988"/>
      <c r="M29" s="989">
        <f>IFERROR(ROUNDDOWN(SUM(M118,M176,M186,M194),0),0)</f>
        <v>0</v>
      </c>
      <c r="N29" s="990"/>
      <c r="O29" s="990"/>
      <c r="P29" s="990"/>
      <c r="Q29" s="990"/>
      <c r="R29" s="990"/>
      <c r="S29" s="990"/>
      <c r="T29" s="990"/>
      <c r="U29" s="990"/>
      <c r="V29" s="990"/>
      <c r="W29" s="990"/>
      <c r="X29" s="990"/>
      <c r="Y29" s="990"/>
      <c r="Z29" s="990"/>
      <c r="AA29" s="990"/>
      <c r="AB29" s="990"/>
      <c r="AC29" s="990"/>
      <c r="AD29" s="990"/>
      <c r="AE29" s="990"/>
      <c r="AF29" s="366"/>
      <c r="AL29" s="349"/>
      <c r="AM29" s="349"/>
      <c r="AN29" s="349"/>
      <c r="AO29" s="351">
        <v>12</v>
      </c>
      <c r="AP29" s="351"/>
      <c r="AT29" s="353"/>
      <c r="AU29" s="350"/>
    </row>
    <row r="30" spans="1:47" ht="46.5" customHeight="1">
      <c r="A30" s="367"/>
      <c r="B30" s="368"/>
      <c r="C30" s="368"/>
      <c r="D30" s="368"/>
      <c r="E30" s="368"/>
      <c r="F30" s="368"/>
      <c r="G30" s="368"/>
      <c r="H30" s="368"/>
      <c r="I30" s="368"/>
      <c r="J30" s="368"/>
      <c r="K30" s="368"/>
      <c r="L30" s="368"/>
      <c r="M30" s="369"/>
      <c r="N30" s="369"/>
      <c r="O30" s="369"/>
      <c r="P30" s="369"/>
      <c r="Q30" s="369"/>
      <c r="R30" s="369"/>
      <c r="S30" s="369"/>
      <c r="T30" s="369"/>
      <c r="U30" s="369"/>
      <c r="V30" s="369"/>
      <c r="W30" s="369"/>
      <c r="X30" s="369"/>
      <c r="Y30" s="369"/>
      <c r="Z30" s="369"/>
      <c r="AA30" s="369"/>
      <c r="AB30" s="369"/>
      <c r="AC30" s="369"/>
      <c r="AD30" s="369"/>
      <c r="AE30" s="369"/>
      <c r="AF30" s="370"/>
      <c r="AL30" s="349"/>
      <c r="AM30" s="349"/>
      <c r="AN30" s="349"/>
      <c r="AO30" s="351">
        <v>11</v>
      </c>
      <c r="AP30" s="351"/>
      <c r="AT30" s="353"/>
      <c r="AU30" s="350"/>
    </row>
    <row r="31" spans="1:47" ht="15" customHeight="1">
      <c r="A31" s="347" t="s">
        <v>787</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71"/>
      <c r="AF31" s="372"/>
      <c r="AL31" s="349"/>
      <c r="AM31" s="349"/>
      <c r="AN31" s="349"/>
      <c r="AO31" s="351">
        <v>10</v>
      </c>
      <c r="AP31" s="351"/>
      <c r="AT31" s="353"/>
      <c r="AU31" s="350"/>
    </row>
    <row r="32" spans="1:47" ht="15" customHeight="1">
      <c r="A32" s="991" t="s">
        <v>467</v>
      </c>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L32" s="349"/>
      <c r="AM32" s="349"/>
      <c r="AN32" s="349"/>
      <c r="AO32" s="351">
        <v>9</v>
      </c>
      <c r="AP32" s="351"/>
      <c r="AT32" s="353"/>
      <c r="AU32" s="350"/>
    </row>
    <row r="33" spans="1:47" ht="15" customHeight="1">
      <c r="A33" s="984" t="s">
        <v>468</v>
      </c>
      <c r="B33" s="984"/>
      <c r="C33" s="984"/>
      <c r="D33" s="984"/>
      <c r="E33" s="984"/>
      <c r="F33" s="985" t="s">
        <v>469</v>
      </c>
      <c r="G33" s="985"/>
      <c r="H33" s="985" t="s">
        <v>470</v>
      </c>
      <c r="I33" s="985"/>
      <c r="J33" s="985" t="s">
        <v>471</v>
      </c>
      <c r="K33" s="985"/>
      <c r="L33" s="985" t="s">
        <v>472</v>
      </c>
      <c r="M33" s="985"/>
      <c r="N33" s="985" t="s">
        <v>473</v>
      </c>
      <c r="O33" s="985"/>
      <c r="P33" s="985" t="s">
        <v>474</v>
      </c>
      <c r="Q33" s="985"/>
      <c r="R33" s="985" t="s">
        <v>475</v>
      </c>
      <c r="S33" s="985"/>
      <c r="T33" s="985" t="s">
        <v>476</v>
      </c>
      <c r="U33" s="985"/>
      <c r="V33" s="985" t="s">
        <v>477</v>
      </c>
      <c r="W33" s="985"/>
      <c r="X33" s="985" t="s">
        <v>478</v>
      </c>
      <c r="Y33" s="985"/>
      <c r="Z33" s="985" t="s">
        <v>479</v>
      </c>
      <c r="AA33" s="985"/>
      <c r="AB33" s="985" t="s">
        <v>480</v>
      </c>
      <c r="AC33" s="985"/>
      <c r="AD33" s="985" t="s">
        <v>481</v>
      </c>
      <c r="AE33" s="985"/>
      <c r="AF33" s="985"/>
      <c r="AL33" s="349"/>
      <c r="AM33" s="349"/>
      <c r="AN33" s="349"/>
      <c r="AO33" s="351">
        <v>8</v>
      </c>
      <c r="AP33" s="351"/>
      <c r="AT33" s="353"/>
      <c r="AU33" s="350"/>
    </row>
    <row r="34" spans="1:47" ht="15" customHeight="1" thickBot="1">
      <c r="A34" s="984"/>
      <c r="B34" s="984"/>
      <c r="C34" s="984"/>
      <c r="D34" s="984"/>
      <c r="E34" s="984"/>
      <c r="F34" s="986" t="s">
        <v>482</v>
      </c>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5"/>
      <c r="AE34" s="985"/>
      <c r="AF34" s="985"/>
      <c r="AL34" s="349"/>
      <c r="AM34" s="349"/>
      <c r="AN34" s="349"/>
      <c r="AO34" s="351">
        <v>7</v>
      </c>
      <c r="AP34" s="351"/>
      <c r="AT34" s="353"/>
      <c r="AU34" s="350"/>
    </row>
    <row r="35" spans="1:47" ht="15" customHeight="1" thickTop="1">
      <c r="A35" s="1000" t="s">
        <v>483</v>
      </c>
      <c r="B35" s="1000"/>
      <c r="C35" s="1000"/>
      <c r="D35" s="985" t="s">
        <v>484</v>
      </c>
      <c r="E35" s="1001"/>
      <c r="F35" s="1002"/>
      <c r="G35" s="979"/>
      <c r="H35" s="979"/>
      <c r="I35" s="979"/>
      <c r="J35" s="979"/>
      <c r="K35" s="979"/>
      <c r="L35" s="979"/>
      <c r="M35" s="979"/>
      <c r="N35" s="979"/>
      <c r="O35" s="979"/>
      <c r="P35" s="979"/>
      <c r="Q35" s="979"/>
      <c r="R35" s="979"/>
      <c r="S35" s="979"/>
      <c r="T35" s="979"/>
      <c r="U35" s="979"/>
      <c r="V35" s="979"/>
      <c r="W35" s="979"/>
      <c r="X35" s="979"/>
      <c r="Y35" s="979"/>
      <c r="Z35" s="979"/>
      <c r="AA35" s="979"/>
      <c r="AB35" s="979"/>
      <c r="AC35" s="980"/>
      <c r="AD35" s="983">
        <f>IFERROR(ROUND(AVERAGE(F35:AC35),0),0)</f>
        <v>0</v>
      </c>
      <c r="AE35" s="984"/>
      <c r="AF35" s="984"/>
      <c r="AL35" s="349"/>
      <c r="AM35" s="349"/>
      <c r="AN35" s="349"/>
      <c r="AO35" s="351">
        <v>6</v>
      </c>
      <c r="AP35" s="351"/>
      <c r="AT35" s="353"/>
      <c r="AU35" s="350"/>
    </row>
    <row r="36" spans="1:47" ht="15" customHeight="1">
      <c r="A36" s="1000"/>
      <c r="B36" s="1000"/>
      <c r="C36" s="1000"/>
      <c r="D36" s="985" t="s">
        <v>485</v>
      </c>
      <c r="E36" s="1001"/>
      <c r="F36" s="1003"/>
      <c r="G36" s="981"/>
      <c r="H36" s="981"/>
      <c r="I36" s="981"/>
      <c r="J36" s="981"/>
      <c r="K36" s="981"/>
      <c r="L36" s="981"/>
      <c r="M36" s="981"/>
      <c r="N36" s="981"/>
      <c r="O36" s="981"/>
      <c r="P36" s="981"/>
      <c r="Q36" s="981"/>
      <c r="R36" s="981"/>
      <c r="S36" s="981"/>
      <c r="T36" s="981"/>
      <c r="U36" s="981"/>
      <c r="V36" s="981"/>
      <c r="W36" s="981"/>
      <c r="X36" s="981"/>
      <c r="Y36" s="981"/>
      <c r="Z36" s="981"/>
      <c r="AA36" s="981"/>
      <c r="AB36" s="981"/>
      <c r="AC36" s="982"/>
      <c r="AD36" s="983">
        <f t="shared" ref="AD36:AD44" si="0">IFERROR(ROUND(AVERAGE(F36:AC36),0),0)</f>
        <v>0</v>
      </c>
      <c r="AE36" s="984"/>
      <c r="AF36" s="984"/>
      <c r="AL36" s="349"/>
      <c r="AM36" s="349"/>
      <c r="AN36" s="349"/>
      <c r="AO36" s="351">
        <v>5</v>
      </c>
      <c r="AP36" s="351"/>
      <c r="AT36" s="353"/>
      <c r="AU36" s="350"/>
    </row>
    <row r="37" spans="1:47" ht="15" customHeight="1">
      <c r="A37" s="1000" t="s">
        <v>486</v>
      </c>
      <c r="B37" s="1000"/>
      <c r="C37" s="1000"/>
      <c r="D37" s="985" t="s">
        <v>484</v>
      </c>
      <c r="E37" s="1001"/>
      <c r="F37" s="1003"/>
      <c r="G37" s="981"/>
      <c r="H37" s="981"/>
      <c r="I37" s="981"/>
      <c r="J37" s="981"/>
      <c r="K37" s="981"/>
      <c r="L37" s="981"/>
      <c r="M37" s="981"/>
      <c r="N37" s="981"/>
      <c r="O37" s="981"/>
      <c r="P37" s="981"/>
      <c r="Q37" s="981"/>
      <c r="R37" s="981"/>
      <c r="S37" s="981"/>
      <c r="T37" s="981"/>
      <c r="U37" s="981"/>
      <c r="V37" s="981"/>
      <c r="W37" s="981"/>
      <c r="X37" s="981"/>
      <c r="Y37" s="981"/>
      <c r="Z37" s="981"/>
      <c r="AA37" s="981"/>
      <c r="AB37" s="981"/>
      <c r="AC37" s="982"/>
      <c r="AD37" s="983">
        <f t="shared" si="0"/>
        <v>0</v>
      </c>
      <c r="AE37" s="984"/>
      <c r="AF37" s="984"/>
      <c r="AL37" s="349"/>
      <c r="AM37" s="349"/>
      <c r="AN37" s="349"/>
      <c r="AO37" s="351">
        <v>4</v>
      </c>
      <c r="AP37" s="351"/>
      <c r="AT37" s="353"/>
      <c r="AU37" s="350"/>
    </row>
    <row r="38" spans="1:47" ht="15" customHeight="1">
      <c r="A38" s="1000"/>
      <c r="B38" s="1000"/>
      <c r="C38" s="1000"/>
      <c r="D38" s="985" t="s">
        <v>485</v>
      </c>
      <c r="E38" s="1001"/>
      <c r="F38" s="1003"/>
      <c r="G38" s="981"/>
      <c r="H38" s="981"/>
      <c r="I38" s="981"/>
      <c r="J38" s="981"/>
      <c r="K38" s="981"/>
      <c r="L38" s="981"/>
      <c r="M38" s="981"/>
      <c r="N38" s="981"/>
      <c r="O38" s="981"/>
      <c r="P38" s="981"/>
      <c r="Q38" s="981"/>
      <c r="R38" s="981"/>
      <c r="S38" s="981"/>
      <c r="T38" s="981"/>
      <c r="U38" s="981"/>
      <c r="V38" s="981"/>
      <c r="W38" s="981"/>
      <c r="X38" s="981"/>
      <c r="Y38" s="981"/>
      <c r="Z38" s="981"/>
      <c r="AA38" s="981"/>
      <c r="AB38" s="981"/>
      <c r="AC38" s="982"/>
      <c r="AD38" s="983">
        <f t="shared" si="0"/>
        <v>0</v>
      </c>
      <c r="AE38" s="984"/>
      <c r="AF38" s="984"/>
      <c r="AL38" s="349"/>
      <c r="AM38" s="349"/>
      <c r="AN38" s="349"/>
      <c r="AO38" s="351">
        <v>3</v>
      </c>
      <c r="AP38" s="351"/>
      <c r="AT38" s="353"/>
      <c r="AU38" s="350"/>
    </row>
    <row r="39" spans="1:47" ht="15" customHeight="1">
      <c r="A39" s="1000" t="s">
        <v>447</v>
      </c>
      <c r="B39" s="1000"/>
      <c r="C39" s="1000"/>
      <c r="D39" s="985" t="s">
        <v>484</v>
      </c>
      <c r="E39" s="1001"/>
      <c r="F39" s="1003"/>
      <c r="G39" s="981"/>
      <c r="H39" s="981"/>
      <c r="I39" s="981"/>
      <c r="J39" s="981"/>
      <c r="K39" s="981"/>
      <c r="L39" s="981"/>
      <c r="M39" s="981"/>
      <c r="N39" s="981"/>
      <c r="O39" s="981"/>
      <c r="P39" s="981"/>
      <c r="Q39" s="981"/>
      <c r="R39" s="981"/>
      <c r="S39" s="981"/>
      <c r="T39" s="981"/>
      <c r="U39" s="981"/>
      <c r="V39" s="981"/>
      <c r="W39" s="981"/>
      <c r="X39" s="981"/>
      <c r="Y39" s="981"/>
      <c r="Z39" s="981"/>
      <c r="AA39" s="981"/>
      <c r="AB39" s="981"/>
      <c r="AC39" s="982"/>
      <c r="AD39" s="983">
        <f t="shared" si="0"/>
        <v>0</v>
      </c>
      <c r="AE39" s="984"/>
      <c r="AF39" s="984"/>
      <c r="AL39" s="349"/>
      <c r="AM39" s="349"/>
      <c r="AN39" s="349"/>
      <c r="AO39" s="351">
        <v>2</v>
      </c>
      <c r="AP39" s="351"/>
      <c r="AT39" s="353"/>
      <c r="AU39" s="350"/>
    </row>
    <row r="40" spans="1:47" ht="15" customHeight="1">
      <c r="A40" s="1000"/>
      <c r="B40" s="1000"/>
      <c r="C40" s="1000"/>
      <c r="D40" s="985" t="s">
        <v>485</v>
      </c>
      <c r="E40" s="1001"/>
      <c r="F40" s="1003"/>
      <c r="G40" s="981"/>
      <c r="H40" s="981"/>
      <c r="I40" s="981"/>
      <c r="J40" s="981"/>
      <c r="K40" s="981"/>
      <c r="L40" s="981"/>
      <c r="M40" s="981"/>
      <c r="N40" s="981"/>
      <c r="O40" s="981"/>
      <c r="P40" s="981"/>
      <c r="Q40" s="981"/>
      <c r="R40" s="981"/>
      <c r="S40" s="981"/>
      <c r="T40" s="981"/>
      <c r="U40" s="981"/>
      <c r="V40" s="981"/>
      <c r="W40" s="981"/>
      <c r="X40" s="981"/>
      <c r="Y40" s="981"/>
      <c r="Z40" s="981"/>
      <c r="AA40" s="981"/>
      <c r="AB40" s="981"/>
      <c r="AC40" s="982"/>
      <c r="AD40" s="983">
        <f t="shared" si="0"/>
        <v>0</v>
      </c>
      <c r="AE40" s="984"/>
      <c r="AF40" s="984"/>
      <c r="AL40" s="349"/>
      <c r="AM40" s="349"/>
      <c r="AN40" s="349"/>
      <c r="AO40" s="351">
        <v>1</v>
      </c>
      <c r="AP40" s="351"/>
      <c r="AT40" s="353"/>
      <c r="AU40" s="350"/>
    </row>
    <row r="41" spans="1:47" ht="15" customHeight="1">
      <c r="A41" s="1000" t="s">
        <v>448</v>
      </c>
      <c r="B41" s="1000"/>
      <c r="C41" s="1000"/>
      <c r="D41" s="985" t="s">
        <v>484</v>
      </c>
      <c r="E41" s="1001"/>
      <c r="F41" s="1003"/>
      <c r="G41" s="981"/>
      <c r="H41" s="981"/>
      <c r="I41" s="981"/>
      <c r="J41" s="981"/>
      <c r="K41" s="981"/>
      <c r="L41" s="981"/>
      <c r="M41" s="981"/>
      <c r="N41" s="981"/>
      <c r="O41" s="981"/>
      <c r="P41" s="981"/>
      <c r="Q41" s="981"/>
      <c r="R41" s="981"/>
      <c r="S41" s="981"/>
      <c r="T41" s="981"/>
      <c r="U41" s="981"/>
      <c r="V41" s="981"/>
      <c r="W41" s="981"/>
      <c r="X41" s="981"/>
      <c r="Y41" s="981"/>
      <c r="Z41" s="981"/>
      <c r="AA41" s="981"/>
      <c r="AB41" s="981"/>
      <c r="AC41" s="982"/>
      <c r="AD41" s="983">
        <f t="shared" si="0"/>
        <v>0</v>
      </c>
      <c r="AE41" s="984"/>
      <c r="AF41" s="984"/>
      <c r="AL41" s="349"/>
      <c r="AM41" s="349"/>
      <c r="AN41" s="349"/>
      <c r="AO41" s="351"/>
      <c r="AP41" s="351"/>
      <c r="AT41" s="353"/>
      <c r="AU41" s="350"/>
    </row>
    <row r="42" spans="1:47" ht="15" customHeight="1">
      <c r="A42" s="1000"/>
      <c r="B42" s="1000"/>
      <c r="C42" s="1000"/>
      <c r="D42" s="985" t="s">
        <v>485</v>
      </c>
      <c r="E42" s="1001"/>
      <c r="F42" s="1003"/>
      <c r="G42" s="981"/>
      <c r="H42" s="981"/>
      <c r="I42" s="981"/>
      <c r="J42" s="981"/>
      <c r="K42" s="981"/>
      <c r="L42" s="981"/>
      <c r="M42" s="981"/>
      <c r="N42" s="981"/>
      <c r="O42" s="981"/>
      <c r="P42" s="981"/>
      <c r="Q42" s="981"/>
      <c r="R42" s="981"/>
      <c r="S42" s="981"/>
      <c r="T42" s="981"/>
      <c r="U42" s="981"/>
      <c r="V42" s="981"/>
      <c r="W42" s="981"/>
      <c r="X42" s="981"/>
      <c r="Y42" s="981"/>
      <c r="Z42" s="981"/>
      <c r="AA42" s="981"/>
      <c r="AB42" s="981"/>
      <c r="AC42" s="982"/>
      <c r="AD42" s="983">
        <f t="shared" si="0"/>
        <v>0</v>
      </c>
      <c r="AE42" s="984"/>
      <c r="AF42" s="984"/>
      <c r="AL42" s="349"/>
      <c r="AM42" s="349"/>
      <c r="AN42" s="349"/>
      <c r="AO42" s="351"/>
      <c r="AP42" s="351"/>
      <c r="AT42" s="353"/>
      <c r="AU42" s="350"/>
    </row>
    <row r="43" spans="1:47" ht="15" customHeight="1">
      <c r="A43" s="1024" t="s">
        <v>487</v>
      </c>
      <c r="B43" s="1000"/>
      <c r="C43" s="1000"/>
      <c r="D43" s="985" t="s">
        <v>484</v>
      </c>
      <c r="E43" s="1001"/>
      <c r="F43" s="1003"/>
      <c r="G43" s="981"/>
      <c r="H43" s="981"/>
      <c r="I43" s="981"/>
      <c r="J43" s="981"/>
      <c r="K43" s="981"/>
      <c r="L43" s="981"/>
      <c r="M43" s="981"/>
      <c r="N43" s="981"/>
      <c r="O43" s="981"/>
      <c r="P43" s="981"/>
      <c r="Q43" s="981"/>
      <c r="R43" s="981"/>
      <c r="S43" s="981"/>
      <c r="T43" s="981"/>
      <c r="U43" s="981"/>
      <c r="V43" s="981"/>
      <c r="W43" s="981"/>
      <c r="X43" s="981"/>
      <c r="Y43" s="981"/>
      <c r="Z43" s="981"/>
      <c r="AA43" s="981"/>
      <c r="AB43" s="981"/>
      <c r="AC43" s="982"/>
      <c r="AD43" s="983">
        <f t="shared" si="0"/>
        <v>0</v>
      </c>
      <c r="AE43" s="984"/>
      <c r="AF43" s="984"/>
      <c r="AL43" s="349"/>
      <c r="AM43" s="349"/>
      <c r="AN43" s="349"/>
      <c r="AO43" s="351"/>
      <c r="AP43" s="351"/>
      <c r="AT43" s="353"/>
      <c r="AU43" s="350"/>
    </row>
    <row r="44" spans="1:47" ht="15" customHeight="1" thickBot="1">
      <c r="A44" s="1000"/>
      <c r="B44" s="1000"/>
      <c r="C44" s="1000"/>
      <c r="D44" s="985" t="s">
        <v>485</v>
      </c>
      <c r="E44" s="1001"/>
      <c r="F44" s="1004"/>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22"/>
      <c r="AD44" s="983">
        <f t="shared" si="0"/>
        <v>0</v>
      </c>
      <c r="AE44" s="984"/>
      <c r="AF44" s="984"/>
      <c r="AL44" s="349"/>
      <c r="AM44" s="349"/>
      <c r="AN44" s="349"/>
      <c r="AO44" s="351"/>
      <c r="AP44" s="351"/>
      <c r="AT44" s="353"/>
      <c r="AU44" s="350"/>
    </row>
    <row r="45" spans="1:47" ht="15" customHeight="1" thickTop="1">
      <c r="A45" s="347"/>
      <c r="B45" s="1023" t="s">
        <v>488</v>
      </c>
      <c r="C45" s="1023"/>
      <c r="D45" s="1023"/>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L45" s="349"/>
      <c r="AM45" s="349"/>
      <c r="AN45" s="349"/>
      <c r="AO45" s="351"/>
      <c r="AP45" s="351"/>
      <c r="AT45" s="353"/>
      <c r="AU45" s="350"/>
    </row>
    <row r="46" spans="1:47" ht="15" customHeight="1">
      <c r="A46" s="347"/>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L46" s="349"/>
      <c r="AM46" s="349"/>
      <c r="AN46" s="349"/>
      <c r="AO46" s="351"/>
      <c r="AP46" s="351"/>
      <c r="AT46" s="353"/>
      <c r="AU46" s="350"/>
    </row>
    <row r="47" spans="1:47" ht="15" customHeight="1">
      <c r="A47" s="991" t="s">
        <v>489</v>
      </c>
      <c r="B47" s="991"/>
      <c r="C47" s="991"/>
      <c r="D47" s="991"/>
      <c r="E47" s="991"/>
      <c r="F47" s="991"/>
      <c r="G47" s="991"/>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L47" s="349"/>
      <c r="AM47" s="349"/>
      <c r="AN47" s="349"/>
      <c r="AO47" s="351"/>
      <c r="AP47" s="351"/>
      <c r="AT47" s="353"/>
      <c r="AU47" s="350"/>
    </row>
    <row r="48" spans="1:47" ht="15" customHeight="1">
      <c r="A48" s="1016" t="s">
        <v>468</v>
      </c>
      <c r="B48" s="1017"/>
      <c r="C48" s="1017"/>
      <c r="D48" s="1017"/>
      <c r="E48" s="1018"/>
      <c r="F48" s="1001" t="s">
        <v>469</v>
      </c>
      <c r="G48" s="1006"/>
      <c r="H48" s="1001" t="s">
        <v>470</v>
      </c>
      <c r="I48" s="1006"/>
      <c r="J48" s="1001" t="s">
        <v>471</v>
      </c>
      <c r="K48" s="1006"/>
      <c r="L48" s="1001" t="s">
        <v>472</v>
      </c>
      <c r="M48" s="1006"/>
      <c r="N48" s="1001" t="s">
        <v>473</v>
      </c>
      <c r="O48" s="1006"/>
      <c r="P48" s="1001" t="s">
        <v>474</v>
      </c>
      <c r="Q48" s="1006"/>
      <c r="R48" s="1001" t="s">
        <v>475</v>
      </c>
      <c r="S48" s="1006"/>
      <c r="T48" s="1001" t="s">
        <v>476</v>
      </c>
      <c r="U48" s="1006"/>
      <c r="V48" s="1001" t="s">
        <v>477</v>
      </c>
      <c r="W48" s="1006"/>
      <c r="X48" s="1001" t="s">
        <v>478</v>
      </c>
      <c r="Y48" s="1006"/>
      <c r="Z48" s="1001" t="s">
        <v>479</v>
      </c>
      <c r="AA48" s="1006"/>
      <c r="AB48" s="1001" t="s">
        <v>480</v>
      </c>
      <c r="AC48" s="1006"/>
      <c r="AD48" s="1007" t="s">
        <v>481</v>
      </c>
      <c r="AE48" s="1008"/>
      <c r="AF48" s="1009"/>
      <c r="AL48" s="349"/>
      <c r="AM48" s="349"/>
      <c r="AN48" s="349"/>
      <c r="AO48" s="351"/>
      <c r="AP48" s="351"/>
      <c r="AT48" s="353"/>
      <c r="AU48" s="350"/>
    </row>
    <row r="49" spans="1:47" ht="15" customHeight="1" thickBot="1">
      <c r="A49" s="1019"/>
      <c r="B49" s="1020"/>
      <c r="C49" s="1020"/>
      <c r="D49" s="1020"/>
      <c r="E49" s="1021"/>
      <c r="F49" s="1013" t="s">
        <v>482</v>
      </c>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5"/>
      <c r="AD49" s="1010"/>
      <c r="AE49" s="1011"/>
      <c r="AF49" s="1012"/>
      <c r="AL49" s="349"/>
      <c r="AM49" s="349"/>
      <c r="AN49" s="349"/>
      <c r="AO49" s="351"/>
      <c r="AP49" s="351"/>
      <c r="AT49" s="353"/>
      <c r="AU49" s="350"/>
    </row>
    <row r="50" spans="1:47" ht="15" customHeight="1" thickTop="1">
      <c r="A50" s="1034" t="s">
        <v>483</v>
      </c>
      <c r="B50" s="1035"/>
      <c r="C50" s="1036"/>
      <c r="D50" s="1001" t="s">
        <v>484</v>
      </c>
      <c r="E50" s="1030"/>
      <c r="F50" s="1040"/>
      <c r="G50" s="1026"/>
      <c r="H50" s="1025"/>
      <c r="I50" s="1026"/>
      <c r="J50" s="1025"/>
      <c r="K50" s="1026"/>
      <c r="L50" s="1025"/>
      <c r="M50" s="1026"/>
      <c r="N50" s="1025"/>
      <c r="O50" s="1026"/>
      <c r="P50" s="1025"/>
      <c r="Q50" s="1026"/>
      <c r="R50" s="1025"/>
      <c r="S50" s="1026"/>
      <c r="T50" s="1025"/>
      <c r="U50" s="1026"/>
      <c r="V50" s="1025"/>
      <c r="W50" s="1026"/>
      <c r="X50" s="1025"/>
      <c r="Y50" s="1026"/>
      <c r="Z50" s="1025"/>
      <c r="AA50" s="1026"/>
      <c r="AB50" s="1025"/>
      <c r="AC50" s="1027"/>
      <c r="AD50" s="1028">
        <f>IFERROR(ROUND(AVERAGE(F50:AC50),0),0)</f>
        <v>0</v>
      </c>
      <c r="AE50" s="1029"/>
      <c r="AF50" s="983"/>
      <c r="AL50" s="349"/>
      <c r="AM50" s="349"/>
      <c r="AN50" s="349"/>
      <c r="AO50" s="351"/>
      <c r="AP50" s="351"/>
      <c r="AT50" s="353"/>
      <c r="AU50" s="350"/>
    </row>
    <row r="51" spans="1:47" ht="15" customHeight="1">
      <c r="A51" s="1037"/>
      <c r="B51" s="1038"/>
      <c r="C51" s="1039"/>
      <c r="D51" s="1001" t="s">
        <v>485</v>
      </c>
      <c r="E51" s="1030"/>
      <c r="F51" s="1031"/>
      <c r="G51" s="1032"/>
      <c r="H51" s="1033"/>
      <c r="I51" s="1032"/>
      <c r="J51" s="1033"/>
      <c r="K51" s="1032"/>
      <c r="L51" s="1033"/>
      <c r="M51" s="1032"/>
      <c r="N51" s="1033"/>
      <c r="O51" s="1032"/>
      <c r="P51" s="1033"/>
      <c r="Q51" s="1032"/>
      <c r="R51" s="1033"/>
      <c r="S51" s="1032"/>
      <c r="T51" s="1033"/>
      <c r="U51" s="1032"/>
      <c r="V51" s="1033"/>
      <c r="W51" s="1032"/>
      <c r="X51" s="1033"/>
      <c r="Y51" s="1032"/>
      <c r="Z51" s="1033"/>
      <c r="AA51" s="1032"/>
      <c r="AB51" s="1033"/>
      <c r="AC51" s="1041"/>
      <c r="AD51" s="1028">
        <f t="shared" ref="AD51:AD59" si="1">IFERROR(ROUND(AVERAGE(F51:AC51),0),0)</f>
        <v>0</v>
      </c>
      <c r="AE51" s="1029"/>
      <c r="AF51" s="983"/>
      <c r="AL51" s="349"/>
      <c r="AM51" s="349"/>
      <c r="AN51" s="349"/>
      <c r="AO51" s="351"/>
      <c r="AP51" s="351"/>
      <c r="AT51" s="353"/>
      <c r="AU51" s="350"/>
    </row>
    <row r="52" spans="1:47" ht="15" customHeight="1">
      <c r="A52" s="1034" t="s">
        <v>486</v>
      </c>
      <c r="B52" s="1035"/>
      <c r="C52" s="1036"/>
      <c r="D52" s="1001" t="s">
        <v>484</v>
      </c>
      <c r="E52" s="1030"/>
      <c r="F52" s="1031"/>
      <c r="G52" s="1032"/>
      <c r="H52" s="1033"/>
      <c r="I52" s="1032"/>
      <c r="J52" s="1033"/>
      <c r="K52" s="1032"/>
      <c r="L52" s="1033"/>
      <c r="M52" s="1032"/>
      <c r="N52" s="1033"/>
      <c r="O52" s="1032"/>
      <c r="P52" s="1033"/>
      <c r="Q52" s="1032"/>
      <c r="R52" s="1033"/>
      <c r="S52" s="1032"/>
      <c r="T52" s="1033"/>
      <c r="U52" s="1032"/>
      <c r="V52" s="1033"/>
      <c r="W52" s="1032"/>
      <c r="X52" s="1033"/>
      <c r="Y52" s="1032"/>
      <c r="Z52" s="1033"/>
      <c r="AA52" s="1032"/>
      <c r="AB52" s="1033"/>
      <c r="AC52" s="1041"/>
      <c r="AD52" s="1028">
        <f t="shared" si="1"/>
        <v>0</v>
      </c>
      <c r="AE52" s="1029"/>
      <c r="AF52" s="983"/>
      <c r="AL52" s="349"/>
      <c r="AM52" s="349"/>
      <c r="AN52" s="349"/>
      <c r="AO52" s="351"/>
      <c r="AP52" s="351"/>
      <c r="AT52" s="353"/>
      <c r="AU52" s="350"/>
    </row>
    <row r="53" spans="1:47" ht="15" customHeight="1">
      <c r="A53" s="1037"/>
      <c r="B53" s="1038"/>
      <c r="C53" s="1039"/>
      <c r="D53" s="1001" t="s">
        <v>485</v>
      </c>
      <c r="E53" s="1030"/>
      <c r="F53" s="1031"/>
      <c r="G53" s="1032"/>
      <c r="H53" s="1033"/>
      <c r="I53" s="1032"/>
      <c r="J53" s="1033"/>
      <c r="K53" s="1032"/>
      <c r="L53" s="1033"/>
      <c r="M53" s="1032"/>
      <c r="N53" s="1033"/>
      <c r="O53" s="1032"/>
      <c r="P53" s="1033"/>
      <c r="Q53" s="1032"/>
      <c r="R53" s="1033"/>
      <c r="S53" s="1032"/>
      <c r="T53" s="1033"/>
      <c r="U53" s="1032"/>
      <c r="V53" s="1033"/>
      <c r="W53" s="1032"/>
      <c r="X53" s="1033"/>
      <c r="Y53" s="1032"/>
      <c r="Z53" s="1033"/>
      <c r="AA53" s="1032"/>
      <c r="AB53" s="1033"/>
      <c r="AC53" s="1041"/>
      <c r="AD53" s="1028">
        <f t="shared" si="1"/>
        <v>0</v>
      </c>
      <c r="AE53" s="1029"/>
      <c r="AF53" s="983"/>
      <c r="AL53" s="349"/>
      <c r="AM53" s="349"/>
      <c r="AN53" s="349"/>
      <c r="AO53" s="351"/>
      <c r="AP53" s="351"/>
      <c r="AT53" s="353"/>
      <c r="AU53" s="350"/>
    </row>
    <row r="54" spans="1:47" ht="15" customHeight="1">
      <c r="A54" s="1034" t="s">
        <v>447</v>
      </c>
      <c r="B54" s="1035"/>
      <c r="C54" s="1036"/>
      <c r="D54" s="1001" t="s">
        <v>484</v>
      </c>
      <c r="E54" s="1030"/>
      <c r="F54" s="1031"/>
      <c r="G54" s="1032"/>
      <c r="H54" s="1033"/>
      <c r="I54" s="1032"/>
      <c r="J54" s="1033"/>
      <c r="K54" s="1032"/>
      <c r="L54" s="1033"/>
      <c r="M54" s="1032"/>
      <c r="N54" s="1033"/>
      <c r="O54" s="1032"/>
      <c r="P54" s="1033"/>
      <c r="Q54" s="1032"/>
      <c r="R54" s="1033"/>
      <c r="S54" s="1032"/>
      <c r="T54" s="1033"/>
      <c r="U54" s="1032"/>
      <c r="V54" s="1033"/>
      <c r="W54" s="1032"/>
      <c r="X54" s="1033"/>
      <c r="Y54" s="1032"/>
      <c r="Z54" s="1033"/>
      <c r="AA54" s="1032"/>
      <c r="AB54" s="1033"/>
      <c r="AC54" s="1041"/>
      <c r="AD54" s="1028">
        <f t="shared" si="1"/>
        <v>0</v>
      </c>
      <c r="AE54" s="1029"/>
      <c r="AF54" s="983"/>
      <c r="AL54" s="349"/>
      <c r="AM54" s="349"/>
      <c r="AN54" s="349"/>
      <c r="AO54" s="351"/>
      <c r="AP54" s="351"/>
      <c r="AT54" s="353"/>
      <c r="AU54" s="350"/>
    </row>
    <row r="55" spans="1:47" ht="15" customHeight="1">
      <c r="A55" s="1037"/>
      <c r="B55" s="1038"/>
      <c r="C55" s="1039"/>
      <c r="D55" s="1001" t="s">
        <v>485</v>
      </c>
      <c r="E55" s="1030"/>
      <c r="F55" s="1031"/>
      <c r="G55" s="1032"/>
      <c r="H55" s="1033"/>
      <c r="I55" s="1032"/>
      <c r="J55" s="1033"/>
      <c r="K55" s="1032"/>
      <c r="L55" s="1033"/>
      <c r="M55" s="1032"/>
      <c r="N55" s="1033"/>
      <c r="O55" s="1032"/>
      <c r="P55" s="1033"/>
      <c r="Q55" s="1032"/>
      <c r="R55" s="1033"/>
      <c r="S55" s="1032"/>
      <c r="T55" s="1033"/>
      <c r="U55" s="1032"/>
      <c r="V55" s="1033"/>
      <c r="W55" s="1032"/>
      <c r="X55" s="1033"/>
      <c r="Y55" s="1032"/>
      <c r="Z55" s="1033"/>
      <c r="AA55" s="1032"/>
      <c r="AB55" s="1033"/>
      <c r="AC55" s="1041"/>
      <c r="AD55" s="1028">
        <f t="shared" si="1"/>
        <v>0</v>
      </c>
      <c r="AE55" s="1029"/>
      <c r="AF55" s="983"/>
      <c r="AL55" s="349"/>
      <c r="AM55" s="349"/>
      <c r="AN55" s="349"/>
      <c r="AO55" s="351"/>
      <c r="AP55" s="351"/>
      <c r="AT55" s="353"/>
      <c r="AU55" s="350"/>
    </row>
    <row r="56" spans="1:47" ht="15" customHeight="1">
      <c r="A56" s="1034" t="s">
        <v>448</v>
      </c>
      <c r="B56" s="1035"/>
      <c r="C56" s="1036"/>
      <c r="D56" s="1001" t="s">
        <v>484</v>
      </c>
      <c r="E56" s="1030"/>
      <c r="F56" s="1031"/>
      <c r="G56" s="1032"/>
      <c r="H56" s="1033"/>
      <c r="I56" s="1032"/>
      <c r="J56" s="1033"/>
      <c r="K56" s="1032"/>
      <c r="L56" s="1033"/>
      <c r="M56" s="1032"/>
      <c r="N56" s="1033"/>
      <c r="O56" s="1032"/>
      <c r="P56" s="1033"/>
      <c r="Q56" s="1032"/>
      <c r="R56" s="1033"/>
      <c r="S56" s="1032"/>
      <c r="T56" s="1033"/>
      <c r="U56" s="1032"/>
      <c r="V56" s="1033"/>
      <c r="W56" s="1032"/>
      <c r="X56" s="1033"/>
      <c r="Y56" s="1032"/>
      <c r="Z56" s="1033"/>
      <c r="AA56" s="1032"/>
      <c r="AB56" s="1033"/>
      <c r="AC56" s="1041"/>
      <c r="AD56" s="1028">
        <f t="shared" si="1"/>
        <v>0</v>
      </c>
      <c r="AE56" s="1029"/>
      <c r="AF56" s="983"/>
      <c r="AL56" s="349"/>
      <c r="AM56" s="349"/>
      <c r="AN56" s="349"/>
      <c r="AO56" s="351"/>
      <c r="AP56" s="351"/>
      <c r="AT56" s="353"/>
      <c r="AU56" s="350"/>
    </row>
    <row r="57" spans="1:47" ht="15" customHeight="1">
      <c r="A57" s="1037"/>
      <c r="B57" s="1038"/>
      <c r="C57" s="1039"/>
      <c r="D57" s="1001" t="s">
        <v>485</v>
      </c>
      <c r="E57" s="1030"/>
      <c r="F57" s="1031"/>
      <c r="G57" s="1032"/>
      <c r="H57" s="1033"/>
      <c r="I57" s="1032"/>
      <c r="J57" s="1033"/>
      <c r="K57" s="1032"/>
      <c r="L57" s="1033"/>
      <c r="M57" s="1032"/>
      <c r="N57" s="1033"/>
      <c r="O57" s="1032"/>
      <c r="P57" s="1033"/>
      <c r="Q57" s="1032"/>
      <c r="R57" s="1033"/>
      <c r="S57" s="1032"/>
      <c r="T57" s="1033"/>
      <c r="U57" s="1032"/>
      <c r="V57" s="1033"/>
      <c r="W57" s="1032"/>
      <c r="X57" s="1033"/>
      <c r="Y57" s="1032"/>
      <c r="Z57" s="1033"/>
      <c r="AA57" s="1032"/>
      <c r="AB57" s="1033"/>
      <c r="AC57" s="1041"/>
      <c r="AD57" s="1028">
        <f t="shared" si="1"/>
        <v>0</v>
      </c>
      <c r="AE57" s="1029"/>
      <c r="AF57" s="983"/>
      <c r="AL57" s="349"/>
      <c r="AM57" s="349"/>
      <c r="AN57" s="349"/>
      <c r="AO57" s="351"/>
      <c r="AP57" s="351"/>
      <c r="AT57" s="353"/>
      <c r="AU57" s="350"/>
    </row>
    <row r="58" spans="1:47" ht="15" customHeight="1">
      <c r="A58" s="1042" t="s">
        <v>487</v>
      </c>
      <c r="B58" s="1035"/>
      <c r="C58" s="1036"/>
      <c r="D58" s="1001" t="s">
        <v>484</v>
      </c>
      <c r="E58" s="1030"/>
      <c r="F58" s="1031"/>
      <c r="G58" s="1032"/>
      <c r="H58" s="1033"/>
      <c r="I58" s="1032"/>
      <c r="J58" s="1033"/>
      <c r="K58" s="1032"/>
      <c r="L58" s="1033"/>
      <c r="M58" s="1032"/>
      <c r="N58" s="1033"/>
      <c r="O58" s="1032"/>
      <c r="P58" s="1033"/>
      <c r="Q58" s="1032"/>
      <c r="R58" s="1033"/>
      <c r="S58" s="1032"/>
      <c r="T58" s="1033"/>
      <c r="U58" s="1032"/>
      <c r="V58" s="1033"/>
      <c r="W58" s="1032"/>
      <c r="X58" s="1033"/>
      <c r="Y58" s="1032"/>
      <c r="Z58" s="1033"/>
      <c r="AA58" s="1032"/>
      <c r="AB58" s="1033"/>
      <c r="AC58" s="1041"/>
      <c r="AD58" s="1028">
        <f t="shared" si="1"/>
        <v>0</v>
      </c>
      <c r="AE58" s="1029"/>
      <c r="AF58" s="983"/>
      <c r="AL58" s="349"/>
      <c r="AM58" s="349"/>
      <c r="AN58" s="349"/>
      <c r="AO58" s="351"/>
      <c r="AP58" s="351"/>
      <c r="AT58" s="353"/>
      <c r="AU58" s="350"/>
    </row>
    <row r="59" spans="1:47" ht="15" customHeight="1" thickBot="1">
      <c r="A59" s="1037"/>
      <c r="B59" s="1038"/>
      <c r="C59" s="1039"/>
      <c r="D59" s="1001" t="s">
        <v>485</v>
      </c>
      <c r="E59" s="1030"/>
      <c r="F59" s="1064"/>
      <c r="G59" s="1062"/>
      <c r="H59" s="1061"/>
      <c r="I59" s="1062"/>
      <c r="J59" s="1061"/>
      <c r="K59" s="1062"/>
      <c r="L59" s="1061"/>
      <c r="M59" s="1062"/>
      <c r="N59" s="1061"/>
      <c r="O59" s="1062"/>
      <c r="P59" s="1061"/>
      <c r="Q59" s="1062"/>
      <c r="R59" s="1061"/>
      <c r="S59" s="1062"/>
      <c r="T59" s="1061"/>
      <c r="U59" s="1062"/>
      <c r="V59" s="1061"/>
      <c r="W59" s="1062"/>
      <c r="X59" s="1061"/>
      <c r="Y59" s="1062"/>
      <c r="Z59" s="1061"/>
      <c r="AA59" s="1062"/>
      <c r="AB59" s="1061"/>
      <c r="AC59" s="1063"/>
      <c r="AD59" s="1028">
        <f t="shared" si="1"/>
        <v>0</v>
      </c>
      <c r="AE59" s="1029"/>
      <c r="AF59" s="983"/>
      <c r="AL59" s="349"/>
      <c r="AM59" s="349"/>
      <c r="AN59" s="349"/>
      <c r="AO59" s="351"/>
      <c r="AP59" s="351"/>
      <c r="AT59" s="353"/>
      <c r="AU59" s="350"/>
    </row>
    <row r="60" spans="1:47" ht="15" customHeight="1" thickTop="1">
      <c r="A60" s="347"/>
      <c r="B60" s="1023" t="s">
        <v>488</v>
      </c>
      <c r="C60" s="1023"/>
      <c r="D60" s="1023"/>
      <c r="E60" s="1023"/>
      <c r="F60" s="1023"/>
      <c r="G60" s="1023"/>
      <c r="H60" s="1023"/>
      <c r="I60" s="1023"/>
      <c r="J60" s="1023"/>
      <c r="K60" s="1023"/>
      <c r="L60" s="1023"/>
      <c r="M60" s="1023"/>
      <c r="N60" s="1023"/>
      <c r="O60" s="1023"/>
      <c r="P60" s="1023"/>
      <c r="Q60" s="1023"/>
      <c r="R60" s="1023"/>
      <c r="S60" s="1023"/>
      <c r="T60" s="1023"/>
      <c r="U60" s="1023"/>
      <c r="V60" s="1023"/>
      <c r="W60" s="1023"/>
      <c r="X60" s="1023"/>
      <c r="Y60" s="1023"/>
      <c r="Z60" s="1023"/>
      <c r="AA60" s="1023"/>
      <c r="AB60" s="1023"/>
      <c r="AC60" s="1023"/>
      <c r="AD60" s="1023"/>
      <c r="AE60" s="1023"/>
      <c r="AF60" s="1023"/>
      <c r="AL60" s="349"/>
      <c r="AM60" s="349"/>
      <c r="AN60" s="349"/>
      <c r="AO60" s="351"/>
      <c r="AP60" s="351"/>
      <c r="AT60" s="353"/>
      <c r="AU60" s="350"/>
    </row>
    <row r="61" spans="1:47" ht="12.75" customHeight="1">
      <c r="A61" s="345"/>
      <c r="B61" s="345"/>
      <c r="C61" s="345"/>
      <c r="D61" s="345"/>
      <c r="E61" s="345"/>
      <c r="F61" s="345"/>
      <c r="G61" s="364"/>
      <c r="H61" s="364"/>
      <c r="I61" s="364"/>
      <c r="J61" s="364"/>
      <c r="K61" s="364"/>
      <c r="L61" s="364"/>
      <c r="M61" s="364"/>
      <c r="N61" s="364"/>
      <c r="O61" s="364"/>
      <c r="P61" s="364"/>
      <c r="Q61" s="364"/>
      <c r="R61" s="364"/>
      <c r="S61" s="364"/>
      <c r="T61" s="364"/>
      <c r="U61" s="364"/>
      <c r="V61" s="345"/>
      <c r="W61" s="345"/>
      <c r="X61" s="345"/>
      <c r="Y61" s="345"/>
      <c r="Z61" s="345"/>
      <c r="AA61" s="345"/>
      <c r="AB61" s="345"/>
      <c r="AC61" s="345"/>
      <c r="AD61" s="345"/>
      <c r="AE61" s="345"/>
      <c r="AF61" s="345"/>
      <c r="AL61" s="349"/>
      <c r="AM61" s="349"/>
      <c r="AN61" s="349"/>
      <c r="AO61" s="351"/>
      <c r="AP61" s="351"/>
      <c r="AT61" s="353"/>
      <c r="AU61" s="350"/>
    </row>
    <row r="62" spans="1:47" ht="18.75" customHeight="1">
      <c r="A62" s="345"/>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L62" s="349"/>
      <c r="AM62" s="349"/>
      <c r="AN62" s="349"/>
      <c r="AO62" s="351"/>
      <c r="AP62" s="351"/>
      <c r="AT62" s="353"/>
      <c r="AU62" s="350"/>
    </row>
    <row r="63" spans="1:47" s="350" customFormat="1" ht="18" customHeight="1">
      <c r="A63" s="374" t="s">
        <v>490</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71"/>
      <c r="AF63" s="372"/>
      <c r="AG63" s="375"/>
    </row>
    <row r="64" spans="1:47" s="350" customFormat="1" ht="20.25" hidden="1" customHeight="1">
      <c r="A64" s="376" t="s">
        <v>491</v>
      </c>
      <c r="B64" s="377"/>
      <c r="C64" s="377"/>
      <c r="D64" s="377"/>
      <c r="E64" s="377"/>
      <c r="F64" s="377"/>
      <c r="G64" s="377"/>
      <c r="H64" s="377"/>
      <c r="I64" s="377"/>
      <c r="J64" s="378"/>
      <c r="K64" s="379"/>
      <c r="L64" s="378"/>
      <c r="M64" s="1043">
        <f>M65+M66</f>
        <v>0</v>
      </c>
      <c r="N64" s="1043"/>
      <c r="O64" s="1043"/>
      <c r="P64" s="1043"/>
      <c r="Q64" s="1043"/>
      <c r="R64" s="1043"/>
      <c r="S64" s="1043"/>
      <c r="T64" s="1043"/>
      <c r="U64" s="1043"/>
      <c r="V64" s="1043"/>
      <c r="W64" s="1043"/>
      <c r="X64" s="1043"/>
      <c r="Y64" s="1043"/>
      <c r="Z64" s="1043"/>
      <c r="AA64" s="1043"/>
      <c r="AB64" s="1043"/>
      <c r="AC64" s="1043"/>
      <c r="AD64" s="1043"/>
      <c r="AE64" s="1043"/>
      <c r="AF64" s="1043"/>
      <c r="AG64" s="375"/>
    </row>
    <row r="65" spans="1:35" s="349" customFormat="1" ht="20.25" hidden="1" customHeight="1">
      <c r="A65" s="380"/>
      <c r="B65" s="1044" t="s">
        <v>492</v>
      </c>
      <c r="C65" s="1045"/>
      <c r="D65" s="1045"/>
      <c r="E65" s="1045"/>
      <c r="F65" s="1045"/>
      <c r="G65" s="1045"/>
      <c r="H65" s="1045"/>
      <c r="I65" s="1045"/>
      <c r="J65" s="1045"/>
      <c r="K65" s="1045"/>
      <c r="L65" s="1046"/>
      <c r="M65" s="1043">
        <f>ROUNDDOWN(M117,-3)</f>
        <v>0</v>
      </c>
      <c r="N65" s="1043"/>
      <c r="O65" s="1043"/>
      <c r="P65" s="1043"/>
      <c r="Q65" s="1043"/>
      <c r="R65" s="1043"/>
      <c r="S65" s="1043"/>
      <c r="T65" s="1043"/>
      <c r="U65" s="1043"/>
      <c r="V65" s="1043"/>
      <c r="W65" s="1043"/>
      <c r="X65" s="1043"/>
      <c r="Y65" s="1043"/>
      <c r="Z65" s="1043"/>
      <c r="AA65" s="1043"/>
      <c r="AB65" s="1043"/>
      <c r="AC65" s="1043"/>
      <c r="AD65" s="1043"/>
      <c r="AE65" s="1043"/>
      <c r="AF65" s="1043"/>
      <c r="AG65" s="350"/>
      <c r="AH65" s="350"/>
      <c r="AI65" s="350"/>
    </row>
    <row r="66" spans="1:35" ht="21" hidden="1">
      <c r="A66" s="381"/>
      <c r="B66" s="1044" t="s">
        <v>493</v>
      </c>
      <c r="C66" s="1045"/>
      <c r="D66" s="1045"/>
      <c r="E66" s="1045"/>
      <c r="F66" s="1045"/>
      <c r="G66" s="1045"/>
      <c r="H66" s="1045"/>
      <c r="I66" s="1045"/>
      <c r="J66" s="1045"/>
      <c r="K66" s="1045"/>
      <c r="L66" s="1046"/>
      <c r="M66" s="1043">
        <f>ROUNDDOWN(M185,-3)</f>
        <v>0</v>
      </c>
      <c r="N66" s="1043"/>
      <c r="O66" s="1043"/>
      <c r="P66" s="1043"/>
      <c r="Q66" s="1043"/>
      <c r="R66" s="1043"/>
      <c r="S66" s="1043"/>
      <c r="T66" s="1043"/>
      <c r="U66" s="1043"/>
      <c r="V66" s="1043"/>
      <c r="W66" s="1043"/>
      <c r="X66" s="1043"/>
      <c r="Y66" s="1043"/>
      <c r="Z66" s="1043"/>
      <c r="AA66" s="1043"/>
      <c r="AB66" s="1043"/>
      <c r="AC66" s="1043"/>
      <c r="AD66" s="1043"/>
      <c r="AE66" s="1043"/>
      <c r="AF66" s="1043"/>
    </row>
    <row r="67" spans="1:35" ht="5.25" customHeight="1">
      <c r="A67" s="345"/>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5"/>
      <c r="AF67" s="345"/>
    </row>
    <row r="68" spans="1:35">
      <c r="A68" s="1047" t="s">
        <v>494</v>
      </c>
      <c r="B68" s="1048"/>
      <c r="C68" s="1048"/>
      <c r="D68" s="1048"/>
      <c r="E68" s="1048"/>
      <c r="F68" s="1048"/>
      <c r="G68" s="1048"/>
      <c r="H68" s="1048"/>
      <c r="I68" s="1048"/>
      <c r="J68" s="1048"/>
      <c r="K68" s="1053" t="s">
        <v>495</v>
      </c>
      <c r="L68" s="1054"/>
      <c r="M68" s="1057" t="s">
        <v>496</v>
      </c>
      <c r="N68" s="1057"/>
      <c r="O68" s="1057"/>
      <c r="P68" s="1057"/>
      <c r="Q68" s="1057"/>
      <c r="R68" s="1057"/>
      <c r="S68" s="1057"/>
      <c r="T68" s="1057"/>
      <c r="U68" s="1057"/>
      <c r="V68" s="1057"/>
      <c r="W68" s="1057"/>
      <c r="X68" s="1057"/>
      <c r="Y68" s="1057"/>
      <c r="Z68" s="1057"/>
      <c r="AA68" s="1057"/>
      <c r="AB68" s="1057"/>
      <c r="AC68" s="1057"/>
      <c r="AD68" s="1057"/>
      <c r="AE68" s="1057"/>
      <c r="AF68" s="1057"/>
    </row>
    <row r="69" spans="1:35">
      <c r="A69" s="1049"/>
      <c r="B69" s="1050"/>
      <c r="C69" s="1050"/>
      <c r="D69" s="1050"/>
      <c r="E69" s="1050"/>
      <c r="F69" s="1050"/>
      <c r="G69" s="1050"/>
      <c r="H69" s="1050"/>
      <c r="I69" s="1050"/>
      <c r="J69" s="1050"/>
      <c r="K69" s="1055"/>
      <c r="L69" s="1056"/>
      <c r="M69" s="1057"/>
      <c r="N69" s="1057"/>
      <c r="O69" s="1057"/>
      <c r="P69" s="1057"/>
      <c r="Q69" s="1057"/>
      <c r="R69" s="1057"/>
      <c r="S69" s="1057"/>
      <c r="T69" s="1057"/>
      <c r="U69" s="1057"/>
      <c r="V69" s="1057"/>
      <c r="W69" s="1057"/>
      <c r="X69" s="1057"/>
      <c r="Y69" s="1057"/>
      <c r="Z69" s="1057"/>
      <c r="AA69" s="1057"/>
      <c r="AB69" s="1057"/>
      <c r="AC69" s="1057"/>
      <c r="AD69" s="1057"/>
      <c r="AE69" s="1057"/>
      <c r="AF69" s="1057"/>
    </row>
    <row r="70" spans="1:35">
      <c r="A70" s="1049"/>
      <c r="B70" s="1050"/>
      <c r="C70" s="1050"/>
      <c r="D70" s="1050"/>
      <c r="E70" s="1050"/>
      <c r="F70" s="1050"/>
      <c r="G70" s="1050"/>
      <c r="H70" s="1050"/>
      <c r="I70" s="1050"/>
      <c r="J70" s="1050"/>
      <c r="K70" s="1055"/>
      <c r="L70" s="1056"/>
      <c r="M70" s="1058" t="s">
        <v>439</v>
      </c>
      <c r="N70" s="1059"/>
      <c r="O70" s="1059"/>
      <c r="P70" s="1059"/>
      <c r="Q70" s="1058" t="s">
        <v>438</v>
      </c>
      <c r="R70" s="1059"/>
      <c r="S70" s="1059"/>
      <c r="T70" s="1060"/>
      <c r="U70" s="1058" t="s">
        <v>437</v>
      </c>
      <c r="V70" s="1059"/>
      <c r="W70" s="1059"/>
      <c r="X70" s="1060"/>
      <c r="Y70" s="1058" t="s">
        <v>497</v>
      </c>
      <c r="Z70" s="1059"/>
      <c r="AA70" s="1059"/>
      <c r="AB70" s="1060"/>
      <c r="AC70" s="1058" t="s">
        <v>498</v>
      </c>
      <c r="AD70" s="1059"/>
      <c r="AE70" s="1059"/>
      <c r="AF70" s="1060"/>
    </row>
    <row r="71" spans="1:35" ht="19.5" thickBot="1">
      <c r="A71" s="1051"/>
      <c r="B71" s="1052"/>
      <c r="C71" s="1052"/>
      <c r="D71" s="1052"/>
      <c r="E71" s="1052"/>
      <c r="F71" s="1052"/>
      <c r="G71" s="1052"/>
      <c r="H71" s="1052"/>
      <c r="I71" s="1052"/>
      <c r="J71" s="1052"/>
      <c r="K71" s="1055"/>
      <c r="L71" s="1056"/>
      <c r="M71" s="1067" t="s">
        <v>499</v>
      </c>
      <c r="N71" s="1068"/>
      <c r="O71" s="1065" t="s">
        <v>500</v>
      </c>
      <c r="P71" s="1066"/>
      <c r="Q71" s="1067" t="s">
        <v>499</v>
      </c>
      <c r="R71" s="1068"/>
      <c r="S71" s="1065" t="s">
        <v>500</v>
      </c>
      <c r="T71" s="1066"/>
      <c r="U71" s="1067" t="s">
        <v>499</v>
      </c>
      <c r="V71" s="1068"/>
      <c r="W71" s="1065" t="s">
        <v>500</v>
      </c>
      <c r="X71" s="1066"/>
      <c r="Y71" s="1067" t="s">
        <v>499</v>
      </c>
      <c r="Z71" s="1068"/>
      <c r="AA71" s="1065" t="s">
        <v>500</v>
      </c>
      <c r="AB71" s="1066"/>
      <c r="AC71" s="1067" t="s">
        <v>499</v>
      </c>
      <c r="AD71" s="1068"/>
      <c r="AE71" s="1065" t="s">
        <v>500</v>
      </c>
      <c r="AF71" s="1066"/>
    </row>
    <row r="72" spans="1:35" ht="20.25" customHeight="1" thickBot="1">
      <c r="A72" s="1069" t="s">
        <v>788</v>
      </c>
      <c r="B72" s="1070"/>
      <c r="C72" s="1070"/>
      <c r="D72" s="1070"/>
      <c r="E72" s="1070"/>
      <c r="F72" s="1070"/>
      <c r="G72" s="1070"/>
      <c r="H72" s="1070"/>
      <c r="I72" s="1070"/>
      <c r="J72" s="1070"/>
      <c r="K72" s="1070"/>
      <c r="L72" s="1071"/>
      <c r="M72" s="1072">
        <f>AD43</f>
        <v>0</v>
      </c>
      <c r="N72" s="1073"/>
      <c r="O72" s="1073">
        <f>AD44</f>
        <v>0</v>
      </c>
      <c r="P72" s="1074"/>
      <c r="Q72" s="1075">
        <f>AD41</f>
        <v>0</v>
      </c>
      <c r="R72" s="1073"/>
      <c r="S72" s="1073">
        <f>AD42</f>
        <v>0</v>
      </c>
      <c r="T72" s="1074"/>
      <c r="U72" s="1075">
        <f>AD39</f>
        <v>0</v>
      </c>
      <c r="V72" s="1073"/>
      <c r="W72" s="1073">
        <f>AD40</f>
        <v>0</v>
      </c>
      <c r="X72" s="1076"/>
      <c r="Y72" s="1077">
        <f>AD37</f>
        <v>0</v>
      </c>
      <c r="Z72" s="1073"/>
      <c r="AA72" s="1073">
        <f>AD38</f>
        <v>0</v>
      </c>
      <c r="AB72" s="1076"/>
      <c r="AC72" s="1077">
        <f>AD35</f>
        <v>0</v>
      </c>
      <c r="AD72" s="1073"/>
      <c r="AE72" s="1073">
        <f>AD36</f>
        <v>0</v>
      </c>
      <c r="AF72" s="1078"/>
    </row>
    <row r="73" spans="1:35" ht="20.25" customHeight="1" thickBot="1">
      <c r="A73" s="1058" t="s">
        <v>789</v>
      </c>
      <c r="B73" s="1059"/>
      <c r="C73" s="1059"/>
      <c r="D73" s="1059"/>
      <c r="E73" s="1059"/>
      <c r="F73" s="1059"/>
      <c r="G73" s="1059"/>
      <c r="H73" s="1059"/>
      <c r="I73" s="1059"/>
      <c r="J73" s="1059"/>
      <c r="K73" s="1059"/>
      <c r="L73" s="1082"/>
      <c r="M73" s="1072">
        <f>AD58</f>
        <v>0</v>
      </c>
      <c r="N73" s="1073"/>
      <c r="O73" s="1073">
        <f>AD59</f>
        <v>0</v>
      </c>
      <c r="P73" s="1074"/>
      <c r="Q73" s="1075">
        <f>AD56</f>
        <v>0</v>
      </c>
      <c r="R73" s="1073"/>
      <c r="S73" s="1073">
        <f>AD57</f>
        <v>0</v>
      </c>
      <c r="T73" s="1074"/>
      <c r="U73" s="1075">
        <f>AD54</f>
        <v>0</v>
      </c>
      <c r="V73" s="1073"/>
      <c r="W73" s="1073">
        <f>AD55</f>
        <v>0</v>
      </c>
      <c r="X73" s="1076"/>
      <c r="Y73" s="1077">
        <f>AD52</f>
        <v>0</v>
      </c>
      <c r="Z73" s="1073"/>
      <c r="AA73" s="1073">
        <f>AD53</f>
        <v>0</v>
      </c>
      <c r="AB73" s="1076"/>
      <c r="AC73" s="1077">
        <f>AD50</f>
        <v>0</v>
      </c>
      <c r="AD73" s="1073"/>
      <c r="AE73" s="1073">
        <f>AD51</f>
        <v>0</v>
      </c>
      <c r="AF73" s="1078"/>
    </row>
    <row r="74" spans="1:35" ht="20.25" customHeight="1" thickBot="1">
      <c r="A74" s="1079" t="s">
        <v>790</v>
      </c>
      <c r="B74" s="1080"/>
      <c r="C74" s="1080"/>
      <c r="D74" s="1080"/>
      <c r="E74" s="1080"/>
      <c r="F74" s="1080"/>
      <c r="G74" s="1080"/>
      <c r="H74" s="1080"/>
      <c r="I74" s="1080"/>
      <c r="J74" s="1080"/>
      <c r="K74" s="1080"/>
      <c r="L74" s="1081"/>
      <c r="M74" s="1072">
        <f>SUM(M72:N73)</f>
        <v>0</v>
      </c>
      <c r="N74" s="1073"/>
      <c r="O74" s="1073">
        <f>SUM(O72:P73)</f>
        <v>0</v>
      </c>
      <c r="P74" s="1074"/>
      <c r="Q74" s="1075">
        <f>SUM(Q72:R73)</f>
        <v>0</v>
      </c>
      <c r="R74" s="1073"/>
      <c r="S74" s="1073">
        <f>SUM(S72:T73)</f>
        <v>0</v>
      </c>
      <c r="T74" s="1074"/>
      <c r="U74" s="1075">
        <f t="shared" ref="U74" si="2">SUM(U72:V73)</f>
        <v>0</v>
      </c>
      <c r="V74" s="1073"/>
      <c r="W74" s="1073">
        <f t="shared" ref="W74" si="3">SUM(W72:X73)</f>
        <v>0</v>
      </c>
      <c r="X74" s="1074"/>
      <c r="Y74" s="1075">
        <f t="shared" ref="Y74" si="4">SUM(Y72:Z73)</f>
        <v>0</v>
      </c>
      <c r="Z74" s="1073"/>
      <c r="AA74" s="1073">
        <f t="shared" ref="AA74" si="5">SUM(AA72:AB73)</f>
        <v>0</v>
      </c>
      <c r="AB74" s="1074"/>
      <c r="AC74" s="1077">
        <f>SUM(AC72:AD73)</f>
        <v>0</v>
      </c>
      <c r="AD74" s="1073"/>
      <c r="AE74" s="1073">
        <f>SUM(AE72:AF73)</f>
        <v>0</v>
      </c>
      <c r="AF74" s="1078"/>
    </row>
    <row r="75" spans="1:35" ht="33" customHeight="1">
      <c r="A75" s="1316" t="s">
        <v>501</v>
      </c>
      <c r="B75" s="1160" t="s">
        <v>502</v>
      </c>
      <c r="C75" s="1163" t="s">
        <v>791</v>
      </c>
      <c r="D75" s="1164"/>
      <c r="E75" s="1164"/>
      <c r="F75" s="1164"/>
      <c r="G75" s="1164"/>
      <c r="H75" s="1164"/>
      <c r="I75" s="1164"/>
      <c r="J75" s="1165"/>
      <c r="K75" s="1166"/>
      <c r="L75" s="1167"/>
      <c r="M75" s="1106">
        <f>IF($K75="○",VLOOKUP(AU9,単価表,12,0),0)</f>
        <v>0</v>
      </c>
      <c r="N75" s="1097"/>
      <c r="O75" s="1097">
        <f>IF($K75="○",VLOOKUP(AU9,単価表,15,0),0)</f>
        <v>0</v>
      </c>
      <c r="P75" s="1107"/>
      <c r="Q75" s="1096">
        <f>IF($K75="○",VLOOKUP(AU8,単価表,12,0),0)</f>
        <v>0</v>
      </c>
      <c r="R75" s="1097"/>
      <c r="S75" s="1097">
        <f>IF($K75="○",VLOOKUP(AU8,単価表,15,0),0)</f>
        <v>0</v>
      </c>
      <c r="T75" s="1098"/>
      <c r="U75" s="1106">
        <f>IF($K75="○",VLOOKUP(AU7,単価表,12,0),0)</f>
        <v>0</v>
      </c>
      <c r="V75" s="1097"/>
      <c r="W75" s="1097">
        <f>IF($K75="○",VLOOKUP(AU7,単価表,15,0),0)</f>
        <v>0</v>
      </c>
      <c r="X75" s="1107"/>
      <c r="Y75" s="1096">
        <f>IF($K75="○",VLOOKUP(AU6,単価表,12,0),0)</f>
        <v>0</v>
      </c>
      <c r="Z75" s="1097"/>
      <c r="AA75" s="1097">
        <f>IF($K75="○",VLOOKUP(AU6,単価表,15,0),0)</f>
        <v>0</v>
      </c>
      <c r="AB75" s="1098"/>
      <c r="AC75" s="1096">
        <f>IF($K75="○",VLOOKUP(AU5,単価表,12,0),0)</f>
        <v>0</v>
      </c>
      <c r="AD75" s="1097"/>
      <c r="AE75" s="1097">
        <f>IF($K75="○",VLOOKUP(AU5,単価表,15,0),0)</f>
        <v>0</v>
      </c>
      <c r="AF75" s="1098"/>
    </row>
    <row r="76" spans="1:35">
      <c r="A76" s="1317"/>
      <c r="B76" s="1161"/>
      <c r="C76" s="1099" t="s">
        <v>792</v>
      </c>
      <c r="D76" s="1100"/>
      <c r="E76" s="1100"/>
      <c r="F76" s="1100"/>
      <c r="G76" s="1100"/>
      <c r="H76" s="1100"/>
      <c r="I76" s="1100"/>
      <c r="J76" s="1101"/>
      <c r="K76" s="1102"/>
      <c r="L76" s="1103"/>
      <c r="M76" s="1104">
        <f>IF($K76="○",VLOOKUP(AU16,単価表,12,0),0)</f>
        <v>0</v>
      </c>
      <c r="N76" s="1089"/>
      <c r="O76" s="1089">
        <f>IF($K76="○",VLOOKUP(AU16,単価表,15,0),0)</f>
        <v>0</v>
      </c>
      <c r="P76" s="1105"/>
      <c r="Q76" s="1088">
        <f>IF($K76="○",VLOOKUP(AU15,単価表,12,0),0)</f>
        <v>0</v>
      </c>
      <c r="R76" s="1089"/>
      <c r="S76" s="1089">
        <f>IF($K76="○",VLOOKUP(AU15,単価表,15,0),0)</f>
        <v>0</v>
      </c>
      <c r="T76" s="1090"/>
      <c r="U76" s="1104">
        <f>IF($K76="○",VLOOKUP(AU14,単価表,12,0),0)</f>
        <v>0</v>
      </c>
      <c r="V76" s="1089"/>
      <c r="W76" s="1089">
        <f>IF($K76="○",VLOOKUP(AU14,単価表,15,0),0)</f>
        <v>0</v>
      </c>
      <c r="X76" s="1105"/>
      <c r="Y76" s="1088">
        <f>IF($K76="○",VLOOKUP(AU13,単価表,12,0),0)</f>
        <v>0</v>
      </c>
      <c r="Z76" s="1089"/>
      <c r="AA76" s="1089">
        <f>IF($K76="○",VLOOKUP(AU13,単価表,15,0),0)</f>
        <v>0</v>
      </c>
      <c r="AB76" s="1090"/>
      <c r="AC76" s="1088">
        <f>IF($K76="○",VLOOKUP(AU12,単価表,12,0),0)</f>
        <v>0</v>
      </c>
      <c r="AD76" s="1089"/>
      <c r="AE76" s="1089">
        <f>IF($K76="○",VLOOKUP(AU12,単価表,15,0),0)</f>
        <v>0</v>
      </c>
      <c r="AF76" s="1090"/>
    </row>
    <row r="77" spans="1:35" ht="33" hidden="1" customHeight="1">
      <c r="A77" s="1317"/>
      <c r="B77" s="1161"/>
      <c r="C77" s="1091" t="s">
        <v>503</v>
      </c>
      <c r="D77" s="1092"/>
      <c r="E77" s="1092"/>
      <c r="F77" s="1092"/>
      <c r="G77" s="1092"/>
      <c r="H77" s="1092"/>
      <c r="I77" s="1092"/>
      <c r="J77" s="1093"/>
      <c r="K77" s="1094"/>
      <c r="L77" s="1095"/>
      <c r="M77" s="1083">
        <f>IF($K77="○",VLOOKUP(AU23,単価表,12,0),0)</f>
        <v>0</v>
      </c>
      <c r="N77" s="1084"/>
      <c r="O77" s="1084">
        <f>IF($K77="○",VLOOKUP(AU23,単価表,15,0),0)</f>
        <v>0</v>
      </c>
      <c r="P77" s="1085"/>
      <c r="Q77" s="1086">
        <f>IF($K77="○",VLOOKUP(AU22,単価表,12,0),0)</f>
        <v>0</v>
      </c>
      <c r="R77" s="1084"/>
      <c r="S77" s="1084">
        <f>IF($K77="○",VLOOKUP(AU22,単価表,15,0),0)</f>
        <v>0</v>
      </c>
      <c r="T77" s="1087"/>
      <c r="U77" s="1083">
        <f>IF($K77="○",VLOOKUP(AU21,単価表,12,0),0)</f>
        <v>0</v>
      </c>
      <c r="V77" s="1084"/>
      <c r="W77" s="1084">
        <f>IF($K77="○",VLOOKUP(AU21,単価表,15,0),0)</f>
        <v>0</v>
      </c>
      <c r="X77" s="1085"/>
      <c r="Y77" s="1086">
        <f>IF($K77="○",VLOOKUP(AU20,単価表,12,0),0)</f>
        <v>0</v>
      </c>
      <c r="Z77" s="1084"/>
      <c r="AA77" s="1084">
        <f>IF($K77="○",VLOOKUP(AU20,単価表,15,0),0)</f>
        <v>0</v>
      </c>
      <c r="AB77" s="1087"/>
      <c r="AC77" s="1086">
        <f>IF($K77="○",VLOOKUP(AU19,単価表,12,0),0)</f>
        <v>0</v>
      </c>
      <c r="AD77" s="1084"/>
      <c r="AE77" s="1084">
        <f>IF($K77="○",VLOOKUP(AU19,単価表,15,0),0)</f>
        <v>0</v>
      </c>
      <c r="AF77" s="1087"/>
    </row>
    <row r="78" spans="1:35">
      <c r="A78" s="1317"/>
      <c r="B78" s="1161"/>
      <c r="C78" s="1108" t="s">
        <v>793</v>
      </c>
      <c r="D78" s="1109"/>
      <c r="E78" s="1109"/>
      <c r="F78" s="1109"/>
      <c r="G78" s="1109"/>
      <c r="H78" s="1109"/>
      <c r="I78" s="1109"/>
      <c r="J78" s="1110"/>
      <c r="K78" s="1102"/>
      <c r="L78" s="1103"/>
      <c r="M78" s="1104">
        <f>IF($K78="○",VLOOKUP($AU$5,単価表,21,0),0)</f>
        <v>0</v>
      </c>
      <c r="N78" s="1089"/>
      <c r="O78" s="1089">
        <f>IF($K78="○",VLOOKUP($AU$5,単価表,21,0),0)</f>
        <v>0</v>
      </c>
      <c r="P78" s="1090"/>
      <c r="Q78" s="1088">
        <f>IF($K78="○",VLOOKUP($AU$5,単価表,21,0),0)</f>
        <v>0</v>
      </c>
      <c r="R78" s="1089"/>
      <c r="S78" s="1089">
        <f>IF($K78="○",VLOOKUP($AU$5,単価表,21,0),0)</f>
        <v>0</v>
      </c>
      <c r="T78" s="1090"/>
      <c r="U78" s="1088">
        <f>IF($K78="○",VLOOKUP($AU$5,単価表,21,0),0)</f>
        <v>0</v>
      </c>
      <c r="V78" s="1089"/>
      <c r="W78" s="1089">
        <f>IF($K78="○",VLOOKUP($AU$5,単価表,21,0),0)</f>
        <v>0</v>
      </c>
      <c r="X78" s="1090"/>
      <c r="Y78" s="1088">
        <f>IF($K78="○",VLOOKUP($AU$5,単価表,21,0),0)</f>
        <v>0</v>
      </c>
      <c r="Z78" s="1089"/>
      <c r="AA78" s="1089">
        <f>IF($K78="○",VLOOKUP($AU$5,単価表,21,0),0)</f>
        <v>0</v>
      </c>
      <c r="AB78" s="1090"/>
      <c r="AC78" s="1088">
        <f>IF($K78="○",VLOOKUP($AU$5,単価表,21,0),0)</f>
        <v>0</v>
      </c>
      <c r="AD78" s="1089"/>
      <c r="AE78" s="1089">
        <f>IF($K78="○",VLOOKUP($AU$5,単価表,21,0),0)</f>
        <v>0</v>
      </c>
      <c r="AF78" s="1090"/>
    </row>
    <row r="79" spans="1:35">
      <c r="A79" s="1317"/>
      <c r="B79" s="1161"/>
      <c r="C79" s="1099" t="s">
        <v>794</v>
      </c>
      <c r="D79" s="1100"/>
      <c r="E79" s="1100"/>
      <c r="F79" s="1100"/>
      <c r="G79" s="1100"/>
      <c r="H79" s="1100"/>
      <c r="I79" s="1100"/>
      <c r="J79" s="1101"/>
      <c r="K79" s="1102"/>
      <c r="L79" s="1103"/>
      <c r="M79" s="1104">
        <f>IF($K79="○",VLOOKUP($AU$12,単価表,21,0),0)</f>
        <v>0</v>
      </c>
      <c r="N79" s="1089"/>
      <c r="O79" s="1089">
        <f>IF($K79="○",VLOOKUP($AU$12,単価表,21,0),0)</f>
        <v>0</v>
      </c>
      <c r="P79" s="1090"/>
      <c r="Q79" s="1088">
        <f>IF($K79="○",VLOOKUP($AU$12,単価表,21,0),0)</f>
        <v>0</v>
      </c>
      <c r="R79" s="1089"/>
      <c r="S79" s="1089">
        <f>IF($K79="○",VLOOKUP($AU$12,単価表,21,0),0)</f>
        <v>0</v>
      </c>
      <c r="T79" s="1090"/>
      <c r="U79" s="1088">
        <f>IF($K79="○",VLOOKUP($AU$12,単価表,21,0),0)</f>
        <v>0</v>
      </c>
      <c r="V79" s="1089"/>
      <c r="W79" s="1089">
        <f>IF($K79="○",VLOOKUP($AU$12,単価表,21,0),0)</f>
        <v>0</v>
      </c>
      <c r="X79" s="1090"/>
      <c r="Y79" s="1088">
        <f>IF($K79="○",VLOOKUP($AU$12,単価表,21,0),0)</f>
        <v>0</v>
      </c>
      <c r="Z79" s="1089"/>
      <c r="AA79" s="1089">
        <f>IF($K79="○",VLOOKUP($AU$12,単価表,21,0),0)</f>
        <v>0</v>
      </c>
      <c r="AB79" s="1090"/>
      <c r="AC79" s="1088">
        <f>IF($K79="○",VLOOKUP($AU$12,単価表,21,0),0)</f>
        <v>0</v>
      </c>
      <c r="AD79" s="1089"/>
      <c r="AE79" s="1089">
        <f>IF($K79="○",VLOOKUP($AU$12,単価表,21,0),0)</f>
        <v>0</v>
      </c>
      <c r="AF79" s="1090"/>
    </row>
    <row r="80" spans="1:35">
      <c r="A80" s="1317"/>
      <c r="B80" s="1161"/>
      <c r="C80" s="1108" t="s">
        <v>795</v>
      </c>
      <c r="D80" s="1109"/>
      <c r="E80" s="1109"/>
      <c r="F80" s="1109"/>
      <c r="G80" s="1109"/>
      <c r="H80" s="1109"/>
      <c r="I80" s="1109"/>
      <c r="J80" s="1110"/>
      <c r="K80" s="1102"/>
      <c r="L80" s="1103"/>
      <c r="M80" s="1111"/>
      <c r="N80" s="1112"/>
      <c r="O80" s="1113"/>
      <c r="P80" s="1111"/>
      <c r="Q80" s="1114"/>
      <c r="R80" s="1112"/>
      <c r="S80" s="1113"/>
      <c r="T80" s="1115"/>
      <c r="U80" s="1111"/>
      <c r="V80" s="1112"/>
      <c r="W80" s="1113"/>
      <c r="X80" s="1111"/>
      <c r="Y80" s="1116">
        <f>IF($K80="○",VLOOKUP(AU20,単価表,24,0),0)</f>
        <v>0</v>
      </c>
      <c r="Z80" s="1117"/>
      <c r="AA80" s="1117">
        <f>IF($K80="○",VLOOKUP(AU20,単価表,24,0),0)</f>
        <v>0</v>
      </c>
      <c r="AB80" s="1118"/>
      <c r="AC80" s="1114"/>
      <c r="AD80" s="1112"/>
      <c r="AE80" s="1113"/>
      <c r="AF80" s="1115"/>
    </row>
    <row r="81" spans="1:33">
      <c r="A81" s="1317"/>
      <c r="B81" s="1161"/>
      <c r="C81" s="1108" t="s">
        <v>796</v>
      </c>
      <c r="D81" s="1109"/>
      <c r="E81" s="1109"/>
      <c r="F81" s="1109"/>
      <c r="G81" s="1109"/>
      <c r="H81" s="1109"/>
      <c r="I81" s="1109"/>
      <c r="J81" s="1110"/>
      <c r="K81" s="1102"/>
      <c r="L81" s="1103"/>
      <c r="M81" s="1104">
        <f>IF($K81="○",VLOOKUP($AU$19,単価表,37,0),0)</f>
        <v>0</v>
      </c>
      <c r="N81" s="1089"/>
      <c r="O81" s="1104">
        <f>IF($K81="○",VLOOKUP($AU$19,単価表,37,0),0)</f>
        <v>0</v>
      </c>
      <c r="P81" s="1105"/>
      <c r="Q81" s="1088">
        <f>IF($K81="○",VLOOKUP($AU$19,単価表,37,0),0)</f>
        <v>0</v>
      </c>
      <c r="R81" s="1089"/>
      <c r="S81" s="1104">
        <f>IF($K81="○",VLOOKUP($AU$19,単価表,37,0),0)</f>
        <v>0</v>
      </c>
      <c r="T81" s="1105"/>
      <c r="U81" s="1088">
        <f>IF($K81="○",VLOOKUP($AU$19,単価表,37,0),0)</f>
        <v>0</v>
      </c>
      <c r="V81" s="1089"/>
      <c r="W81" s="1104">
        <f>IF($K81="○",VLOOKUP($AU$19,単価表,37,0),0)</f>
        <v>0</v>
      </c>
      <c r="X81" s="1105"/>
      <c r="Y81" s="1088">
        <f>IF($K81="○",VLOOKUP($AU$19,単価表,37,0),0)</f>
        <v>0</v>
      </c>
      <c r="Z81" s="1089"/>
      <c r="AA81" s="1104">
        <f>IF($K81="○",VLOOKUP($AU$19,単価表,37,0),0)</f>
        <v>0</v>
      </c>
      <c r="AB81" s="1105"/>
      <c r="AC81" s="1088">
        <f>IF($K81="○",VLOOKUP($AU$19,単価表,37,0),0)</f>
        <v>0</v>
      </c>
      <c r="AD81" s="1089"/>
      <c r="AE81" s="1104">
        <f>IF($K81="○",VLOOKUP($AU$19,単価表,37,0),0)</f>
        <v>0</v>
      </c>
      <c r="AF81" s="1090"/>
    </row>
    <row r="82" spans="1:33" ht="19.5" thickBot="1">
      <c r="A82" s="1317"/>
      <c r="B82" s="1161"/>
      <c r="C82" s="1135" t="s">
        <v>797</v>
      </c>
      <c r="D82" s="1136"/>
      <c r="E82" s="1136"/>
      <c r="F82" s="1136"/>
      <c r="G82" s="1136"/>
      <c r="H82" s="1136"/>
      <c r="I82" s="1136"/>
      <c r="J82" s="1137"/>
      <c r="K82" s="1138"/>
      <c r="L82" s="1139"/>
      <c r="M82" s="1140">
        <f>IF($K82="○",VLOOKUP($AU$19,単価表,49,0),0)</f>
        <v>0</v>
      </c>
      <c r="N82" s="1132"/>
      <c r="O82" s="1132">
        <f>IF($K82="○",VLOOKUP($AU$19,単価表,49,0),0)</f>
        <v>0</v>
      </c>
      <c r="P82" s="1133"/>
      <c r="Q82" s="1131">
        <f>IF($K82="○",VLOOKUP($AU$19,単価表,49,0),0)</f>
        <v>0</v>
      </c>
      <c r="R82" s="1132"/>
      <c r="S82" s="1132">
        <f>IF($K82="○",VLOOKUP($AU$19,単価表,49,0),0)</f>
        <v>0</v>
      </c>
      <c r="T82" s="1133"/>
      <c r="U82" s="1131">
        <f>IF($K82="○",VLOOKUP($AU$19,単価表,49,0),0)</f>
        <v>0</v>
      </c>
      <c r="V82" s="1132"/>
      <c r="W82" s="1132">
        <f>IF($K82="○",VLOOKUP($AU$19,単価表,49,0),0)</f>
        <v>0</v>
      </c>
      <c r="X82" s="1133"/>
      <c r="Y82" s="1131">
        <f>IF($K82="○",VLOOKUP($AU$19,単価表,49,0),0)</f>
        <v>0</v>
      </c>
      <c r="Z82" s="1132"/>
      <c r="AA82" s="1132">
        <f>IF($K82="○",VLOOKUP($AU$19,単価表,49,0),0)</f>
        <v>0</v>
      </c>
      <c r="AB82" s="1133"/>
      <c r="AC82" s="1131">
        <f>IF($K82="○",VLOOKUP($AU$19,単価表,49,0),0)</f>
        <v>0</v>
      </c>
      <c r="AD82" s="1132"/>
      <c r="AE82" s="1132">
        <f>IF($K82="○",VLOOKUP($AU$19,単価表,49,0),0)</f>
        <v>0</v>
      </c>
      <c r="AF82" s="1134"/>
    </row>
    <row r="83" spans="1:33" ht="19.5" thickTop="1">
      <c r="A83" s="1317"/>
      <c r="B83" s="1161"/>
      <c r="C83" s="1129" t="s">
        <v>798</v>
      </c>
      <c r="D83" s="1130"/>
      <c r="E83" s="1130"/>
      <c r="F83" s="1130"/>
      <c r="G83" s="1130"/>
      <c r="H83" s="1130"/>
      <c r="I83" s="1130"/>
      <c r="J83" s="1130"/>
      <c r="K83" s="1130"/>
      <c r="L83" s="1130"/>
      <c r="M83" s="1121">
        <f>M75+M78</f>
        <v>0</v>
      </c>
      <c r="N83" s="1120"/>
      <c r="O83" s="1119">
        <f t="shared" ref="O83:O84" si="6">O75+O78</f>
        <v>0</v>
      </c>
      <c r="P83" s="1120"/>
      <c r="Q83" s="1121">
        <f t="shared" ref="Q83:Q84" si="7">Q75+Q78</f>
        <v>0</v>
      </c>
      <c r="R83" s="1120"/>
      <c r="S83" s="1119">
        <f t="shared" ref="S83:S84" si="8">S75+S78</f>
        <v>0</v>
      </c>
      <c r="T83" s="1120"/>
      <c r="U83" s="1121">
        <f t="shared" ref="U83:U84" si="9">U75+U78</f>
        <v>0</v>
      </c>
      <c r="V83" s="1120"/>
      <c r="W83" s="1119">
        <f t="shared" ref="W83:W84" si="10">W75+W78</f>
        <v>0</v>
      </c>
      <c r="X83" s="1120"/>
      <c r="Y83" s="1121">
        <f t="shared" ref="Y83:Y84" si="11">Y75+Y78</f>
        <v>0</v>
      </c>
      <c r="Z83" s="1122"/>
      <c r="AA83" s="1120">
        <f t="shared" ref="AA83:AA84" si="12">AA75+AA78</f>
        <v>0</v>
      </c>
      <c r="AB83" s="1120"/>
      <c r="AC83" s="1121">
        <f t="shared" ref="AC83:AC84" si="13">AC75+AC78</f>
        <v>0</v>
      </c>
      <c r="AD83" s="1122"/>
      <c r="AE83" s="1120">
        <f t="shared" ref="AE83:AE84" si="14">AE75+AE78</f>
        <v>0</v>
      </c>
      <c r="AF83" s="1123"/>
    </row>
    <row r="84" spans="1:33">
      <c r="A84" s="1317"/>
      <c r="B84" s="1161"/>
      <c r="C84" s="1124" t="s">
        <v>799</v>
      </c>
      <c r="D84" s="1125"/>
      <c r="E84" s="1125"/>
      <c r="F84" s="1125"/>
      <c r="G84" s="1125"/>
      <c r="H84" s="1125"/>
      <c r="I84" s="1125"/>
      <c r="J84" s="1125"/>
      <c r="K84" s="1125"/>
      <c r="L84" s="1126"/>
      <c r="M84" s="1127">
        <f>M76+M79</f>
        <v>0</v>
      </c>
      <c r="N84" s="1128"/>
      <c r="O84" s="1105">
        <f t="shared" si="6"/>
        <v>0</v>
      </c>
      <c r="P84" s="1128"/>
      <c r="Q84" s="1127">
        <f t="shared" si="7"/>
        <v>0</v>
      </c>
      <c r="R84" s="1128"/>
      <c r="S84" s="1105">
        <f t="shared" si="8"/>
        <v>0</v>
      </c>
      <c r="T84" s="1128"/>
      <c r="U84" s="1127">
        <f t="shared" si="9"/>
        <v>0</v>
      </c>
      <c r="V84" s="1128"/>
      <c r="W84" s="1105">
        <f t="shared" si="10"/>
        <v>0</v>
      </c>
      <c r="X84" s="1128"/>
      <c r="Y84" s="1127">
        <f t="shared" si="11"/>
        <v>0</v>
      </c>
      <c r="Z84" s="1104"/>
      <c r="AA84" s="1128">
        <f t="shared" si="12"/>
        <v>0</v>
      </c>
      <c r="AB84" s="1128"/>
      <c r="AC84" s="1127">
        <f t="shared" si="13"/>
        <v>0</v>
      </c>
      <c r="AD84" s="1104"/>
      <c r="AE84" s="1128">
        <f t="shared" si="14"/>
        <v>0</v>
      </c>
      <c r="AF84" s="1159"/>
    </row>
    <row r="85" spans="1:33">
      <c r="A85" s="1317"/>
      <c r="B85" s="1162"/>
      <c r="C85" s="1156" t="s">
        <v>800</v>
      </c>
      <c r="D85" s="1157"/>
      <c r="E85" s="1157"/>
      <c r="F85" s="1157"/>
      <c r="G85" s="1157"/>
      <c r="H85" s="1157"/>
      <c r="I85" s="1157"/>
      <c r="J85" s="1157"/>
      <c r="K85" s="1157"/>
      <c r="L85" s="1158"/>
      <c r="M85" s="1143">
        <f>M80+M81+M82</f>
        <v>0</v>
      </c>
      <c r="N85" s="1142"/>
      <c r="O85" s="1141">
        <f>O80+O81+O82</f>
        <v>0</v>
      </c>
      <c r="P85" s="1142"/>
      <c r="Q85" s="1143">
        <f t="shared" ref="Q85" si="15">Q80+Q81+Q82</f>
        <v>0</v>
      </c>
      <c r="R85" s="1142"/>
      <c r="S85" s="1141">
        <f t="shared" ref="S85" si="16">S80+S81+S82</f>
        <v>0</v>
      </c>
      <c r="T85" s="1142"/>
      <c r="U85" s="1143">
        <f t="shared" ref="U85" si="17">U80+U81+U82</f>
        <v>0</v>
      </c>
      <c r="V85" s="1142"/>
      <c r="W85" s="1141">
        <f t="shared" ref="W85" si="18">W80+W81+W82</f>
        <v>0</v>
      </c>
      <c r="X85" s="1142"/>
      <c r="Y85" s="1143">
        <f t="shared" ref="Y85" si="19">Y80+Y81+Y82</f>
        <v>0</v>
      </c>
      <c r="Z85" s="1142"/>
      <c r="AA85" s="1141">
        <f t="shared" ref="AA85" si="20">AA80+AA81+AA82</f>
        <v>0</v>
      </c>
      <c r="AB85" s="1142"/>
      <c r="AC85" s="1143">
        <f t="shared" ref="AC85" si="21">AC80+AC81+AC82</f>
        <v>0</v>
      </c>
      <c r="AD85" s="1142"/>
      <c r="AE85" s="1141">
        <f t="shared" ref="AE85" si="22">AE80+AE81+AE82</f>
        <v>0</v>
      </c>
      <c r="AF85" s="1144"/>
    </row>
    <row r="86" spans="1:33" ht="16.5" hidden="1" customHeight="1">
      <c r="A86" s="1317"/>
      <c r="B86" s="1145" t="s">
        <v>504</v>
      </c>
      <c r="C86" s="1148" t="s">
        <v>505</v>
      </c>
      <c r="D86" s="1149"/>
      <c r="E86" s="1149"/>
      <c r="F86" s="1149"/>
      <c r="G86" s="1149"/>
      <c r="H86" s="1149"/>
      <c r="I86" s="1149"/>
      <c r="J86" s="1150"/>
      <c r="K86" s="1151"/>
      <c r="L86" s="1152"/>
      <c r="M86" s="1153">
        <f>-IF($K86="○",IF((M76+M79)*$L$23*(0.1)&lt;10,INT((M76+M79)*$L$23*(0.1)*M73),ROUNDDOWN((M76+M79)*$L$23*(0.1),-1)*M73),0)</f>
        <v>0</v>
      </c>
      <c r="N86" s="1153"/>
      <c r="O86" s="1154">
        <f>-IF($K86="○",IF((O76+O79)*$L$23*(0.1)&lt;10,INT((O76+O79)*$L$23*(0.1)*O73),ROUNDDOWN((O76+O79)*$L$23*(0.1),-1)*O73),0)</f>
        <v>0</v>
      </c>
      <c r="P86" s="1155"/>
      <c r="Q86" s="1153">
        <f>-IF($K86="○",IF((Q76+Q79)*$L$23*(0.1)&lt;10,INT((Q76+Q79)*$L$23*(0.1)*Q73),ROUNDDOWN((Q76+Q79)*$L$23*(0.1),-1)*Q73),0)</f>
        <v>0</v>
      </c>
      <c r="R86" s="1153"/>
      <c r="S86" s="1154">
        <f>-IF($K86="○",IF((S76+S79)*$L$23*(0.1)&lt;10,INT((S76+S79)*$L$23*(0.1)*S73),ROUNDDOWN((S76+S79)*$L$23*(0.1),-1)*S73),0)</f>
        <v>0</v>
      </c>
      <c r="T86" s="1155"/>
      <c r="U86" s="1153">
        <f>-IF($K86="○",IF((U76+U79)*$L$23*(0.1)&lt;10,INT((U76+U79)*$L$23*(0.1)*U73),ROUNDDOWN((U76+U79)*$L$23*(0.1),-1)*U73),0)</f>
        <v>0</v>
      </c>
      <c r="V86" s="1153"/>
      <c r="W86" s="1154">
        <f>-IF($K86="○",IF((W76+W79)*$L$23*(0.1)&lt;10,INT((W76+W79)*$L$23*(0.1)*W73),ROUNDDOWN((W76+W79)*$L$23*(0.1),-1)*W73),0)</f>
        <v>0</v>
      </c>
      <c r="X86" s="1155"/>
      <c r="Y86" s="1153">
        <f>-IF($K86="○",IF((Y76+Y79)*$L$23*(0.1)&lt;10,INT((Y76+Y79)*$L$23*(0.1)*Y73),ROUNDDOWN((Y76+Y79)*$L$23*(0.1),-1)*Y73),0)</f>
        <v>0</v>
      </c>
      <c r="Z86" s="1153"/>
      <c r="AA86" s="1154">
        <f>-IF($K86="○",IF((AA76+AA79)*$L$23*(0.1)&lt;10,INT((AA76+AA79)*$L$23*(0.1)*AA73),ROUNDDOWN((AA76+AA79)*$L$23*(0.1),-1)*AA73),0)</f>
        <v>0</v>
      </c>
      <c r="AB86" s="1155"/>
      <c r="AC86" s="1153">
        <f>-IF($K86="○",IF((AC76+AC79)*$L$23*(0.1)&lt;10,INT((AC76+AC79)*$L$23*(0.1)*AC73),ROUNDDOWN((AC76+AC79)*$L$23*(0.1),-1)*AC73),0)</f>
        <v>0</v>
      </c>
      <c r="AD86" s="1153"/>
      <c r="AE86" s="1154">
        <f>-IF($K86="○",IF((AE76+AE79)*$L$23*(0.1)&lt;10,INT((AE76+AE79)*$L$23*(0.1)*AE73),ROUNDDOWN((AE76+AE79)*$L$23*(0.1),-1)*AE73),0)</f>
        <v>0</v>
      </c>
      <c r="AF86" s="1155"/>
      <c r="AG86" s="348" t="s">
        <v>506</v>
      </c>
    </row>
    <row r="87" spans="1:33" hidden="1">
      <c r="A87" s="1317"/>
      <c r="B87" s="1146"/>
      <c r="C87" s="1179" t="s">
        <v>507</v>
      </c>
      <c r="D87" s="1180"/>
      <c r="E87" s="1180"/>
      <c r="F87" s="1180"/>
      <c r="G87" s="1180"/>
      <c r="H87" s="1180"/>
      <c r="I87" s="1180"/>
      <c r="J87" s="1181"/>
      <c r="K87" s="1182">
        <f>K86</f>
        <v>0</v>
      </c>
      <c r="L87" s="1183"/>
      <c r="M87" s="1171">
        <f>-IF($K87="○",IF((M76+M79)*$Q$23*(0.1)&lt;10,INT((M76+M79)*$Q$23*(0.1)*M73),ROUNDDOWN((M76+M79)*$Q$23*(0.1),-1)*M73),0)</f>
        <v>0</v>
      </c>
      <c r="N87" s="1171"/>
      <c r="O87" s="1172">
        <f>-IF($K87="○",IF((O76+O79)*$Q$23*(0.1)&lt;10,INT((O76+O79)*$Q$23*(0.1)*O73),ROUNDDOWN((O76+O79)*$Q$23*(0.1),-1)*O73),0)</f>
        <v>0</v>
      </c>
      <c r="P87" s="1173"/>
      <c r="Q87" s="1171">
        <f>-IF($K87="○",IF((Q76+Q79)*$Q$23*(0.1)&lt;10,INT((Q76+Q79)*$Q$23*(0.1)*Q73),ROUNDDOWN((Q76+Q79)*$Q$23*(0.1),-1)*Q73),0)</f>
        <v>0</v>
      </c>
      <c r="R87" s="1171"/>
      <c r="S87" s="1172">
        <f>-IF($K87="○",IF((S76+S79)*$Q$23*(0.1)&lt;10,INT((S76+S79)*$Q$23*(0.1)*S73),ROUNDDOWN((S76+S79)*$Q$23*(0.1),-1)*S73),0)</f>
        <v>0</v>
      </c>
      <c r="T87" s="1173"/>
      <c r="U87" s="1171">
        <f>-IF($K87="○",IF((U76+U79)*$Q$23*(0.1)&lt;10,INT((U76+U79)*$Q$23*(0.1)*U73),ROUNDDOWN((U76+U79)*$Q$23*(0.1),-1)*U73),0)</f>
        <v>0</v>
      </c>
      <c r="V87" s="1171"/>
      <c r="W87" s="1172">
        <f>-IF($K87="○",IF((W76+W79)*$Q$23*(0.1)&lt;10,INT((W76+W79)*$Q$23*(0.1)*W73),ROUNDDOWN((W76+W79)*$Q$23*(0.1),-1)*W73),0)</f>
        <v>0</v>
      </c>
      <c r="X87" s="1173"/>
      <c r="Y87" s="1171">
        <f>-IF($K87="○",IF((Y76+Y79)*$Q$23*(0.1)&lt;10,INT((Y76+Y79)*$Q$23*(0.1)*Y73),ROUNDDOWN((Y76+Y79)*$Q$23*(0.1),-1)*Y73),0)</f>
        <v>0</v>
      </c>
      <c r="Z87" s="1171"/>
      <c r="AA87" s="1172">
        <f>-IF($K87="○",IF((AA76+AA79)*$Q$23*(0.1)&lt;10,INT((AA76+AA79)*$Q$23*(0.1)*AA73),ROUNDDOWN((AA76+AA79)*$Q$23*(0.1),-1)*AA73),0)</f>
        <v>0</v>
      </c>
      <c r="AB87" s="1173"/>
      <c r="AC87" s="1171">
        <f>-IF($K87="○",IF((AC76+AC79)*$Q$23*(0.1)&lt;10,INT((AC76+AC79)*$Q$23*(0.1)*AC73),ROUNDDOWN((AC76+AC79)*$Q$23*(0.1),-1)*AC73),0)</f>
        <v>0</v>
      </c>
      <c r="AD87" s="1171"/>
      <c r="AE87" s="1172">
        <f>-IF($K87="○",IF((AE76+AE79)*$Q$23*(0.1)&lt;10,INT((AE76+AE79)*$Q$23*(0.1)*AE73),ROUNDDOWN((AE76+AE79)*$Q$23*(0.1),-1)*AE73),0)</f>
        <v>0</v>
      </c>
      <c r="AF87" s="1173"/>
      <c r="AG87" s="348" t="s">
        <v>508</v>
      </c>
    </row>
    <row r="88" spans="1:33" ht="17.25" customHeight="1">
      <c r="A88" s="1317"/>
      <c r="B88" s="1146"/>
      <c r="C88" s="1174" t="s">
        <v>509</v>
      </c>
      <c r="D88" s="1175"/>
      <c r="E88" s="1175"/>
      <c r="F88" s="1175"/>
      <c r="G88" s="1175"/>
      <c r="H88" s="1175"/>
      <c r="I88" s="1175"/>
      <c r="J88" s="1176"/>
      <c r="K88" s="1177"/>
      <c r="L88" s="1178"/>
      <c r="M88" s="1168">
        <f>-IF($K88="○",IF((M76+M79)*$L$26*(0.1)&lt;10,INT((M76+M79)*$L$26*(0.1)*M73),ROUNDDOWN((M76+M79)*$L$26*(0.1),-1)*M73),0)</f>
        <v>0</v>
      </c>
      <c r="N88" s="1168"/>
      <c r="O88" s="1169">
        <f>-IF($K88="○",IF((O76+O79)*$L$26*(0.1)&lt;10,INT((O76+O79)*$L$26*(0.1)*O73),ROUNDDOWN((O76+O79)*$L$26*(0.1),-1)*O73),0)</f>
        <v>0</v>
      </c>
      <c r="P88" s="1170"/>
      <c r="Q88" s="1168">
        <f>-IF($K88="○",IF((Q76+Q79)*$L$26*(0.1)&lt;10,INT((Q76+Q79)*$L$26*(0.1)*Q73),ROUNDDOWN((Q76+Q79)*$L$26*(0.1),-1)*Q73),0)</f>
        <v>0</v>
      </c>
      <c r="R88" s="1168"/>
      <c r="S88" s="1169">
        <f>-IF($K88="○",IF((S76+S79)*$L$26*(0.1)&lt;10,INT((S76+S79)*$L$26*(0.1)*S73),ROUNDDOWN((S76+S79)*$L$26*(0.1),-1)*S73),0)</f>
        <v>0</v>
      </c>
      <c r="T88" s="1170"/>
      <c r="U88" s="1168">
        <f>-IF($K88="○",IF((U76+U79)*$L$26*(0.1)&lt;10,INT((U76+U79)*$L$26*(0.1)*U73),ROUNDDOWN((U76+U79)*$L$26*(0.1),-1)*U73),0)</f>
        <v>0</v>
      </c>
      <c r="V88" s="1168"/>
      <c r="W88" s="1169">
        <f>-IF($K88="○",IF((W76+W79)*$L$26*(0.1)&lt;10,INT((W76+W79)*$L$26*(0.1)*W73),ROUNDDOWN((W76+W79)*$L$26*(0.1),-1)*W73),0)</f>
        <v>0</v>
      </c>
      <c r="X88" s="1170"/>
      <c r="Y88" s="1168">
        <f>-IF($K88="○",IF((Y76+Y79)*$L$26*(0.1)&lt;10,INT((Y76+Y79)*$L$26*(0.1)*Y73),ROUNDDOWN((Y76+Y79)*$L$26*(0.1),-1)*Y73),0)</f>
        <v>0</v>
      </c>
      <c r="Z88" s="1168"/>
      <c r="AA88" s="1169">
        <f>-IF($K88="○",IF((AA76+AA79)*$L$26*(0.1)&lt;10,INT((AA76+AA79)*$L$26*(0.1)*AA73),ROUNDDOWN((AA76+AA79)*$L$26*(0.1),-1)*AA73),0)</f>
        <v>0</v>
      </c>
      <c r="AB88" s="1170"/>
      <c r="AC88" s="1168">
        <f>-IF($K88="○",IF((AC76+AC79)*$L$26*(0.1)&lt;10,INT((AC76+AC79)*$L$26*(0.1)*AC73),ROUNDDOWN((AC76+AC79)*$L$26*(0.1),-1)*AC73),0)</f>
        <v>0</v>
      </c>
      <c r="AD88" s="1168"/>
      <c r="AE88" s="1169">
        <f>-IF($K88="○",IF((AE76+AE79)*$L$26*(0.1)&lt;10,INT((AE76+AE79)*$L$26*(0.1)*AE73),ROUNDDOWN((AE76+AE79)*$L$26*(0.1),-1)*AE73),0)</f>
        <v>0</v>
      </c>
      <c r="AF88" s="1170"/>
      <c r="AG88" s="348" t="s">
        <v>510</v>
      </c>
    </row>
    <row r="89" spans="1:33" ht="27.75" hidden="1" customHeight="1">
      <c r="A89" s="1317"/>
      <c r="B89" s="1146"/>
      <c r="C89" s="1199" t="s">
        <v>511</v>
      </c>
      <c r="D89" s="1200"/>
      <c r="E89" s="1200"/>
      <c r="F89" s="1200"/>
      <c r="G89" s="1200"/>
      <c r="H89" s="1200"/>
      <c r="I89" s="1200"/>
      <c r="J89" s="1201"/>
      <c r="K89" s="1202"/>
      <c r="L89" s="1203"/>
      <c r="M89" s="1196">
        <f>M90*M72+M91*M73</f>
        <v>0</v>
      </c>
      <c r="N89" s="1196"/>
      <c r="O89" s="1197">
        <f>O90*O72+O91*O73</f>
        <v>0</v>
      </c>
      <c r="P89" s="1198"/>
      <c r="Q89" s="1196">
        <f>Q90*Q72+Q91*Q73</f>
        <v>0</v>
      </c>
      <c r="R89" s="1196"/>
      <c r="S89" s="1197">
        <f>S90*S72+S91*S73</f>
        <v>0</v>
      </c>
      <c r="T89" s="1198"/>
      <c r="U89" s="1196">
        <f>U90*U72+U91*U73</f>
        <v>0</v>
      </c>
      <c r="V89" s="1196"/>
      <c r="W89" s="1197">
        <f>W90*W72+W91*W73</f>
        <v>0</v>
      </c>
      <c r="X89" s="1198"/>
      <c r="Y89" s="1196">
        <f>Y90*Y72+Y91*Y73</f>
        <v>0</v>
      </c>
      <c r="Z89" s="1196"/>
      <c r="AA89" s="1197">
        <f>AA90*AA72+AA91*AA73</f>
        <v>0</v>
      </c>
      <c r="AB89" s="1198"/>
      <c r="AC89" s="1196">
        <f>AC90*AC72+AC91*AC73</f>
        <v>0</v>
      </c>
      <c r="AD89" s="1196"/>
      <c r="AE89" s="1197">
        <f>AE90*AE72+AE91*AE73</f>
        <v>0</v>
      </c>
      <c r="AF89" s="1198"/>
      <c r="AG89" s="348" t="s">
        <v>512</v>
      </c>
    </row>
    <row r="90" spans="1:33" ht="16.5" hidden="1" customHeight="1">
      <c r="A90" s="1317"/>
      <c r="B90" s="1146"/>
      <c r="C90" s="1184"/>
      <c r="D90" s="1185"/>
      <c r="E90" s="1186" t="s">
        <v>513</v>
      </c>
      <c r="F90" s="1187"/>
      <c r="G90" s="1187"/>
      <c r="H90" s="1187"/>
      <c r="I90" s="1187"/>
      <c r="J90" s="1188"/>
      <c r="K90" s="1189">
        <f>K89</f>
        <v>0</v>
      </c>
      <c r="L90" s="1190"/>
      <c r="M90" s="1191">
        <f>-IF($K90="○",IF((M75+M80+M81)*$L$23*VLOOKUP($AU$21,単価表,53,0)&lt;10,INT((M75+M80+M81)*$L$23*VLOOKUP($AU$21,単価表,53,0)),ROUNDDOWN((M75+M80+M81)*$L$23*VLOOKUP($AU$21,単価表,53,0),-1)),0)</f>
        <v>0</v>
      </c>
      <c r="N90" s="1192"/>
      <c r="O90" s="1193">
        <f>-IF($K90="○",IF((O75+O80+O81)*$L$23*VLOOKUP($AU$21,単価表,53,0)&lt;10,INT((O75+O80+O81)*$L$23*VLOOKUP($AU$21,単価表,53,0)),ROUNDDOWN((O75+O80+O81)*$L$23*VLOOKUP($AU$21,単価表,53,0),-1)),0)</f>
        <v>0</v>
      </c>
      <c r="P90" s="1194"/>
      <c r="Q90" s="1195">
        <f>-IF($K90="○",IF((Q75+Q80+Q81)*$L$23*VLOOKUP($AU$21,単価表,53,0)&lt;10,INT((Q75+Q80+Q81)*$L$23*VLOOKUP($AU$21,単価表,53,0)),ROUNDDOWN((Q75+Q80+Q81)*$L$23*VLOOKUP($AU$21,単価表,53,0),-1)),0)</f>
        <v>0</v>
      </c>
      <c r="R90" s="1192"/>
      <c r="S90" s="1193">
        <f>-IF($K90="○",IF((S75+S80+S81)*$L$23*VLOOKUP($AU$21,単価表,53,0)&lt;10,INT((S75+S80+S81)*$L$23*VLOOKUP($AU$21,単価表,53,0)),ROUNDDOWN((S75+S80+S81)*$L$23*VLOOKUP($AU$21,単価表,53,0),-1)),0)</f>
        <v>0</v>
      </c>
      <c r="T90" s="1194"/>
      <c r="U90" s="1195">
        <f>-IF($K90="○",IF((U75+U80+U81)*$L$23*VLOOKUP($AU$21,単価表,53,0)&lt;10,INT((U75+U80+U81)*$L$23*VLOOKUP($AU$21,単価表,53,0)),ROUNDDOWN((U75+U80+U81)*$L$23*VLOOKUP($AU$21,単価表,53,0),-1)),0)</f>
        <v>0</v>
      </c>
      <c r="V90" s="1192"/>
      <c r="W90" s="1193">
        <f>-IF($K90="○",IF((W75+W80+W81)*$L$23*VLOOKUP($AU$21,単価表,53,0)&lt;10,INT((W75+W80+W81)*$L$23*VLOOKUP($AU$21,単価表,53,0)),ROUNDDOWN((W75+W80+W81)*$L$23*VLOOKUP($AU$21,単価表,53,0),-1)),0)</f>
        <v>0</v>
      </c>
      <c r="X90" s="1194"/>
      <c r="Y90" s="1195">
        <f>-IF($K90="○",IF((Y75+Y80+Y81)*$L$23*VLOOKUP($AU$21,単価表,53,0)&lt;10,INT((Y75+Y80+Y81)*$L$23*VLOOKUP($AU$21,単価表,53,0)),ROUNDDOWN((Y75+Y80+Y81)*$L$23*VLOOKUP($AU$21,単価表,53,0),-1)),0)</f>
        <v>0</v>
      </c>
      <c r="Z90" s="1192"/>
      <c r="AA90" s="1193">
        <f>-IF($K90="○",IF((AA75+AA80+AA81)*$L$23*VLOOKUP($AU$21,単価表,53,0)&lt;10,INT((AA75+AA80+AA81)*$L$23*VLOOKUP($AU$21,単価表,53,0)),ROUNDDOWN((AA75+AA80+AA81)*$L$23*VLOOKUP($AU$21,単価表,53,0),-1)),0)</f>
        <v>0</v>
      </c>
      <c r="AB90" s="1194"/>
      <c r="AC90" s="1195">
        <f>-IF($K90="○",IF((AC75+AC80+AC81)*$L$23*VLOOKUP($AU$21,単価表,53,0)&lt;10,INT((AC75+AC80+AC81)*$L$23*VLOOKUP($AU$21,単価表,53,0)),ROUNDDOWN((AC75+AC80+AC81)*$L$23*VLOOKUP($AU$21,単価表,53,0),-1)),0)</f>
        <v>0</v>
      </c>
      <c r="AD90" s="1192"/>
      <c r="AE90" s="1193">
        <f>-IF($K90="○",IF((AE75+AE80+AE81)*$L$23*VLOOKUP($AU$21,単価表,53,0)&lt;10,INT((AE75+AE80+AE81)*$L$23*VLOOKUP($AU$21,単価表,53,0)),ROUNDDOWN((AE75+AE80+AE81)*$L$23*VLOOKUP($AU$21,単価表,53,0),-1)),0)</f>
        <v>0</v>
      </c>
      <c r="AF90" s="1194"/>
      <c r="AG90" s="348" t="s">
        <v>514</v>
      </c>
    </row>
    <row r="91" spans="1:33" ht="16.5" hidden="1" customHeight="1">
      <c r="A91" s="1317"/>
      <c r="B91" s="1146"/>
      <c r="C91" s="1184"/>
      <c r="D91" s="1185"/>
      <c r="E91" s="1218" t="s">
        <v>515</v>
      </c>
      <c r="F91" s="1219"/>
      <c r="G91" s="1219"/>
      <c r="H91" s="1219"/>
      <c r="I91" s="1219"/>
      <c r="J91" s="1220"/>
      <c r="K91" s="1221">
        <f>K89</f>
        <v>0</v>
      </c>
      <c r="L91" s="1222"/>
      <c r="M91" s="1223">
        <f>-IF($K91="○",IF((M76+M80+M81)*$L$23*VLOOKUP($AU$21,単価表,53,0)&lt;10,INT((M76+M80+M81)*$L$23*VLOOKUP($AU$21,単価表,53,0)),ROUNDDOWN((M76+M80+M81)*$L$23*VLOOKUP($AU$21,単価表,53,0),-1)),0)</f>
        <v>0</v>
      </c>
      <c r="N91" s="1209"/>
      <c r="O91" s="1210">
        <f>-IF($K91="○",IF((O76+O80+O81)*$L$23*VLOOKUP($AU$21,単価表,53,0)&lt;10,INT((O76+O80+O81)*$L$23*VLOOKUP($AU$21,単価表,53,0)),ROUNDDOWN((O76+O80+O81)*$L$23*VLOOKUP($AU$21,単価表,53,0),-1)),0)</f>
        <v>0</v>
      </c>
      <c r="P91" s="1211"/>
      <c r="Q91" s="1208">
        <f>-IF($K91="○",IF((Q76+Q80+Q81)*$L$23*VLOOKUP($AU$21,単価表,53,0)&lt;10,INT((Q76+Q80+Q81)*$L$23*VLOOKUP($AU$21,単価表,53,0)),ROUNDDOWN((Q76+Q80+Q81)*$L$23*VLOOKUP($AU$21,単価表,53,0),-1)),0)</f>
        <v>0</v>
      </c>
      <c r="R91" s="1209"/>
      <c r="S91" s="1210">
        <f>-IF($K91="○",IF((S76+S80+S81)*$L$23*VLOOKUP($AU$21,単価表,53,0)&lt;10,INT((S76+S80+S81)*$L$23*VLOOKUP($AU$21,単価表,53,0)),ROUNDDOWN((S76+S80+S81)*$L$23*VLOOKUP($AU$21,単価表,53,0),-1)),0)</f>
        <v>0</v>
      </c>
      <c r="T91" s="1211"/>
      <c r="U91" s="1208">
        <f>-IF($K91="○",IF((U76+U80+U81)*$L$23*VLOOKUP($AU$21,単価表,53,0)&lt;10,INT((U76+U80+U81)*$L$23*VLOOKUP($AU$21,単価表,53,0)),ROUNDDOWN((U76+U80+U81)*$L$23*VLOOKUP($AU$21,単価表,53,0),-1)),0)</f>
        <v>0</v>
      </c>
      <c r="V91" s="1209"/>
      <c r="W91" s="1210">
        <f>-IF($K91="○",IF((W76+W80+W81)*$L$23*VLOOKUP($AU$21,単価表,53,0)&lt;10,INT((W76+W80+W81)*$L$23*VLOOKUP($AU$21,単価表,53,0)),ROUNDDOWN((W76+W80+W81)*$L$23*VLOOKUP($AU$21,単価表,53,0),-1)),0)</f>
        <v>0</v>
      </c>
      <c r="X91" s="1211"/>
      <c r="Y91" s="1208">
        <f>-IF($K91="○",IF((Y76+Y80+Y81)*$L$23*VLOOKUP($AU$21,単価表,53,0)&lt;10,INT((Y76+Y80+Y81)*$L$23*VLOOKUP($AU$21,単価表,53,0)),ROUNDDOWN((Y76+Y80+Y81)*$L$23*VLOOKUP($AU$21,単価表,53,0),-1)),0)</f>
        <v>0</v>
      </c>
      <c r="Z91" s="1209"/>
      <c r="AA91" s="1210">
        <f>-IF($K91="○",IF((AA76+AA80+AA81)*$L$23*VLOOKUP($AU$21,単価表,53,0)&lt;10,INT((AA76+AA80+AA81)*$L$23*VLOOKUP($AU$21,単価表,53,0)),ROUNDDOWN((AA76+AA80+AA81)*$L$23*VLOOKUP($AU$21,単価表,53,0),-1)),0)</f>
        <v>0</v>
      </c>
      <c r="AB91" s="1211"/>
      <c r="AC91" s="1208">
        <f>-IF($K91="○",IF((AC76+AC80+AC81)*$L$23*VLOOKUP($AU$21,単価表,53,0)&lt;10,INT((AC76+AC80+AC81)*$L$23*VLOOKUP($AU$21,単価表,53,0)),ROUNDDOWN((AC76+AC80+AC81)*$L$23*VLOOKUP($AU$21,単価表,53,0),-1)),0)</f>
        <v>0</v>
      </c>
      <c r="AD91" s="1209"/>
      <c r="AE91" s="1210">
        <f>-IF($K91="○",IF((AE76+AE80+AE81)*$L$23*VLOOKUP($AU$21,単価表,53,0)&lt;10,INT((AE76+AE80+AE81)*$L$23*VLOOKUP($AU$21,単価表,53,0)),ROUNDDOWN((AE76+AE80+AE81)*$L$23*VLOOKUP($AU$21,単価表,53,0),-1)),0)</f>
        <v>0</v>
      </c>
      <c r="AF91" s="1211"/>
      <c r="AG91" s="348" t="s">
        <v>516</v>
      </c>
    </row>
    <row r="92" spans="1:33" ht="31.5" hidden="1" customHeight="1">
      <c r="A92" s="1317"/>
      <c r="B92" s="1146"/>
      <c r="C92" s="1212" t="s">
        <v>517</v>
      </c>
      <c r="D92" s="1213"/>
      <c r="E92" s="1214"/>
      <c r="F92" s="1214"/>
      <c r="G92" s="1214"/>
      <c r="H92" s="1214"/>
      <c r="I92" s="1214"/>
      <c r="J92" s="1214"/>
      <c r="K92" s="1215">
        <f>K89</f>
        <v>0</v>
      </c>
      <c r="L92" s="1216"/>
      <c r="M92" s="1217">
        <f>M93*M72+M94*M73</f>
        <v>0</v>
      </c>
      <c r="N92" s="1205"/>
      <c r="O92" s="1206">
        <f>O93*O72+O94*O73</f>
        <v>0</v>
      </c>
      <c r="P92" s="1207"/>
      <c r="Q92" s="1204">
        <f>Q93*Q72+Q94*Q73</f>
        <v>0</v>
      </c>
      <c r="R92" s="1205"/>
      <c r="S92" s="1206">
        <f>S93*S72+S94*S73</f>
        <v>0</v>
      </c>
      <c r="T92" s="1207"/>
      <c r="U92" s="1204">
        <f>U93*U72+U94*U73</f>
        <v>0</v>
      </c>
      <c r="V92" s="1205"/>
      <c r="W92" s="1206">
        <f>W93*W72+W94*W73</f>
        <v>0</v>
      </c>
      <c r="X92" s="1207"/>
      <c r="Y92" s="1204">
        <f>Y93*Y72+Y94*Y73</f>
        <v>0</v>
      </c>
      <c r="Z92" s="1205"/>
      <c r="AA92" s="1206">
        <f>AA93*AA72+AA94*AA73</f>
        <v>0</v>
      </c>
      <c r="AB92" s="1207"/>
      <c r="AC92" s="1204">
        <f>AC93*AC72+AC94*AC73</f>
        <v>0</v>
      </c>
      <c r="AD92" s="1205"/>
      <c r="AE92" s="1206">
        <f>AE93*AE72+AE94*AE73</f>
        <v>0</v>
      </c>
      <c r="AF92" s="1207"/>
      <c r="AG92" s="348" t="s">
        <v>518</v>
      </c>
    </row>
    <row r="93" spans="1:33" ht="16.5" hidden="1" customHeight="1">
      <c r="A93" s="1317"/>
      <c r="B93" s="1146"/>
      <c r="C93" s="1184"/>
      <c r="D93" s="1185"/>
      <c r="E93" s="1186" t="s">
        <v>513</v>
      </c>
      <c r="F93" s="1187"/>
      <c r="G93" s="1187"/>
      <c r="H93" s="1187"/>
      <c r="I93" s="1187"/>
      <c r="J93" s="1188"/>
      <c r="K93" s="1189">
        <f>K92</f>
        <v>0</v>
      </c>
      <c r="L93" s="1190"/>
      <c r="M93" s="1191">
        <f>-IF($K93="○",IF((M75+M80+M81)*$Q$23*VLOOKUP($AU$21,単価表,53,0)&lt;10,INT((M75+M80+M81)*$Q$23*VLOOKUP($AU$21,単価表,53,0)),ROUNDDOWN((M75+M80+M81)*$Q$23*VLOOKUP($AU$21,単価表,53,0),-1)),0)</f>
        <v>0</v>
      </c>
      <c r="N93" s="1192"/>
      <c r="O93" s="1193">
        <f>-IF($K93="○",IF((O75+O80+O81)*$Q$23*VLOOKUP($AU$21,単価表,53,0)&lt;10,INT((O75+O80+O81)*$Q$23*VLOOKUP($AU$21,単価表,53,0)),ROUNDDOWN((O75+O80+O81)*$Q$23*VLOOKUP($AU$21,単価表,53,0),-1)),0)</f>
        <v>0</v>
      </c>
      <c r="P93" s="1194"/>
      <c r="Q93" s="1195">
        <f>-IF($K93="○",IF((Q75+Q80+Q81)*$Q$23*VLOOKUP($AU$21,単価表,53,0)&lt;10,INT((Q75+Q80+Q81)*$Q$23*VLOOKUP($AU$21,単価表,53,0)),ROUNDDOWN((Q75+Q80+Q81)*$Q$23*VLOOKUP($AU$21,単価表,53,0),-1)),0)</f>
        <v>0</v>
      </c>
      <c r="R93" s="1192"/>
      <c r="S93" s="1193">
        <f>-IF($K93="○",IF((S75+S80+S81)*$Q$23*VLOOKUP($AU$21,単価表,53,0)&lt;10,INT((S75+S80+S81)*$Q$23*VLOOKUP($AU$21,単価表,53,0)),ROUNDDOWN((S75+S80+S81)*$Q$23*VLOOKUP($AU$21,単価表,53,0),-1)),0)</f>
        <v>0</v>
      </c>
      <c r="T93" s="1194"/>
      <c r="U93" s="1195">
        <f>-IF($K93="○",IF((U75+U80+U81)*$Q$23*VLOOKUP($AU$21,単価表,53,0)&lt;10,INT((U75+U80+U81)*$Q$23*VLOOKUP($AU$21,単価表,53,0)),ROUNDDOWN((U75+U80+U81)*$Q$23*VLOOKUP($AU$21,単価表,53,0),-1)),0)</f>
        <v>0</v>
      </c>
      <c r="V93" s="1192"/>
      <c r="W93" s="1193">
        <f>-IF($K93="○",IF((W75+W80+W81)*$Q$23*VLOOKUP($AU$21,単価表,53,0)&lt;10,INT((W75+W80+W81)*$Q$23*VLOOKUP($AU$21,単価表,53,0)),ROUNDDOWN((W75+W80+W81)*$Q$23*VLOOKUP($AU$21,単価表,53,0),-1)),0)</f>
        <v>0</v>
      </c>
      <c r="X93" s="1194"/>
      <c r="Y93" s="1195">
        <f>-IF($K93="○",IF((Y75+Y80+Y81)*$Q$23*VLOOKUP($AU$21,単価表,53,0)&lt;10,INT((Y75+Y80+Y81)*$Q$23*VLOOKUP($AU$21,単価表,53,0)),ROUNDDOWN((Y75+Y80+Y81)*$Q$23*VLOOKUP($AU$21,単価表,53,0),-1)),0)</f>
        <v>0</v>
      </c>
      <c r="Z93" s="1192"/>
      <c r="AA93" s="1193">
        <f>-IF($K93="○",IF((AA75+AA80+AA81)*$Q$23*VLOOKUP($AU$21,単価表,53,0)&lt;10,INT((AA75+AA80+AA81)*$Q$23*VLOOKUP($AU$21,単価表,53,0)),ROUNDDOWN((AA75+AA80+AA81)*$Q$23*VLOOKUP($AU$21,単価表,53,0),-1)),0)</f>
        <v>0</v>
      </c>
      <c r="AB93" s="1194"/>
      <c r="AC93" s="1195">
        <f>-IF($K93="○",IF((AC75+AC80+AC81)*$Q$23*VLOOKUP($AU$21,単価表,53,0)&lt;10,INT((AC75+AC80+AC81)*$Q$23*VLOOKUP($AU$21,単価表,53,0)),ROUNDDOWN((AC75+AC80+AC81)*$Q$23*VLOOKUP($AU$21,単価表,53,0),-1)),0)</f>
        <v>0</v>
      </c>
      <c r="AD93" s="1192"/>
      <c r="AE93" s="1193">
        <f>-IF($K93="○",IF((AE75+AE80+AE81)*$Q$23*VLOOKUP($AU$21,単価表,53,0)&lt;10,INT((AE75+AE80+AE81)*$Q$23*VLOOKUP($AU$21,単価表,53,0)),ROUNDDOWN((AE75+AE80+AE81)*$Q$23*VLOOKUP($AU$21,単価表,53,0),-1)),0)</f>
        <v>0</v>
      </c>
      <c r="AF93" s="1194"/>
      <c r="AG93" s="348" t="s">
        <v>519</v>
      </c>
    </row>
    <row r="94" spans="1:33" ht="16.5" hidden="1" customHeight="1">
      <c r="A94" s="1317"/>
      <c r="B94" s="1146"/>
      <c r="C94" s="1224"/>
      <c r="D94" s="1225"/>
      <c r="E94" s="1226" t="s">
        <v>515</v>
      </c>
      <c r="F94" s="1227"/>
      <c r="G94" s="1227"/>
      <c r="H94" s="1227"/>
      <c r="I94" s="1227"/>
      <c r="J94" s="1228"/>
      <c r="K94" s="1229">
        <f>K92</f>
        <v>0</v>
      </c>
      <c r="L94" s="1230"/>
      <c r="M94" s="1231">
        <f>-IF($K94="○",IF((M76+M80+M81)*$Q$23*VLOOKUP($AU$21,単価表,53,0)&lt;10,INT((M76+M80+M81)*$Q$23*VLOOKUP($AU$21,単価表,53,0)),ROUNDDOWN((M76+M80+M81)*$Q$23*VLOOKUP($AU$21,単価表,53,0),-1)),0)</f>
        <v>0</v>
      </c>
      <c r="N94" s="1232"/>
      <c r="O94" s="1233">
        <f>-IF($K94="○",IF((O76+O80+O81)*$Q$23*VLOOKUP($AU$21,単価表,53,0)&lt;10,INT((O76+O80+O81)*$Q$23*VLOOKUP($AU$21,単価表,53,0)),ROUNDDOWN((O76+O80+O81)*$Q$23*VLOOKUP($AU$21,単価表,53,0),-1)),0)</f>
        <v>0</v>
      </c>
      <c r="P94" s="1234"/>
      <c r="Q94" s="1235">
        <f>-IF($K94="○",IF((Q76+Q80+Q81)*$Q$23*VLOOKUP($AU$21,単価表,53,0)&lt;10,INT((Q76+Q80+Q81)*$Q$23*VLOOKUP($AU$21,単価表,53,0)),ROUNDDOWN((Q76+Q80+Q81)*$Q$23*VLOOKUP($AU$21,単価表,53,0),-1)),0)</f>
        <v>0</v>
      </c>
      <c r="R94" s="1232"/>
      <c r="S94" s="1233">
        <f>-IF($K94="○",IF((S76+S80+S81)*$Q$23*VLOOKUP($AU$21,単価表,53,0)&lt;10,INT((S76+S80+S81)*$Q$23*VLOOKUP($AU$21,単価表,53,0)),ROUNDDOWN((S76+S80+S81)*$Q$23*VLOOKUP($AU$21,単価表,53,0),-1)),0)</f>
        <v>0</v>
      </c>
      <c r="T94" s="1234"/>
      <c r="U94" s="1235">
        <f>-IF($K94="○",IF((U76+U80+U81)*$Q$23*VLOOKUP($AU$21,単価表,53,0)&lt;10,INT((U76+U80+U81)*$Q$23*VLOOKUP($AU$21,単価表,53,0)),ROUNDDOWN((U76+U80+U81)*$Q$23*VLOOKUP($AU$21,単価表,53,0),-1)),0)</f>
        <v>0</v>
      </c>
      <c r="V94" s="1232"/>
      <c r="W94" s="1233">
        <f>-IF($K94="○",IF((W76+W80+W81)*$Q$23*VLOOKUP($AU$21,単価表,53,0)&lt;10,INT((W76+W80+W81)*$Q$23*VLOOKUP($AU$21,単価表,53,0)),ROUNDDOWN((W76+W80+W81)*$Q$23*VLOOKUP($AU$21,単価表,53,0),-1)),0)</f>
        <v>0</v>
      </c>
      <c r="X94" s="1234"/>
      <c r="Y94" s="1235">
        <f>-IF($K94="○",IF((Y76+Y80+Y81)*$Q$23*VLOOKUP($AU$21,単価表,53,0)&lt;10,INT((Y76+Y80+Y81)*$Q$23*VLOOKUP($AU$21,単価表,53,0)),ROUNDDOWN((Y76+Y80+Y81)*$Q$23*VLOOKUP($AU$21,単価表,53,0),-1)),0)</f>
        <v>0</v>
      </c>
      <c r="Z94" s="1232"/>
      <c r="AA94" s="1233">
        <f>-IF($K94="○",IF((AA76+AA80+AA81)*$Q$23*VLOOKUP($AU$21,単価表,53,0)&lt;10,INT((AA76+AA80+AA81)*$Q$23*VLOOKUP($AU$21,単価表,53,0)),ROUNDDOWN((AA76+AA80+AA81)*$Q$23*VLOOKUP($AU$21,単価表,53,0),-1)),0)</f>
        <v>0</v>
      </c>
      <c r="AB94" s="1234"/>
      <c r="AC94" s="1235">
        <f>-IF($K94="○",IF((AC76+AC80+AC81)*$Q$23*VLOOKUP($AU$21,単価表,53,0)&lt;10,INT((AC76+AC80+AC81)*$Q$23*VLOOKUP($AU$21,単価表,53,0)),ROUNDDOWN((AC76+AC80+AC81)*$Q$23*VLOOKUP($AU$21,単価表,53,0),-1)),0)</f>
        <v>0</v>
      </c>
      <c r="AD94" s="1232"/>
      <c r="AE94" s="1233">
        <f>-IF($K94="○",IF((AE76+AE80+AE81)*$Q$23*VLOOKUP($AU$21,単価表,53,0)&lt;10,INT((AE76+AE80+AE81)*$Q$23*VLOOKUP($AU$21,単価表,53,0)),ROUNDDOWN((AE76+AE80+AE81)*$Q$23*VLOOKUP($AU$21,単価表,53,0),-1)),0)</f>
        <v>0</v>
      </c>
      <c r="AF94" s="1234"/>
      <c r="AG94" s="348" t="s">
        <v>520</v>
      </c>
    </row>
    <row r="95" spans="1:33" ht="28.5" customHeight="1">
      <c r="A95" s="1317"/>
      <c r="B95" s="1146"/>
      <c r="C95" s="1243" t="s">
        <v>801</v>
      </c>
      <c r="D95" s="1243"/>
      <c r="E95" s="1244"/>
      <c r="F95" s="1244"/>
      <c r="G95" s="1244"/>
      <c r="H95" s="1244"/>
      <c r="I95" s="1244"/>
      <c r="J95" s="1244"/>
      <c r="K95" s="1245"/>
      <c r="L95" s="1246"/>
      <c r="M95" s="1238">
        <f>M96*M72+M97*M73</f>
        <v>0</v>
      </c>
      <c r="N95" s="1239"/>
      <c r="O95" s="1240">
        <f>O96*O72+O97*O73</f>
        <v>0</v>
      </c>
      <c r="P95" s="1241"/>
      <c r="Q95" s="1238">
        <f>Q96*Q72+Q97*Q73</f>
        <v>0</v>
      </c>
      <c r="R95" s="1239"/>
      <c r="S95" s="1240">
        <f>S96*S72+S97*S73</f>
        <v>0</v>
      </c>
      <c r="T95" s="1241"/>
      <c r="U95" s="1238">
        <f>U96*U72+U97*U73</f>
        <v>0</v>
      </c>
      <c r="V95" s="1239"/>
      <c r="W95" s="1240">
        <f>W96*W72+W97*W73</f>
        <v>0</v>
      </c>
      <c r="X95" s="1241"/>
      <c r="Y95" s="1238">
        <f>Y96*Y72+Y97*Y73</f>
        <v>0</v>
      </c>
      <c r="Z95" s="1239"/>
      <c r="AA95" s="1240">
        <f>AA96*AA72+AA97*AA73</f>
        <v>0</v>
      </c>
      <c r="AB95" s="1241"/>
      <c r="AC95" s="1238">
        <f>AC96*AC72+AC97*AC73</f>
        <v>0</v>
      </c>
      <c r="AD95" s="1242"/>
      <c r="AE95" s="1238">
        <f>AE96*AE72+AE97*AE73</f>
        <v>0</v>
      </c>
      <c r="AF95" s="1242"/>
      <c r="AG95" s="348" t="s">
        <v>521</v>
      </c>
    </row>
    <row r="96" spans="1:33" ht="16.5" hidden="1" customHeight="1">
      <c r="A96" s="1317"/>
      <c r="B96" s="1146"/>
      <c r="C96" s="1184"/>
      <c r="D96" s="1185"/>
      <c r="E96" s="1186" t="s">
        <v>513</v>
      </c>
      <c r="F96" s="1187"/>
      <c r="G96" s="1187"/>
      <c r="H96" s="1187"/>
      <c r="I96" s="1187"/>
      <c r="J96" s="1188"/>
      <c r="K96" s="1236">
        <f>K95</f>
        <v>0</v>
      </c>
      <c r="L96" s="1237"/>
      <c r="M96" s="1191">
        <f>-IF($K96="○",IF((M75+M80+M81)*$L$26*VLOOKUP($AU$21,単価表,53,0)&lt;10,INT((M75+M80+M81)*$L$26*VLOOKUP($AU$21,単価表,53,0)),ROUNDDOWN((M75+M80+M81)*$L$26*VLOOKUP($AU$21,単価表,53,0),-1)),0)</f>
        <v>0</v>
      </c>
      <c r="N96" s="1192"/>
      <c r="O96" s="1193">
        <f>-IF($K96="○",IF((O75+O80+O81)*$L$26*VLOOKUP($AU$21,単価表,53,0)&lt;10,INT((O75+O80+O81)*$L$26*VLOOKUP($AU$21,単価表,53,0)),ROUNDDOWN((O75+O80+O81)*$L$26*VLOOKUP($AU$21,単価表,53,0),-1)),0)</f>
        <v>0</v>
      </c>
      <c r="P96" s="1194"/>
      <c r="Q96" s="1195">
        <f>-IF($K96="○",IF((Q75+Q80+Q81)*$L$26*VLOOKUP($AU$21,単価表,53,0)&lt;10,INT((Q75+Q80+Q81)*$L$26*VLOOKUP($AU$21,単価表,53,0)),ROUNDDOWN((Q75+Q80+Q81)*$L$26*VLOOKUP($AU$21,単価表,53,0),-1)),0)</f>
        <v>0</v>
      </c>
      <c r="R96" s="1192"/>
      <c r="S96" s="1193">
        <f>-IF($K96="○",IF((S75+S80+S81)*$L$26*VLOOKUP($AU$21,単価表,53,0)&lt;10,INT((S75+S80+S81)*$L$26*VLOOKUP($AU$21,単価表,53,0)),ROUNDDOWN((S75+S80+S81)*$L$26*VLOOKUP($AU$21,単価表,53,0),-1)),0)</f>
        <v>0</v>
      </c>
      <c r="T96" s="1194"/>
      <c r="U96" s="1195">
        <f>-IF($K96="○",IF((U75+U80+U81)*$L$26*VLOOKUP($AU$21,単価表,53,0)&lt;10,INT((U75+U80+U81)*$L$26*VLOOKUP($AU$21,単価表,53,0)),ROUNDDOWN((U75+U80+U81)*$L$26*VLOOKUP($AU$21,単価表,53,0),-1)),0)</f>
        <v>0</v>
      </c>
      <c r="V96" s="1192"/>
      <c r="W96" s="1193">
        <f>-IF($K96="○",IF((W75+W80+W81)*$L$26*VLOOKUP($AU$21,単価表,53,0)&lt;10,INT((W75+W80+W81)*$L$26*VLOOKUP($AU$21,単価表,53,0)),ROUNDDOWN((W75+W80+W81)*$L$26*VLOOKUP($AU$21,単価表,53,0),-1)),0)</f>
        <v>0</v>
      </c>
      <c r="X96" s="1194"/>
      <c r="Y96" s="1195">
        <f>-IF($K96="○",IF((Y75+Y80+Y81)*$L$26*VLOOKUP($AU$21,単価表,53,0)&lt;10,INT((Y75+Y80+Y81)*$L$26*VLOOKUP($AU$21,単価表,53,0)),ROUNDDOWN((Y75+Y80+Y81)*$L$26*VLOOKUP($AU$21,単価表,53,0),-1)),0)</f>
        <v>0</v>
      </c>
      <c r="Z96" s="1192"/>
      <c r="AA96" s="1193">
        <f>-IF($K96="○",IF((AA75+AA80+AA81)*$L$26*VLOOKUP($AU$21,単価表,53,0)&lt;10,INT((AA75+AA80+AA81)*$L$26*VLOOKUP($AU$21,単価表,53,0)),ROUNDDOWN((AA75+AA80+AA81)*$L$26*VLOOKUP($AU$21,単価表,53,0),-1)),0)</f>
        <v>0</v>
      </c>
      <c r="AB96" s="1194"/>
      <c r="AC96" s="1195">
        <f>-IF($K96="○",IF((AC75+AC80+AC81)*$L$26*VLOOKUP($AU$21,単価表,53,0)&lt;10,INT((AC75+AC80+AC81)*$L$26*VLOOKUP($AU$21,単価表,53,0)),ROUNDDOWN((AC75+AC80+AC81)*$L$26*VLOOKUP($AU$21,単価表,53,0),-1)),0)</f>
        <v>0</v>
      </c>
      <c r="AD96" s="1192"/>
      <c r="AE96" s="1193">
        <f>-IF($K96="○",IF((AE75+AE80+AE81)*$L$26*VLOOKUP($AU$21,単価表,53,0)&lt;10,INT((AE75+AE80+AE81)*$L$26*VLOOKUP($AU$21,単価表,53,0)),ROUNDDOWN((AE75+AE80+AE81)*$L$26*VLOOKUP($AU$21,単価表,53,0),-1)),0)</f>
        <v>0</v>
      </c>
      <c r="AF96" s="1194"/>
      <c r="AG96" s="348" t="s">
        <v>522</v>
      </c>
    </row>
    <row r="97" spans="1:42" ht="16.5" hidden="1" customHeight="1">
      <c r="A97" s="1317"/>
      <c r="B97" s="1146"/>
      <c r="C97" s="1184"/>
      <c r="D97" s="1185"/>
      <c r="E97" s="1218" t="s">
        <v>515</v>
      </c>
      <c r="F97" s="1219"/>
      <c r="G97" s="1219"/>
      <c r="H97" s="1219"/>
      <c r="I97" s="1219"/>
      <c r="J97" s="1220"/>
      <c r="K97" s="1182">
        <f>K95</f>
        <v>0</v>
      </c>
      <c r="L97" s="1183"/>
      <c r="M97" s="1223">
        <f>-IF($K97="○",IF((M76+M80+M81)*$L$26*VLOOKUP($AU$21,単価表,53,0)&lt;10,INT((M76+M80+M81)*$L$26*VLOOKUP($AU$21,単価表,53,0)),ROUNDDOWN((M76+M80+M81)*$L$26*VLOOKUP($AU$21,単価表,53,0),-1)),0)</f>
        <v>0</v>
      </c>
      <c r="N97" s="1209"/>
      <c r="O97" s="1210">
        <f>-IF($K97="○",IF((O76+O80+O81)*$L$26*VLOOKUP($AU$21,単価表,53,0)&lt;10,INT((O76+O80+O81)*$L$26*VLOOKUP($AU$21,単価表,53,0)),ROUNDDOWN((O76+O80+O81)*$L$26*VLOOKUP($AU$21,単価表,53,0),-1)),0)</f>
        <v>0</v>
      </c>
      <c r="P97" s="1211"/>
      <c r="Q97" s="1208">
        <f>-IF($K97="○",IF((Q76+Q80+Q81)*$L$26*VLOOKUP($AU$21,単価表,53,0)&lt;10,INT((Q76+Q80+Q81)*$L$26*VLOOKUP($AU$21,単価表,53,0)),ROUNDDOWN((Q76+Q80+Q81)*$L$26*VLOOKUP($AU$21,単価表,53,0),-1)),0)</f>
        <v>0</v>
      </c>
      <c r="R97" s="1209"/>
      <c r="S97" s="1210">
        <f>-IF($K97="○",IF((S76+S80+S81)*$L$26*VLOOKUP($AU$21,単価表,53,0)&lt;10,INT((S76+S80+S81)*$L$26*VLOOKUP($AU$21,単価表,53,0)),ROUNDDOWN((S76+S80+S81)*$L$26*VLOOKUP($AU$21,単価表,53,0),-1)),0)</f>
        <v>0</v>
      </c>
      <c r="T97" s="1211"/>
      <c r="U97" s="1208">
        <f>-IF($K97="○",IF((U76+U80+U81)*$L$26*VLOOKUP($AU$21,単価表,53,0)&lt;10,INT((U76+U80+U81)*$L$26*VLOOKUP($AU$21,単価表,53,0)),ROUNDDOWN((U76+U80+U81)*$L$26*VLOOKUP($AU$21,単価表,53,0),-1)),0)</f>
        <v>0</v>
      </c>
      <c r="V97" s="1209"/>
      <c r="W97" s="1210">
        <f>-IF($K97="○",IF((W76+W80+W81)*$L$26*VLOOKUP($AU$21,単価表,53,0)&lt;10,INT((W76+W80+W81)*$L$26*VLOOKUP($AU$21,単価表,53,0)),ROUNDDOWN((W76+W80+W81)*$L$26*VLOOKUP($AU$21,単価表,53,0),-1)),0)</f>
        <v>0</v>
      </c>
      <c r="X97" s="1211"/>
      <c r="Y97" s="1208">
        <f>-IF($K97="○",IF((Y76+Y80+Y81)*$L$26*VLOOKUP($AU$21,単価表,53,0)&lt;10,INT((Y76+Y80+Y81)*$L$26*VLOOKUP($AU$21,単価表,53,0)),ROUNDDOWN((Y76+Y80+Y81)*$L$26*VLOOKUP($AU$21,単価表,53,0),-1)),0)</f>
        <v>0</v>
      </c>
      <c r="Z97" s="1209"/>
      <c r="AA97" s="1210">
        <f>-IF($K97="○",IF((AA76+AA80+AA81)*$L$26*VLOOKUP($AU$21,単価表,53,0)&lt;10,INT((AA76+AA80+AA81)*$L$26*VLOOKUP($AU$21,単価表,53,0)),ROUNDDOWN((AA76+AA80+AA81)*$L$26*VLOOKUP($AU$21,単価表,53,0),-1)),0)</f>
        <v>0</v>
      </c>
      <c r="AB97" s="1211"/>
      <c r="AC97" s="1208">
        <f>-IF($K97="○",IF((AC76+AC80+AC81)*$L$26*VLOOKUP($AU$21,単価表,53,0)&lt;10,INT((AC76+AC80+AC81)*$L$26*VLOOKUP($AU$21,単価表,53,0)),ROUNDDOWN((AC76+AC80+AC81)*$L$26*VLOOKUP($AU$21,単価表,53,0),-1)),0)</f>
        <v>0</v>
      </c>
      <c r="AD97" s="1209"/>
      <c r="AE97" s="1210">
        <f>-IF($K97="○",IF((AE76+AE80+AE81)*$L$26*VLOOKUP($AU$21,単価表,53,0)&lt;10,INT((AE76+AE80+AE81)*$L$26*VLOOKUP($AU$21,単価表,53,0)),ROUNDDOWN((AE76+AE80+AE81)*$L$26*VLOOKUP($AU$21,単価表,53,0),-1)),0)</f>
        <v>0</v>
      </c>
      <c r="AF97" s="1211"/>
      <c r="AG97" s="348" t="s">
        <v>523</v>
      </c>
    </row>
    <row r="98" spans="1:42" ht="19.5" thickBot="1">
      <c r="A98" s="1317"/>
      <c r="B98" s="1146"/>
      <c r="C98" s="1252" t="s">
        <v>524</v>
      </c>
      <c r="D98" s="1253"/>
      <c r="E98" s="1253"/>
      <c r="F98" s="1253"/>
      <c r="G98" s="1253"/>
      <c r="H98" s="1253"/>
      <c r="I98" s="1253"/>
      <c r="J98" s="1253"/>
      <c r="K98" s="1254" t="s">
        <v>525</v>
      </c>
      <c r="L98" s="1255"/>
      <c r="M98" s="1251"/>
      <c r="N98" s="1248"/>
      <c r="O98" s="1249"/>
      <c r="P98" s="1251"/>
      <c r="Q98" s="1247"/>
      <c r="R98" s="1248"/>
      <c r="S98" s="1249"/>
      <c r="T98" s="1251"/>
      <c r="U98" s="1247"/>
      <c r="V98" s="1248"/>
      <c r="W98" s="1249"/>
      <c r="X98" s="1250"/>
      <c r="Y98" s="1251"/>
      <c r="Z98" s="1248"/>
      <c r="AA98" s="1249"/>
      <c r="AB98" s="1250"/>
      <c r="AC98" s="1251"/>
      <c r="AD98" s="1248"/>
      <c r="AE98" s="1249"/>
      <c r="AF98" s="1250"/>
    </row>
    <row r="99" spans="1:42" ht="19.5" hidden="1" thickTop="1">
      <c r="A99" s="1317"/>
      <c r="B99" s="1146"/>
      <c r="C99" s="1267" t="s">
        <v>526</v>
      </c>
      <c r="D99" s="1268"/>
      <c r="E99" s="1268"/>
      <c r="F99" s="1268"/>
      <c r="G99" s="1268"/>
      <c r="H99" s="1268"/>
      <c r="I99" s="1268"/>
      <c r="J99" s="1268"/>
      <c r="K99" s="1268"/>
      <c r="L99" s="1269"/>
      <c r="M99" s="1262">
        <f>M86+M89</f>
        <v>0</v>
      </c>
      <c r="N99" s="1263"/>
      <c r="O99" s="1260">
        <f>O86+O89</f>
        <v>0</v>
      </c>
      <c r="P99" s="1261"/>
      <c r="Q99" s="1262">
        <f>Q86+Q89</f>
        <v>0</v>
      </c>
      <c r="R99" s="1263"/>
      <c r="S99" s="1260">
        <f>S86+S89</f>
        <v>0</v>
      </c>
      <c r="T99" s="1261"/>
      <c r="U99" s="1262">
        <f>U86+U89</f>
        <v>0</v>
      </c>
      <c r="V99" s="1263"/>
      <c r="W99" s="1260">
        <f>W86+W89</f>
        <v>0</v>
      </c>
      <c r="X99" s="1261"/>
      <c r="Y99" s="1262">
        <f>Y86+Y89</f>
        <v>0</v>
      </c>
      <c r="Z99" s="1263"/>
      <c r="AA99" s="1260">
        <f>AA86+AA89</f>
        <v>0</v>
      </c>
      <c r="AB99" s="1261"/>
      <c r="AC99" s="1262">
        <f>AC86+AC89</f>
        <v>0</v>
      </c>
      <c r="AD99" s="1263"/>
      <c r="AE99" s="1260">
        <f>AE86+AE89</f>
        <v>0</v>
      </c>
      <c r="AF99" s="1261"/>
    </row>
    <row r="100" spans="1:42" hidden="1">
      <c r="A100" s="1317"/>
      <c r="B100" s="1146"/>
      <c r="C100" s="1264" t="s">
        <v>527</v>
      </c>
      <c r="D100" s="1265"/>
      <c r="E100" s="1265"/>
      <c r="F100" s="1265"/>
      <c r="G100" s="1265"/>
      <c r="H100" s="1265"/>
      <c r="I100" s="1265"/>
      <c r="J100" s="1265"/>
      <c r="K100" s="1265"/>
      <c r="L100" s="1266"/>
      <c r="M100" s="1256">
        <f>M87+M92</f>
        <v>0</v>
      </c>
      <c r="N100" s="1257"/>
      <c r="O100" s="1258">
        <f>O87+O92</f>
        <v>0</v>
      </c>
      <c r="P100" s="1259"/>
      <c r="Q100" s="1256">
        <f>Q87+Q92</f>
        <v>0</v>
      </c>
      <c r="R100" s="1257"/>
      <c r="S100" s="1258">
        <f>S87+S92</f>
        <v>0</v>
      </c>
      <c r="T100" s="1259"/>
      <c r="U100" s="1256">
        <f>U87+U92</f>
        <v>0</v>
      </c>
      <c r="V100" s="1257"/>
      <c r="W100" s="1258">
        <f>W87+W92</f>
        <v>0</v>
      </c>
      <c r="X100" s="1259"/>
      <c r="Y100" s="1256">
        <f>Y87+Y92</f>
        <v>0</v>
      </c>
      <c r="Z100" s="1257"/>
      <c r="AA100" s="1258">
        <f>AA87+AA92</f>
        <v>0</v>
      </c>
      <c r="AB100" s="1259"/>
      <c r="AC100" s="1256">
        <f>AC87+AC92</f>
        <v>0</v>
      </c>
      <c r="AD100" s="1257"/>
      <c r="AE100" s="1258">
        <f>AE87+AE92</f>
        <v>0</v>
      </c>
      <c r="AF100" s="1259"/>
    </row>
    <row r="101" spans="1:42" ht="20.25" thickTop="1" thickBot="1">
      <c r="A101" s="1317"/>
      <c r="B101" s="1146"/>
      <c r="C101" s="1129" t="s">
        <v>528</v>
      </c>
      <c r="D101" s="1130"/>
      <c r="E101" s="1130"/>
      <c r="F101" s="1130"/>
      <c r="G101" s="1130"/>
      <c r="H101" s="1130"/>
      <c r="I101" s="1130"/>
      <c r="J101" s="1130"/>
      <c r="K101" s="1130"/>
      <c r="L101" s="1272"/>
      <c r="M101" s="1116">
        <f>M88+M95</f>
        <v>0</v>
      </c>
      <c r="N101" s="1141"/>
      <c r="O101" s="1089">
        <f>O88+O95</f>
        <v>0</v>
      </c>
      <c r="P101" s="1090"/>
      <c r="Q101" s="1116">
        <f>Q88+Q95</f>
        <v>0</v>
      </c>
      <c r="R101" s="1141"/>
      <c r="S101" s="1089">
        <f>S88+S95</f>
        <v>0</v>
      </c>
      <c r="T101" s="1090"/>
      <c r="U101" s="1116">
        <f>U88+U95</f>
        <v>0</v>
      </c>
      <c r="V101" s="1141"/>
      <c r="W101" s="1089">
        <f>W88+W95</f>
        <v>0</v>
      </c>
      <c r="X101" s="1090"/>
      <c r="Y101" s="1116">
        <f>Y88+Y95</f>
        <v>0</v>
      </c>
      <c r="Z101" s="1141"/>
      <c r="AA101" s="1089">
        <f>AA88+AA95</f>
        <v>0</v>
      </c>
      <c r="AB101" s="1090"/>
      <c r="AC101" s="1116">
        <f>AC88+AC95</f>
        <v>0</v>
      </c>
      <c r="AD101" s="1141"/>
      <c r="AE101" s="1089">
        <f>AE88+AE95</f>
        <v>0</v>
      </c>
      <c r="AF101" s="1090"/>
    </row>
    <row r="102" spans="1:42" hidden="1">
      <c r="A102" s="1317"/>
      <c r="B102" s="1146"/>
      <c r="C102" s="1270" t="s">
        <v>529</v>
      </c>
      <c r="D102" s="1271"/>
      <c r="E102" s="1271"/>
      <c r="F102" s="1271"/>
      <c r="G102" s="1271"/>
      <c r="H102" s="1271"/>
      <c r="I102" s="1271"/>
      <c r="J102" s="1271"/>
      <c r="K102" s="1271"/>
      <c r="L102" s="1271"/>
      <c r="M102" s="1086">
        <f>M89</f>
        <v>0</v>
      </c>
      <c r="N102" s="1085"/>
      <c r="O102" s="1084">
        <f>O89</f>
        <v>0</v>
      </c>
      <c r="P102" s="1084"/>
      <c r="Q102" s="1086">
        <f>Q89</f>
        <v>0</v>
      </c>
      <c r="R102" s="1085"/>
      <c r="S102" s="1084">
        <f>S89</f>
        <v>0</v>
      </c>
      <c r="T102" s="1084"/>
      <c r="U102" s="1086">
        <f>U89</f>
        <v>0</v>
      </c>
      <c r="V102" s="1085"/>
      <c r="W102" s="1084">
        <f>W89</f>
        <v>0</v>
      </c>
      <c r="X102" s="1084"/>
      <c r="Y102" s="1086">
        <f>Y89</f>
        <v>0</v>
      </c>
      <c r="Z102" s="1084"/>
      <c r="AA102" s="1083">
        <f>AA89</f>
        <v>0</v>
      </c>
      <c r="AB102" s="1084"/>
      <c r="AC102" s="1086">
        <f>AC89</f>
        <v>0</v>
      </c>
      <c r="AD102" s="1084"/>
      <c r="AE102" s="1083">
        <f>AE89</f>
        <v>0</v>
      </c>
      <c r="AF102" s="1087"/>
    </row>
    <row r="103" spans="1:42" hidden="1">
      <c r="A103" s="1317"/>
      <c r="B103" s="1146"/>
      <c r="C103" s="1278" t="s">
        <v>530</v>
      </c>
      <c r="D103" s="1279"/>
      <c r="E103" s="1279"/>
      <c r="F103" s="1279"/>
      <c r="G103" s="1279"/>
      <c r="H103" s="1279"/>
      <c r="I103" s="1279"/>
      <c r="J103" s="1279"/>
      <c r="K103" s="1279"/>
      <c r="L103" s="1279"/>
      <c r="M103" s="1086">
        <f>M92</f>
        <v>0</v>
      </c>
      <c r="N103" s="1085"/>
      <c r="O103" s="1084">
        <f>O92</f>
        <v>0</v>
      </c>
      <c r="P103" s="1084"/>
      <c r="Q103" s="1086">
        <f>Q92</f>
        <v>0</v>
      </c>
      <c r="R103" s="1085"/>
      <c r="S103" s="1084">
        <f>S92</f>
        <v>0</v>
      </c>
      <c r="T103" s="1084"/>
      <c r="U103" s="1086">
        <f>U92</f>
        <v>0</v>
      </c>
      <c r="V103" s="1085"/>
      <c r="W103" s="1084">
        <f>W92</f>
        <v>0</v>
      </c>
      <c r="X103" s="1084"/>
      <c r="Y103" s="1086">
        <f>Y92</f>
        <v>0</v>
      </c>
      <c r="Z103" s="1084"/>
      <c r="AA103" s="1083">
        <f>AA92</f>
        <v>0</v>
      </c>
      <c r="AB103" s="1084"/>
      <c r="AC103" s="1086">
        <f>AC92</f>
        <v>0</v>
      </c>
      <c r="AD103" s="1084"/>
      <c r="AE103" s="1083">
        <f>AE92</f>
        <v>0</v>
      </c>
      <c r="AF103" s="1087"/>
    </row>
    <row r="104" spans="1:42" ht="19.5" hidden="1" thickBot="1">
      <c r="A104" s="1317"/>
      <c r="B104" s="1147"/>
      <c r="C104" s="1270" t="s">
        <v>531</v>
      </c>
      <c r="D104" s="1271"/>
      <c r="E104" s="1271"/>
      <c r="F104" s="1271"/>
      <c r="G104" s="1271"/>
      <c r="H104" s="1271"/>
      <c r="I104" s="1271"/>
      <c r="J104" s="1271"/>
      <c r="K104" s="1271"/>
      <c r="L104" s="1271"/>
      <c r="M104" s="1274">
        <f>M95</f>
        <v>0</v>
      </c>
      <c r="N104" s="1277"/>
      <c r="O104" s="1273">
        <f>O95</f>
        <v>0</v>
      </c>
      <c r="P104" s="1273"/>
      <c r="Q104" s="1274">
        <f>Q95</f>
        <v>0</v>
      </c>
      <c r="R104" s="1277"/>
      <c r="S104" s="1273">
        <f>S95</f>
        <v>0</v>
      </c>
      <c r="T104" s="1273"/>
      <c r="U104" s="1274">
        <f>U95</f>
        <v>0</v>
      </c>
      <c r="V104" s="1277"/>
      <c r="W104" s="1273">
        <f>W95</f>
        <v>0</v>
      </c>
      <c r="X104" s="1273"/>
      <c r="Y104" s="1274">
        <f>Y95</f>
        <v>0</v>
      </c>
      <c r="Z104" s="1273"/>
      <c r="AA104" s="1275">
        <f>AA95</f>
        <v>0</v>
      </c>
      <c r="AB104" s="1273"/>
      <c r="AC104" s="1274">
        <f>AC95</f>
        <v>0</v>
      </c>
      <c r="AD104" s="1273"/>
      <c r="AE104" s="1275">
        <f>AE95</f>
        <v>0</v>
      </c>
      <c r="AF104" s="1276"/>
    </row>
    <row r="105" spans="1:42">
      <c r="A105" s="1317"/>
      <c r="B105" s="1298" t="s">
        <v>532</v>
      </c>
      <c r="C105" s="1299" t="s">
        <v>533</v>
      </c>
      <c r="D105" s="1300"/>
      <c r="E105" s="1300"/>
      <c r="F105" s="1300"/>
      <c r="G105" s="1300"/>
      <c r="H105" s="1300"/>
      <c r="I105" s="1300"/>
      <c r="J105" s="1301"/>
      <c r="K105" s="1302"/>
      <c r="L105" s="1303"/>
      <c r="M105" s="1304">
        <f>IF($K105="○",IF(AP105/SUM($M$72:$AF$73)&lt;10,INT(AP105/SUM($M$72:$AF$73)),ROUNDDOWN(AP105/SUM($M$72:$AF$73),-1)),0)</f>
        <v>0</v>
      </c>
      <c r="N105" s="1305"/>
      <c r="O105" s="1305"/>
      <c r="P105" s="1305"/>
      <c r="Q105" s="1305"/>
      <c r="R105" s="1305"/>
      <c r="S105" s="1305"/>
      <c r="T105" s="1305"/>
      <c r="U105" s="1305"/>
      <c r="V105" s="1305"/>
      <c r="W105" s="1305"/>
      <c r="X105" s="1305"/>
      <c r="Y105" s="1305"/>
      <c r="Z105" s="1305"/>
      <c r="AA105" s="1305"/>
      <c r="AB105" s="1305"/>
      <c r="AC105" s="1305"/>
      <c r="AD105" s="1305"/>
      <c r="AE105" s="1305"/>
      <c r="AF105" s="1306"/>
      <c r="AN105" s="348" t="s">
        <v>534</v>
      </c>
      <c r="AP105" s="348">
        <v>2560</v>
      </c>
    </row>
    <row r="106" spans="1:42">
      <c r="A106" s="1317"/>
      <c r="B106" s="1298"/>
      <c r="C106" s="1099" t="s">
        <v>535</v>
      </c>
      <c r="D106" s="1100"/>
      <c r="E106" s="1100"/>
      <c r="F106" s="1100"/>
      <c r="G106" s="1100"/>
      <c r="H106" s="1100"/>
      <c r="I106" s="1100"/>
      <c r="J106" s="1101"/>
      <c r="K106" s="1102"/>
      <c r="L106" s="1103"/>
      <c r="M106" s="1307">
        <f>IF($K106="A",IF(AP106/SUM(M72:AF73)&lt;10,INT(AP106/SUM(M72:AF73)),ROUNDDOWN(AP106/SUM(M72:AF73),-1)),IF($K106="B",IF(AP107/SUM(M72:AF73)&lt;10,INT(AP107/SUM(M72:AF73)),ROUNDDOWN(AP107/SUM(M72:AF73),-1)),0))</f>
        <v>0</v>
      </c>
      <c r="N106" s="1308"/>
      <c r="O106" s="1308"/>
      <c r="P106" s="1308"/>
      <c r="Q106" s="1308"/>
      <c r="R106" s="1308"/>
      <c r="S106" s="1308"/>
      <c r="T106" s="1308"/>
      <c r="U106" s="1308"/>
      <c r="V106" s="1308"/>
      <c r="W106" s="1308"/>
      <c r="X106" s="1308"/>
      <c r="Y106" s="1308"/>
      <c r="Z106" s="1308"/>
      <c r="AA106" s="1308"/>
      <c r="AB106" s="1308"/>
      <c r="AC106" s="1308"/>
      <c r="AD106" s="1308"/>
      <c r="AE106" s="1308"/>
      <c r="AF106" s="1309"/>
      <c r="AN106" s="348" t="s">
        <v>536</v>
      </c>
      <c r="AO106" s="348" t="s">
        <v>537</v>
      </c>
      <c r="AP106" s="348">
        <v>490</v>
      </c>
    </row>
    <row r="107" spans="1:42" ht="19.5" thickBot="1">
      <c r="A107" s="1317"/>
      <c r="B107" s="1298"/>
      <c r="C107" s="1310" t="s">
        <v>538</v>
      </c>
      <c r="D107" s="1311"/>
      <c r="E107" s="1311"/>
      <c r="F107" s="1311"/>
      <c r="G107" s="1311"/>
      <c r="H107" s="1311"/>
      <c r="I107" s="1311"/>
      <c r="J107" s="1312"/>
      <c r="K107" s="1138"/>
      <c r="L107" s="1139"/>
      <c r="M107" s="1313">
        <f>IF($K107="○",IF(AP108/SUM($M$72:$AF$73)&lt;10,INT(AP108/SUM($M$72:$AF$73)),ROUNDDOWN(AP108/SUM($M$72:$AF$73),-1)),0)</f>
        <v>0</v>
      </c>
      <c r="N107" s="1314"/>
      <c r="O107" s="1314"/>
      <c r="P107" s="1314"/>
      <c r="Q107" s="1314"/>
      <c r="R107" s="1314"/>
      <c r="S107" s="1314"/>
      <c r="T107" s="1314"/>
      <c r="U107" s="1314"/>
      <c r="V107" s="1314"/>
      <c r="W107" s="1314"/>
      <c r="X107" s="1314"/>
      <c r="Y107" s="1314"/>
      <c r="Z107" s="1314"/>
      <c r="AA107" s="1314"/>
      <c r="AB107" s="1314"/>
      <c r="AC107" s="1314"/>
      <c r="AD107" s="1314"/>
      <c r="AE107" s="1314"/>
      <c r="AF107" s="1315"/>
      <c r="AO107" s="348" t="s">
        <v>539</v>
      </c>
      <c r="AP107" s="348">
        <v>330</v>
      </c>
    </row>
    <row r="108" spans="1:42" ht="19.5" thickTop="1">
      <c r="A108" s="1318"/>
      <c r="B108" s="1298"/>
      <c r="C108" s="1290" t="s">
        <v>800</v>
      </c>
      <c r="D108" s="1291"/>
      <c r="E108" s="1291"/>
      <c r="F108" s="1291"/>
      <c r="G108" s="1291"/>
      <c r="H108" s="1291"/>
      <c r="I108" s="1291"/>
      <c r="J108" s="1291"/>
      <c r="K108" s="1157"/>
      <c r="L108" s="1158"/>
      <c r="M108" s="1292">
        <f>SUM(M105:AF107)</f>
        <v>0</v>
      </c>
      <c r="N108" s="1293"/>
      <c r="O108" s="1293"/>
      <c r="P108" s="1293"/>
      <c r="Q108" s="1293"/>
      <c r="R108" s="1293"/>
      <c r="S108" s="1293"/>
      <c r="T108" s="1293"/>
      <c r="U108" s="1293"/>
      <c r="V108" s="1293"/>
      <c r="W108" s="1293"/>
      <c r="X108" s="1293"/>
      <c r="Y108" s="1293"/>
      <c r="Z108" s="1293"/>
      <c r="AA108" s="1293"/>
      <c r="AB108" s="1293"/>
      <c r="AC108" s="1293"/>
      <c r="AD108" s="1293"/>
      <c r="AE108" s="1293"/>
      <c r="AF108" s="1294"/>
      <c r="AN108" s="348" t="s">
        <v>540</v>
      </c>
      <c r="AP108" s="348">
        <v>460</v>
      </c>
    </row>
    <row r="109" spans="1:42" ht="30.75" customHeight="1">
      <c r="A109" s="1295" t="s">
        <v>802</v>
      </c>
      <c r="B109" s="1296"/>
      <c r="C109" s="1296"/>
      <c r="D109" s="1296"/>
      <c r="E109" s="1296"/>
      <c r="F109" s="1296"/>
      <c r="G109" s="1296"/>
      <c r="H109" s="1296"/>
      <c r="I109" s="1296"/>
      <c r="J109" s="1296"/>
      <c r="K109" s="1296"/>
      <c r="L109" s="1297"/>
      <c r="M109" s="1282">
        <f>M83</f>
        <v>0</v>
      </c>
      <c r="N109" s="1280"/>
      <c r="O109" s="1280">
        <f>O83</f>
        <v>0</v>
      </c>
      <c r="P109" s="1281"/>
      <c r="Q109" s="1282">
        <f>Q83</f>
        <v>0</v>
      </c>
      <c r="R109" s="1280"/>
      <c r="S109" s="1280">
        <f>S83</f>
        <v>0</v>
      </c>
      <c r="T109" s="1281"/>
      <c r="U109" s="1282">
        <f>U83</f>
        <v>0</v>
      </c>
      <c r="V109" s="1280"/>
      <c r="W109" s="1280">
        <f>W83</f>
        <v>0</v>
      </c>
      <c r="X109" s="1281"/>
      <c r="Y109" s="1282">
        <f>Y83</f>
        <v>0</v>
      </c>
      <c r="Z109" s="1280"/>
      <c r="AA109" s="1280">
        <f>AA83</f>
        <v>0</v>
      </c>
      <c r="AB109" s="1281"/>
      <c r="AC109" s="1282">
        <f>AC83</f>
        <v>0</v>
      </c>
      <c r="AD109" s="1280"/>
      <c r="AE109" s="1280">
        <f>AE83</f>
        <v>0</v>
      </c>
      <c r="AF109" s="1281"/>
    </row>
    <row r="110" spans="1:42" hidden="1">
      <c r="A110" s="1283" t="s">
        <v>803</v>
      </c>
      <c r="B110" s="1284"/>
      <c r="C110" s="1284"/>
      <c r="D110" s="1284"/>
      <c r="E110" s="1284"/>
      <c r="F110" s="1284"/>
      <c r="G110" s="1284"/>
      <c r="H110" s="1284"/>
      <c r="I110" s="1284"/>
      <c r="J110" s="1284"/>
      <c r="K110" s="1284"/>
      <c r="L110" s="1285"/>
      <c r="M110" s="1286">
        <f>M109*M72</f>
        <v>0</v>
      </c>
      <c r="N110" s="1287"/>
      <c r="O110" s="1287">
        <f>O109*O72</f>
        <v>0</v>
      </c>
      <c r="P110" s="1288"/>
      <c r="Q110" s="1286">
        <f>Q109*Q72</f>
        <v>0</v>
      </c>
      <c r="R110" s="1287"/>
      <c r="S110" s="1287">
        <f>S109*S72</f>
        <v>0</v>
      </c>
      <c r="T110" s="1288"/>
      <c r="U110" s="1286">
        <f>U109*U72</f>
        <v>0</v>
      </c>
      <c r="V110" s="1289"/>
      <c r="W110" s="1287">
        <f>W109*W72</f>
        <v>0</v>
      </c>
      <c r="X110" s="1287"/>
      <c r="Y110" s="1286">
        <f>Y109*Y72</f>
        <v>0</v>
      </c>
      <c r="Z110" s="1287"/>
      <c r="AA110" s="1319">
        <f>AA109*AA72</f>
        <v>0</v>
      </c>
      <c r="AB110" s="1287"/>
      <c r="AC110" s="1286">
        <f>AC109*AC72</f>
        <v>0</v>
      </c>
      <c r="AD110" s="1289"/>
      <c r="AE110" s="1287">
        <f>AE109*AE72</f>
        <v>0</v>
      </c>
      <c r="AF110" s="1288"/>
    </row>
    <row r="111" spans="1:42" ht="30.75" customHeight="1">
      <c r="A111" s="1295" t="s">
        <v>804</v>
      </c>
      <c r="B111" s="1296"/>
      <c r="C111" s="1296"/>
      <c r="D111" s="1296"/>
      <c r="E111" s="1296"/>
      <c r="F111" s="1296"/>
      <c r="G111" s="1296"/>
      <c r="H111" s="1296"/>
      <c r="I111" s="1296"/>
      <c r="J111" s="1296"/>
      <c r="K111" s="1296"/>
      <c r="L111" s="1297"/>
      <c r="M111" s="1282">
        <f>M84</f>
        <v>0</v>
      </c>
      <c r="N111" s="1280"/>
      <c r="O111" s="1280">
        <f>O84</f>
        <v>0</v>
      </c>
      <c r="P111" s="1281"/>
      <c r="Q111" s="1282">
        <f>Q84</f>
        <v>0</v>
      </c>
      <c r="R111" s="1280"/>
      <c r="S111" s="1280">
        <f>S84</f>
        <v>0</v>
      </c>
      <c r="T111" s="1281"/>
      <c r="U111" s="1282">
        <f>U84</f>
        <v>0</v>
      </c>
      <c r="V111" s="1280"/>
      <c r="W111" s="1280">
        <f>W84</f>
        <v>0</v>
      </c>
      <c r="X111" s="1281"/>
      <c r="Y111" s="1282">
        <f>Y84</f>
        <v>0</v>
      </c>
      <c r="Z111" s="1280"/>
      <c r="AA111" s="1280">
        <f>AA84</f>
        <v>0</v>
      </c>
      <c r="AB111" s="1281"/>
      <c r="AC111" s="1282">
        <f>AC84</f>
        <v>0</v>
      </c>
      <c r="AD111" s="1280"/>
      <c r="AE111" s="1280">
        <f>AE84</f>
        <v>0</v>
      </c>
      <c r="AF111" s="1281"/>
    </row>
    <row r="112" spans="1:42" hidden="1">
      <c r="A112" s="1283" t="s">
        <v>803</v>
      </c>
      <c r="B112" s="1284"/>
      <c r="C112" s="1284"/>
      <c r="D112" s="1284"/>
      <c r="E112" s="1284"/>
      <c r="F112" s="1284"/>
      <c r="G112" s="1284"/>
      <c r="H112" s="1284"/>
      <c r="I112" s="1284"/>
      <c r="J112" s="1284"/>
      <c r="K112" s="1284"/>
      <c r="L112" s="1285"/>
      <c r="M112" s="1286">
        <f>M111*M73</f>
        <v>0</v>
      </c>
      <c r="N112" s="1287"/>
      <c r="O112" s="1287">
        <f>O111*O73</f>
        <v>0</v>
      </c>
      <c r="P112" s="1288"/>
      <c r="Q112" s="1286">
        <f>Q111*Q73</f>
        <v>0</v>
      </c>
      <c r="R112" s="1287"/>
      <c r="S112" s="1287">
        <f>S111*S73</f>
        <v>0</v>
      </c>
      <c r="T112" s="1288"/>
      <c r="U112" s="1286">
        <f>U111*U73</f>
        <v>0</v>
      </c>
      <c r="V112" s="1287"/>
      <c r="W112" s="1287">
        <f>W111*W73</f>
        <v>0</v>
      </c>
      <c r="X112" s="1288"/>
      <c r="Y112" s="1286">
        <f>Y111*Y73</f>
        <v>0</v>
      </c>
      <c r="Z112" s="1287"/>
      <c r="AA112" s="1287">
        <f>AA111*AA73</f>
        <v>0</v>
      </c>
      <c r="AB112" s="1288"/>
      <c r="AC112" s="1286">
        <f>AC111*AC73</f>
        <v>0</v>
      </c>
      <c r="AD112" s="1287"/>
      <c r="AE112" s="1287">
        <f>AE111*AE73</f>
        <v>0</v>
      </c>
      <c r="AF112" s="1288"/>
    </row>
    <row r="113" spans="1:35" ht="30.75" customHeight="1">
      <c r="A113" s="1295" t="s">
        <v>805</v>
      </c>
      <c r="B113" s="1296"/>
      <c r="C113" s="1296"/>
      <c r="D113" s="1296"/>
      <c r="E113" s="1296"/>
      <c r="F113" s="1296"/>
      <c r="G113" s="1296"/>
      <c r="H113" s="1296"/>
      <c r="I113" s="1296"/>
      <c r="J113" s="1296"/>
      <c r="K113" s="1296"/>
      <c r="L113" s="1297"/>
      <c r="M113" s="1282">
        <f>M85+$M$108</f>
        <v>0</v>
      </c>
      <c r="N113" s="1280"/>
      <c r="O113" s="1280">
        <f>O85+$M$108</f>
        <v>0</v>
      </c>
      <c r="P113" s="1281"/>
      <c r="Q113" s="1282">
        <f>Q85+$M$108</f>
        <v>0</v>
      </c>
      <c r="R113" s="1280"/>
      <c r="S113" s="1280">
        <f>S85+$M$108</f>
        <v>0</v>
      </c>
      <c r="T113" s="1281"/>
      <c r="U113" s="1282">
        <f>U85+$M$108</f>
        <v>0</v>
      </c>
      <c r="V113" s="1280"/>
      <c r="W113" s="1280">
        <f>W85+$M$108</f>
        <v>0</v>
      </c>
      <c r="X113" s="1281"/>
      <c r="Y113" s="1282">
        <f>Y85+$M$108</f>
        <v>0</v>
      </c>
      <c r="Z113" s="1280"/>
      <c r="AA113" s="1280">
        <f>AA85+$M$108</f>
        <v>0</v>
      </c>
      <c r="AB113" s="1281"/>
      <c r="AC113" s="1282">
        <f>AC85+$M$108</f>
        <v>0</v>
      </c>
      <c r="AD113" s="1280"/>
      <c r="AE113" s="1280">
        <f>AE85+$M$108</f>
        <v>0</v>
      </c>
      <c r="AF113" s="1281"/>
    </row>
    <row r="114" spans="1:35" hidden="1">
      <c r="A114" s="1283" t="s">
        <v>803</v>
      </c>
      <c r="B114" s="1284"/>
      <c r="C114" s="1284"/>
      <c r="D114" s="1284"/>
      <c r="E114" s="1284"/>
      <c r="F114" s="1284"/>
      <c r="G114" s="1284"/>
      <c r="H114" s="1284"/>
      <c r="I114" s="1284"/>
      <c r="J114" s="1284"/>
      <c r="K114" s="1284"/>
      <c r="L114" s="1285"/>
      <c r="M114" s="1286">
        <f>M113*M74</f>
        <v>0</v>
      </c>
      <c r="N114" s="1287"/>
      <c r="O114" s="1287">
        <f>O113*O74</f>
        <v>0</v>
      </c>
      <c r="P114" s="1288"/>
      <c r="Q114" s="1286">
        <f>Q113*Q74</f>
        <v>0</v>
      </c>
      <c r="R114" s="1287"/>
      <c r="S114" s="1287">
        <f>S113*S74</f>
        <v>0</v>
      </c>
      <c r="T114" s="1288"/>
      <c r="U114" s="1286">
        <f>U113*U74</f>
        <v>0</v>
      </c>
      <c r="V114" s="1287"/>
      <c r="W114" s="1287">
        <f>W113*W74</f>
        <v>0</v>
      </c>
      <c r="X114" s="1288"/>
      <c r="Y114" s="1286">
        <f>Y113*Y74</f>
        <v>0</v>
      </c>
      <c r="Z114" s="1287"/>
      <c r="AA114" s="1287">
        <f>AA113*AA74</f>
        <v>0</v>
      </c>
      <c r="AB114" s="1288"/>
      <c r="AC114" s="1286">
        <f>AC113*AC74</f>
        <v>0</v>
      </c>
      <c r="AD114" s="1287"/>
      <c r="AE114" s="1287">
        <f>AE113*AE74</f>
        <v>0</v>
      </c>
      <c r="AF114" s="1288"/>
    </row>
    <row r="115" spans="1:35" hidden="1">
      <c r="A115" s="1322" t="s">
        <v>541</v>
      </c>
      <c r="B115" s="1323"/>
      <c r="C115" s="1323"/>
      <c r="D115" s="1323"/>
      <c r="E115" s="1323"/>
      <c r="F115" s="1323"/>
      <c r="G115" s="1323"/>
      <c r="H115" s="1323"/>
      <c r="I115" s="1323"/>
      <c r="J115" s="1323"/>
      <c r="K115" s="1323"/>
      <c r="L115" s="1324"/>
      <c r="M115" s="1325">
        <f>M116+M117</f>
        <v>0</v>
      </c>
      <c r="N115" s="1326"/>
      <c r="O115" s="1326"/>
      <c r="P115" s="1326"/>
      <c r="Q115" s="1326"/>
      <c r="R115" s="1326"/>
      <c r="S115" s="1326"/>
      <c r="T115" s="1326"/>
      <c r="U115" s="1326"/>
      <c r="V115" s="1326"/>
      <c r="W115" s="1326"/>
      <c r="X115" s="1326"/>
      <c r="Y115" s="1326"/>
      <c r="Z115" s="1326"/>
      <c r="AA115" s="1326"/>
      <c r="AB115" s="1326"/>
      <c r="AC115" s="1326"/>
      <c r="AD115" s="1326"/>
      <c r="AE115" s="1326"/>
      <c r="AF115" s="1327"/>
    </row>
    <row r="116" spans="1:35" hidden="1">
      <c r="A116" s="380"/>
      <c r="B116" s="1283" t="s">
        <v>459</v>
      </c>
      <c r="C116" s="1284"/>
      <c r="D116" s="1284"/>
      <c r="E116" s="1284"/>
      <c r="F116" s="1284"/>
      <c r="G116" s="1284"/>
      <c r="H116" s="1284"/>
      <c r="I116" s="1284"/>
      <c r="J116" s="1284"/>
      <c r="K116" s="1284"/>
      <c r="L116" s="1285"/>
      <c r="M116" s="1328">
        <f>(SUM(M110:AF110,M112:AF112,M114:AF114)*L23+SUM(M99:AF99))*G23</f>
        <v>0</v>
      </c>
      <c r="N116" s="1329"/>
      <c r="O116" s="1329"/>
      <c r="P116" s="1329"/>
      <c r="Q116" s="1329"/>
      <c r="R116" s="1329"/>
      <c r="S116" s="1329"/>
      <c r="T116" s="1329"/>
      <c r="U116" s="1329"/>
      <c r="V116" s="1329"/>
      <c r="W116" s="1329"/>
      <c r="X116" s="1329"/>
      <c r="Y116" s="1329"/>
      <c r="Z116" s="1329"/>
      <c r="AA116" s="1329"/>
      <c r="AB116" s="1329"/>
      <c r="AC116" s="1329"/>
      <c r="AD116" s="1329"/>
      <c r="AE116" s="1329"/>
      <c r="AF116" s="1330"/>
    </row>
    <row r="117" spans="1:35" hidden="1">
      <c r="A117" s="382"/>
      <c r="B117" s="1283" t="s">
        <v>542</v>
      </c>
      <c r="C117" s="1284"/>
      <c r="D117" s="1284"/>
      <c r="E117" s="1284"/>
      <c r="F117" s="1284"/>
      <c r="G117" s="1284"/>
      <c r="H117" s="1284"/>
      <c r="I117" s="1284"/>
      <c r="J117" s="1284"/>
      <c r="K117" s="1284"/>
      <c r="L117" s="1285"/>
      <c r="M117" s="1328">
        <f>(SUM(M110:AF110,M112:AF112,M114:AF114)*Q23+SUM(M100:AF100))*G23</f>
        <v>0</v>
      </c>
      <c r="N117" s="1329"/>
      <c r="O117" s="1329"/>
      <c r="P117" s="1329"/>
      <c r="Q117" s="1329"/>
      <c r="R117" s="1329"/>
      <c r="S117" s="1329"/>
      <c r="T117" s="1329"/>
      <c r="U117" s="1329"/>
      <c r="V117" s="1329"/>
      <c r="W117" s="1329"/>
      <c r="X117" s="1329"/>
      <c r="Y117" s="1329"/>
      <c r="Z117" s="1329"/>
      <c r="AA117" s="1329"/>
      <c r="AB117" s="1329"/>
      <c r="AC117" s="1329"/>
      <c r="AD117" s="1329"/>
      <c r="AE117" s="1329"/>
      <c r="AF117" s="1330"/>
    </row>
    <row r="118" spans="1:35">
      <c r="A118" s="1320" t="s">
        <v>543</v>
      </c>
      <c r="B118" s="1320"/>
      <c r="C118" s="1320"/>
      <c r="D118" s="1320"/>
      <c r="E118" s="1320"/>
      <c r="F118" s="1320"/>
      <c r="G118" s="1320"/>
      <c r="H118" s="1320"/>
      <c r="I118" s="1320"/>
      <c r="J118" s="1320"/>
      <c r="K118" s="1320"/>
      <c r="L118" s="1320"/>
      <c r="M118" s="1321" t="e">
        <f>(SUM(M110:AF110,M112:AF112,M114:AF114)*L26+SUM(M101:AF101))*Q26/2</f>
        <v>#N/A</v>
      </c>
      <c r="N118" s="1321"/>
      <c r="O118" s="1321"/>
      <c r="P118" s="1321"/>
      <c r="Q118" s="1321"/>
      <c r="R118" s="1321"/>
      <c r="S118" s="1321"/>
      <c r="T118" s="1321"/>
      <c r="U118" s="1321"/>
      <c r="V118" s="1321"/>
      <c r="W118" s="1321"/>
      <c r="X118" s="1321"/>
      <c r="Y118" s="1321"/>
      <c r="Z118" s="1321"/>
      <c r="AA118" s="1321"/>
      <c r="AB118" s="1321"/>
      <c r="AC118" s="1321"/>
      <c r="AD118" s="1321"/>
      <c r="AE118" s="1321"/>
      <c r="AF118" s="1321"/>
      <c r="AG118" s="348" t="s">
        <v>544</v>
      </c>
    </row>
    <row r="119" spans="1:35">
      <c r="A119" s="383"/>
      <c r="B119" s="383"/>
      <c r="C119" s="383"/>
      <c r="D119" s="383"/>
      <c r="E119" s="383"/>
      <c r="F119" s="383"/>
      <c r="G119" s="383"/>
      <c r="H119" s="383"/>
      <c r="I119" s="383"/>
      <c r="J119" s="383"/>
      <c r="K119" s="383"/>
      <c r="L119" s="383"/>
      <c r="M119" s="384"/>
      <c r="N119" s="384"/>
      <c r="O119" s="384"/>
      <c r="P119" s="384"/>
      <c r="Q119" s="384"/>
      <c r="R119" s="384"/>
      <c r="S119" s="384"/>
      <c r="T119" s="384"/>
      <c r="U119" s="384"/>
      <c r="V119" s="384"/>
      <c r="W119" s="384"/>
      <c r="X119" s="384"/>
      <c r="Y119" s="384"/>
      <c r="Z119" s="384"/>
      <c r="AA119" s="384"/>
      <c r="AB119" s="384"/>
      <c r="AC119" s="384"/>
      <c r="AD119" s="384"/>
      <c r="AE119" s="384"/>
      <c r="AF119" s="384"/>
    </row>
    <row r="120" spans="1:35">
      <c r="A120" s="383"/>
      <c r="B120" s="383"/>
      <c r="C120" s="383"/>
      <c r="D120" s="383"/>
      <c r="E120" s="383"/>
      <c r="F120" s="383"/>
      <c r="G120" s="383"/>
      <c r="H120" s="383"/>
      <c r="I120" s="383"/>
      <c r="J120" s="383"/>
      <c r="K120" s="383"/>
      <c r="L120" s="383"/>
      <c r="M120" s="384"/>
      <c r="N120" s="384"/>
      <c r="O120" s="384"/>
      <c r="P120" s="384"/>
      <c r="Q120" s="384"/>
      <c r="R120" s="384"/>
      <c r="S120" s="384"/>
      <c r="T120" s="384"/>
      <c r="U120" s="384"/>
      <c r="V120" s="384"/>
      <c r="W120" s="384"/>
      <c r="X120" s="384"/>
      <c r="Y120" s="384"/>
      <c r="Z120" s="384"/>
      <c r="AA120" s="384"/>
      <c r="AB120" s="384"/>
      <c r="AC120" s="384"/>
      <c r="AD120" s="384"/>
      <c r="AE120" s="384"/>
      <c r="AF120" s="384"/>
    </row>
    <row r="121" spans="1:35" s="350" customFormat="1" ht="18" customHeight="1">
      <c r="A121" s="374" t="s">
        <v>545</v>
      </c>
      <c r="B121" s="347"/>
      <c r="C121" s="347"/>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71"/>
      <c r="AF121" s="372"/>
      <c r="AG121" s="375"/>
    </row>
    <row r="122" spans="1:35" s="350" customFormat="1" ht="20.25" hidden="1" customHeight="1">
      <c r="A122" s="376" t="s">
        <v>491</v>
      </c>
      <c r="B122" s="377"/>
      <c r="C122" s="377"/>
      <c r="D122" s="377"/>
      <c r="E122" s="377"/>
      <c r="F122" s="377"/>
      <c r="G122" s="377"/>
      <c r="H122" s="377"/>
      <c r="I122" s="377"/>
      <c r="J122" s="378"/>
      <c r="K122" s="379"/>
      <c r="L122" s="378"/>
      <c r="M122" s="1043">
        <f>M123+M124</f>
        <v>0</v>
      </c>
      <c r="N122" s="1043"/>
      <c r="O122" s="1043"/>
      <c r="P122" s="1043"/>
      <c r="Q122" s="1043"/>
      <c r="R122" s="1043"/>
      <c r="S122" s="1043"/>
      <c r="T122" s="1043"/>
      <c r="U122" s="1043"/>
      <c r="V122" s="1043"/>
      <c r="W122" s="1043"/>
      <c r="X122" s="1043"/>
      <c r="Y122" s="1043"/>
      <c r="Z122" s="1043"/>
      <c r="AA122" s="1043"/>
      <c r="AB122" s="1043"/>
      <c r="AC122" s="1043"/>
      <c r="AD122" s="1043"/>
      <c r="AE122" s="1043"/>
      <c r="AF122" s="1043"/>
      <c r="AG122" s="375"/>
    </row>
    <row r="123" spans="1:35" s="349" customFormat="1" ht="20.25" hidden="1" customHeight="1">
      <c r="A123" s="380"/>
      <c r="B123" s="1044" t="s">
        <v>492</v>
      </c>
      <c r="C123" s="1045"/>
      <c r="D123" s="1045"/>
      <c r="E123" s="1045"/>
      <c r="F123" s="1045"/>
      <c r="G123" s="1045"/>
      <c r="H123" s="1045"/>
      <c r="I123" s="1045"/>
      <c r="J123" s="1045"/>
      <c r="K123" s="1045"/>
      <c r="L123" s="1046"/>
      <c r="M123" s="1043">
        <f>ROUNDDOWN(M175,-3)</f>
        <v>0</v>
      </c>
      <c r="N123" s="1043"/>
      <c r="O123" s="1043"/>
      <c r="P123" s="1043"/>
      <c r="Q123" s="1043"/>
      <c r="R123" s="1043"/>
      <c r="S123" s="1043"/>
      <c r="T123" s="1043"/>
      <c r="U123" s="1043"/>
      <c r="V123" s="1043"/>
      <c r="W123" s="1043"/>
      <c r="X123" s="1043"/>
      <c r="Y123" s="1043"/>
      <c r="Z123" s="1043"/>
      <c r="AA123" s="1043"/>
      <c r="AB123" s="1043"/>
      <c r="AC123" s="1043"/>
      <c r="AD123" s="1043"/>
      <c r="AE123" s="1043"/>
      <c r="AF123" s="1043"/>
      <c r="AG123" s="350"/>
      <c r="AH123" s="350"/>
      <c r="AI123" s="350"/>
    </row>
    <row r="124" spans="1:35" ht="21" hidden="1">
      <c r="A124" s="381"/>
      <c r="B124" s="1044" t="s">
        <v>493</v>
      </c>
      <c r="C124" s="1045"/>
      <c r="D124" s="1045"/>
      <c r="E124" s="1045"/>
      <c r="F124" s="1045"/>
      <c r="G124" s="1045"/>
      <c r="H124" s="1045"/>
      <c r="I124" s="1045"/>
      <c r="J124" s="1045"/>
      <c r="K124" s="1045"/>
      <c r="L124" s="1046"/>
      <c r="M124" s="1043">
        <f>ROUNDDOWN(M252,-3)</f>
        <v>0</v>
      </c>
      <c r="N124" s="1043"/>
      <c r="O124" s="1043"/>
      <c r="P124" s="1043"/>
      <c r="Q124" s="1043"/>
      <c r="R124" s="1043"/>
      <c r="S124" s="1043"/>
      <c r="T124" s="1043"/>
      <c r="U124" s="1043"/>
      <c r="V124" s="1043"/>
      <c r="W124" s="1043"/>
      <c r="X124" s="1043"/>
      <c r="Y124" s="1043"/>
      <c r="Z124" s="1043"/>
      <c r="AA124" s="1043"/>
      <c r="AB124" s="1043"/>
      <c r="AC124" s="1043"/>
      <c r="AD124" s="1043"/>
      <c r="AE124" s="1043"/>
      <c r="AF124" s="1043"/>
    </row>
    <row r="125" spans="1:35" ht="5.25" customHeight="1">
      <c r="A125" s="345"/>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row>
    <row r="126" spans="1:35">
      <c r="A126" s="1047" t="s">
        <v>494</v>
      </c>
      <c r="B126" s="1048"/>
      <c r="C126" s="1048"/>
      <c r="D126" s="1048"/>
      <c r="E126" s="1048"/>
      <c r="F126" s="1048"/>
      <c r="G126" s="1048"/>
      <c r="H126" s="1048"/>
      <c r="I126" s="1048"/>
      <c r="J126" s="1048"/>
      <c r="K126" s="1053" t="s">
        <v>495</v>
      </c>
      <c r="L126" s="1054"/>
      <c r="M126" s="1057" t="s">
        <v>496</v>
      </c>
      <c r="N126" s="1057"/>
      <c r="O126" s="1057"/>
      <c r="P126" s="1057"/>
      <c r="Q126" s="1057"/>
      <c r="R126" s="1057"/>
      <c r="S126" s="1057"/>
      <c r="T126" s="1057"/>
      <c r="U126" s="1057"/>
      <c r="V126" s="1057"/>
      <c r="W126" s="1057"/>
      <c r="X126" s="1057"/>
      <c r="Y126" s="1057"/>
      <c r="Z126" s="1057"/>
      <c r="AA126" s="1057"/>
      <c r="AB126" s="1057"/>
      <c r="AC126" s="1057"/>
      <c r="AD126" s="1057"/>
      <c r="AE126" s="1057"/>
      <c r="AF126" s="1057"/>
    </row>
    <row r="127" spans="1:35">
      <c r="A127" s="1049"/>
      <c r="B127" s="1050"/>
      <c r="C127" s="1050"/>
      <c r="D127" s="1050"/>
      <c r="E127" s="1050"/>
      <c r="F127" s="1050"/>
      <c r="G127" s="1050"/>
      <c r="H127" s="1050"/>
      <c r="I127" s="1050"/>
      <c r="J127" s="1050"/>
      <c r="K127" s="1055"/>
      <c r="L127" s="1056"/>
      <c r="M127" s="1057"/>
      <c r="N127" s="1057"/>
      <c r="O127" s="1057"/>
      <c r="P127" s="1057"/>
      <c r="Q127" s="1057"/>
      <c r="R127" s="1057"/>
      <c r="S127" s="1057"/>
      <c r="T127" s="1057"/>
      <c r="U127" s="1057"/>
      <c r="V127" s="1057"/>
      <c r="W127" s="1057"/>
      <c r="X127" s="1057"/>
      <c r="Y127" s="1057"/>
      <c r="Z127" s="1057"/>
      <c r="AA127" s="1057"/>
      <c r="AB127" s="1057"/>
      <c r="AC127" s="1057"/>
      <c r="AD127" s="1057"/>
      <c r="AE127" s="1057"/>
      <c r="AF127" s="1057"/>
    </row>
    <row r="128" spans="1:35">
      <c r="A128" s="1049"/>
      <c r="B128" s="1050"/>
      <c r="C128" s="1050"/>
      <c r="D128" s="1050"/>
      <c r="E128" s="1050"/>
      <c r="F128" s="1050"/>
      <c r="G128" s="1050"/>
      <c r="H128" s="1050"/>
      <c r="I128" s="1050"/>
      <c r="J128" s="1050"/>
      <c r="K128" s="1055"/>
      <c r="L128" s="1056"/>
      <c r="M128" s="1058" t="s">
        <v>439</v>
      </c>
      <c r="N128" s="1059"/>
      <c r="O128" s="1059"/>
      <c r="P128" s="1059"/>
      <c r="Q128" s="1058" t="s">
        <v>438</v>
      </c>
      <c r="R128" s="1059"/>
      <c r="S128" s="1059"/>
      <c r="T128" s="1060"/>
      <c r="U128" s="1058" t="s">
        <v>437</v>
      </c>
      <c r="V128" s="1059"/>
      <c r="W128" s="1059"/>
      <c r="X128" s="1060"/>
      <c r="Y128" s="1058" t="s">
        <v>497</v>
      </c>
      <c r="Z128" s="1059"/>
      <c r="AA128" s="1059"/>
      <c r="AB128" s="1060"/>
      <c r="AC128" s="1058" t="s">
        <v>498</v>
      </c>
      <c r="AD128" s="1059"/>
      <c r="AE128" s="1059"/>
      <c r="AF128" s="1060"/>
    </row>
    <row r="129" spans="1:33" ht="19.5" thickBot="1">
      <c r="A129" s="1051"/>
      <c r="B129" s="1052"/>
      <c r="C129" s="1052"/>
      <c r="D129" s="1052"/>
      <c r="E129" s="1052"/>
      <c r="F129" s="1052"/>
      <c r="G129" s="1052"/>
      <c r="H129" s="1052"/>
      <c r="I129" s="1052"/>
      <c r="J129" s="1052"/>
      <c r="K129" s="1055"/>
      <c r="L129" s="1056"/>
      <c r="M129" s="1067" t="s">
        <v>499</v>
      </c>
      <c r="N129" s="1068"/>
      <c r="O129" s="1065" t="s">
        <v>500</v>
      </c>
      <c r="P129" s="1066"/>
      <c r="Q129" s="1067" t="s">
        <v>499</v>
      </c>
      <c r="R129" s="1068"/>
      <c r="S129" s="1065" t="s">
        <v>500</v>
      </c>
      <c r="T129" s="1066"/>
      <c r="U129" s="1067" t="s">
        <v>499</v>
      </c>
      <c r="V129" s="1068"/>
      <c r="W129" s="1065" t="s">
        <v>500</v>
      </c>
      <c r="X129" s="1066"/>
      <c r="Y129" s="1067" t="s">
        <v>499</v>
      </c>
      <c r="Z129" s="1068"/>
      <c r="AA129" s="1065" t="s">
        <v>500</v>
      </c>
      <c r="AB129" s="1066"/>
      <c r="AC129" s="1067" t="s">
        <v>499</v>
      </c>
      <c r="AD129" s="1068"/>
      <c r="AE129" s="1065" t="s">
        <v>500</v>
      </c>
      <c r="AF129" s="1066"/>
    </row>
    <row r="130" spans="1:33" ht="20.25" customHeight="1" thickBot="1">
      <c r="A130" s="1069" t="s">
        <v>788</v>
      </c>
      <c r="B130" s="1070"/>
      <c r="C130" s="1070"/>
      <c r="D130" s="1070"/>
      <c r="E130" s="1070"/>
      <c r="F130" s="1070"/>
      <c r="G130" s="1070"/>
      <c r="H130" s="1070"/>
      <c r="I130" s="1070"/>
      <c r="J130" s="1070"/>
      <c r="K130" s="1070"/>
      <c r="L130" s="1071"/>
      <c r="M130" s="1072">
        <f>M72</f>
        <v>0</v>
      </c>
      <c r="N130" s="1074"/>
      <c r="O130" s="1076">
        <f>O72</f>
        <v>0</v>
      </c>
      <c r="P130" s="1331"/>
      <c r="Q130" s="1331">
        <f>Q72</f>
        <v>0</v>
      </c>
      <c r="R130" s="1075"/>
      <c r="S130" s="1077">
        <f>S72</f>
        <v>0</v>
      </c>
      <c r="T130" s="1074"/>
      <c r="U130" s="1075">
        <f>U72</f>
        <v>0</v>
      </c>
      <c r="V130" s="1073"/>
      <c r="W130" s="1073">
        <f>W72</f>
        <v>0</v>
      </c>
      <c r="X130" s="1076"/>
      <c r="Y130" s="1077">
        <f>Y72</f>
        <v>0</v>
      </c>
      <c r="Z130" s="1074"/>
      <c r="AA130" s="1076">
        <f>AA72</f>
        <v>0</v>
      </c>
      <c r="AB130" s="1331"/>
      <c r="AC130" s="1331">
        <f>AC72</f>
        <v>0</v>
      </c>
      <c r="AD130" s="1075"/>
      <c r="AE130" s="1077">
        <f>AE72</f>
        <v>0</v>
      </c>
      <c r="AF130" s="1073"/>
    </row>
    <row r="131" spans="1:33" ht="20.25" customHeight="1" thickBot="1">
      <c r="A131" s="1058" t="s">
        <v>789</v>
      </c>
      <c r="B131" s="1059"/>
      <c r="C131" s="1059"/>
      <c r="D131" s="1059"/>
      <c r="E131" s="1059"/>
      <c r="F131" s="1059"/>
      <c r="G131" s="1059"/>
      <c r="H131" s="1059"/>
      <c r="I131" s="1059"/>
      <c r="J131" s="1059"/>
      <c r="K131" s="1059"/>
      <c r="L131" s="1082"/>
      <c r="M131" s="1072">
        <f>M73</f>
        <v>0</v>
      </c>
      <c r="N131" s="1074"/>
      <c r="O131" s="1076">
        <f>O73</f>
        <v>0</v>
      </c>
      <c r="P131" s="1331"/>
      <c r="Q131" s="1331">
        <f>Q73</f>
        <v>0</v>
      </c>
      <c r="R131" s="1075"/>
      <c r="S131" s="1077">
        <f>S73</f>
        <v>0</v>
      </c>
      <c r="T131" s="1074"/>
      <c r="U131" s="1075">
        <f>U73</f>
        <v>0</v>
      </c>
      <c r="V131" s="1073"/>
      <c r="W131" s="1073">
        <f>W73</f>
        <v>0</v>
      </c>
      <c r="X131" s="1076"/>
      <c r="Y131" s="1077">
        <f>Y73</f>
        <v>0</v>
      </c>
      <c r="Z131" s="1074"/>
      <c r="AA131" s="1076">
        <f>AA73</f>
        <v>0</v>
      </c>
      <c r="AB131" s="1331"/>
      <c r="AC131" s="1331">
        <f>AC73</f>
        <v>0</v>
      </c>
      <c r="AD131" s="1075"/>
      <c r="AE131" s="1077">
        <f>AE73</f>
        <v>0</v>
      </c>
      <c r="AF131" s="1073"/>
    </row>
    <row r="132" spans="1:33" ht="20.25" customHeight="1" thickBot="1">
      <c r="A132" s="1079" t="s">
        <v>790</v>
      </c>
      <c r="B132" s="1080"/>
      <c r="C132" s="1080"/>
      <c r="D132" s="1080"/>
      <c r="E132" s="1080"/>
      <c r="F132" s="1080"/>
      <c r="G132" s="1080"/>
      <c r="H132" s="1080"/>
      <c r="I132" s="1080"/>
      <c r="J132" s="1080"/>
      <c r="K132" s="1080"/>
      <c r="L132" s="1081"/>
      <c r="M132" s="1072">
        <f>SUM(M130:N131)</f>
        <v>0</v>
      </c>
      <c r="N132" s="1073"/>
      <c r="O132" s="1073">
        <f>SUM(O130:P131)</f>
        <v>0</v>
      </c>
      <c r="P132" s="1074"/>
      <c r="Q132" s="1075">
        <f>SUM(Q130:R131)</f>
        <v>0</v>
      </c>
      <c r="R132" s="1073"/>
      <c r="S132" s="1073">
        <f>SUM(S130:T131)</f>
        <v>0</v>
      </c>
      <c r="T132" s="1074"/>
      <c r="U132" s="1075">
        <f t="shared" ref="U132" si="23">SUM(U130:V131)</f>
        <v>0</v>
      </c>
      <c r="V132" s="1073"/>
      <c r="W132" s="1073">
        <f t="shared" ref="W132" si="24">SUM(W130:X131)</f>
        <v>0</v>
      </c>
      <c r="X132" s="1074"/>
      <c r="Y132" s="1075">
        <f t="shared" ref="Y132" si="25">SUM(Y130:Z131)</f>
        <v>0</v>
      </c>
      <c r="Z132" s="1073"/>
      <c r="AA132" s="1073">
        <f t="shared" ref="AA132" si="26">SUM(AA130:AB131)</f>
        <v>0</v>
      </c>
      <c r="AB132" s="1074"/>
      <c r="AC132" s="1075">
        <f>SUM(AC130:AD131)</f>
        <v>0</v>
      </c>
      <c r="AD132" s="1073"/>
      <c r="AE132" s="1073">
        <f>SUM(AE130:AF131)</f>
        <v>0</v>
      </c>
      <c r="AF132" s="1078"/>
    </row>
    <row r="133" spans="1:33" ht="33" customHeight="1" thickBot="1">
      <c r="A133" s="1316" t="s">
        <v>501</v>
      </c>
      <c r="B133" s="1160" t="s">
        <v>502</v>
      </c>
      <c r="C133" s="1163" t="s">
        <v>791</v>
      </c>
      <c r="D133" s="1164"/>
      <c r="E133" s="1164"/>
      <c r="F133" s="1164"/>
      <c r="G133" s="1164"/>
      <c r="H133" s="1164"/>
      <c r="I133" s="1164"/>
      <c r="J133" s="1165"/>
      <c r="K133" s="1332" t="str">
        <f t="shared" ref="K133:K140" si="27">IF(K75="","-",K75)</f>
        <v>-</v>
      </c>
      <c r="L133" s="1333"/>
      <c r="M133" s="1106">
        <f>IF($K133="○",VLOOKUP(AU9,単価表２,12,0),0)</f>
        <v>0</v>
      </c>
      <c r="N133" s="1097"/>
      <c r="O133" s="1097">
        <f>IF($K133="○",VLOOKUP(AU9,単価表２,15,0),0)</f>
        <v>0</v>
      </c>
      <c r="P133" s="1107"/>
      <c r="Q133" s="1096">
        <f>IF($K133="○",VLOOKUP(AU8,単価表２,12,0),0)</f>
        <v>0</v>
      </c>
      <c r="R133" s="1097"/>
      <c r="S133" s="1097">
        <f>IF($K133="○",VLOOKUP(AU8,単価表２,15,0),0)</f>
        <v>0</v>
      </c>
      <c r="T133" s="1098"/>
      <c r="U133" s="1106">
        <f>IF($K133="○",VLOOKUP(AU7,単価表２,12,0),0)</f>
        <v>0</v>
      </c>
      <c r="V133" s="1097"/>
      <c r="W133" s="1097">
        <f>IF($K133="○",VLOOKUP(AU7,単価表２,15,0),0)</f>
        <v>0</v>
      </c>
      <c r="X133" s="1107"/>
      <c r="Y133" s="1096">
        <f>IF($K133="○",VLOOKUP(AU6,単価表２,12,0),0)</f>
        <v>0</v>
      </c>
      <c r="Z133" s="1097"/>
      <c r="AA133" s="1097">
        <f>IF($K133="○",VLOOKUP(AU6,単価表２,15,0),0)</f>
        <v>0</v>
      </c>
      <c r="AB133" s="1098"/>
      <c r="AC133" s="1096">
        <f>IF($K133="○",VLOOKUP(AU5,単価表２,12,0),0)</f>
        <v>0</v>
      </c>
      <c r="AD133" s="1097"/>
      <c r="AE133" s="1097">
        <f>IF($K133="○",VLOOKUP(AU5,単価表２,15,0),0)</f>
        <v>0</v>
      </c>
      <c r="AF133" s="1098"/>
    </row>
    <row r="134" spans="1:33" ht="19.5" thickBot="1">
      <c r="A134" s="1317"/>
      <c r="B134" s="1161"/>
      <c r="C134" s="1099" t="s">
        <v>792</v>
      </c>
      <c r="D134" s="1100"/>
      <c r="E134" s="1100"/>
      <c r="F134" s="1100"/>
      <c r="G134" s="1100"/>
      <c r="H134" s="1100"/>
      <c r="I134" s="1100"/>
      <c r="J134" s="1101"/>
      <c r="K134" s="1332" t="str">
        <f t="shared" si="27"/>
        <v>-</v>
      </c>
      <c r="L134" s="1333"/>
      <c r="M134" s="1104">
        <f>IF($K134="○",VLOOKUP(AU16,単価表２,12,0),0)</f>
        <v>0</v>
      </c>
      <c r="N134" s="1089"/>
      <c r="O134" s="1089">
        <f>IF($K134="○",VLOOKUP(AU16,単価表２,15,0),0)</f>
        <v>0</v>
      </c>
      <c r="P134" s="1105"/>
      <c r="Q134" s="1088">
        <f>IF($K134="○",VLOOKUP(AU15,単価表２,12,0),0)</f>
        <v>0</v>
      </c>
      <c r="R134" s="1089"/>
      <c r="S134" s="1089">
        <f>IF($K134="○",VLOOKUP(AU15,単価表２,15,0),0)</f>
        <v>0</v>
      </c>
      <c r="T134" s="1090"/>
      <c r="U134" s="1104">
        <f>IF($K134="○",VLOOKUP(AU14,単価表２,12,0),0)</f>
        <v>0</v>
      </c>
      <c r="V134" s="1089"/>
      <c r="W134" s="1089">
        <f>IF($K134="○",VLOOKUP(AU14,単価表２,15,0),0)</f>
        <v>0</v>
      </c>
      <c r="X134" s="1105"/>
      <c r="Y134" s="1088">
        <f>IF($K134="○",VLOOKUP(AU13,単価表２,12,0),0)</f>
        <v>0</v>
      </c>
      <c r="Z134" s="1089"/>
      <c r="AA134" s="1089">
        <f>IF($K134="○",VLOOKUP(AU13,単価表２,15,0),0)</f>
        <v>0</v>
      </c>
      <c r="AB134" s="1090"/>
      <c r="AC134" s="1088">
        <f>IF($K134="○",VLOOKUP(AU12,単価表２,12,0),0)</f>
        <v>0</v>
      </c>
      <c r="AD134" s="1089"/>
      <c r="AE134" s="1089">
        <f>IF($K134="○",VLOOKUP(AU12,単価表２,15,0),0)</f>
        <v>0</v>
      </c>
      <c r="AF134" s="1090"/>
    </row>
    <row r="135" spans="1:33" ht="33" hidden="1" customHeight="1" thickBot="1">
      <c r="A135" s="1317"/>
      <c r="B135" s="1161"/>
      <c r="C135" s="1091" t="s">
        <v>503</v>
      </c>
      <c r="D135" s="1092"/>
      <c r="E135" s="1092"/>
      <c r="F135" s="1092"/>
      <c r="G135" s="1092"/>
      <c r="H135" s="1092"/>
      <c r="I135" s="1092"/>
      <c r="J135" s="1093"/>
      <c r="K135" s="1151" t="str">
        <f t="shared" si="27"/>
        <v>-</v>
      </c>
      <c r="L135" s="1152"/>
      <c r="M135" s="1083">
        <f>IF($K135="○",VLOOKUP(AU81,単価表,12,0),0)</f>
        <v>0</v>
      </c>
      <c r="N135" s="1084"/>
      <c r="O135" s="1084">
        <f>IF($K135="○",VLOOKUP(AU81,単価表,15,0),0)</f>
        <v>0</v>
      </c>
      <c r="P135" s="1085"/>
      <c r="Q135" s="1086">
        <f>IF($K135="○",VLOOKUP(AU80,単価表,12,0),0)</f>
        <v>0</v>
      </c>
      <c r="R135" s="1084"/>
      <c r="S135" s="1084">
        <f>IF($K135="○",VLOOKUP(AU80,単価表,15,0),0)</f>
        <v>0</v>
      </c>
      <c r="T135" s="1087"/>
      <c r="U135" s="1083">
        <f>IF($K135="○",VLOOKUP(AU79,単価表,12,0),0)</f>
        <v>0</v>
      </c>
      <c r="V135" s="1084"/>
      <c r="W135" s="1084">
        <f>IF($K135="○",VLOOKUP(AU79,単価表,15,0),0)</f>
        <v>0</v>
      </c>
      <c r="X135" s="1085"/>
      <c r="Y135" s="1086">
        <f>IF($K135="○",VLOOKUP(AU78,単価表,12,0),0)</f>
        <v>0</v>
      </c>
      <c r="Z135" s="1084"/>
      <c r="AA135" s="1084">
        <f>IF($K135="○",VLOOKUP(AU78,単価表,15,0),0)</f>
        <v>0</v>
      </c>
      <c r="AB135" s="1087"/>
      <c r="AC135" s="1086">
        <f>IF($K135="○",VLOOKUP(AU77,単価表,12,0),0)</f>
        <v>0</v>
      </c>
      <c r="AD135" s="1084"/>
      <c r="AE135" s="1084">
        <f>IF($K135="○",VLOOKUP(AU77,単価表,15,0),0)</f>
        <v>0</v>
      </c>
      <c r="AF135" s="1087"/>
    </row>
    <row r="136" spans="1:33" ht="19.5" thickBot="1">
      <c r="A136" s="1317"/>
      <c r="B136" s="1161"/>
      <c r="C136" s="1108" t="s">
        <v>793</v>
      </c>
      <c r="D136" s="1109"/>
      <c r="E136" s="1109"/>
      <c r="F136" s="1109"/>
      <c r="G136" s="1109"/>
      <c r="H136" s="1109"/>
      <c r="I136" s="1109"/>
      <c r="J136" s="1110"/>
      <c r="K136" s="1332" t="str">
        <f t="shared" si="27"/>
        <v>-</v>
      </c>
      <c r="L136" s="1333"/>
      <c r="M136" s="1104">
        <f>IF($K136="○",VLOOKUP($AU$5,単価表２,21,0),0)</f>
        <v>0</v>
      </c>
      <c r="N136" s="1089"/>
      <c r="O136" s="1089">
        <f>IF($K136="○",VLOOKUP($AU$5,単価表２,21,0),0)</f>
        <v>0</v>
      </c>
      <c r="P136" s="1090"/>
      <c r="Q136" s="1088">
        <f>IF($K136="○",VLOOKUP($AU$5,単価表２,21,0),0)</f>
        <v>0</v>
      </c>
      <c r="R136" s="1089"/>
      <c r="S136" s="1089">
        <f>IF($K136="○",VLOOKUP($AU$5,単価表２,21,0),0)</f>
        <v>0</v>
      </c>
      <c r="T136" s="1090"/>
      <c r="U136" s="1088">
        <f>IF($K136="○",VLOOKUP($AU$5,単価表２,21,0),0)</f>
        <v>0</v>
      </c>
      <c r="V136" s="1089"/>
      <c r="W136" s="1089">
        <f>IF($K136="○",VLOOKUP($AU$5,単価表２,21,0),0)</f>
        <v>0</v>
      </c>
      <c r="X136" s="1090"/>
      <c r="Y136" s="1088">
        <f>IF($K136="○",VLOOKUP($AU$5,単価表２,21,0),0)</f>
        <v>0</v>
      </c>
      <c r="Z136" s="1089"/>
      <c r="AA136" s="1089">
        <f>IF($K136="○",VLOOKUP($AU$5,単価表２,21,0),0)</f>
        <v>0</v>
      </c>
      <c r="AB136" s="1090"/>
      <c r="AC136" s="1088">
        <f>IF($K136="○",VLOOKUP($AU$5,単価表２,21,0),0)</f>
        <v>0</v>
      </c>
      <c r="AD136" s="1089"/>
      <c r="AE136" s="1089">
        <f>IF($K136="○",VLOOKUP($AU$5,単価表２,21,0),0)</f>
        <v>0</v>
      </c>
      <c r="AF136" s="1090"/>
    </row>
    <row r="137" spans="1:33" ht="19.5" thickBot="1">
      <c r="A137" s="1317"/>
      <c r="B137" s="1161"/>
      <c r="C137" s="1099" t="s">
        <v>794</v>
      </c>
      <c r="D137" s="1100"/>
      <c r="E137" s="1100"/>
      <c r="F137" s="1100"/>
      <c r="G137" s="1100"/>
      <c r="H137" s="1100"/>
      <c r="I137" s="1100"/>
      <c r="J137" s="1101"/>
      <c r="K137" s="1332" t="str">
        <f t="shared" si="27"/>
        <v>-</v>
      </c>
      <c r="L137" s="1333"/>
      <c r="M137" s="1104">
        <f>IF($K137="○",VLOOKUP($AU$12,単価表２,21,0),0)</f>
        <v>0</v>
      </c>
      <c r="N137" s="1089"/>
      <c r="O137" s="1089">
        <f>IF($K137="○",VLOOKUP($AU$12,単価表２,21,0),0)</f>
        <v>0</v>
      </c>
      <c r="P137" s="1090"/>
      <c r="Q137" s="1088">
        <f>IF($K137="○",VLOOKUP($AU$12,単価表２,21,0),0)</f>
        <v>0</v>
      </c>
      <c r="R137" s="1089"/>
      <c r="S137" s="1089">
        <f>IF($K137="○",VLOOKUP($AU$12,単価表２,21,0),0)</f>
        <v>0</v>
      </c>
      <c r="T137" s="1090"/>
      <c r="U137" s="1088">
        <f>IF($K137="○",VLOOKUP($AU$12,単価表２,21,0),0)</f>
        <v>0</v>
      </c>
      <c r="V137" s="1089"/>
      <c r="W137" s="1089">
        <f>IF($K137="○",VLOOKUP($AU$12,単価表２,21,0),0)</f>
        <v>0</v>
      </c>
      <c r="X137" s="1090"/>
      <c r="Y137" s="1088">
        <f>IF($K137="○",VLOOKUP($AU$12,単価表２,21,0),0)</f>
        <v>0</v>
      </c>
      <c r="Z137" s="1089"/>
      <c r="AA137" s="1089">
        <f>IF($K137="○",VLOOKUP($AU$12,単価表２,21,0),0)</f>
        <v>0</v>
      </c>
      <c r="AB137" s="1090"/>
      <c r="AC137" s="1088">
        <f>IF($K137="○",VLOOKUP($AU$12,単価表２,21,0),0)</f>
        <v>0</v>
      </c>
      <c r="AD137" s="1089"/>
      <c r="AE137" s="1089">
        <f>IF($K137="○",VLOOKUP($AU$12,単価表２,21,0),0)</f>
        <v>0</v>
      </c>
      <c r="AF137" s="1090"/>
    </row>
    <row r="138" spans="1:33" ht="19.5" thickBot="1">
      <c r="A138" s="1317"/>
      <c r="B138" s="1161"/>
      <c r="C138" s="1108" t="s">
        <v>795</v>
      </c>
      <c r="D138" s="1109"/>
      <c r="E138" s="1109"/>
      <c r="F138" s="1109"/>
      <c r="G138" s="1109"/>
      <c r="H138" s="1109"/>
      <c r="I138" s="1109"/>
      <c r="J138" s="1110"/>
      <c r="K138" s="1332" t="str">
        <f t="shared" si="27"/>
        <v>-</v>
      </c>
      <c r="L138" s="1333"/>
      <c r="M138" s="1111"/>
      <c r="N138" s="1112"/>
      <c r="O138" s="1113"/>
      <c r="P138" s="1111"/>
      <c r="Q138" s="1114"/>
      <c r="R138" s="1112"/>
      <c r="S138" s="1113"/>
      <c r="T138" s="1115"/>
      <c r="U138" s="1111"/>
      <c r="V138" s="1112"/>
      <c r="W138" s="1113"/>
      <c r="X138" s="1111"/>
      <c r="Y138" s="1116">
        <f>IF($K138="○",VLOOKUP(AU20,単価表２,24,0),0)</f>
        <v>0</v>
      </c>
      <c r="Z138" s="1117"/>
      <c r="AA138" s="1117">
        <f>IF($K138="○",VLOOKUP(AU20,単価表２,24,0),0)</f>
        <v>0</v>
      </c>
      <c r="AB138" s="1118"/>
      <c r="AC138" s="1114"/>
      <c r="AD138" s="1112"/>
      <c r="AE138" s="1113"/>
      <c r="AF138" s="1115"/>
    </row>
    <row r="139" spans="1:33" ht="19.5" thickBot="1">
      <c r="A139" s="1317"/>
      <c r="B139" s="1161"/>
      <c r="C139" s="1108" t="s">
        <v>796</v>
      </c>
      <c r="D139" s="1109"/>
      <c r="E139" s="1109"/>
      <c r="F139" s="1109"/>
      <c r="G139" s="1109"/>
      <c r="H139" s="1109"/>
      <c r="I139" s="1109"/>
      <c r="J139" s="1110"/>
      <c r="K139" s="1332" t="str">
        <f t="shared" si="27"/>
        <v>-</v>
      </c>
      <c r="L139" s="1333"/>
      <c r="M139" s="1104">
        <f>IF($K139="○",VLOOKUP($AU$19,単価表２,37,0),0)</f>
        <v>0</v>
      </c>
      <c r="N139" s="1089"/>
      <c r="O139" s="1104">
        <f>IF($K139="○",VLOOKUP($AU$19,単価表２,37,0),0)</f>
        <v>0</v>
      </c>
      <c r="P139" s="1105"/>
      <c r="Q139" s="1088">
        <f>IF($K139="○",VLOOKUP($AU$19,単価表２,37,0),0)</f>
        <v>0</v>
      </c>
      <c r="R139" s="1089"/>
      <c r="S139" s="1104">
        <f>IF($K139="○",VLOOKUP($AU$19,単価表２,37,0),0)</f>
        <v>0</v>
      </c>
      <c r="T139" s="1105"/>
      <c r="U139" s="1088">
        <f>IF($K139="○",VLOOKUP($AU$19,単価表２,37,0),0)</f>
        <v>0</v>
      </c>
      <c r="V139" s="1089"/>
      <c r="W139" s="1104">
        <f>IF($K139="○",VLOOKUP($AU$19,単価表２,37,0),0)</f>
        <v>0</v>
      </c>
      <c r="X139" s="1105"/>
      <c r="Y139" s="1088">
        <f>IF($K139="○",VLOOKUP($AU$19,単価表２,37,0),0)</f>
        <v>0</v>
      </c>
      <c r="Z139" s="1089"/>
      <c r="AA139" s="1104">
        <f>IF($K139="○",VLOOKUP($AU$19,単価表２,37,0),0)</f>
        <v>0</v>
      </c>
      <c r="AB139" s="1105"/>
      <c r="AC139" s="1088">
        <f>IF($K139="○",VLOOKUP($AU$19,単価表２,37,0),0)</f>
        <v>0</v>
      </c>
      <c r="AD139" s="1089"/>
      <c r="AE139" s="1104">
        <f>IF($K139="○",VLOOKUP($AU$19,単価表２,37,0),0)</f>
        <v>0</v>
      </c>
      <c r="AF139" s="1090"/>
    </row>
    <row r="140" spans="1:33" ht="19.5" thickBot="1">
      <c r="A140" s="1317"/>
      <c r="B140" s="1161"/>
      <c r="C140" s="1135" t="s">
        <v>797</v>
      </c>
      <c r="D140" s="1136"/>
      <c r="E140" s="1136"/>
      <c r="F140" s="1136"/>
      <c r="G140" s="1136"/>
      <c r="H140" s="1136"/>
      <c r="I140" s="1136"/>
      <c r="J140" s="1137"/>
      <c r="K140" s="1334" t="str">
        <f t="shared" si="27"/>
        <v>-</v>
      </c>
      <c r="L140" s="1335"/>
      <c r="M140" s="1140">
        <f>IF($K140="○",VLOOKUP($AU$19,単価表２,49,0),0)</f>
        <v>0</v>
      </c>
      <c r="N140" s="1132"/>
      <c r="O140" s="1132">
        <f>IF($K140="○",VLOOKUP($AU$19,単価表２,49,0),0)</f>
        <v>0</v>
      </c>
      <c r="P140" s="1133"/>
      <c r="Q140" s="1131">
        <f>IF($K140="○",VLOOKUP($AU$19,単価表２,49,0),0)</f>
        <v>0</v>
      </c>
      <c r="R140" s="1132"/>
      <c r="S140" s="1132">
        <f>IF($K140="○",VLOOKUP($AU$19,単価表２,49,0),0)</f>
        <v>0</v>
      </c>
      <c r="T140" s="1133"/>
      <c r="U140" s="1131">
        <f>IF($K140="○",VLOOKUP($AU$19,単価表２,49,0),0)</f>
        <v>0</v>
      </c>
      <c r="V140" s="1132"/>
      <c r="W140" s="1132">
        <f>IF($K140="○",VLOOKUP($AU$19,単価表２,49,0),0)</f>
        <v>0</v>
      </c>
      <c r="X140" s="1133"/>
      <c r="Y140" s="1131">
        <f>IF($K140="○",VLOOKUP($AU$19,単価表２,49,0),0)</f>
        <v>0</v>
      </c>
      <c r="Z140" s="1132"/>
      <c r="AA140" s="1132">
        <f>IF($K140="○",VLOOKUP($AU$19,単価表２,49,0),0)</f>
        <v>0</v>
      </c>
      <c r="AB140" s="1133"/>
      <c r="AC140" s="1131">
        <f>IF($K140="○",VLOOKUP($AU$19,単価表２,49,0),0)</f>
        <v>0</v>
      </c>
      <c r="AD140" s="1132"/>
      <c r="AE140" s="1132">
        <f>IF($K140="○",VLOOKUP($AU$19,単価表２,49,0),0)</f>
        <v>0</v>
      </c>
      <c r="AF140" s="1134"/>
    </row>
    <row r="141" spans="1:33" ht="19.5" thickTop="1">
      <c r="A141" s="1317"/>
      <c r="B141" s="1161"/>
      <c r="C141" s="1129" t="s">
        <v>798</v>
      </c>
      <c r="D141" s="1130"/>
      <c r="E141" s="1130"/>
      <c r="F141" s="1130"/>
      <c r="G141" s="1130"/>
      <c r="H141" s="1130"/>
      <c r="I141" s="1130"/>
      <c r="J141" s="1130"/>
      <c r="K141" s="1130"/>
      <c r="L141" s="1130"/>
      <c r="M141" s="1121">
        <f>M133+M136</f>
        <v>0</v>
      </c>
      <c r="N141" s="1120"/>
      <c r="O141" s="1119">
        <f t="shared" ref="O141:O142" si="28">O133+O136</f>
        <v>0</v>
      </c>
      <c r="P141" s="1120"/>
      <c r="Q141" s="1121">
        <f t="shared" ref="Q141:Q142" si="29">Q133+Q136</f>
        <v>0</v>
      </c>
      <c r="R141" s="1120"/>
      <c r="S141" s="1119">
        <f t="shared" ref="S141:S142" si="30">S133+S136</f>
        <v>0</v>
      </c>
      <c r="T141" s="1120"/>
      <c r="U141" s="1121">
        <f t="shared" ref="U141:U142" si="31">U133+U136</f>
        <v>0</v>
      </c>
      <c r="V141" s="1120"/>
      <c r="W141" s="1119">
        <f t="shared" ref="W141:W142" si="32">W133+W136</f>
        <v>0</v>
      </c>
      <c r="X141" s="1120"/>
      <c r="Y141" s="1121">
        <f t="shared" ref="Y141:Y142" si="33">Y133+Y136</f>
        <v>0</v>
      </c>
      <c r="Z141" s="1122"/>
      <c r="AA141" s="1120">
        <f t="shared" ref="AA141:AA142" si="34">AA133+AA136</f>
        <v>0</v>
      </c>
      <c r="AB141" s="1120"/>
      <c r="AC141" s="1121">
        <f t="shared" ref="AC141:AC142" si="35">AC133+AC136</f>
        <v>0</v>
      </c>
      <c r="AD141" s="1122"/>
      <c r="AE141" s="1120">
        <f t="shared" ref="AE141:AE142" si="36">AE133+AE136</f>
        <v>0</v>
      </c>
      <c r="AF141" s="1123"/>
    </row>
    <row r="142" spans="1:33">
      <c r="A142" s="1317"/>
      <c r="B142" s="1161"/>
      <c r="C142" s="1124" t="s">
        <v>799</v>
      </c>
      <c r="D142" s="1125"/>
      <c r="E142" s="1125"/>
      <c r="F142" s="1125"/>
      <c r="G142" s="1125"/>
      <c r="H142" s="1125"/>
      <c r="I142" s="1125"/>
      <c r="J142" s="1125"/>
      <c r="K142" s="1125"/>
      <c r="L142" s="1126"/>
      <c r="M142" s="1127">
        <f>M134+M137</f>
        <v>0</v>
      </c>
      <c r="N142" s="1128"/>
      <c r="O142" s="1105">
        <f t="shared" si="28"/>
        <v>0</v>
      </c>
      <c r="P142" s="1128"/>
      <c r="Q142" s="1127">
        <f t="shared" si="29"/>
        <v>0</v>
      </c>
      <c r="R142" s="1128"/>
      <c r="S142" s="1105">
        <f t="shared" si="30"/>
        <v>0</v>
      </c>
      <c r="T142" s="1128"/>
      <c r="U142" s="1127">
        <f t="shared" si="31"/>
        <v>0</v>
      </c>
      <c r="V142" s="1128"/>
      <c r="W142" s="1105">
        <f t="shared" si="32"/>
        <v>0</v>
      </c>
      <c r="X142" s="1128"/>
      <c r="Y142" s="1127">
        <f t="shared" si="33"/>
        <v>0</v>
      </c>
      <c r="Z142" s="1104"/>
      <c r="AA142" s="1128">
        <f t="shared" si="34"/>
        <v>0</v>
      </c>
      <c r="AB142" s="1128"/>
      <c r="AC142" s="1127">
        <f t="shared" si="35"/>
        <v>0</v>
      </c>
      <c r="AD142" s="1104"/>
      <c r="AE142" s="1128">
        <f t="shared" si="36"/>
        <v>0</v>
      </c>
      <c r="AF142" s="1159"/>
    </row>
    <row r="143" spans="1:33">
      <c r="A143" s="1317"/>
      <c r="B143" s="1162"/>
      <c r="C143" s="1156" t="s">
        <v>800</v>
      </c>
      <c r="D143" s="1157"/>
      <c r="E143" s="1157"/>
      <c r="F143" s="1157"/>
      <c r="G143" s="1157"/>
      <c r="H143" s="1157"/>
      <c r="I143" s="1157"/>
      <c r="J143" s="1157"/>
      <c r="K143" s="1157"/>
      <c r="L143" s="1158"/>
      <c r="M143" s="1143">
        <f>M138+M139+M140</f>
        <v>0</v>
      </c>
      <c r="N143" s="1142"/>
      <c r="O143" s="1141">
        <f>O138+O139+O140</f>
        <v>0</v>
      </c>
      <c r="P143" s="1142"/>
      <c r="Q143" s="1143">
        <f t="shared" ref="Q143" si="37">Q138+Q139+Q140</f>
        <v>0</v>
      </c>
      <c r="R143" s="1142"/>
      <c r="S143" s="1141">
        <f t="shared" ref="S143" si="38">S138+S139+S140</f>
        <v>0</v>
      </c>
      <c r="T143" s="1142"/>
      <c r="U143" s="1143">
        <f t="shared" ref="U143" si="39">U138+U139+U140</f>
        <v>0</v>
      </c>
      <c r="V143" s="1142"/>
      <c r="W143" s="1141">
        <f t="shared" ref="W143" si="40">W138+W139+W140</f>
        <v>0</v>
      </c>
      <c r="X143" s="1142"/>
      <c r="Y143" s="1143">
        <f t="shared" ref="Y143" si="41">Y138+Y139+Y140</f>
        <v>0</v>
      </c>
      <c r="Z143" s="1142"/>
      <c r="AA143" s="1141">
        <f t="shared" ref="AA143" si="42">AA138+AA139+AA140</f>
        <v>0</v>
      </c>
      <c r="AB143" s="1142"/>
      <c r="AC143" s="1143">
        <f t="shared" ref="AC143" si="43">AC138+AC139+AC140</f>
        <v>0</v>
      </c>
      <c r="AD143" s="1142"/>
      <c r="AE143" s="1141">
        <f t="shared" ref="AE143" si="44">AE138+AE139+AE140</f>
        <v>0</v>
      </c>
      <c r="AF143" s="1144"/>
    </row>
    <row r="144" spans="1:33" ht="16.5" hidden="1" customHeight="1">
      <c r="A144" s="1317"/>
      <c r="B144" s="1145" t="s">
        <v>504</v>
      </c>
      <c r="C144" s="1148" t="s">
        <v>505</v>
      </c>
      <c r="D144" s="1149"/>
      <c r="E144" s="1149"/>
      <c r="F144" s="1149"/>
      <c r="G144" s="1149"/>
      <c r="H144" s="1149"/>
      <c r="I144" s="1149"/>
      <c r="J144" s="1150"/>
      <c r="K144" s="1151" t="str">
        <f>IF(K86="","-",K86)</f>
        <v>-</v>
      </c>
      <c r="L144" s="1152"/>
      <c r="M144" s="1153">
        <f>-IF($K144="○",IF((M134+M137)*$L$23*(0.1)&lt;10,INT((M134+M137)*$L$23*(0.1)*M131),ROUNDDOWN((M134+M137)*$L$23*(0.1),-1)*M131),0)</f>
        <v>0</v>
      </c>
      <c r="N144" s="1153"/>
      <c r="O144" s="1154">
        <f>-IF($K144="○",IF((O134+O137)*$L$23*(0.1)&lt;10,INT((O134+O137)*$L$23*(0.1)*O131),ROUNDDOWN((O134+O137)*$L$23*(0.1),-1)*O131),0)</f>
        <v>0</v>
      </c>
      <c r="P144" s="1155"/>
      <c r="Q144" s="1153">
        <f>-IF($K144="○",IF((Q134+Q137)*$L$23*(0.1)&lt;10,INT((Q134+Q137)*$L$23*(0.1)*Q131),ROUNDDOWN((Q134+Q137)*$L$23*(0.1),-1)*Q131),0)</f>
        <v>0</v>
      </c>
      <c r="R144" s="1153"/>
      <c r="S144" s="1154">
        <f>-IF($K144="○",IF((S134+S137)*$L$23*(0.1)&lt;10,INT((S134+S137)*$L$23*(0.1)*S131),ROUNDDOWN((S134+S137)*$L$23*(0.1),-1)*S131),0)</f>
        <v>0</v>
      </c>
      <c r="T144" s="1155"/>
      <c r="U144" s="1153">
        <f>-IF($K144="○",IF((U134+U137)*$L$23*(0.1)&lt;10,INT((U134+U137)*$L$23*(0.1)*U131),ROUNDDOWN((U134+U137)*$L$23*(0.1),-1)*U131),0)</f>
        <v>0</v>
      </c>
      <c r="V144" s="1153"/>
      <c r="W144" s="1154">
        <f>-IF($K144="○",IF((W134+W137)*$L$23*(0.1)&lt;10,INT((W134+W137)*$L$23*(0.1)*W131),ROUNDDOWN((W134+W137)*$L$23*(0.1),-1)*W131),0)</f>
        <v>0</v>
      </c>
      <c r="X144" s="1155"/>
      <c r="Y144" s="1153">
        <f>-IF($K144="○",IF((Y134+Y137)*$L$23*(0.1)&lt;10,INT((Y134+Y137)*$L$23*(0.1)*Y131),ROUNDDOWN((Y134+Y137)*$L$23*(0.1),-1)*Y131),0)</f>
        <v>0</v>
      </c>
      <c r="Z144" s="1153"/>
      <c r="AA144" s="1154">
        <f>-IF($K144="○",IF((AA134+AA137)*$L$23*(0.1)&lt;10,INT((AA134+AA137)*$L$23*(0.1)*AA131),ROUNDDOWN((AA134+AA137)*$L$23*(0.1),-1)*AA131),0)</f>
        <v>0</v>
      </c>
      <c r="AB144" s="1155"/>
      <c r="AC144" s="1153">
        <f>-IF($K144="○",IF((AC134+AC137)*$L$23*(0.1)&lt;10,INT((AC134+AC137)*$L$23*(0.1)*AC131),ROUNDDOWN((AC134+AC137)*$L$23*(0.1),-1)*AC131),0)</f>
        <v>0</v>
      </c>
      <c r="AD144" s="1153"/>
      <c r="AE144" s="1154">
        <f>-IF($K144="○",IF((AE134+AE137)*$L$23*(0.1)&lt;10,INT((AE134+AE137)*$L$23*(0.1)*AE131),ROUNDDOWN((AE134+AE137)*$L$23*(0.1),-1)*AE131),0)</f>
        <v>0</v>
      </c>
      <c r="AF144" s="1155"/>
      <c r="AG144" s="348" t="s">
        <v>506</v>
      </c>
    </row>
    <row r="145" spans="1:33" hidden="1">
      <c r="A145" s="1317"/>
      <c r="B145" s="1146"/>
      <c r="C145" s="1347" t="s">
        <v>507</v>
      </c>
      <c r="D145" s="1348"/>
      <c r="E145" s="1348"/>
      <c r="F145" s="1348"/>
      <c r="G145" s="1348"/>
      <c r="H145" s="1348"/>
      <c r="I145" s="1348"/>
      <c r="J145" s="1349"/>
      <c r="K145" s="1236" t="str">
        <f>K144</f>
        <v>-</v>
      </c>
      <c r="L145" s="1237"/>
      <c r="M145" s="1338">
        <f>-IF($K145="○",IF((M134+M137)*$Q$23*(0.1)&lt;10,INT((M134+M137)*$Q$23*(0.1)*M131),ROUNDDOWN((M134+M137)*$Q$23*(0.1),-1)*M131),0)</f>
        <v>0</v>
      </c>
      <c r="N145" s="1338"/>
      <c r="O145" s="1336">
        <f>-IF($K145="○",IF((O134+O137)*$Q$23*(0.1)&lt;10,INT((O134+O137)*$Q$23*(0.1)*O131),ROUNDDOWN((O134+O137)*$Q$23*(0.1),-1)*O131),0)</f>
        <v>0</v>
      </c>
      <c r="P145" s="1337"/>
      <c r="Q145" s="1338">
        <f>-IF($K145="○",IF((Q134+Q137)*$Q$23*(0.1)&lt;10,INT((Q134+Q137)*$Q$23*(0.1)*Q131),ROUNDDOWN((Q134+Q137)*$Q$23*(0.1),-1)*Q131),0)</f>
        <v>0</v>
      </c>
      <c r="R145" s="1338"/>
      <c r="S145" s="1336">
        <f>-IF($K145="○",IF((S134+S137)*$Q$23*(0.1)&lt;10,INT((S134+S137)*$Q$23*(0.1)*S131),ROUNDDOWN((S134+S137)*$Q$23*(0.1),-1)*S131),0)</f>
        <v>0</v>
      </c>
      <c r="T145" s="1337"/>
      <c r="U145" s="1338">
        <f>-IF($K145="○",IF((U134+U137)*$Q$23*(0.1)&lt;10,INT((U134+U137)*$Q$23*(0.1)*U131),ROUNDDOWN((U134+U137)*$Q$23*(0.1),-1)*U131),0)</f>
        <v>0</v>
      </c>
      <c r="V145" s="1338"/>
      <c r="W145" s="1336">
        <f>-IF($K145="○",IF((W134+W137)*$Q$23*(0.1)&lt;10,INT((W134+W137)*$Q$23*(0.1)*W131),ROUNDDOWN((W134+W137)*$Q$23*(0.1),-1)*W131),0)</f>
        <v>0</v>
      </c>
      <c r="X145" s="1337"/>
      <c r="Y145" s="1338">
        <f>-IF($K145="○",IF((Y134+Y137)*$Q$23*(0.1)&lt;10,INT((Y134+Y137)*$Q$23*(0.1)*Y131),ROUNDDOWN((Y134+Y137)*$Q$23*(0.1),-1)*Y131),0)</f>
        <v>0</v>
      </c>
      <c r="Z145" s="1338"/>
      <c r="AA145" s="1336">
        <f>-IF($K145="○",IF((AA134+AA137)*$Q$23*(0.1)&lt;10,INT((AA134+AA137)*$Q$23*(0.1)*AA131),ROUNDDOWN((AA134+AA137)*$Q$23*(0.1),-1)*AA131),0)</f>
        <v>0</v>
      </c>
      <c r="AB145" s="1337"/>
      <c r="AC145" s="1338">
        <f>-IF($K145="○",IF((AC134+AC137)*$Q$23*(0.1)&lt;10,INT((AC134+AC137)*$Q$23*(0.1)*AC131),ROUNDDOWN((AC134+AC137)*$Q$23*(0.1),-1)*AC131),0)</f>
        <v>0</v>
      </c>
      <c r="AD145" s="1338"/>
      <c r="AE145" s="1336">
        <f>-IF($K145="○",IF((AE134+AE137)*$Q$23*(0.1)&lt;10,INT((AE134+AE137)*$Q$23*(0.1)*AE131),ROUNDDOWN((AE134+AE137)*$Q$23*(0.1),-1)*AE131),0)</f>
        <v>0</v>
      </c>
      <c r="AF145" s="1337"/>
      <c r="AG145" s="348" t="s">
        <v>508</v>
      </c>
    </row>
    <row r="146" spans="1:33" ht="17.25" customHeight="1">
      <c r="A146" s="1317"/>
      <c r="B146" s="1146"/>
      <c r="C146" s="1339" t="s">
        <v>509</v>
      </c>
      <c r="D146" s="1340"/>
      <c r="E146" s="1340"/>
      <c r="F146" s="1340"/>
      <c r="G146" s="1340"/>
      <c r="H146" s="1340"/>
      <c r="I146" s="1340"/>
      <c r="J146" s="1341"/>
      <c r="K146" s="1342" t="str">
        <f>IF(K88="","-",K88)</f>
        <v>-</v>
      </c>
      <c r="L146" s="1343"/>
      <c r="M146" s="1344">
        <f>-IF($K146="○",IF((M134+M137)*$L$26*(0.1)&lt;10,INT((M134+M137)*$L$26*(0.1)*M131),ROUNDDOWN((M134+M137)*$L$26*(0.1),-1)*M131),0)</f>
        <v>0</v>
      </c>
      <c r="N146" s="1344"/>
      <c r="O146" s="1345">
        <f>-IF($K146="○",IF((O134+O137)*$L$26*(0.1)&lt;10,INT((O134+O137)*$L$26*(0.1)*O131),ROUNDDOWN((O134+O137)*$L$26*(0.1),-1)*O131),0)</f>
        <v>0</v>
      </c>
      <c r="P146" s="1346"/>
      <c r="Q146" s="1344">
        <f>-IF($K146="○",IF((Q134+Q137)*$L$26*(0.1)&lt;10,INT((Q134+Q137)*$L$26*(0.1)*Q131),ROUNDDOWN((Q134+Q137)*$L$26*(0.1),-1)*Q131),0)</f>
        <v>0</v>
      </c>
      <c r="R146" s="1344"/>
      <c r="S146" s="1345">
        <f>-IF($K146="○",IF((S134+S137)*$L$26*(0.1)&lt;10,INT((S134+S137)*$L$26*(0.1)*S131),ROUNDDOWN((S134+S137)*$L$26*(0.1),-1)*S131),0)</f>
        <v>0</v>
      </c>
      <c r="T146" s="1346"/>
      <c r="U146" s="1344">
        <f>-IF($K146="○",IF((U134+U137)*$L$26*(0.1)&lt;10,INT((U134+U137)*$L$26*(0.1)*U131),ROUNDDOWN((U134+U137)*$L$26*(0.1),-1)*U131),0)</f>
        <v>0</v>
      </c>
      <c r="V146" s="1344"/>
      <c r="W146" s="1345">
        <f>-IF($K146="○",IF((W134+W137)*$L$26*(0.1)&lt;10,INT((W134+W137)*$L$26*(0.1)*W131),ROUNDDOWN((W134+W137)*$L$26*(0.1),-1)*W131),0)</f>
        <v>0</v>
      </c>
      <c r="X146" s="1346"/>
      <c r="Y146" s="1344">
        <f>-IF($K146="○",IF((Y134+Y137)*$L$26*(0.1)&lt;10,INT((Y134+Y137)*$L$26*(0.1)*Y131),ROUNDDOWN((Y134+Y137)*$L$26*(0.1),-1)*Y131),0)</f>
        <v>0</v>
      </c>
      <c r="Z146" s="1344"/>
      <c r="AA146" s="1345">
        <f>-IF($K146="○",IF((AA134+AA137)*$L$26*(0.1)&lt;10,INT((AA134+AA137)*$L$26*(0.1)*AA131),ROUNDDOWN((AA134+AA137)*$L$26*(0.1),-1)*AA131),0)</f>
        <v>0</v>
      </c>
      <c r="AB146" s="1346"/>
      <c r="AC146" s="1344">
        <f>-IF($K146="○",IF((AC134+AC137)*$L$26*(0.1)&lt;10,INT((AC134+AC137)*$L$26*(0.1)*AC131),ROUNDDOWN((AC134+AC137)*$L$26*(0.1),-1)*AC131),0)</f>
        <v>0</v>
      </c>
      <c r="AD146" s="1344"/>
      <c r="AE146" s="1345">
        <f>-IF($K146="○",IF((AE134+AE137)*$L$26*(0.1)&lt;10,INT((AE134+AE137)*$L$26*(0.1)*AE131),ROUNDDOWN((AE134+AE137)*$L$26*(0.1),-1)*AE131),0)</f>
        <v>0</v>
      </c>
      <c r="AF146" s="1346"/>
      <c r="AG146" s="348" t="s">
        <v>510</v>
      </c>
    </row>
    <row r="147" spans="1:33" ht="27.75" hidden="1" customHeight="1">
      <c r="A147" s="1317"/>
      <c r="B147" s="1146"/>
      <c r="C147" s="1199" t="s">
        <v>511</v>
      </c>
      <c r="D147" s="1200"/>
      <c r="E147" s="1200"/>
      <c r="F147" s="1200"/>
      <c r="G147" s="1200"/>
      <c r="H147" s="1200"/>
      <c r="I147" s="1200"/>
      <c r="J147" s="1201"/>
      <c r="K147" s="1350" t="str">
        <f>IF(K89="","-",K89)</f>
        <v>-</v>
      </c>
      <c r="L147" s="1351"/>
      <c r="M147" s="1196">
        <f>M148*M130+M149*M131</f>
        <v>0</v>
      </c>
      <c r="N147" s="1196"/>
      <c r="O147" s="1197">
        <f>O148*O130+O149*O131</f>
        <v>0</v>
      </c>
      <c r="P147" s="1198"/>
      <c r="Q147" s="1196">
        <f>Q148*Q130+Q149*Q131</f>
        <v>0</v>
      </c>
      <c r="R147" s="1196"/>
      <c r="S147" s="1197">
        <f>S148*S130+S149*S131</f>
        <v>0</v>
      </c>
      <c r="T147" s="1198"/>
      <c r="U147" s="1196">
        <f>U148*U130+U149*U131</f>
        <v>0</v>
      </c>
      <c r="V147" s="1196"/>
      <c r="W147" s="1197">
        <f>W148*W130+W149*W131</f>
        <v>0</v>
      </c>
      <c r="X147" s="1198"/>
      <c r="Y147" s="1196">
        <f>Y148*Y130+Y149*Y131</f>
        <v>0</v>
      </c>
      <c r="Z147" s="1196"/>
      <c r="AA147" s="1197">
        <f>AA148*AA130+AA149*AA131</f>
        <v>0</v>
      </c>
      <c r="AB147" s="1198"/>
      <c r="AC147" s="1196">
        <f>AC148*AC130+AC149*AC131</f>
        <v>0</v>
      </c>
      <c r="AD147" s="1196"/>
      <c r="AE147" s="1197">
        <f>AE148*AE130+AE149*AE131</f>
        <v>0</v>
      </c>
      <c r="AF147" s="1198"/>
      <c r="AG147" s="348" t="s">
        <v>512</v>
      </c>
    </row>
    <row r="148" spans="1:33" ht="16.5" hidden="1" customHeight="1">
      <c r="A148" s="1317"/>
      <c r="B148" s="1146"/>
      <c r="C148" s="1184"/>
      <c r="D148" s="1185"/>
      <c r="E148" s="1186" t="s">
        <v>513</v>
      </c>
      <c r="F148" s="1187"/>
      <c r="G148" s="1187"/>
      <c r="H148" s="1187"/>
      <c r="I148" s="1187"/>
      <c r="J148" s="1188"/>
      <c r="K148" s="1236" t="str">
        <f>K147</f>
        <v>-</v>
      </c>
      <c r="L148" s="1237"/>
      <c r="M148" s="1191">
        <f>-IF($K148="○",IF((M133+M138+M139)*$L$23*VLOOKUP($AU$21,単価表２,53,0)&lt;10,INT((M133+M138+M139)*$L$23*VLOOKUP($AU$21,単価表２,53,0)),ROUNDDOWN((M133+M138+M139)*$L$23*VLOOKUP($AU$21,単価表２,53,0),-1)),0)</f>
        <v>0</v>
      </c>
      <c r="N148" s="1192"/>
      <c r="O148" s="1193">
        <f>-IF($K148="○",IF((O133+O138+O139)*$L$23*VLOOKUP($AU$21,単価表２,53,0)&lt;10,INT((O133+O138+O139)*$L$23*VLOOKUP($AU$21,単価表２,53,0)),ROUNDDOWN((O133+O138+O139)*$L$23*VLOOKUP($AU$21,単価表２,53,0),-1)),0)</f>
        <v>0</v>
      </c>
      <c r="P148" s="1194"/>
      <c r="Q148" s="1195">
        <f>-IF($K148="○",IF((Q133+Q138+Q139)*$L$23*VLOOKUP($AU$21,単価表２,53,0)&lt;10,INT((Q133+Q138+Q139)*$L$23*VLOOKUP($AU$21,単価表２,53,0)),ROUNDDOWN((Q133+Q138+Q139)*$L$23*VLOOKUP($AU$21,単価表２,53,0),-1)),0)</f>
        <v>0</v>
      </c>
      <c r="R148" s="1192"/>
      <c r="S148" s="1193">
        <f>-IF($K148="○",IF((S133+S138+S139)*$L$23*VLOOKUP($AU$21,単価表２,53,0)&lt;10,INT((S133+S138+S139)*$L$23*VLOOKUP($AU$21,単価表２,53,0)),ROUNDDOWN((S133+S138+S139)*$L$23*VLOOKUP($AU$21,単価表２,53,0),-1)),0)</f>
        <v>0</v>
      </c>
      <c r="T148" s="1194"/>
      <c r="U148" s="1195">
        <f>-IF($K148="○",IF((U133+U138+U139)*$L$23*VLOOKUP($AU$21,単価表２,53,0)&lt;10,INT((U133+U138+U139)*$L$23*VLOOKUP($AU$21,単価表２,53,0)),ROUNDDOWN((U133+U138+U139)*$L$23*VLOOKUP($AU$21,単価表２,53,0),-1)),0)</f>
        <v>0</v>
      </c>
      <c r="V148" s="1192"/>
      <c r="W148" s="1193">
        <f>-IF($K148="○",IF((W133+W138+W139)*$L$23*VLOOKUP($AU$21,単価表２,53,0)&lt;10,INT((W133+W138+W139)*$L$23*VLOOKUP($AU$21,単価表２,53,0)),ROUNDDOWN((W133+W138+W139)*$L$23*VLOOKUP($AU$21,単価表２,53,0),-1)),0)</f>
        <v>0</v>
      </c>
      <c r="X148" s="1194"/>
      <c r="Y148" s="1195">
        <f>-IF($K148="○",IF((Y133+Y138+Y139)*$L$23*VLOOKUP($AU$21,単価表２,53,0)&lt;10,INT((Y133+Y138+Y139)*$L$23*VLOOKUP($AU$21,単価表２,53,0)),ROUNDDOWN((Y133+Y138+Y139)*$L$23*VLOOKUP($AU$21,単価表２,53,0),-1)),0)</f>
        <v>0</v>
      </c>
      <c r="Z148" s="1192"/>
      <c r="AA148" s="1193">
        <f>-IF($K148="○",IF((AA133+AA138+AA139)*$L$23*VLOOKUP($AU$21,単価表２,53,0)&lt;10,INT((AA133+AA138+AA139)*$L$23*VLOOKUP($AU$21,単価表２,53,0)),ROUNDDOWN((AA133+AA138+AA139)*$L$23*VLOOKUP($AU$21,単価表２,53,0),-1)),0)</f>
        <v>0</v>
      </c>
      <c r="AB148" s="1194"/>
      <c r="AC148" s="1195">
        <f>-IF($K148="○",IF((AC133+AC138+AC139)*$L$23*VLOOKUP($AU$21,単価表２,53,0)&lt;10,INT((AC133+AC138+AC139)*$L$23*VLOOKUP($AU$21,単価表２,53,0)),ROUNDDOWN((AC133+AC138+AC139)*$L$23*VLOOKUP($AU$21,単価表２,53,0),-1)),0)</f>
        <v>0</v>
      </c>
      <c r="AD148" s="1192"/>
      <c r="AE148" s="1193">
        <f>-IF($K148="○",IF((AE133+AE138+AE139)*$L$23*VLOOKUP($AU$21,単価表２,53,0)&lt;10,INT((AE133+AE138+AE139)*$L$23*VLOOKUP($AU$21,単価表２,53,0)),ROUNDDOWN((AE133+AE138+AE139)*$L$23*VLOOKUP($AU$21,単価表２,53,0),-1)),0)</f>
        <v>0</v>
      </c>
      <c r="AF148" s="1194"/>
      <c r="AG148" s="348" t="s">
        <v>514</v>
      </c>
    </row>
    <row r="149" spans="1:33" ht="16.5" hidden="1" customHeight="1">
      <c r="A149" s="1317"/>
      <c r="B149" s="1146"/>
      <c r="C149" s="1184"/>
      <c r="D149" s="1185"/>
      <c r="E149" s="1218" t="s">
        <v>515</v>
      </c>
      <c r="F149" s="1219"/>
      <c r="G149" s="1219"/>
      <c r="H149" s="1219"/>
      <c r="I149" s="1219"/>
      <c r="J149" s="1220"/>
      <c r="K149" s="1182" t="str">
        <f>K147</f>
        <v>-</v>
      </c>
      <c r="L149" s="1183"/>
      <c r="M149" s="1223">
        <f>-IF($K149="○",IF((M134+M138+M139)*$L$23*VLOOKUP($AU$21,単価表２,53,0)&lt;10,INT((M134+M138+M139)*$L$23*VLOOKUP($AU$21,単価表２,53,0)),ROUNDDOWN((M134+M138+M139)*$L$23*VLOOKUP($AU$21,単価表２,53,0),-1)),0)</f>
        <v>0</v>
      </c>
      <c r="N149" s="1209"/>
      <c r="O149" s="1210">
        <f>-IF($K149="○",IF((O134+O138+O139)*$L$23*VLOOKUP($AU$21,単価表２,53,0)&lt;10,INT((O134+O138+O139)*$L$23*VLOOKUP($AU$21,単価表２,53,0)),ROUNDDOWN((O134+O138+O139)*$L$23*VLOOKUP($AU$21,単価表２,53,0),-1)),0)</f>
        <v>0</v>
      </c>
      <c r="P149" s="1211"/>
      <c r="Q149" s="1208">
        <f>-IF($K149="○",IF((Q134+Q138+Q139)*$L$23*VLOOKUP($AU$21,単価表２,53,0)&lt;10,INT((Q134+Q138+Q139)*$L$23*VLOOKUP($AU$21,単価表２,53,0)),ROUNDDOWN((Q134+Q138+Q139)*$L$23*VLOOKUP($AU$21,単価表２,53,0),-1)),0)</f>
        <v>0</v>
      </c>
      <c r="R149" s="1209"/>
      <c r="S149" s="1210">
        <f>-IF($K149="○",IF((S134+S138+S139)*$L$23*VLOOKUP($AU$21,単価表２,53,0)&lt;10,INT((S134+S138+S139)*$L$23*VLOOKUP($AU$21,単価表２,53,0)),ROUNDDOWN((S134+S138+S139)*$L$23*VLOOKUP($AU$21,単価表２,53,0),-1)),0)</f>
        <v>0</v>
      </c>
      <c r="T149" s="1211"/>
      <c r="U149" s="1208">
        <f>-IF($K149="○",IF((U134+U138+U139)*$L$23*VLOOKUP($AU$21,単価表２,53,0)&lt;10,INT((U134+U138+U139)*$L$23*VLOOKUP($AU$21,単価表２,53,0)),ROUNDDOWN((U134+U138+U139)*$L$23*VLOOKUP($AU$21,単価表２,53,0),-1)),0)</f>
        <v>0</v>
      </c>
      <c r="V149" s="1209"/>
      <c r="W149" s="1210">
        <f>-IF($K149="○",IF((W134+W138+W139)*$L$23*VLOOKUP($AU$21,単価表２,53,0)&lt;10,INT((W134+W138+W139)*$L$23*VLOOKUP($AU$21,単価表２,53,0)),ROUNDDOWN((W134+W138+W139)*$L$23*VLOOKUP($AU$21,単価表２,53,0),-1)),0)</f>
        <v>0</v>
      </c>
      <c r="X149" s="1211"/>
      <c r="Y149" s="1208">
        <f>-IF($K149="○",IF((Y134+Y138+Y139)*$L$23*VLOOKUP($AU$21,単価表２,53,0)&lt;10,INT((Y134+Y138+Y139)*$L$23*VLOOKUP($AU$21,単価表２,53,0)),ROUNDDOWN((Y134+Y138+Y139)*$L$23*VLOOKUP($AU$21,単価表２,53,0),-1)),0)</f>
        <v>0</v>
      </c>
      <c r="Z149" s="1209"/>
      <c r="AA149" s="1210">
        <f>-IF($K149="○",IF((AA134+AA138+AA139)*$L$23*VLOOKUP($AU$21,単価表２,53,0)&lt;10,INT((AA134+AA138+AA139)*$L$23*VLOOKUP($AU$21,単価表２,53,0)),ROUNDDOWN((AA134+AA138+AA139)*$L$23*VLOOKUP($AU$21,単価表２,53,0),-1)),0)</f>
        <v>0</v>
      </c>
      <c r="AB149" s="1211"/>
      <c r="AC149" s="1208">
        <f>-IF($K149="○",IF((AC134+AC138+AC139)*$L$23*VLOOKUP($AU$21,単価表２,53,0)&lt;10,INT((AC134+AC138+AC139)*$L$23*VLOOKUP($AU$21,単価表２,53,0)),ROUNDDOWN((AC134+AC138+AC139)*$L$23*VLOOKUP($AU$21,単価表２,53,0),-1)),0)</f>
        <v>0</v>
      </c>
      <c r="AD149" s="1209"/>
      <c r="AE149" s="1210">
        <f>-IF($K149="○",IF((AE134+AE138+AE139)*$L$23*VLOOKUP($AU$21,単価表２,53,0)&lt;10,INT((AE134+AE138+AE139)*$L$23*VLOOKUP($AU$21,単価表２,53,0)),ROUNDDOWN((AE134+AE138+AE139)*$L$23*VLOOKUP($AU$21,単価表２,53,0),-1)),0)</f>
        <v>0</v>
      </c>
      <c r="AF149" s="1211"/>
      <c r="AG149" s="348" t="s">
        <v>516</v>
      </c>
    </row>
    <row r="150" spans="1:33" ht="31.5" hidden="1" customHeight="1">
      <c r="A150" s="1317"/>
      <c r="B150" s="1146"/>
      <c r="C150" s="1212" t="s">
        <v>517</v>
      </c>
      <c r="D150" s="1213"/>
      <c r="E150" s="1214"/>
      <c r="F150" s="1214"/>
      <c r="G150" s="1214"/>
      <c r="H150" s="1214"/>
      <c r="I150" s="1214"/>
      <c r="J150" s="1214"/>
      <c r="K150" s="1352" t="str">
        <f>K147</f>
        <v>-</v>
      </c>
      <c r="L150" s="1353"/>
      <c r="M150" s="1217">
        <f>M151*M130+M152*M131</f>
        <v>0</v>
      </c>
      <c r="N150" s="1205"/>
      <c r="O150" s="1206">
        <f>O151*O130+O152*O131</f>
        <v>0</v>
      </c>
      <c r="P150" s="1207"/>
      <c r="Q150" s="1204">
        <f>Q151*Q130+Q152*Q131</f>
        <v>0</v>
      </c>
      <c r="R150" s="1205"/>
      <c r="S150" s="1206">
        <f>S151*S130+S152*S131</f>
        <v>0</v>
      </c>
      <c r="T150" s="1207"/>
      <c r="U150" s="1204">
        <f>U151*U130+U152*U131</f>
        <v>0</v>
      </c>
      <c r="V150" s="1205"/>
      <c r="W150" s="1206">
        <f>W151*W130+W152*W131</f>
        <v>0</v>
      </c>
      <c r="X150" s="1207"/>
      <c r="Y150" s="1204">
        <f>Y151*Y130+Y152*Y131</f>
        <v>0</v>
      </c>
      <c r="Z150" s="1205"/>
      <c r="AA150" s="1206">
        <f>AA151*AA130+AA152*AA131</f>
        <v>0</v>
      </c>
      <c r="AB150" s="1207"/>
      <c r="AC150" s="1204">
        <f>AC151*AC130+AC152*AC131</f>
        <v>0</v>
      </c>
      <c r="AD150" s="1205"/>
      <c r="AE150" s="1206">
        <f>AE151*AE130+AE152*AE131</f>
        <v>0</v>
      </c>
      <c r="AF150" s="1207"/>
      <c r="AG150" s="348" t="s">
        <v>518</v>
      </c>
    </row>
    <row r="151" spans="1:33" ht="16.5" hidden="1" customHeight="1">
      <c r="A151" s="1317"/>
      <c r="B151" s="1146"/>
      <c r="C151" s="1184"/>
      <c r="D151" s="1185"/>
      <c r="E151" s="1186" t="s">
        <v>513</v>
      </c>
      <c r="F151" s="1187"/>
      <c r="G151" s="1187"/>
      <c r="H151" s="1187"/>
      <c r="I151" s="1187"/>
      <c r="J151" s="1188"/>
      <c r="K151" s="1236" t="str">
        <f>K150</f>
        <v>-</v>
      </c>
      <c r="L151" s="1237"/>
      <c r="M151" s="1191">
        <f>-IF($K151="○",IF((M133+M138+M139)*$Q$23*VLOOKUP($AU$21,単価表２,53,0)&lt;10,INT((M133+M138+M139)*$Q$23*VLOOKUP($AU$21,単価表２,53,0)),ROUNDDOWN((M133+M138+M139)*$Q$23*VLOOKUP($AU$21,単価表２,53,0),-1)),0)</f>
        <v>0</v>
      </c>
      <c r="N151" s="1192"/>
      <c r="O151" s="1193">
        <f>-IF($K151="○",IF((O133+O138+O139)*$Q$23*VLOOKUP($AU$21,単価表２,53,0)&lt;10,INT((O133+O138+O139)*$Q$23*VLOOKUP($AU$21,単価表２,53,0)),ROUNDDOWN((O133+O138+O139)*$Q$23*VLOOKUP($AU$21,単価表２,53,0),-1)),0)</f>
        <v>0</v>
      </c>
      <c r="P151" s="1194"/>
      <c r="Q151" s="1195">
        <f>-IF($K151="○",IF((Q133+Q138+Q139)*$Q$23*VLOOKUP($AU$21,単価表２,53,0)&lt;10,INT((Q133+Q138+Q139)*$Q$23*VLOOKUP($AU$21,単価表２,53,0)),ROUNDDOWN((Q133+Q138+Q139)*$Q$23*VLOOKUP($AU$21,単価表２,53,0),-1)),0)</f>
        <v>0</v>
      </c>
      <c r="R151" s="1192"/>
      <c r="S151" s="1193">
        <f>-IF($K151="○",IF((S133+S138+S139)*$Q$23*VLOOKUP($AU$21,単価表２,53,0)&lt;10,INT((S133+S138+S139)*$Q$23*VLOOKUP($AU$21,単価表２,53,0)),ROUNDDOWN((S133+S138+S139)*$Q$23*VLOOKUP($AU$21,単価表２,53,0),-1)),0)</f>
        <v>0</v>
      </c>
      <c r="T151" s="1194"/>
      <c r="U151" s="1195">
        <f>-IF($K151="○",IF((U133+U138+U139)*$Q$23*VLOOKUP($AU$21,単価表２,53,0)&lt;10,INT((U133+U138+U139)*$Q$23*VLOOKUP($AU$21,単価表２,53,0)),ROUNDDOWN((U133+U138+U139)*$Q$23*VLOOKUP($AU$21,単価表２,53,0),-1)),0)</f>
        <v>0</v>
      </c>
      <c r="V151" s="1192"/>
      <c r="W151" s="1193">
        <f>-IF($K151="○",IF((W133+W138+W139)*$Q$23*VLOOKUP($AU$21,単価表２,53,0)&lt;10,INT((W133+W138+W139)*$Q$23*VLOOKUP($AU$21,単価表２,53,0)),ROUNDDOWN((W133+W138+W139)*$Q$23*VLOOKUP($AU$21,単価表２,53,0),-1)),0)</f>
        <v>0</v>
      </c>
      <c r="X151" s="1194"/>
      <c r="Y151" s="1195">
        <f>-IF($K151="○",IF((Y133+Y138+Y139)*$Q$23*VLOOKUP($AU$21,単価表２,53,0)&lt;10,INT((Y133+Y138+Y139)*$Q$23*VLOOKUP($AU$21,単価表２,53,0)),ROUNDDOWN((Y133+Y138+Y139)*$Q$23*VLOOKUP($AU$21,単価表２,53,0),-1)),0)</f>
        <v>0</v>
      </c>
      <c r="Z151" s="1192"/>
      <c r="AA151" s="1193">
        <f>-IF($K151="○",IF((AA133+AA138+AA139)*$Q$23*VLOOKUP($AU$21,単価表２,53,0)&lt;10,INT((AA133+AA138+AA139)*$Q$23*VLOOKUP($AU$21,単価表２,53,0)),ROUNDDOWN((AA133+AA138+AA139)*$Q$23*VLOOKUP($AU$21,単価表２,53,0),-1)),0)</f>
        <v>0</v>
      </c>
      <c r="AB151" s="1194"/>
      <c r="AC151" s="1195">
        <f>-IF($K151="○",IF((AC133+AC138+AC139)*$Q$23*VLOOKUP($AU$21,単価表２,53,0)&lt;10,INT((AC133+AC138+AC139)*$Q$23*VLOOKUP($AU$21,単価表２,53,0)),ROUNDDOWN((AC133+AC138+AC139)*$Q$23*VLOOKUP($AU$21,単価表２,53,0),-1)),0)</f>
        <v>0</v>
      </c>
      <c r="AD151" s="1192"/>
      <c r="AE151" s="1193">
        <f>-IF($K151="○",IF((AE133+AE138+AE139)*$Q$23*VLOOKUP($AU$21,単価表２,53,0)&lt;10,INT((AE133+AE138+AE139)*$Q$23*VLOOKUP($AU$21,単価表２,53,0)),ROUNDDOWN((AE133+AE138+AE139)*$Q$23*VLOOKUP($AU$21,単価表２,53,0),-1)),0)</f>
        <v>0</v>
      </c>
      <c r="AF151" s="1194"/>
      <c r="AG151" s="348" t="s">
        <v>519</v>
      </c>
    </row>
    <row r="152" spans="1:33" ht="16.5" hidden="1" customHeight="1">
      <c r="A152" s="1317"/>
      <c r="B152" s="1146"/>
      <c r="C152" s="1224"/>
      <c r="D152" s="1225"/>
      <c r="E152" s="1226" t="s">
        <v>515</v>
      </c>
      <c r="F152" s="1227"/>
      <c r="G152" s="1227"/>
      <c r="H152" s="1227"/>
      <c r="I152" s="1227"/>
      <c r="J152" s="1228"/>
      <c r="K152" s="1356" t="str">
        <f>K150</f>
        <v>-</v>
      </c>
      <c r="L152" s="1357"/>
      <c r="M152" s="1231">
        <f>-IF($K152="○",IF((M134+M138+M139)*$Q$23*VLOOKUP($AU$21,単価表２,53,0)&lt;10,INT((M134+M138+M139)*$Q$23*VLOOKUP($AU$21,単価表２,53,0)),ROUNDDOWN((M134+M138+M139)*$Q$23*VLOOKUP($AU$21,単価表２,53,0),-1)),0)</f>
        <v>0</v>
      </c>
      <c r="N152" s="1232"/>
      <c r="O152" s="1233">
        <f>-IF($K152="○",IF((O134+O138+O139)*$Q$23*VLOOKUP($AU$21,単価表２,53,0)&lt;10,INT((O134+O138+O139)*$Q$23*VLOOKUP($AU$21,単価表２,53,0)),ROUNDDOWN((O134+O138+O139)*$Q$23*VLOOKUP($AU$21,単価表２,53,0),-1)),0)</f>
        <v>0</v>
      </c>
      <c r="P152" s="1234"/>
      <c r="Q152" s="1235">
        <f>-IF($K152="○",IF((Q134+Q138+Q139)*$Q$23*VLOOKUP($AU$21,単価表２,53,0)&lt;10,INT((Q134+Q138+Q139)*$Q$23*VLOOKUP($AU$21,単価表２,53,0)),ROUNDDOWN((Q134+Q138+Q139)*$Q$23*VLOOKUP($AU$21,単価表２,53,0),-1)),0)</f>
        <v>0</v>
      </c>
      <c r="R152" s="1232"/>
      <c r="S152" s="1233">
        <f>-IF($K152="○",IF((S134+S138+S139)*$Q$23*VLOOKUP($AU$21,単価表２,53,0)&lt;10,INT((S134+S138+S139)*$Q$23*VLOOKUP($AU$21,単価表２,53,0)),ROUNDDOWN((S134+S138+S139)*$Q$23*VLOOKUP($AU$21,単価表２,53,0),-1)),0)</f>
        <v>0</v>
      </c>
      <c r="T152" s="1234"/>
      <c r="U152" s="1235">
        <f>-IF($K152="○",IF((U134+U138+U139)*$Q$23*VLOOKUP($AU$21,単価表２,53,0)&lt;10,INT((U134+U138+U139)*$Q$23*VLOOKUP($AU$21,単価表２,53,0)),ROUNDDOWN((U134+U138+U139)*$Q$23*VLOOKUP($AU$21,単価表２,53,0),-1)),0)</f>
        <v>0</v>
      </c>
      <c r="V152" s="1232"/>
      <c r="W152" s="1233">
        <f>-IF($K152="○",IF((W134+W138+W139)*$Q$23*VLOOKUP($AU$21,単価表２,53,0)&lt;10,INT((W134+W138+W139)*$Q$23*VLOOKUP($AU$21,単価表２,53,0)),ROUNDDOWN((W134+W138+W139)*$Q$23*VLOOKUP($AU$21,単価表２,53,0),-1)),0)</f>
        <v>0</v>
      </c>
      <c r="X152" s="1234"/>
      <c r="Y152" s="1235">
        <f>-IF($K152="○",IF((Y134+Y138+Y139)*$Q$23*VLOOKUP($AU$21,単価表２,53,0)&lt;10,INT((Y134+Y138+Y139)*$Q$23*VLOOKUP($AU$21,単価表２,53,0)),ROUNDDOWN((Y134+Y138+Y139)*$Q$23*VLOOKUP($AU$21,単価表２,53,0),-1)),0)</f>
        <v>0</v>
      </c>
      <c r="Z152" s="1232"/>
      <c r="AA152" s="1233">
        <f>-IF($K152="○",IF((AA134+AA138+AA139)*$Q$23*VLOOKUP($AU$21,単価表２,53,0)&lt;10,INT((AA134+AA138+AA139)*$Q$23*VLOOKUP($AU$21,単価表２,53,0)),ROUNDDOWN((AA134+AA138+AA139)*$Q$23*VLOOKUP($AU$21,単価表２,53,0),-1)),0)</f>
        <v>0</v>
      </c>
      <c r="AB152" s="1234"/>
      <c r="AC152" s="1235">
        <f>-IF($K152="○",IF((AC134+AC138+AC139)*$Q$23*VLOOKUP($AU$21,単価表２,53,0)&lt;10,INT((AC134+AC138+AC139)*$Q$23*VLOOKUP($AU$21,単価表２,53,0)),ROUNDDOWN((AC134+AC138+AC139)*$Q$23*VLOOKUP($AU$21,単価表２,53,0),-1)),0)</f>
        <v>0</v>
      </c>
      <c r="AD152" s="1232"/>
      <c r="AE152" s="1233">
        <f>-IF($K152="○",IF((AE134+AE138+AE139)*$Q$23*VLOOKUP($AU$21,単価表２,53,0)&lt;10,INT((AE134+AE138+AE139)*$Q$23*VLOOKUP($AU$21,単価表２,53,0)),ROUNDDOWN((AE134+AE138+AE139)*$Q$23*VLOOKUP($AU$21,単価表２,53,0),-1)),0)</f>
        <v>0</v>
      </c>
      <c r="AF152" s="1234"/>
      <c r="AG152" s="348" t="s">
        <v>520</v>
      </c>
    </row>
    <row r="153" spans="1:33" ht="28.5" customHeight="1">
      <c r="A153" s="1317"/>
      <c r="B153" s="1146"/>
      <c r="C153" s="1243" t="s">
        <v>801</v>
      </c>
      <c r="D153" s="1243"/>
      <c r="E153" s="1244"/>
      <c r="F153" s="1244"/>
      <c r="G153" s="1244"/>
      <c r="H153" s="1244"/>
      <c r="I153" s="1244"/>
      <c r="J153" s="1244"/>
      <c r="K153" s="1354" t="str">
        <f>IF(K95="","-",K95)</f>
        <v>-</v>
      </c>
      <c r="L153" s="1355"/>
      <c r="M153" s="1238">
        <f>M154*M130+M155*M131</f>
        <v>0</v>
      </c>
      <c r="N153" s="1239"/>
      <c r="O153" s="1240">
        <f>O154*O130+O155*O131</f>
        <v>0</v>
      </c>
      <c r="P153" s="1241"/>
      <c r="Q153" s="1238">
        <f>Q154*Q130+Q155*Q131</f>
        <v>0</v>
      </c>
      <c r="R153" s="1239"/>
      <c r="S153" s="1240">
        <f>S154*S130+S155*S131</f>
        <v>0</v>
      </c>
      <c r="T153" s="1241"/>
      <c r="U153" s="1238">
        <f>U154*U130+U155*U131</f>
        <v>0</v>
      </c>
      <c r="V153" s="1239"/>
      <c r="W153" s="1240">
        <f>W154*W130+W155*W131</f>
        <v>0</v>
      </c>
      <c r="X153" s="1241"/>
      <c r="Y153" s="1238">
        <f>Y154*Y130+Y155*Y131</f>
        <v>0</v>
      </c>
      <c r="Z153" s="1239"/>
      <c r="AA153" s="1240">
        <f>AA154*AA130+AA155*AA131</f>
        <v>0</v>
      </c>
      <c r="AB153" s="1241"/>
      <c r="AC153" s="1238">
        <f>AC154*AC130+AC155*AC131</f>
        <v>0</v>
      </c>
      <c r="AD153" s="1242"/>
      <c r="AE153" s="1238">
        <f>AE154*AE130+AE155*AE131</f>
        <v>0</v>
      </c>
      <c r="AF153" s="1242"/>
      <c r="AG153" s="348" t="s">
        <v>521</v>
      </c>
    </row>
    <row r="154" spans="1:33" ht="16.5" hidden="1" customHeight="1">
      <c r="A154" s="1317"/>
      <c r="B154" s="1146"/>
      <c r="C154" s="1184"/>
      <c r="D154" s="1185"/>
      <c r="E154" s="1186" t="s">
        <v>513</v>
      </c>
      <c r="F154" s="1187"/>
      <c r="G154" s="1187"/>
      <c r="H154" s="1187"/>
      <c r="I154" s="1187"/>
      <c r="J154" s="1188"/>
      <c r="K154" s="1236" t="str">
        <f>K153</f>
        <v>-</v>
      </c>
      <c r="L154" s="1237"/>
      <c r="M154" s="1191">
        <f>-IF($K154="○",IF((M133+M138+M139)*$L$26*VLOOKUP($AU$21,単価表２,53,0)&lt;10,INT((M133+M138+M139)*$L$26*VLOOKUP($AU$21,単価表２,53,0)),ROUNDDOWN((M133+M138+M139)*$L$26*VLOOKUP($AU$21,単価表２,53,0),-1)),0)</f>
        <v>0</v>
      </c>
      <c r="N154" s="1192"/>
      <c r="O154" s="1193">
        <f>-IF($K154="○",IF((O133+O138+O139)*$L$26*VLOOKUP($AU$21,単価表２,53,0)&lt;10,INT((O133+O138+O139)*$L$26*VLOOKUP($AU$21,単価表２,53,0)),ROUNDDOWN((O133+O138+O139)*$L$26*VLOOKUP($AU$21,単価表２,53,0),-1)),0)</f>
        <v>0</v>
      </c>
      <c r="P154" s="1194"/>
      <c r="Q154" s="1195">
        <f>-IF($K154="○",IF((Q133+Q138+Q139)*$L$26*VLOOKUP($AU$21,単価表２,53,0)&lt;10,INT((Q133+Q138+Q139)*$L$26*VLOOKUP($AU$21,単価表２,53,0)),ROUNDDOWN((Q133+Q138+Q139)*$L$26*VLOOKUP($AU$21,単価表２,53,0),-1)),0)</f>
        <v>0</v>
      </c>
      <c r="R154" s="1192"/>
      <c r="S154" s="1193">
        <f>-IF($K154="○",IF((S133+S138+S139)*$L$26*VLOOKUP($AU$21,単価表２,53,0)&lt;10,INT((S133+S138+S139)*$L$26*VLOOKUP($AU$21,単価表２,53,0)),ROUNDDOWN((S133+S138+S139)*$L$26*VLOOKUP($AU$21,単価表２,53,0),-1)),0)</f>
        <v>0</v>
      </c>
      <c r="T154" s="1194"/>
      <c r="U154" s="1195">
        <f>-IF($K154="○",IF((U133+U138+U139)*$L$26*VLOOKUP($AU$21,単価表２,53,0)&lt;10,INT((U133+U138+U139)*$L$26*VLOOKUP($AU$21,単価表２,53,0)),ROUNDDOWN((U133+U138+U139)*$L$26*VLOOKUP($AU$21,単価表２,53,0),-1)),0)</f>
        <v>0</v>
      </c>
      <c r="V154" s="1192"/>
      <c r="W154" s="1193">
        <f>-IF($K154="○",IF((W133+W138+W139)*$L$26*VLOOKUP($AU$21,単価表２,53,0)&lt;10,INT((W133+W138+W139)*$L$26*VLOOKUP($AU$21,単価表２,53,0)),ROUNDDOWN((W133+W138+W139)*$L$26*VLOOKUP($AU$21,単価表２,53,0),-1)),0)</f>
        <v>0</v>
      </c>
      <c r="X154" s="1194"/>
      <c r="Y154" s="1195">
        <f>-IF($K154="○",IF((Y133+Y138+Y139)*$L$26*VLOOKUP($AU$21,単価表２,53,0)&lt;10,INT((Y133+Y138+Y139)*$L$26*VLOOKUP($AU$21,単価表２,53,0)),ROUNDDOWN((Y133+Y138+Y139)*$L$26*VLOOKUP($AU$21,単価表２,53,0),-1)),0)</f>
        <v>0</v>
      </c>
      <c r="Z154" s="1192"/>
      <c r="AA154" s="1193">
        <f>-IF($K154="○",IF((AA133+AA138+AA139)*$L$26*VLOOKUP($AU$21,単価表２,53,0)&lt;10,INT((AA133+AA138+AA139)*$L$26*VLOOKUP($AU$21,単価表２,53,0)),ROUNDDOWN((AA133+AA138+AA139)*$L$26*VLOOKUP($AU$21,単価表２,53,0),-1)),0)</f>
        <v>0</v>
      </c>
      <c r="AB154" s="1194"/>
      <c r="AC154" s="1195">
        <f>-IF($K154="○",IF((AC133+AC138+AC139)*$L$26*VLOOKUP($AU$21,単価表２,53,0)&lt;10,INT((AC133+AC138+AC139)*$L$26*VLOOKUP($AU$21,単価表２,53,0)),ROUNDDOWN((AC133+AC138+AC139)*$L$26*VLOOKUP($AU$21,単価表２,53,0),-1)),0)</f>
        <v>0</v>
      </c>
      <c r="AD154" s="1192"/>
      <c r="AE154" s="1193">
        <f>-IF($K154="○",IF((AE133+AE138+AE139)*$L$26*VLOOKUP($AU$21,単価表２,53,0)&lt;10,INT((AE133+AE138+AE139)*$L$26*VLOOKUP($AU$21,単価表２,53,0)),ROUNDDOWN((AE133+AE138+AE139)*$L$26*VLOOKUP($AU$21,単価表２,53,0),-1)),0)</f>
        <v>0</v>
      </c>
      <c r="AF154" s="1194"/>
      <c r="AG154" s="348" t="s">
        <v>522</v>
      </c>
    </row>
    <row r="155" spans="1:33" ht="16.5" hidden="1" customHeight="1">
      <c r="A155" s="1317"/>
      <c r="B155" s="1146"/>
      <c r="C155" s="1184"/>
      <c r="D155" s="1185"/>
      <c r="E155" s="1186" t="s">
        <v>515</v>
      </c>
      <c r="F155" s="1187"/>
      <c r="G155" s="1187"/>
      <c r="H155" s="1187"/>
      <c r="I155" s="1187"/>
      <c r="J155" s="1188"/>
      <c r="K155" s="1236" t="str">
        <f>K153</f>
        <v>-</v>
      </c>
      <c r="L155" s="1237"/>
      <c r="M155" s="1191">
        <f>-IF($K155="○",IF((M134+M138+M139)*$L$26*VLOOKUP($AU$21,単価表２,53,0)&lt;10,INT((M134+M138+M139)*$L$26*VLOOKUP($AU$21,単価表２,53,0)),ROUNDDOWN((M134+M138+M139)*$L$26*VLOOKUP($AU$21,単価表２,53,0),-1)),0)</f>
        <v>0</v>
      </c>
      <c r="N155" s="1192"/>
      <c r="O155" s="1193">
        <f>-IF($K155="○",IF((O134+O138+O139)*$L$26*VLOOKUP($AU$21,単価表２,53,0)&lt;10,INT((O134+O138+O139)*$L$26*VLOOKUP($AU$21,単価表２,53,0)),ROUNDDOWN((O134+O138+O139)*$L$26*VLOOKUP($AU$21,単価表２,53,0),-1)),0)</f>
        <v>0</v>
      </c>
      <c r="P155" s="1194"/>
      <c r="Q155" s="1195">
        <f>-IF($K155="○",IF((Q134+Q138+Q139)*$L$26*VLOOKUP($AU$21,単価表２,53,0)&lt;10,INT((Q134+Q138+Q139)*$L$26*VLOOKUP($AU$21,単価表２,53,0)),ROUNDDOWN((Q134+Q138+Q139)*$L$26*VLOOKUP($AU$21,単価表２,53,0),-1)),0)</f>
        <v>0</v>
      </c>
      <c r="R155" s="1192"/>
      <c r="S155" s="1193">
        <f>-IF($K155="○",IF((S134+S138+S139)*$L$26*VLOOKUP($AU$21,単価表２,53,0)&lt;10,INT((S134+S138+S139)*$L$26*VLOOKUP($AU$21,単価表２,53,0)),ROUNDDOWN((S134+S138+S139)*$L$26*VLOOKUP($AU$21,単価表２,53,0),-1)),0)</f>
        <v>0</v>
      </c>
      <c r="T155" s="1194"/>
      <c r="U155" s="1195">
        <f>-IF($K155="○",IF((U134+U138+U139)*$L$26*VLOOKUP($AU$21,単価表２,53,0)&lt;10,INT((U134+U138+U139)*$L$26*VLOOKUP($AU$21,単価表２,53,0)),ROUNDDOWN((U134+U138+U139)*$L$26*VLOOKUP($AU$21,単価表２,53,0),-1)),0)</f>
        <v>0</v>
      </c>
      <c r="V155" s="1192"/>
      <c r="W155" s="1193">
        <f>-IF($K155="○",IF((W134+W138+W139)*$L$26*VLOOKUP($AU$21,単価表２,53,0)&lt;10,INT((W134+W138+W139)*$L$26*VLOOKUP($AU$21,単価表２,53,0)),ROUNDDOWN((W134+W138+W139)*$L$26*VLOOKUP($AU$21,単価表２,53,0),-1)),0)</f>
        <v>0</v>
      </c>
      <c r="X155" s="1194"/>
      <c r="Y155" s="1195">
        <f>-IF($K155="○",IF((Y134+Y138+Y139)*$L$26*VLOOKUP($AU$21,単価表２,53,0)&lt;10,INT((Y134+Y138+Y139)*$L$26*VLOOKUP($AU$21,単価表２,53,0)),ROUNDDOWN((Y134+Y138+Y139)*$L$26*VLOOKUP($AU$21,単価表２,53,0),-1)),0)</f>
        <v>0</v>
      </c>
      <c r="Z155" s="1192"/>
      <c r="AA155" s="1193">
        <f>-IF($K155="○",IF((AA134+AA138+AA139)*$L$26*VLOOKUP($AU$21,単価表２,53,0)&lt;10,INT((AA134+AA138+AA139)*$L$26*VLOOKUP($AU$21,単価表２,53,0)),ROUNDDOWN((AA134+AA138+AA139)*$L$26*VLOOKUP($AU$21,単価表２,53,0),-1)),0)</f>
        <v>0</v>
      </c>
      <c r="AB155" s="1194"/>
      <c r="AC155" s="1195">
        <f>-IF($K155="○",IF((AC134+AC138+AC139)*$L$26*VLOOKUP($AU$21,単価表２,53,0)&lt;10,INT((AC134+AC138+AC139)*$L$26*VLOOKUP($AU$21,単価表２,53,0)),ROUNDDOWN((AC134+AC138+AC139)*$L$26*VLOOKUP($AU$21,単価表２,53,0),-1)),0)</f>
        <v>0</v>
      </c>
      <c r="AD155" s="1192"/>
      <c r="AE155" s="1193">
        <f>-IF($K155="○",IF((AE134+AE138+AE139)*$L$26*VLOOKUP($AU$21,単価表２,53,0)&lt;10,INT((AE134+AE138+AE139)*$L$26*VLOOKUP($AU$21,単価表２,53,0)),ROUNDDOWN((AE134+AE138+AE139)*$L$26*VLOOKUP($AU$21,単価表２,53,0),-1)),0)</f>
        <v>0</v>
      </c>
      <c r="AF155" s="1194"/>
      <c r="AG155" s="348" t="s">
        <v>523</v>
      </c>
    </row>
    <row r="156" spans="1:33" ht="19.5" thickBot="1">
      <c r="A156" s="1317"/>
      <c r="B156" s="1146"/>
      <c r="C156" s="1136" t="s">
        <v>524</v>
      </c>
      <c r="D156" s="1136"/>
      <c r="E156" s="1136"/>
      <c r="F156" s="1136"/>
      <c r="G156" s="1136"/>
      <c r="H156" s="1136"/>
      <c r="I156" s="1136"/>
      <c r="J156" s="1136"/>
      <c r="K156" s="1363" t="s">
        <v>525</v>
      </c>
      <c r="L156" s="1364"/>
      <c r="M156" s="1360"/>
      <c r="N156" s="1362"/>
      <c r="O156" s="1358"/>
      <c r="P156" s="1360"/>
      <c r="Q156" s="1361"/>
      <c r="R156" s="1362"/>
      <c r="S156" s="1358"/>
      <c r="T156" s="1360"/>
      <c r="U156" s="1361"/>
      <c r="V156" s="1362"/>
      <c r="W156" s="1358"/>
      <c r="X156" s="1359"/>
      <c r="Y156" s="1360"/>
      <c r="Z156" s="1362"/>
      <c r="AA156" s="1358"/>
      <c r="AB156" s="1359"/>
      <c r="AC156" s="1360"/>
      <c r="AD156" s="1362"/>
      <c r="AE156" s="1358"/>
      <c r="AF156" s="1359"/>
    </row>
    <row r="157" spans="1:33" ht="19.5" hidden="1" thickTop="1">
      <c r="A157" s="1317"/>
      <c r="B157" s="1146"/>
      <c r="C157" s="1267" t="s">
        <v>526</v>
      </c>
      <c r="D157" s="1268"/>
      <c r="E157" s="1268"/>
      <c r="F157" s="1268"/>
      <c r="G157" s="1268"/>
      <c r="H157" s="1268"/>
      <c r="I157" s="1268"/>
      <c r="J157" s="1268"/>
      <c r="K157" s="1268"/>
      <c r="L157" s="1269"/>
      <c r="M157" s="1262">
        <f>M144+M147</f>
        <v>0</v>
      </c>
      <c r="N157" s="1263"/>
      <c r="O157" s="1260">
        <f>O144+O147</f>
        <v>0</v>
      </c>
      <c r="P157" s="1261"/>
      <c r="Q157" s="1262">
        <f>Q144+Q147</f>
        <v>0</v>
      </c>
      <c r="R157" s="1263"/>
      <c r="S157" s="1260">
        <f>S144+S147</f>
        <v>0</v>
      </c>
      <c r="T157" s="1261"/>
      <c r="U157" s="1262">
        <f>U144+U147</f>
        <v>0</v>
      </c>
      <c r="V157" s="1263"/>
      <c r="W157" s="1260">
        <f>W144+W147</f>
        <v>0</v>
      </c>
      <c r="X157" s="1261"/>
      <c r="Y157" s="1262">
        <f>Y144+Y147</f>
        <v>0</v>
      </c>
      <c r="Z157" s="1263"/>
      <c r="AA157" s="1260">
        <f>AA144+AA147</f>
        <v>0</v>
      </c>
      <c r="AB157" s="1261"/>
      <c r="AC157" s="1262">
        <f>AC144+AC147</f>
        <v>0</v>
      </c>
      <c r="AD157" s="1263"/>
      <c r="AE157" s="1260">
        <f>AE144+AE147</f>
        <v>0</v>
      </c>
      <c r="AF157" s="1261"/>
    </row>
    <row r="158" spans="1:33" hidden="1">
      <c r="A158" s="1317"/>
      <c r="B158" s="1146"/>
      <c r="C158" s="1264" t="s">
        <v>527</v>
      </c>
      <c r="D158" s="1265"/>
      <c r="E158" s="1265"/>
      <c r="F158" s="1265"/>
      <c r="G158" s="1265"/>
      <c r="H158" s="1265"/>
      <c r="I158" s="1265"/>
      <c r="J158" s="1265"/>
      <c r="K158" s="1265"/>
      <c r="L158" s="1266"/>
      <c r="M158" s="1256">
        <f>M145+M150</f>
        <v>0</v>
      </c>
      <c r="N158" s="1257"/>
      <c r="O158" s="1258">
        <f>O145+O150</f>
        <v>0</v>
      </c>
      <c r="P158" s="1259"/>
      <c r="Q158" s="1256">
        <f>Q145+Q150</f>
        <v>0</v>
      </c>
      <c r="R158" s="1257"/>
      <c r="S158" s="1258">
        <f>S145+S150</f>
        <v>0</v>
      </c>
      <c r="T158" s="1259"/>
      <c r="U158" s="1256">
        <f>U145+U150</f>
        <v>0</v>
      </c>
      <c r="V158" s="1257"/>
      <c r="W158" s="1258">
        <f>W145+W150</f>
        <v>0</v>
      </c>
      <c r="X158" s="1259"/>
      <c r="Y158" s="1256">
        <f>Y145+Y150</f>
        <v>0</v>
      </c>
      <c r="Z158" s="1257"/>
      <c r="AA158" s="1258">
        <f>AA145+AA150</f>
        <v>0</v>
      </c>
      <c r="AB158" s="1259"/>
      <c r="AC158" s="1256">
        <f>AC145+AC150</f>
        <v>0</v>
      </c>
      <c r="AD158" s="1257"/>
      <c r="AE158" s="1258">
        <f>AE145+AE150</f>
        <v>0</v>
      </c>
      <c r="AF158" s="1259"/>
    </row>
    <row r="159" spans="1:33" ht="20.25" thickTop="1" thickBot="1">
      <c r="A159" s="1317"/>
      <c r="B159" s="1146"/>
      <c r="C159" s="1129" t="s">
        <v>528</v>
      </c>
      <c r="D159" s="1130"/>
      <c r="E159" s="1130"/>
      <c r="F159" s="1130"/>
      <c r="G159" s="1130"/>
      <c r="H159" s="1130"/>
      <c r="I159" s="1130"/>
      <c r="J159" s="1130"/>
      <c r="K159" s="1130"/>
      <c r="L159" s="1272"/>
      <c r="M159" s="1116">
        <f>M146+M153</f>
        <v>0</v>
      </c>
      <c r="N159" s="1141"/>
      <c r="O159" s="1089">
        <f>O146+O153</f>
        <v>0</v>
      </c>
      <c r="P159" s="1090"/>
      <c r="Q159" s="1116">
        <f>Q146+Q153</f>
        <v>0</v>
      </c>
      <c r="R159" s="1141"/>
      <c r="S159" s="1089">
        <f>S146+S153</f>
        <v>0</v>
      </c>
      <c r="T159" s="1090"/>
      <c r="U159" s="1116">
        <f>U146+U153</f>
        <v>0</v>
      </c>
      <c r="V159" s="1141"/>
      <c r="W159" s="1089">
        <f>W146+W153</f>
        <v>0</v>
      </c>
      <c r="X159" s="1090"/>
      <c r="Y159" s="1116">
        <f>Y146+Y153</f>
        <v>0</v>
      </c>
      <c r="Z159" s="1141"/>
      <c r="AA159" s="1089">
        <f>AA146+AA153</f>
        <v>0</v>
      </c>
      <c r="AB159" s="1090"/>
      <c r="AC159" s="1116">
        <f>AC146+AC153</f>
        <v>0</v>
      </c>
      <c r="AD159" s="1141"/>
      <c r="AE159" s="1089">
        <f>AE146+AE153</f>
        <v>0</v>
      </c>
      <c r="AF159" s="1090"/>
    </row>
    <row r="160" spans="1:33" hidden="1">
      <c r="A160" s="1317"/>
      <c r="B160" s="1146"/>
      <c r="C160" s="1270" t="s">
        <v>529</v>
      </c>
      <c r="D160" s="1271"/>
      <c r="E160" s="1271"/>
      <c r="F160" s="1271"/>
      <c r="G160" s="1271"/>
      <c r="H160" s="1271"/>
      <c r="I160" s="1271"/>
      <c r="J160" s="1271"/>
      <c r="K160" s="1271"/>
      <c r="L160" s="1271"/>
      <c r="M160" s="1086">
        <f>M147</f>
        <v>0</v>
      </c>
      <c r="N160" s="1085"/>
      <c r="O160" s="1084">
        <f>O147</f>
        <v>0</v>
      </c>
      <c r="P160" s="1084"/>
      <c r="Q160" s="1086">
        <f>Q147</f>
        <v>0</v>
      </c>
      <c r="R160" s="1085"/>
      <c r="S160" s="1084">
        <f>S147</f>
        <v>0</v>
      </c>
      <c r="T160" s="1084"/>
      <c r="U160" s="1086">
        <f>U147</f>
        <v>0</v>
      </c>
      <c r="V160" s="1085"/>
      <c r="W160" s="1084">
        <f>W147</f>
        <v>0</v>
      </c>
      <c r="X160" s="1084"/>
      <c r="Y160" s="1086">
        <f>Y147</f>
        <v>0</v>
      </c>
      <c r="Z160" s="1084"/>
      <c r="AA160" s="1083">
        <f>AA147</f>
        <v>0</v>
      </c>
      <c r="AB160" s="1084"/>
      <c r="AC160" s="1086">
        <f>AC147</f>
        <v>0</v>
      </c>
      <c r="AD160" s="1084"/>
      <c r="AE160" s="1083">
        <f>AE147</f>
        <v>0</v>
      </c>
      <c r="AF160" s="1087"/>
    </row>
    <row r="161" spans="1:42" hidden="1">
      <c r="A161" s="1317"/>
      <c r="B161" s="1146"/>
      <c r="C161" s="1278" t="s">
        <v>530</v>
      </c>
      <c r="D161" s="1279"/>
      <c r="E161" s="1279"/>
      <c r="F161" s="1279"/>
      <c r="G161" s="1279"/>
      <c r="H161" s="1279"/>
      <c r="I161" s="1279"/>
      <c r="J161" s="1279"/>
      <c r="K161" s="1279"/>
      <c r="L161" s="1279"/>
      <c r="M161" s="1086">
        <f>M150</f>
        <v>0</v>
      </c>
      <c r="N161" s="1085"/>
      <c r="O161" s="1084">
        <f>O150</f>
        <v>0</v>
      </c>
      <c r="P161" s="1084"/>
      <c r="Q161" s="1086">
        <f>Q150</f>
        <v>0</v>
      </c>
      <c r="R161" s="1085"/>
      <c r="S161" s="1084">
        <f>S150</f>
        <v>0</v>
      </c>
      <c r="T161" s="1084"/>
      <c r="U161" s="1086">
        <f>U150</f>
        <v>0</v>
      </c>
      <c r="V161" s="1085"/>
      <c r="W161" s="1084">
        <f>W150</f>
        <v>0</v>
      </c>
      <c r="X161" s="1084"/>
      <c r="Y161" s="1086">
        <f>Y150</f>
        <v>0</v>
      </c>
      <c r="Z161" s="1084"/>
      <c r="AA161" s="1083">
        <f>AA150</f>
        <v>0</v>
      </c>
      <c r="AB161" s="1084"/>
      <c r="AC161" s="1086">
        <f>AC150</f>
        <v>0</v>
      </c>
      <c r="AD161" s="1084"/>
      <c r="AE161" s="1083">
        <f>AE150</f>
        <v>0</v>
      </c>
      <c r="AF161" s="1087"/>
    </row>
    <row r="162" spans="1:42" ht="19.5" hidden="1" thickBot="1">
      <c r="A162" s="1317"/>
      <c r="B162" s="1147"/>
      <c r="C162" s="1270" t="s">
        <v>531</v>
      </c>
      <c r="D162" s="1271"/>
      <c r="E162" s="1271"/>
      <c r="F162" s="1271"/>
      <c r="G162" s="1271"/>
      <c r="H162" s="1271"/>
      <c r="I162" s="1271"/>
      <c r="J162" s="1271"/>
      <c r="K162" s="1271"/>
      <c r="L162" s="1271"/>
      <c r="M162" s="1274">
        <f>M153</f>
        <v>0</v>
      </c>
      <c r="N162" s="1277"/>
      <c r="O162" s="1273">
        <f>O153</f>
        <v>0</v>
      </c>
      <c r="P162" s="1273"/>
      <c r="Q162" s="1274">
        <f>Q153</f>
        <v>0</v>
      </c>
      <c r="R162" s="1277"/>
      <c r="S162" s="1273">
        <f>S153</f>
        <v>0</v>
      </c>
      <c r="T162" s="1273"/>
      <c r="U162" s="1274">
        <f>U153</f>
        <v>0</v>
      </c>
      <c r="V162" s="1277"/>
      <c r="W162" s="1273">
        <f>W153</f>
        <v>0</v>
      </c>
      <c r="X162" s="1273"/>
      <c r="Y162" s="1274">
        <f>Y153</f>
        <v>0</v>
      </c>
      <c r="Z162" s="1273"/>
      <c r="AA162" s="1275">
        <f>AA153</f>
        <v>0</v>
      </c>
      <c r="AB162" s="1273"/>
      <c r="AC162" s="1274">
        <f>AC153</f>
        <v>0</v>
      </c>
      <c r="AD162" s="1273"/>
      <c r="AE162" s="1275">
        <f>AE153</f>
        <v>0</v>
      </c>
      <c r="AF162" s="1276"/>
    </row>
    <row r="163" spans="1:42" ht="19.5" thickBot="1">
      <c r="A163" s="1317"/>
      <c r="B163" s="1298" t="s">
        <v>532</v>
      </c>
      <c r="C163" s="1299" t="s">
        <v>533</v>
      </c>
      <c r="D163" s="1300"/>
      <c r="E163" s="1300"/>
      <c r="F163" s="1300"/>
      <c r="G163" s="1300"/>
      <c r="H163" s="1300"/>
      <c r="I163" s="1300"/>
      <c r="J163" s="1301"/>
      <c r="K163" s="1365" t="str">
        <f>IF(K105="","-",K105)</f>
        <v>-</v>
      </c>
      <c r="L163" s="1366"/>
      <c r="M163" s="1304">
        <f>IF($K163="○",IF(AP163/SUM($M$130:$AF$131)&lt;10,INT(AP163/SUM($M$130:$AF$131)),ROUNDDOWN(AP163/SUM($M$130:$AF$131),-1)),0)</f>
        <v>0</v>
      </c>
      <c r="N163" s="1305"/>
      <c r="O163" s="1305"/>
      <c r="P163" s="1305"/>
      <c r="Q163" s="1305"/>
      <c r="R163" s="1305"/>
      <c r="S163" s="1305"/>
      <c r="T163" s="1305"/>
      <c r="U163" s="1305"/>
      <c r="V163" s="1305"/>
      <c r="W163" s="1305"/>
      <c r="X163" s="1305"/>
      <c r="Y163" s="1305"/>
      <c r="Z163" s="1305"/>
      <c r="AA163" s="1305"/>
      <c r="AB163" s="1305"/>
      <c r="AC163" s="1305"/>
      <c r="AD163" s="1305"/>
      <c r="AE163" s="1305"/>
      <c r="AF163" s="1306"/>
      <c r="AN163" s="348" t="s">
        <v>534</v>
      </c>
      <c r="AP163" s="348">
        <v>2570</v>
      </c>
    </row>
    <row r="164" spans="1:42" ht="19.5" thickBot="1">
      <c r="A164" s="1317"/>
      <c r="B164" s="1298"/>
      <c r="C164" s="1099" t="s">
        <v>535</v>
      </c>
      <c r="D164" s="1100"/>
      <c r="E164" s="1100"/>
      <c r="F164" s="1100"/>
      <c r="G164" s="1100"/>
      <c r="H164" s="1100"/>
      <c r="I164" s="1100"/>
      <c r="J164" s="1101"/>
      <c r="K164" s="1365" t="str">
        <f>IF(K106="","-",K106)</f>
        <v>-</v>
      </c>
      <c r="L164" s="1366"/>
      <c r="M164" s="1307">
        <f>IF($K164="A",IF(AP164/SUM(M130:AF131)&lt;10,INT(AP164/SUM(M130:AF131)),ROUNDDOWN(AP164/SUM(M130:AF131),-1)),IF($K164="B",IF(AP165/SUM(M130:AF131)&lt;10,INT(AP165/SUM(M130:AF131)),ROUNDDOWN(AP165/SUM(M130:AF131),-1)),0))</f>
        <v>0</v>
      </c>
      <c r="N164" s="1308"/>
      <c r="O164" s="1308"/>
      <c r="P164" s="1308"/>
      <c r="Q164" s="1308"/>
      <c r="R164" s="1308"/>
      <c r="S164" s="1308"/>
      <c r="T164" s="1308"/>
      <c r="U164" s="1308"/>
      <c r="V164" s="1308"/>
      <c r="W164" s="1308"/>
      <c r="X164" s="1308"/>
      <c r="Y164" s="1308"/>
      <c r="Z164" s="1308"/>
      <c r="AA164" s="1308"/>
      <c r="AB164" s="1308"/>
      <c r="AC164" s="1308"/>
      <c r="AD164" s="1308"/>
      <c r="AE164" s="1308"/>
      <c r="AF164" s="1309"/>
      <c r="AN164" s="348" t="s">
        <v>536</v>
      </c>
      <c r="AO164" s="348" t="s">
        <v>537</v>
      </c>
      <c r="AP164" s="348">
        <v>490</v>
      </c>
    </row>
    <row r="165" spans="1:42" ht="19.5" thickBot="1">
      <c r="A165" s="1317"/>
      <c r="B165" s="1298"/>
      <c r="C165" s="1310" t="s">
        <v>538</v>
      </c>
      <c r="D165" s="1311"/>
      <c r="E165" s="1311"/>
      <c r="F165" s="1311"/>
      <c r="G165" s="1311"/>
      <c r="H165" s="1311"/>
      <c r="I165" s="1311"/>
      <c r="J165" s="1312"/>
      <c r="K165" s="1367" t="str">
        <f>IF(K107="","-",K107)</f>
        <v>-</v>
      </c>
      <c r="L165" s="1368"/>
      <c r="M165" s="1313">
        <f>IF($K165="○",IF(AP166/SUM($M$130:$AF$131)&lt;10,INT(AP166/SUM($M$130:$AF$131)),ROUNDDOWN(AP166/SUM($M$130:$AF$131),-1)),0)</f>
        <v>0</v>
      </c>
      <c r="N165" s="1314"/>
      <c r="O165" s="1314"/>
      <c r="P165" s="1314"/>
      <c r="Q165" s="1314"/>
      <c r="R165" s="1314"/>
      <c r="S165" s="1314"/>
      <c r="T165" s="1314"/>
      <c r="U165" s="1314"/>
      <c r="V165" s="1314"/>
      <c r="W165" s="1314"/>
      <c r="X165" s="1314"/>
      <c r="Y165" s="1314"/>
      <c r="Z165" s="1314"/>
      <c r="AA165" s="1314"/>
      <c r="AB165" s="1314"/>
      <c r="AC165" s="1314"/>
      <c r="AD165" s="1314"/>
      <c r="AE165" s="1314"/>
      <c r="AF165" s="1315"/>
      <c r="AO165" s="348" t="s">
        <v>539</v>
      </c>
      <c r="AP165" s="348">
        <v>330</v>
      </c>
    </row>
    <row r="166" spans="1:42" ht="19.5" thickTop="1">
      <c r="A166" s="1318"/>
      <c r="B166" s="1298"/>
      <c r="C166" s="1290" t="s">
        <v>800</v>
      </c>
      <c r="D166" s="1291"/>
      <c r="E166" s="1291"/>
      <c r="F166" s="1291"/>
      <c r="G166" s="1291"/>
      <c r="H166" s="1291"/>
      <c r="I166" s="1291"/>
      <c r="J166" s="1291"/>
      <c r="K166" s="1157"/>
      <c r="L166" s="1158"/>
      <c r="M166" s="1292">
        <f>SUM(M163:AF165)</f>
        <v>0</v>
      </c>
      <c r="N166" s="1293"/>
      <c r="O166" s="1293"/>
      <c r="P166" s="1293"/>
      <c r="Q166" s="1293"/>
      <c r="R166" s="1293"/>
      <c r="S166" s="1293"/>
      <c r="T166" s="1293"/>
      <c r="U166" s="1293"/>
      <c r="V166" s="1293"/>
      <c r="W166" s="1293"/>
      <c r="X166" s="1293"/>
      <c r="Y166" s="1293"/>
      <c r="Z166" s="1293"/>
      <c r="AA166" s="1293"/>
      <c r="AB166" s="1293"/>
      <c r="AC166" s="1293"/>
      <c r="AD166" s="1293"/>
      <c r="AE166" s="1293"/>
      <c r="AF166" s="1294"/>
      <c r="AN166" s="348" t="s">
        <v>540</v>
      </c>
      <c r="AP166" s="348">
        <v>460</v>
      </c>
    </row>
    <row r="167" spans="1:42" ht="30.75" customHeight="1">
      <c r="A167" s="1295" t="s">
        <v>802</v>
      </c>
      <c r="B167" s="1296"/>
      <c r="C167" s="1296"/>
      <c r="D167" s="1296"/>
      <c r="E167" s="1296"/>
      <c r="F167" s="1296"/>
      <c r="G167" s="1296"/>
      <c r="H167" s="1296"/>
      <c r="I167" s="1296"/>
      <c r="J167" s="1296"/>
      <c r="K167" s="1296"/>
      <c r="L167" s="1297"/>
      <c r="M167" s="1282">
        <f>M141</f>
        <v>0</v>
      </c>
      <c r="N167" s="1280"/>
      <c r="O167" s="1280">
        <f>O141</f>
        <v>0</v>
      </c>
      <c r="P167" s="1281"/>
      <c r="Q167" s="1282">
        <f>Q141</f>
        <v>0</v>
      </c>
      <c r="R167" s="1280"/>
      <c r="S167" s="1280">
        <f>S141</f>
        <v>0</v>
      </c>
      <c r="T167" s="1281"/>
      <c r="U167" s="1282">
        <f>U141</f>
        <v>0</v>
      </c>
      <c r="V167" s="1280"/>
      <c r="W167" s="1280">
        <f>W141</f>
        <v>0</v>
      </c>
      <c r="X167" s="1281"/>
      <c r="Y167" s="1282">
        <f>Y141</f>
        <v>0</v>
      </c>
      <c r="Z167" s="1280"/>
      <c r="AA167" s="1280">
        <f>AA141</f>
        <v>0</v>
      </c>
      <c r="AB167" s="1281"/>
      <c r="AC167" s="1282">
        <f>AC141</f>
        <v>0</v>
      </c>
      <c r="AD167" s="1280"/>
      <c r="AE167" s="1280">
        <f>AE141</f>
        <v>0</v>
      </c>
      <c r="AF167" s="1281"/>
    </row>
    <row r="168" spans="1:42" hidden="1">
      <c r="A168" s="1283" t="s">
        <v>803</v>
      </c>
      <c r="B168" s="1284"/>
      <c r="C168" s="1284"/>
      <c r="D168" s="1284"/>
      <c r="E168" s="1284"/>
      <c r="F168" s="1284"/>
      <c r="G168" s="1284"/>
      <c r="H168" s="1284"/>
      <c r="I168" s="1284"/>
      <c r="J168" s="1284"/>
      <c r="K168" s="1284"/>
      <c r="L168" s="1285"/>
      <c r="M168" s="1286">
        <f>M167*M130</f>
        <v>0</v>
      </c>
      <c r="N168" s="1287"/>
      <c r="O168" s="1287">
        <f>O167*O130</f>
        <v>0</v>
      </c>
      <c r="P168" s="1288"/>
      <c r="Q168" s="1286">
        <f>Q167*Q130</f>
        <v>0</v>
      </c>
      <c r="R168" s="1287"/>
      <c r="S168" s="1287">
        <f>S167*S130</f>
        <v>0</v>
      </c>
      <c r="T168" s="1288"/>
      <c r="U168" s="1286">
        <f>U167*U130</f>
        <v>0</v>
      </c>
      <c r="V168" s="1289"/>
      <c r="W168" s="1287">
        <f>W167*W130</f>
        <v>0</v>
      </c>
      <c r="X168" s="1287"/>
      <c r="Y168" s="1286">
        <f>Y167*Y130</f>
        <v>0</v>
      </c>
      <c r="Z168" s="1287"/>
      <c r="AA168" s="1319">
        <f>AA167*AA130</f>
        <v>0</v>
      </c>
      <c r="AB168" s="1287"/>
      <c r="AC168" s="1286">
        <f>AC167*AC130</f>
        <v>0</v>
      </c>
      <c r="AD168" s="1289"/>
      <c r="AE168" s="1287">
        <f>AE167*AE130</f>
        <v>0</v>
      </c>
      <c r="AF168" s="1288"/>
    </row>
    <row r="169" spans="1:42" ht="30.75" customHeight="1">
      <c r="A169" s="1295" t="s">
        <v>804</v>
      </c>
      <c r="B169" s="1296"/>
      <c r="C169" s="1296"/>
      <c r="D169" s="1296"/>
      <c r="E169" s="1296"/>
      <c r="F169" s="1296"/>
      <c r="G169" s="1296"/>
      <c r="H169" s="1296"/>
      <c r="I169" s="1296"/>
      <c r="J169" s="1296"/>
      <c r="K169" s="1296"/>
      <c r="L169" s="1297"/>
      <c r="M169" s="1282">
        <f>M142</f>
        <v>0</v>
      </c>
      <c r="N169" s="1280"/>
      <c r="O169" s="1280">
        <f>O142</f>
        <v>0</v>
      </c>
      <c r="P169" s="1281"/>
      <c r="Q169" s="1282">
        <f>Q142</f>
        <v>0</v>
      </c>
      <c r="R169" s="1280"/>
      <c r="S169" s="1280">
        <f>S142</f>
        <v>0</v>
      </c>
      <c r="T169" s="1281"/>
      <c r="U169" s="1282">
        <f>U142</f>
        <v>0</v>
      </c>
      <c r="V169" s="1280"/>
      <c r="W169" s="1280">
        <f>W142</f>
        <v>0</v>
      </c>
      <c r="X169" s="1281"/>
      <c r="Y169" s="1282">
        <f>Y142</f>
        <v>0</v>
      </c>
      <c r="Z169" s="1280"/>
      <c r="AA169" s="1280">
        <f>AA142</f>
        <v>0</v>
      </c>
      <c r="AB169" s="1281"/>
      <c r="AC169" s="1282">
        <f>AC142</f>
        <v>0</v>
      </c>
      <c r="AD169" s="1280"/>
      <c r="AE169" s="1280">
        <f>AE142</f>
        <v>0</v>
      </c>
      <c r="AF169" s="1281"/>
    </row>
    <row r="170" spans="1:42" hidden="1">
      <c r="A170" s="1283" t="s">
        <v>803</v>
      </c>
      <c r="B170" s="1284"/>
      <c r="C170" s="1284"/>
      <c r="D170" s="1284"/>
      <c r="E170" s="1284"/>
      <c r="F170" s="1284"/>
      <c r="G170" s="1284"/>
      <c r="H170" s="1284"/>
      <c r="I170" s="1284"/>
      <c r="J170" s="1284"/>
      <c r="K170" s="1284"/>
      <c r="L170" s="1285"/>
      <c r="M170" s="1286">
        <f>M169*M131</f>
        <v>0</v>
      </c>
      <c r="N170" s="1287"/>
      <c r="O170" s="1287">
        <f>O169*O131</f>
        <v>0</v>
      </c>
      <c r="P170" s="1288"/>
      <c r="Q170" s="1286">
        <f>Q169*Q131</f>
        <v>0</v>
      </c>
      <c r="R170" s="1287"/>
      <c r="S170" s="1287">
        <f>S169*S131</f>
        <v>0</v>
      </c>
      <c r="T170" s="1288"/>
      <c r="U170" s="1286">
        <f>U169*U131</f>
        <v>0</v>
      </c>
      <c r="V170" s="1287"/>
      <c r="W170" s="1287">
        <f>W169*W131</f>
        <v>0</v>
      </c>
      <c r="X170" s="1288"/>
      <c r="Y170" s="1286">
        <f>Y169*Y131</f>
        <v>0</v>
      </c>
      <c r="Z170" s="1287"/>
      <c r="AA170" s="1287">
        <f>AA169*AA131</f>
        <v>0</v>
      </c>
      <c r="AB170" s="1288"/>
      <c r="AC170" s="1286">
        <f>AC169*AC131</f>
        <v>0</v>
      </c>
      <c r="AD170" s="1287"/>
      <c r="AE170" s="1287">
        <f>AE169*AE131</f>
        <v>0</v>
      </c>
      <c r="AF170" s="1288"/>
    </row>
    <row r="171" spans="1:42" ht="30.75" customHeight="1">
      <c r="A171" s="1295" t="s">
        <v>805</v>
      </c>
      <c r="B171" s="1296"/>
      <c r="C171" s="1296"/>
      <c r="D171" s="1296"/>
      <c r="E171" s="1296"/>
      <c r="F171" s="1296"/>
      <c r="G171" s="1296"/>
      <c r="H171" s="1296"/>
      <c r="I171" s="1296"/>
      <c r="J171" s="1296"/>
      <c r="K171" s="1296"/>
      <c r="L171" s="1297"/>
      <c r="M171" s="1282">
        <f>M143+M$166</f>
        <v>0</v>
      </c>
      <c r="N171" s="1280"/>
      <c r="O171" s="1280">
        <f>O143+O$166</f>
        <v>0</v>
      </c>
      <c r="P171" s="1281"/>
      <c r="Q171" s="1282">
        <f>Q143+Q$166</f>
        <v>0</v>
      </c>
      <c r="R171" s="1280"/>
      <c r="S171" s="1280">
        <f>S143+S$166</f>
        <v>0</v>
      </c>
      <c r="T171" s="1281"/>
      <c r="U171" s="1282">
        <f>U143+U$166</f>
        <v>0</v>
      </c>
      <c r="V171" s="1280"/>
      <c r="W171" s="1280">
        <f>W143+W$166</f>
        <v>0</v>
      </c>
      <c r="X171" s="1281"/>
      <c r="Y171" s="1282">
        <f>Y143+Y$166</f>
        <v>0</v>
      </c>
      <c r="Z171" s="1280"/>
      <c r="AA171" s="1280">
        <f>AA143+AA$166</f>
        <v>0</v>
      </c>
      <c r="AB171" s="1281"/>
      <c r="AC171" s="1282">
        <f>AC143+AC$166</f>
        <v>0</v>
      </c>
      <c r="AD171" s="1280"/>
      <c r="AE171" s="1280">
        <f>AE143+AE$166</f>
        <v>0</v>
      </c>
      <c r="AF171" s="1280"/>
    </row>
    <row r="172" spans="1:42" hidden="1">
      <c r="A172" s="1283" t="s">
        <v>803</v>
      </c>
      <c r="B172" s="1284"/>
      <c r="C172" s="1284"/>
      <c r="D172" s="1284"/>
      <c r="E172" s="1284"/>
      <c r="F172" s="1284"/>
      <c r="G172" s="1284"/>
      <c r="H172" s="1284"/>
      <c r="I172" s="1284"/>
      <c r="J172" s="1284"/>
      <c r="K172" s="1284"/>
      <c r="L172" s="1285"/>
      <c r="M172" s="1286">
        <f>M171*M132</f>
        <v>0</v>
      </c>
      <c r="N172" s="1287"/>
      <c r="O172" s="1287">
        <f>O171*O132</f>
        <v>0</v>
      </c>
      <c r="P172" s="1288"/>
      <c r="Q172" s="1286">
        <f>Q171*Q132</f>
        <v>0</v>
      </c>
      <c r="R172" s="1287"/>
      <c r="S172" s="1287">
        <f>S171*S132</f>
        <v>0</v>
      </c>
      <c r="T172" s="1288"/>
      <c r="U172" s="1286">
        <f>U171*U132</f>
        <v>0</v>
      </c>
      <c r="V172" s="1287"/>
      <c r="W172" s="1287">
        <f>W171*W132</f>
        <v>0</v>
      </c>
      <c r="X172" s="1288"/>
      <c r="Y172" s="1286">
        <f>Y171*Y132</f>
        <v>0</v>
      </c>
      <c r="Z172" s="1287"/>
      <c r="AA172" s="1287">
        <f>AA171*AA132</f>
        <v>0</v>
      </c>
      <c r="AB172" s="1288"/>
      <c r="AC172" s="1286">
        <f>AC171*AC132</f>
        <v>0</v>
      </c>
      <c r="AD172" s="1287"/>
      <c r="AE172" s="1287">
        <f>AE171*AE132</f>
        <v>0</v>
      </c>
      <c r="AF172" s="1288"/>
    </row>
    <row r="173" spans="1:42" hidden="1">
      <c r="A173" s="1322" t="s">
        <v>541</v>
      </c>
      <c r="B173" s="1323"/>
      <c r="C173" s="1323"/>
      <c r="D173" s="1323"/>
      <c r="E173" s="1323"/>
      <c r="F173" s="1323"/>
      <c r="G173" s="1323"/>
      <c r="H173" s="1323"/>
      <c r="I173" s="1323"/>
      <c r="J173" s="1323"/>
      <c r="K173" s="1323"/>
      <c r="L173" s="1324"/>
      <c r="M173" s="1325">
        <f>M174+M175</f>
        <v>0</v>
      </c>
      <c r="N173" s="1326"/>
      <c r="O173" s="1326"/>
      <c r="P173" s="1326"/>
      <c r="Q173" s="1326"/>
      <c r="R173" s="1326"/>
      <c r="S173" s="1326"/>
      <c r="T173" s="1326"/>
      <c r="U173" s="1326"/>
      <c r="V173" s="1326"/>
      <c r="W173" s="1326"/>
      <c r="X173" s="1326"/>
      <c r="Y173" s="1326"/>
      <c r="Z173" s="1326"/>
      <c r="AA173" s="1326"/>
      <c r="AB173" s="1326"/>
      <c r="AC173" s="1326"/>
      <c r="AD173" s="1326"/>
      <c r="AE173" s="1326"/>
      <c r="AF173" s="1327"/>
    </row>
    <row r="174" spans="1:42" hidden="1">
      <c r="A174" s="380"/>
      <c r="B174" s="1283" t="s">
        <v>459</v>
      </c>
      <c r="C174" s="1284"/>
      <c r="D174" s="1284"/>
      <c r="E174" s="1284"/>
      <c r="F174" s="1284"/>
      <c r="G174" s="1284"/>
      <c r="H174" s="1284"/>
      <c r="I174" s="1284"/>
      <c r="J174" s="1284"/>
      <c r="K174" s="1284"/>
      <c r="L174" s="1285"/>
      <c r="M174" s="1328">
        <f>(SUM(M168:AF168,M170:AF170,M172:AF172)*L23+SUM(M157:AF157))*G23</f>
        <v>0</v>
      </c>
      <c r="N174" s="1329"/>
      <c r="O174" s="1329"/>
      <c r="P174" s="1329"/>
      <c r="Q174" s="1329"/>
      <c r="R174" s="1329"/>
      <c r="S174" s="1329"/>
      <c r="T174" s="1329"/>
      <c r="U174" s="1329"/>
      <c r="V174" s="1329"/>
      <c r="W174" s="1329"/>
      <c r="X174" s="1329"/>
      <c r="Y174" s="1329"/>
      <c r="Z174" s="1329"/>
      <c r="AA174" s="1329"/>
      <c r="AB174" s="1329"/>
      <c r="AC174" s="1329"/>
      <c r="AD174" s="1329"/>
      <c r="AE174" s="1329"/>
      <c r="AF174" s="1330"/>
    </row>
    <row r="175" spans="1:42" hidden="1">
      <c r="A175" s="382"/>
      <c r="B175" s="1283" t="s">
        <v>542</v>
      </c>
      <c r="C175" s="1284"/>
      <c r="D175" s="1284"/>
      <c r="E175" s="1284"/>
      <c r="F175" s="1284"/>
      <c r="G175" s="1284"/>
      <c r="H175" s="1284"/>
      <c r="I175" s="1284"/>
      <c r="J175" s="1284"/>
      <c r="K175" s="1284"/>
      <c r="L175" s="1285"/>
      <c r="M175" s="1328">
        <f>(SUM(M168:AF168,M170:AF170,M172:AF172)*Q23+SUM(M158:AF158))*G23</f>
        <v>0</v>
      </c>
      <c r="N175" s="1329"/>
      <c r="O175" s="1329"/>
      <c r="P175" s="1329"/>
      <c r="Q175" s="1329"/>
      <c r="R175" s="1329"/>
      <c r="S175" s="1329"/>
      <c r="T175" s="1329"/>
      <c r="U175" s="1329"/>
      <c r="V175" s="1329"/>
      <c r="W175" s="1329"/>
      <c r="X175" s="1329"/>
      <c r="Y175" s="1329"/>
      <c r="Z175" s="1329"/>
      <c r="AA175" s="1329"/>
      <c r="AB175" s="1329"/>
      <c r="AC175" s="1329"/>
      <c r="AD175" s="1329"/>
      <c r="AE175" s="1329"/>
      <c r="AF175" s="1330"/>
    </row>
    <row r="176" spans="1:42">
      <c r="A176" s="1320" t="s">
        <v>543</v>
      </c>
      <c r="B176" s="1320"/>
      <c r="C176" s="1320"/>
      <c r="D176" s="1320"/>
      <c r="E176" s="1320"/>
      <c r="F176" s="1320"/>
      <c r="G176" s="1320"/>
      <c r="H176" s="1320"/>
      <c r="I176" s="1320"/>
      <c r="J176" s="1320"/>
      <c r="K176" s="1320"/>
      <c r="L176" s="1320"/>
      <c r="M176" s="1321" t="e">
        <f>(SUM(M168:AF168,M170:AF170,M172:AF172)*L26+SUM(M159:AF159))*Q26/2</f>
        <v>#N/A</v>
      </c>
      <c r="N176" s="1321"/>
      <c r="O176" s="1321"/>
      <c r="P176" s="1321"/>
      <c r="Q176" s="1321"/>
      <c r="R176" s="1321"/>
      <c r="S176" s="1321"/>
      <c r="T176" s="1321"/>
      <c r="U176" s="1321"/>
      <c r="V176" s="1321"/>
      <c r="W176" s="1321"/>
      <c r="X176" s="1321"/>
      <c r="Y176" s="1321"/>
      <c r="Z176" s="1321"/>
      <c r="AA176" s="1321"/>
      <c r="AB176" s="1321"/>
      <c r="AC176" s="1321"/>
      <c r="AD176" s="1321"/>
      <c r="AE176" s="1321"/>
      <c r="AF176" s="1321"/>
      <c r="AG176" s="348" t="s">
        <v>544</v>
      </c>
    </row>
    <row r="177" spans="1:41">
      <c r="A177" s="383"/>
      <c r="B177" s="383"/>
      <c r="C177" s="383"/>
      <c r="D177" s="383"/>
      <c r="E177" s="383"/>
      <c r="F177" s="383"/>
      <c r="G177" s="383"/>
      <c r="H177" s="383"/>
      <c r="I177" s="383"/>
      <c r="J177" s="383"/>
      <c r="K177" s="383"/>
      <c r="L177" s="383"/>
      <c r="M177" s="384"/>
      <c r="N177" s="384"/>
      <c r="O177" s="384"/>
      <c r="P177" s="384"/>
      <c r="Q177" s="384"/>
      <c r="R177" s="384"/>
      <c r="S177" s="384"/>
      <c r="T177" s="384"/>
      <c r="U177" s="384"/>
      <c r="V177" s="384"/>
      <c r="W177" s="384"/>
      <c r="X177" s="384"/>
      <c r="Y177" s="384"/>
      <c r="Z177" s="384"/>
      <c r="AA177" s="384"/>
      <c r="AB177" s="384"/>
      <c r="AC177" s="384"/>
      <c r="AD177" s="384"/>
      <c r="AE177" s="384"/>
      <c r="AF177" s="384"/>
    </row>
    <row r="178" spans="1:41">
      <c r="A178" s="383"/>
      <c r="B178" s="383"/>
      <c r="C178" s="383"/>
      <c r="D178" s="383"/>
      <c r="E178" s="383"/>
      <c r="F178" s="383"/>
      <c r="G178" s="383"/>
      <c r="H178" s="383"/>
      <c r="I178" s="383"/>
      <c r="J178" s="383"/>
      <c r="K178" s="383"/>
      <c r="L178" s="383"/>
      <c r="M178" s="384"/>
      <c r="N178" s="384"/>
      <c r="O178" s="384"/>
      <c r="P178" s="384"/>
      <c r="Q178" s="384"/>
      <c r="R178" s="384"/>
      <c r="S178" s="384"/>
      <c r="T178" s="384"/>
      <c r="U178" s="384"/>
      <c r="V178" s="384"/>
      <c r="W178" s="384"/>
      <c r="X178" s="384"/>
      <c r="Y178" s="384"/>
      <c r="Z178" s="384"/>
      <c r="AA178" s="384"/>
      <c r="AB178" s="384"/>
      <c r="AC178" s="384"/>
      <c r="AD178" s="384"/>
      <c r="AE178" s="384"/>
      <c r="AF178" s="384"/>
    </row>
    <row r="179" spans="1:41" ht="19.5" customHeight="1">
      <c r="A179" s="346"/>
      <c r="B179" s="346"/>
      <c r="C179" s="346"/>
      <c r="D179" s="346"/>
      <c r="E179" s="346"/>
      <c r="F179" s="346"/>
      <c r="G179" s="346"/>
      <c r="H179" s="346"/>
      <c r="I179" s="346"/>
      <c r="J179" s="346"/>
      <c r="K179" s="346"/>
      <c r="L179" s="346"/>
      <c r="M179" s="385"/>
      <c r="N179" s="385"/>
      <c r="O179" s="385"/>
      <c r="P179" s="385"/>
      <c r="Q179" s="385"/>
      <c r="R179" s="1375">
        <f>AC1</f>
        <v>0</v>
      </c>
      <c r="S179" s="1375"/>
      <c r="T179" s="1375"/>
      <c r="U179" s="385" t="s">
        <v>31</v>
      </c>
      <c r="V179" s="1376">
        <f>V5</f>
        <v>0</v>
      </c>
      <c r="W179" s="1376"/>
      <c r="X179" s="1376"/>
      <c r="Y179" s="1376"/>
      <c r="Z179" s="1376"/>
      <c r="AA179" s="1376"/>
      <c r="AB179" s="1376"/>
      <c r="AC179" s="1376"/>
      <c r="AD179" s="1376"/>
      <c r="AE179" s="1376"/>
      <c r="AF179" s="1376"/>
    </row>
    <row r="180" spans="1:41" s="350" customFormat="1" ht="15" customHeight="1" thickBot="1">
      <c r="A180" s="347" t="s">
        <v>546</v>
      </c>
      <c r="B180" s="347"/>
      <c r="C180" s="347"/>
      <c r="D180" s="347"/>
      <c r="E180" s="347"/>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71"/>
      <c r="AF180" s="372"/>
      <c r="AG180" s="375"/>
    </row>
    <row r="181" spans="1:41" ht="19.5" thickBot="1">
      <c r="A181" s="1377" t="s">
        <v>547</v>
      </c>
      <c r="B181" s="1378"/>
      <c r="C181" s="1378"/>
      <c r="D181" s="1378"/>
      <c r="E181" s="1378"/>
      <c r="F181" s="1378"/>
      <c r="G181" s="1378"/>
      <c r="H181" s="1378"/>
      <c r="I181" s="1378"/>
      <c r="J181" s="1378"/>
      <c r="K181" s="1379"/>
      <c r="L181" s="1380"/>
      <c r="M181" s="1381"/>
      <c r="N181" s="1382"/>
      <c r="O181" s="1382"/>
      <c r="P181" s="1383"/>
      <c r="Q181" s="1384">
        <f>IF($K181="○",AO182,0)</f>
        <v>0</v>
      </c>
      <c r="R181" s="1385"/>
      <c r="S181" s="1385"/>
      <c r="T181" s="1386"/>
      <c r="U181" s="1384">
        <f>IF($K181="○",AO183,0)</f>
        <v>0</v>
      </c>
      <c r="V181" s="1385"/>
      <c r="W181" s="1385"/>
      <c r="X181" s="1386"/>
      <c r="Y181" s="1387"/>
      <c r="Z181" s="1388"/>
      <c r="AA181" s="1388"/>
      <c r="AB181" s="1389"/>
      <c r="AC181" s="1384">
        <f>IF($K181="○",AO184,0)</f>
        <v>0</v>
      </c>
      <c r="AD181" s="1385"/>
      <c r="AE181" s="1385"/>
      <c r="AF181" s="1386"/>
      <c r="AN181" s="348" t="s">
        <v>27</v>
      </c>
    </row>
    <row r="182" spans="1:41" ht="19.5" thickTop="1">
      <c r="A182" s="1397" t="s">
        <v>548</v>
      </c>
      <c r="B182" s="1398"/>
      <c r="C182" s="1398"/>
      <c r="D182" s="1398"/>
      <c r="E182" s="1398"/>
      <c r="F182" s="1398"/>
      <c r="G182" s="1398"/>
      <c r="H182" s="1398"/>
      <c r="I182" s="1398"/>
      <c r="J182" s="1398"/>
      <c r="K182" s="1399"/>
      <c r="L182" s="1400"/>
      <c r="M182" s="1401"/>
      <c r="N182" s="1402"/>
      <c r="O182" s="1402"/>
      <c r="P182" s="1403"/>
      <c r="Q182" s="1369">
        <f>SUM(Q132:T132)*SUM(Q181:T181)</f>
        <v>0</v>
      </c>
      <c r="R182" s="1370"/>
      <c r="S182" s="1370"/>
      <c r="T182" s="1371"/>
      <c r="U182" s="1369">
        <f>SUM(U132:X132)*SUM(U181:X181)</f>
        <v>0</v>
      </c>
      <c r="V182" s="1370"/>
      <c r="W182" s="1370"/>
      <c r="X182" s="1371"/>
      <c r="Y182" s="1372"/>
      <c r="Z182" s="1373"/>
      <c r="AA182" s="1373"/>
      <c r="AB182" s="1374"/>
      <c r="AC182" s="1369">
        <f>SUM(AC132:AF132)*SUM(AC181:AF181)</f>
        <v>0</v>
      </c>
      <c r="AD182" s="1370"/>
      <c r="AE182" s="1370"/>
      <c r="AF182" s="1371"/>
      <c r="AN182" s="348" t="s">
        <v>549</v>
      </c>
      <c r="AO182" s="348">
        <v>370</v>
      </c>
    </row>
    <row r="183" spans="1:41" hidden="1">
      <c r="A183" s="376" t="s">
        <v>541</v>
      </c>
      <c r="B183" s="377"/>
      <c r="C183" s="377"/>
      <c r="D183" s="377"/>
      <c r="E183" s="377"/>
      <c r="F183" s="377"/>
      <c r="G183" s="377"/>
      <c r="H183" s="377"/>
      <c r="I183" s="377"/>
      <c r="J183" s="378"/>
      <c r="K183" s="379"/>
      <c r="L183" s="378"/>
      <c r="M183" s="1390">
        <f>M184+M185</f>
        <v>0</v>
      </c>
      <c r="N183" s="1391"/>
      <c r="O183" s="1391"/>
      <c r="P183" s="1391"/>
      <c r="Q183" s="1391"/>
      <c r="R183" s="1391"/>
      <c r="S183" s="1391"/>
      <c r="T183" s="1391"/>
      <c r="U183" s="1391"/>
      <c r="V183" s="1391"/>
      <c r="W183" s="1391"/>
      <c r="X183" s="1391"/>
      <c r="Y183" s="1391"/>
      <c r="Z183" s="1391"/>
      <c r="AA183" s="1391"/>
      <c r="AB183" s="1391"/>
      <c r="AC183" s="1391"/>
      <c r="AD183" s="1391"/>
      <c r="AE183" s="1391"/>
      <c r="AF183" s="1392"/>
      <c r="AN183" s="348" t="s">
        <v>550</v>
      </c>
      <c r="AO183" s="348">
        <v>140</v>
      </c>
    </row>
    <row r="184" spans="1:41" hidden="1">
      <c r="A184" s="380"/>
      <c r="B184" s="1283" t="s">
        <v>459</v>
      </c>
      <c r="C184" s="1284"/>
      <c r="D184" s="1284"/>
      <c r="E184" s="1284"/>
      <c r="F184" s="1284"/>
      <c r="G184" s="1284"/>
      <c r="H184" s="1284"/>
      <c r="I184" s="1284"/>
      <c r="J184" s="1284"/>
      <c r="K184" s="1284"/>
      <c r="L184" s="1285"/>
      <c r="M184" s="1393">
        <f>SUM(M182:AF182)*G23*L23</f>
        <v>0</v>
      </c>
      <c r="N184" s="1394"/>
      <c r="O184" s="1394"/>
      <c r="P184" s="1394"/>
      <c r="Q184" s="1394"/>
      <c r="R184" s="1394"/>
      <c r="S184" s="1394"/>
      <c r="T184" s="1394"/>
      <c r="U184" s="1394"/>
      <c r="V184" s="1394"/>
      <c r="W184" s="1394"/>
      <c r="X184" s="1394"/>
      <c r="Y184" s="1394"/>
      <c r="Z184" s="1394"/>
      <c r="AA184" s="1394"/>
      <c r="AB184" s="1394"/>
      <c r="AC184" s="1394"/>
      <c r="AD184" s="1394"/>
      <c r="AE184" s="1394"/>
      <c r="AF184" s="1395"/>
      <c r="AN184" s="348" t="s">
        <v>551</v>
      </c>
      <c r="AO184" s="348">
        <v>30</v>
      </c>
    </row>
    <row r="185" spans="1:41" hidden="1">
      <c r="A185" s="382"/>
      <c r="B185" s="1283" t="s">
        <v>542</v>
      </c>
      <c r="C185" s="1284"/>
      <c r="D185" s="1284"/>
      <c r="E185" s="1284"/>
      <c r="F185" s="1284"/>
      <c r="G185" s="1284"/>
      <c r="H185" s="1284"/>
      <c r="I185" s="1284"/>
      <c r="J185" s="1284"/>
      <c r="K185" s="1284"/>
      <c r="L185" s="1285"/>
      <c r="M185" s="1393">
        <f>SUM(M182:AF182)*G23*Q23</f>
        <v>0</v>
      </c>
      <c r="N185" s="1394"/>
      <c r="O185" s="1394"/>
      <c r="P185" s="1394"/>
      <c r="Q185" s="1394"/>
      <c r="R185" s="1394"/>
      <c r="S185" s="1394"/>
      <c r="T185" s="1394"/>
      <c r="U185" s="1394"/>
      <c r="V185" s="1394"/>
      <c r="W185" s="1394"/>
      <c r="X185" s="1394"/>
      <c r="Y185" s="1394"/>
      <c r="Z185" s="1394"/>
      <c r="AA185" s="1394"/>
      <c r="AB185" s="1394"/>
      <c r="AC185" s="1394"/>
      <c r="AD185" s="1394"/>
      <c r="AE185" s="1394"/>
      <c r="AF185" s="1395"/>
    </row>
    <row r="186" spans="1:41">
      <c r="A186" s="1320" t="s">
        <v>543</v>
      </c>
      <c r="B186" s="1320"/>
      <c r="C186" s="1320"/>
      <c r="D186" s="1320"/>
      <c r="E186" s="1320"/>
      <c r="F186" s="1320"/>
      <c r="G186" s="1320"/>
      <c r="H186" s="1320"/>
      <c r="I186" s="1320"/>
      <c r="J186" s="1320"/>
      <c r="K186" s="1320"/>
      <c r="L186" s="1320"/>
      <c r="M186" s="1396" t="e">
        <f>SUM(M182:AF182)*L26*Q26/2</f>
        <v>#N/A</v>
      </c>
      <c r="N186" s="1396"/>
      <c r="O186" s="1396"/>
      <c r="P186" s="1396"/>
      <c r="Q186" s="1396"/>
      <c r="R186" s="1396"/>
      <c r="S186" s="1396"/>
      <c r="T186" s="1396"/>
      <c r="U186" s="1396"/>
      <c r="V186" s="1396"/>
      <c r="W186" s="1396"/>
      <c r="X186" s="1396"/>
      <c r="Y186" s="1396"/>
      <c r="Z186" s="1396"/>
      <c r="AA186" s="1396"/>
      <c r="AB186" s="1396"/>
      <c r="AC186" s="1396"/>
      <c r="AD186" s="1396"/>
      <c r="AE186" s="1396"/>
      <c r="AF186" s="1396"/>
    </row>
    <row r="187" spans="1:41" ht="12.75" customHeight="1">
      <c r="A187" s="345"/>
      <c r="B187" s="345"/>
      <c r="C187" s="345"/>
      <c r="D187" s="345"/>
      <c r="E187" s="345"/>
      <c r="F187" s="345"/>
      <c r="G187" s="345"/>
      <c r="H187" s="345"/>
      <c r="I187" s="345"/>
      <c r="J187" s="345"/>
      <c r="K187" s="345"/>
      <c r="L187" s="345"/>
      <c r="M187" s="345"/>
      <c r="N187" s="345"/>
      <c r="O187" s="345"/>
      <c r="P187" s="345"/>
      <c r="Q187" s="345"/>
      <c r="R187" s="345"/>
      <c r="S187" s="345"/>
      <c r="T187" s="345"/>
      <c r="U187" s="345"/>
      <c r="V187" s="345"/>
      <c r="W187" s="345"/>
      <c r="X187" s="345"/>
      <c r="Y187" s="345"/>
      <c r="Z187" s="345"/>
      <c r="AA187" s="345"/>
      <c r="AB187" s="345"/>
      <c r="AC187" s="345"/>
      <c r="AD187" s="345"/>
      <c r="AE187" s="345"/>
      <c r="AF187" s="345"/>
    </row>
    <row r="188" spans="1:41" s="350" customFormat="1" ht="15" customHeight="1" thickBot="1">
      <c r="A188" s="347" t="s">
        <v>811</v>
      </c>
      <c r="B188" s="347"/>
      <c r="C188" s="347"/>
      <c r="D188" s="347"/>
      <c r="E188" s="347"/>
      <c r="F188" s="347"/>
      <c r="G188" s="347"/>
      <c r="H188" s="347"/>
      <c r="I188" s="347"/>
      <c r="J188" s="347"/>
      <c r="K188" s="347"/>
      <c r="L188" s="347"/>
      <c r="M188" s="347"/>
      <c r="N188" s="347"/>
      <c r="O188" s="347"/>
      <c r="P188" s="347"/>
      <c r="Q188" s="347"/>
      <c r="R188" s="347"/>
      <c r="S188" s="347"/>
      <c r="T188" s="347"/>
      <c r="U188" s="347"/>
      <c r="V188" s="347"/>
      <c r="W188" s="347"/>
      <c r="X188" s="347"/>
      <c r="Y188" s="347"/>
      <c r="Z188" s="347"/>
      <c r="AA188" s="347"/>
      <c r="AB188" s="347"/>
      <c r="AC188" s="347"/>
      <c r="AD188" s="347"/>
      <c r="AE188" s="371"/>
      <c r="AF188" s="372"/>
      <c r="AG188" s="375"/>
    </row>
    <row r="189" spans="1:41" ht="19.5" thickBot="1">
      <c r="A189" s="1377" t="s">
        <v>547</v>
      </c>
      <c r="B189" s="1378"/>
      <c r="C189" s="1378"/>
      <c r="D189" s="1378"/>
      <c r="E189" s="1378"/>
      <c r="F189" s="1378"/>
      <c r="G189" s="1378"/>
      <c r="H189" s="1378"/>
      <c r="I189" s="1378"/>
      <c r="J189" s="1378"/>
      <c r="K189" s="1404" t="str">
        <f>IF(K181="","-",K181)</f>
        <v>-</v>
      </c>
      <c r="L189" s="1405"/>
      <c r="M189" s="1381"/>
      <c r="N189" s="1382"/>
      <c r="O189" s="1382"/>
      <c r="P189" s="1383"/>
      <c r="Q189" s="1384">
        <f>IF($K189="○",AO190,0)</f>
        <v>0</v>
      </c>
      <c r="R189" s="1385"/>
      <c r="S189" s="1385"/>
      <c r="T189" s="1386"/>
      <c r="U189" s="1384">
        <f>IF($K189="○",AO191,0)</f>
        <v>0</v>
      </c>
      <c r="V189" s="1385"/>
      <c r="W189" s="1385"/>
      <c r="X189" s="1386"/>
      <c r="Y189" s="1387"/>
      <c r="Z189" s="1388"/>
      <c r="AA189" s="1388"/>
      <c r="AB189" s="1389"/>
      <c r="AC189" s="1384">
        <f>IF($K189="○",AO192,0)</f>
        <v>0</v>
      </c>
      <c r="AD189" s="1385"/>
      <c r="AE189" s="1385"/>
      <c r="AF189" s="1386"/>
      <c r="AN189" s="348" t="s">
        <v>27</v>
      </c>
    </row>
    <row r="190" spans="1:41" ht="19.5" thickTop="1">
      <c r="A190" s="1397" t="s">
        <v>548</v>
      </c>
      <c r="B190" s="1398"/>
      <c r="C190" s="1398"/>
      <c r="D190" s="1398"/>
      <c r="E190" s="1398"/>
      <c r="F190" s="1398"/>
      <c r="G190" s="1398"/>
      <c r="H190" s="1398"/>
      <c r="I190" s="1398"/>
      <c r="J190" s="1398"/>
      <c r="K190" s="1399"/>
      <c r="L190" s="1400"/>
      <c r="M190" s="1401"/>
      <c r="N190" s="1402"/>
      <c r="O190" s="1402"/>
      <c r="P190" s="1403"/>
      <c r="Q190" s="1369">
        <f>SUM(Q132:T132)*SUM(Q189:T189)</f>
        <v>0</v>
      </c>
      <c r="R190" s="1370"/>
      <c r="S190" s="1370"/>
      <c r="T190" s="1371"/>
      <c r="U190" s="1369">
        <f>SUM(U132:X132)*SUM(U189:X189)</f>
        <v>0</v>
      </c>
      <c r="V190" s="1370"/>
      <c r="W190" s="1370"/>
      <c r="X190" s="1371"/>
      <c r="Y190" s="1372"/>
      <c r="Z190" s="1373"/>
      <c r="AA190" s="1373"/>
      <c r="AB190" s="1374"/>
      <c r="AC190" s="1369">
        <f>SUM(AC132:AF132)*SUM(AC189:AF189)</f>
        <v>0</v>
      </c>
      <c r="AD190" s="1370"/>
      <c r="AE190" s="1370"/>
      <c r="AF190" s="1371"/>
      <c r="AN190" s="348" t="s">
        <v>549</v>
      </c>
      <c r="AO190" s="348">
        <v>370</v>
      </c>
    </row>
    <row r="191" spans="1:41" hidden="1">
      <c r="A191" s="376" t="s">
        <v>541</v>
      </c>
      <c r="B191" s="377"/>
      <c r="C191" s="377"/>
      <c r="D191" s="377"/>
      <c r="E191" s="377"/>
      <c r="F191" s="377"/>
      <c r="G191" s="377"/>
      <c r="H191" s="377"/>
      <c r="I191" s="377"/>
      <c r="J191" s="378"/>
      <c r="K191" s="379"/>
      <c r="L191" s="378"/>
      <c r="M191" s="1390">
        <f>M192+M193</f>
        <v>0</v>
      </c>
      <c r="N191" s="1391"/>
      <c r="O191" s="1391"/>
      <c r="P191" s="1391"/>
      <c r="Q191" s="1391"/>
      <c r="R191" s="1391"/>
      <c r="S191" s="1391"/>
      <c r="T191" s="1391"/>
      <c r="U191" s="1391"/>
      <c r="V191" s="1391"/>
      <c r="W191" s="1391"/>
      <c r="X191" s="1391"/>
      <c r="Y191" s="1391"/>
      <c r="Z191" s="1391"/>
      <c r="AA191" s="1391"/>
      <c r="AB191" s="1391"/>
      <c r="AC191" s="1391"/>
      <c r="AD191" s="1391"/>
      <c r="AE191" s="1391"/>
      <c r="AF191" s="1392"/>
      <c r="AN191" s="348" t="s">
        <v>550</v>
      </c>
      <c r="AO191" s="348">
        <v>150</v>
      </c>
    </row>
    <row r="192" spans="1:41" hidden="1">
      <c r="A192" s="380"/>
      <c r="B192" s="1283" t="s">
        <v>459</v>
      </c>
      <c r="C192" s="1284"/>
      <c r="D192" s="1284"/>
      <c r="E192" s="1284"/>
      <c r="F192" s="1284"/>
      <c r="G192" s="1284"/>
      <c r="H192" s="1284"/>
      <c r="I192" s="1284"/>
      <c r="J192" s="1284"/>
      <c r="K192" s="1284"/>
      <c r="L192" s="1285"/>
      <c r="M192" s="1393">
        <f>SUM(M190:AF190)*G31*L31</f>
        <v>0</v>
      </c>
      <c r="N192" s="1394"/>
      <c r="O192" s="1394"/>
      <c r="P192" s="1394"/>
      <c r="Q192" s="1394"/>
      <c r="R192" s="1394"/>
      <c r="S192" s="1394"/>
      <c r="T192" s="1394"/>
      <c r="U192" s="1394"/>
      <c r="V192" s="1394"/>
      <c r="W192" s="1394"/>
      <c r="X192" s="1394"/>
      <c r="Y192" s="1394"/>
      <c r="Z192" s="1394"/>
      <c r="AA192" s="1394"/>
      <c r="AB192" s="1394"/>
      <c r="AC192" s="1394"/>
      <c r="AD192" s="1394"/>
      <c r="AE192" s="1394"/>
      <c r="AF192" s="1395"/>
      <c r="AN192" s="348" t="s">
        <v>551</v>
      </c>
      <c r="AO192" s="348">
        <v>30</v>
      </c>
    </row>
    <row r="193" spans="1:32" hidden="1">
      <c r="A193" s="382"/>
      <c r="B193" s="1283" t="s">
        <v>542</v>
      </c>
      <c r="C193" s="1284"/>
      <c r="D193" s="1284"/>
      <c r="E193" s="1284"/>
      <c r="F193" s="1284"/>
      <c r="G193" s="1284"/>
      <c r="H193" s="1284"/>
      <c r="I193" s="1284"/>
      <c r="J193" s="1284"/>
      <c r="K193" s="1284"/>
      <c r="L193" s="1285"/>
      <c r="M193" s="1393">
        <f>SUM(M190:AF190)*G31*Q31</f>
        <v>0</v>
      </c>
      <c r="N193" s="1394"/>
      <c r="O193" s="1394"/>
      <c r="P193" s="1394"/>
      <c r="Q193" s="1394"/>
      <c r="R193" s="1394"/>
      <c r="S193" s="1394"/>
      <c r="T193" s="1394"/>
      <c r="U193" s="1394"/>
      <c r="V193" s="1394"/>
      <c r="W193" s="1394"/>
      <c r="X193" s="1394"/>
      <c r="Y193" s="1394"/>
      <c r="Z193" s="1394"/>
      <c r="AA193" s="1394"/>
      <c r="AB193" s="1394"/>
      <c r="AC193" s="1394"/>
      <c r="AD193" s="1394"/>
      <c r="AE193" s="1394"/>
      <c r="AF193" s="1395"/>
    </row>
    <row r="194" spans="1:32">
      <c r="A194" s="1320" t="s">
        <v>543</v>
      </c>
      <c r="B194" s="1320"/>
      <c r="C194" s="1320"/>
      <c r="D194" s="1320"/>
      <c r="E194" s="1320"/>
      <c r="F194" s="1320"/>
      <c r="G194" s="1320"/>
      <c r="H194" s="1320"/>
      <c r="I194" s="1320"/>
      <c r="J194" s="1320"/>
      <c r="K194" s="1320"/>
      <c r="L194" s="1320"/>
      <c r="M194" s="1396" t="e">
        <f>SUM(M190:AF190)*L26*Q26/2</f>
        <v>#N/A</v>
      </c>
      <c r="N194" s="1396"/>
      <c r="O194" s="1396"/>
      <c r="P194" s="1396"/>
      <c r="Q194" s="1396"/>
      <c r="R194" s="1396"/>
      <c r="S194" s="1396"/>
      <c r="T194" s="1396"/>
      <c r="U194" s="1396"/>
      <c r="V194" s="1396"/>
      <c r="W194" s="1396"/>
      <c r="X194" s="1396"/>
      <c r="Y194" s="1396"/>
      <c r="Z194" s="1396"/>
      <c r="AA194" s="1396"/>
      <c r="AB194" s="1396"/>
      <c r="AC194" s="1396"/>
      <c r="AD194" s="1396"/>
      <c r="AE194" s="1396"/>
      <c r="AF194" s="1396"/>
    </row>
    <row r="195" spans="1:32" ht="4.5" customHeight="1">
      <c r="A195" s="345"/>
      <c r="B195" s="345"/>
      <c r="C195" s="345"/>
      <c r="D195" s="345"/>
      <c r="E195" s="345"/>
      <c r="F195" s="345"/>
      <c r="G195" s="345"/>
      <c r="H195" s="345"/>
      <c r="I195" s="345"/>
      <c r="J195" s="345"/>
      <c r="K195" s="345"/>
      <c r="L195" s="345"/>
      <c r="M195" s="345"/>
      <c r="N195" s="345"/>
      <c r="O195" s="345"/>
      <c r="P195" s="345"/>
      <c r="Q195" s="345"/>
      <c r="R195" s="345"/>
      <c r="S195" s="345"/>
      <c r="T195" s="345"/>
      <c r="U195" s="345"/>
      <c r="V195" s="345"/>
      <c r="W195" s="345"/>
      <c r="X195" s="345"/>
      <c r="Y195" s="345"/>
      <c r="Z195" s="345"/>
      <c r="AA195" s="345"/>
      <c r="AB195" s="345"/>
      <c r="AC195" s="345"/>
      <c r="AD195" s="345"/>
      <c r="AE195" s="345"/>
      <c r="AF195" s="345"/>
    </row>
    <row r="196" spans="1:32" ht="17.25" customHeight="1"/>
  </sheetData>
  <sheetProtection algorithmName="SHA-512" hashValue="R7PzafoJgjMBlk9tyFVTTE873IHybeHogqgF4AVMYY6iqxvEMGJVxZgPWaEcZHkXpCLEYu2gWTJAmC/3S3eBhg==" saltValue="umN+tXwribQb5L9iVnNBtw==" spinCount="100000" sheet="1" objects="1" scenarios="1"/>
  <mergeCells count="1422">
    <mergeCell ref="M183:AF183"/>
    <mergeCell ref="B184:L184"/>
    <mergeCell ref="M184:AF184"/>
    <mergeCell ref="B185:L185"/>
    <mergeCell ref="M185:AF185"/>
    <mergeCell ref="A186:L186"/>
    <mergeCell ref="M186:AF186"/>
    <mergeCell ref="AC181:AF181"/>
    <mergeCell ref="M191:AF191"/>
    <mergeCell ref="B192:L192"/>
    <mergeCell ref="M192:AF192"/>
    <mergeCell ref="B193:L193"/>
    <mergeCell ref="M193:AF193"/>
    <mergeCell ref="A194:L194"/>
    <mergeCell ref="M194:AF194"/>
    <mergeCell ref="AC189:AF189"/>
    <mergeCell ref="A190:J190"/>
    <mergeCell ref="K190:L190"/>
    <mergeCell ref="M190:P190"/>
    <mergeCell ref="Q190:T190"/>
    <mergeCell ref="U190:X190"/>
    <mergeCell ref="Y190:AB190"/>
    <mergeCell ref="AC190:AF190"/>
    <mergeCell ref="A189:J189"/>
    <mergeCell ref="K189:L189"/>
    <mergeCell ref="M189:P189"/>
    <mergeCell ref="Q189:T189"/>
    <mergeCell ref="U189:X189"/>
    <mergeCell ref="Y189:AB189"/>
    <mergeCell ref="A182:J182"/>
    <mergeCell ref="K182:L182"/>
    <mergeCell ref="M182:P182"/>
    <mergeCell ref="Q182:T182"/>
    <mergeCell ref="U182:X182"/>
    <mergeCell ref="Y182:AB182"/>
    <mergeCell ref="AC182:AF182"/>
    <mergeCell ref="A176:L176"/>
    <mergeCell ref="M176:AF176"/>
    <mergeCell ref="R179:T179"/>
    <mergeCell ref="V179:AF179"/>
    <mergeCell ref="A181:J181"/>
    <mergeCell ref="K181:L181"/>
    <mergeCell ref="M181:P181"/>
    <mergeCell ref="Q181:T181"/>
    <mergeCell ref="U181:X181"/>
    <mergeCell ref="Y181:AB181"/>
    <mergeCell ref="A173:L173"/>
    <mergeCell ref="M173:AF173"/>
    <mergeCell ref="B174:L174"/>
    <mergeCell ref="M174:AF174"/>
    <mergeCell ref="B175:L175"/>
    <mergeCell ref="M175:AF175"/>
    <mergeCell ref="U172:V172"/>
    <mergeCell ref="W172:X172"/>
    <mergeCell ref="Y172:Z172"/>
    <mergeCell ref="AA172:AB172"/>
    <mergeCell ref="AC172:AD172"/>
    <mergeCell ref="AE172:AF172"/>
    <mergeCell ref="W171:X171"/>
    <mergeCell ref="Y171:Z171"/>
    <mergeCell ref="AA171:AB171"/>
    <mergeCell ref="AC171:AD171"/>
    <mergeCell ref="AE171:AF171"/>
    <mergeCell ref="A172:L172"/>
    <mergeCell ref="M172:N172"/>
    <mergeCell ref="O172:P172"/>
    <mergeCell ref="Q172:R172"/>
    <mergeCell ref="S172:T172"/>
    <mergeCell ref="A171:L171"/>
    <mergeCell ref="M171:N171"/>
    <mergeCell ref="O171:P171"/>
    <mergeCell ref="Q171:R171"/>
    <mergeCell ref="S171:T171"/>
    <mergeCell ref="U171:V171"/>
    <mergeCell ref="U170:V170"/>
    <mergeCell ref="W170:X170"/>
    <mergeCell ref="Y170:Z170"/>
    <mergeCell ref="AA170:AB170"/>
    <mergeCell ref="AC170:AD170"/>
    <mergeCell ref="AE170:AF170"/>
    <mergeCell ref="W169:X169"/>
    <mergeCell ref="Y169:Z169"/>
    <mergeCell ref="AA169:AB169"/>
    <mergeCell ref="AC169:AD169"/>
    <mergeCell ref="AE169:AF169"/>
    <mergeCell ref="A170:L170"/>
    <mergeCell ref="M170:N170"/>
    <mergeCell ref="O170:P170"/>
    <mergeCell ref="Q170:R170"/>
    <mergeCell ref="S170:T170"/>
    <mergeCell ref="A169:L169"/>
    <mergeCell ref="M169:N169"/>
    <mergeCell ref="O169:P169"/>
    <mergeCell ref="Q169:R169"/>
    <mergeCell ref="S169:T169"/>
    <mergeCell ref="U169:V169"/>
    <mergeCell ref="U168:V168"/>
    <mergeCell ref="W168:X168"/>
    <mergeCell ref="Y168:Z168"/>
    <mergeCell ref="AA168:AB168"/>
    <mergeCell ref="AC168:AD168"/>
    <mergeCell ref="AE168:AF168"/>
    <mergeCell ref="W167:X167"/>
    <mergeCell ref="Y167:Z167"/>
    <mergeCell ref="AA167:AB167"/>
    <mergeCell ref="AC167:AD167"/>
    <mergeCell ref="AE167:AF167"/>
    <mergeCell ref="A168:L168"/>
    <mergeCell ref="M168:N168"/>
    <mergeCell ref="O168:P168"/>
    <mergeCell ref="Q168:R168"/>
    <mergeCell ref="S168:T168"/>
    <mergeCell ref="A167:L167"/>
    <mergeCell ref="M167:N167"/>
    <mergeCell ref="O167:P167"/>
    <mergeCell ref="Q167:R167"/>
    <mergeCell ref="S167:T167"/>
    <mergeCell ref="U167:V167"/>
    <mergeCell ref="K164:L164"/>
    <mergeCell ref="M164:AF164"/>
    <mergeCell ref="C165:J165"/>
    <mergeCell ref="K165:L165"/>
    <mergeCell ref="M165:AF165"/>
    <mergeCell ref="C166:L166"/>
    <mergeCell ref="M166:AF166"/>
    <mergeCell ref="W162:X162"/>
    <mergeCell ref="Y162:Z162"/>
    <mergeCell ref="AA162:AB162"/>
    <mergeCell ref="AC162:AD162"/>
    <mergeCell ref="AE162:AF162"/>
    <mergeCell ref="B163:B166"/>
    <mergeCell ref="C163:J163"/>
    <mergeCell ref="K163:L163"/>
    <mergeCell ref="M163:AF163"/>
    <mergeCell ref="C164:J164"/>
    <mergeCell ref="C162:L162"/>
    <mergeCell ref="M162:N162"/>
    <mergeCell ref="O162:P162"/>
    <mergeCell ref="Q162:R162"/>
    <mergeCell ref="S162:T162"/>
    <mergeCell ref="U162:V162"/>
    <mergeCell ref="B144:B162"/>
    <mergeCell ref="M144:N144"/>
    <mergeCell ref="O144:P144"/>
    <mergeCell ref="Q144:R144"/>
    <mergeCell ref="W146:X146"/>
    <mergeCell ref="Y146:Z146"/>
    <mergeCell ref="AA146:AB146"/>
    <mergeCell ref="AC146:AD146"/>
    <mergeCell ref="AE146:AF146"/>
    <mergeCell ref="U161:V161"/>
    <mergeCell ref="W161:X161"/>
    <mergeCell ref="Y161:Z161"/>
    <mergeCell ref="AA161:AB161"/>
    <mergeCell ref="AC161:AD161"/>
    <mergeCell ref="AE161:AF161"/>
    <mergeCell ref="W160:X160"/>
    <mergeCell ref="Y160:Z160"/>
    <mergeCell ref="AA160:AB160"/>
    <mergeCell ref="AC160:AD160"/>
    <mergeCell ref="AE160:AF160"/>
    <mergeCell ref="C161:L161"/>
    <mergeCell ref="M161:N161"/>
    <mergeCell ref="O161:P161"/>
    <mergeCell ref="Q161:R161"/>
    <mergeCell ref="S161:T161"/>
    <mergeCell ref="Y159:Z159"/>
    <mergeCell ref="AA159:AB159"/>
    <mergeCell ref="AC159:AD159"/>
    <mergeCell ref="AE159:AF159"/>
    <mergeCell ref="C160:L160"/>
    <mergeCell ref="M160:N160"/>
    <mergeCell ref="O160:P160"/>
    <mergeCell ref="Q160:R160"/>
    <mergeCell ref="S160:T160"/>
    <mergeCell ref="U160:V160"/>
    <mergeCell ref="AA158:AB158"/>
    <mergeCell ref="AC158:AD158"/>
    <mergeCell ref="AE158:AF158"/>
    <mergeCell ref="C159:L159"/>
    <mergeCell ref="M159:N159"/>
    <mergeCell ref="O159:P159"/>
    <mergeCell ref="Q159:R159"/>
    <mergeCell ref="S159:T159"/>
    <mergeCell ref="U159:V159"/>
    <mergeCell ref="W159:X159"/>
    <mergeCell ref="AC157:AD157"/>
    <mergeCell ref="AE157:AF157"/>
    <mergeCell ref="C158:L158"/>
    <mergeCell ref="M158:N158"/>
    <mergeCell ref="O158:P158"/>
    <mergeCell ref="Q158:R158"/>
    <mergeCell ref="S158:T158"/>
    <mergeCell ref="U158:V158"/>
    <mergeCell ref="W158:X158"/>
    <mergeCell ref="Y158:Z158"/>
    <mergeCell ref="AE156:AF156"/>
    <mergeCell ref="C157:L157"/>
    <mergeCell ref="M157:N157"/>
    <mergeCell ref="O157:P157"/>
    <mergeCell ref="Q157:R157"/>
    <mergeCell ref="S157:T157"/>
    <mergeCell ref="U157:V157"/>
    <mergeCell ref="W157:X157"/>
    <mergeCell ref="Y157:Z157"/>
    <mergeCell ref="AA157:AB157"/>
    <mergeCell ref="S156:T156"/>
    <mergeCell ref="U156:V156"/>
    <mergeCell ref="W156:X156"/>
    <mergeCell ref="Y156:Z156"/>
    <mergeCell ref="AA156:AB156"/>
    <mergeCell ref="AC156:AD156"/>
    <mergeCell ref="W155:X155"/>
    <mergeCell ref="Y155:Z155"/>
    <mergeCell ref="AA155:AB155"/>
    <mergeCell ref="AC155:AD155"/>
    <mergeCell ref="AE155:AF155"/>
    <mergeCell ref="C156:J156"/>
    <mergeCell ref="K156:L156"/>
    <mergeCell ref="M156:N156"/>
    <mergeCell ref="O156:P156"/>
    <mergeCell ref="Q156:R156"/>
    <mergeCell ref="AC154:AD154"/>
    <mergeCell ref="AE154:AF154"/>
    <mergeCell ref="C155:D155"/>
    <mergeCell ref="E155:J155"/>
    <mergeCell ref="K155:L155"/>
    <mergeCell ref="M155:N155"/>
    <mergeCell ref="O155:P155"/>
    <mergeCell ref="Q155:R155"/>
    <mergeCell ref="S155:T155"/>
    <mergeCell ref="U155:V155"/>
    <mergeCell ref="Q154:R154"/>
    <mergeCell ref="S154:T154"/>
    <mergeCell ref="U154:V154"/>
    <mergeCell ref="W154:X154"/>
    <mergeCell ref="Y154:Z154"/>
    <mergeCell ref="AA154:AB154"/>
    <mergeCell ref="W153:X153"/>
    <mergeCell ref="Y153:Z153"/>
    <mergeCell ref="AA153:AB153"/>
    <mergeCell ref="AC153:AD153"/>
    <mergeCell ref="AE153:AF153"/>
    <mergeCell ref="C154:D154"/>
    <mergeCell ref="E154:J154"/>
    <mergeCell ref="K154:L154"/>
    <mergeCell ref="M154:N154"/>
    <mergeCell ref="O154:P154"/>
    <mergeCell ref="AA152:AB152"/>
    <mergeCell ref="AC152:AD152"/>
    <mergeCell ref="AE152:AF152"/>
    <mergeCell ref="C153:J153"/>
    <mergeCell ref="K153:L153"/>
    <mergeCell ref="M153:N153"/>
    <mergeCell ref="O153:P153"/>
    <mergeCell ref="Q153:R153"/>
    <mergeCell ref="S153:T153"/>
    <mergeCell ref="U153:V153"/>
    <mergeCell ref="O152:P152"/>
    <mergeCell ref="Q152:R152"/>
    <mergeCell ref="S152:T152"/>
    <mergeCell ref="U152:V152"/>
    <mergeCell ref="W152:X152"/>
    <mergeCell ref="Y152:Z152"/>
    <mergeCell ref="U151:V151"/>
    <mergeCell ref="W151:X151"/>
    <mergeCell ref="Y151:Z151"/>
    <mergeCell ref="AA151:AB151"/>
    <mergeCell ref="AC151:AD151"/>
    <mergeCell ref="AE151:AF151"/>
    <mergeCell ref="C152:D152"/>
    <mergeCell ref="E152:J152"/>
    <mergeCell ref="K152:L152"/>
    <mergeCell ref="M152:N152"/>
    <mergeCell ref="AA150:AB150"/>
    <mergeCell ref="AC150:AD150"/>
    <mergeCell ref="AE150:AF150"/>
    <mergeCell ref="C151:D151"/>
    <mergeCell ref="E151:J151"/>
    <mergeCell ref="K151:L151"/>
    <mergeCell ref="M151:N151"/>
    <mergeCell ref="O151:P151"/>
    <mergeCell ref="Q151:R151"/>
    <mergeCell ref="S151:T151"/>
    <mergeCell ref="AE149:AF149"/>
    <mergeCell ref="C150:J150"/>
    <mergeCell ref="K150:L150"/>
    <mergeCell ref="M150:N150"/>
    <mergeCell ref="O150:P150"/>
    <mergeCell ref="Q150:R150"/>
    <mergeCell ref="S150:T150"/>
    <mergeCell ref="U150:V150"/>
    <mergeCell ref="W150:X150"/>
    <mergeCell ref="Y150:Z150"/>
    <mergeCell ref="S149:T149"/>
    <mergeCell ref="U149:V149"/>
    <mergeCell ref="W149:X149"/>
    <mergeCell ref="Y149:Z149"/>
    <mergeCell ref="AA149:AB149"/>
    <mergeCell ref="AC149:AD149"/>
    <mergeCell ref="C149:D149"/>
    <mergeCell ref="E149:J149"/>
    <mergeCell ref="K149:L149"/>
    <mergeCell ref="M149:N149"/>
    <mergeCell ref="O149:P149"/>
    <mergeCell ref="Q149:R149"/>
    <mergeCell ref="AE147:AF147"/>
    <mergeCell ref="C148:D148"/>
    <mergeCell ref="E148:J148"/>
    <mergeCell ref="K148:L148"/>
    <mergeCell ref="M148:N148"/>
    <mergeCell ref="O148:P148"/>
    <mergeCell ref="Q148:R148"/>
    <mergeCell ref="S148:T148"/>
    <mergeCell ref="U148:V148"/>
    <mergeCell ref="W148:X148"/>
    <mergeCell ref="S147:T147"/>
    <mergeCell ref="U147:V147"/>
    <mergeCell ref="W147:X147"/>
    <mergeCell ref="Y147:Z147"/>
    <mergeCell ref="AA147:AB147"/>
    <mergeCell ref="AC147:AD147"/>
    <mergeCell ref="K147:L147"/>
    <mergeCell ref="M147:N147"/>
    <mergeCell ref="O147:P147"/>
    <mergeCell ref="Q147:R147"/>
    <mergeCell ref="C147:J147"/>
    <mergeCell ref="AA145:AB145"/>
    <mergeCell ref="AC145:AD145"/>
    <mergeCell ref="AE145:AF145"/>
    <mergeCell ref="C146:J146"/>
    <mergeCell ref="K146:L146"/>
    <mergeCell ref="M146:N146"/>
    <mergeCell ref="O146:P146"/>
    <mergeCell ref="Q146:R146"/>
    <mergeCell ref="S146:T146"/>
    <mergeCell ref="U146:V146"/>
    <mergeCell ref="Y148:Z148"/>
    <mergeCell ref="AA148:AB148"/>
    <mergeCell ref="AC148:AD148"/>
    <mergeCell ref="AE148:AF148"/>
    <mergeCell ref="AE144:AF144"/>
    <mergeCell ref="C145:J145"/>
    <mergeCell ref="K145:L145"/>
    <mergeCell ref="M145:N145"/>
    <mergeCell ref="O145:P145"/>
    <mergeCell ref="Q145:R145"/>
    <mergeCell ref="S145:T145"/>
    <mergeCell ref="U145:V145"/>
    <mergeCell ref="W145:X145"/>
    <mergeCell ref="Y145:Z145"/>
    <mergeCell ref="S144:T144"/>
    <mergeCell ref="U144:V144"/>
    <mergeCell ref="W144:X144"/>
    <mergeCell ref="Y144:Z144"/>
    <mergeCell ref="AA144:AB144"/>
    <mergeCell ref="AC144:AD144"/>
    <mergeCell ref="C144:J144"/>
    <mergeCell ref="K144:L144"/>
    <mergeCell ref="U143:V143"/>
    <mergeCell ref="W143:X143"/>
    <mergeCell ref="Y143:Z143"/>
    <mergeCell ref="AA143:AB143"/>
    <mergeCell ref="AC143:AD143"/>
    <mergeCell ref="AE143:AF143"/>
    <mergeCell ref="W142:X142"/>
    <mergeCell ref="Y142:Z142"/>
    <mergeCell ref="AA142:AB142"/>
    <mergeCell ref="AC142:AD142"/>
    <mergeCell ref="AE142:AF142"/>
    <mergeCell ref="C143:L143"/>
    <mergeCell ref="M143:N143"/>
    <mergeCell ref="O143:P143"/>
    <mergeCell ref="Q143:R143"/>
    <mergeCell ref="S143:T143"/>
    <mergeCell ref="C142:L142"/>
    <mergeCell ref="M142:N142"/>
    <mergeCell ref="O142:P142"/>
    <mergeCell ref="Q142:R142"/>
    <mergeCell ref="S142:T142"/>
    <mergeCell ref="U142:V142"/>
    <mergeCell ref="U141:V141"/>
    <mergeCell ref="W141:X141"/>
    <mergeCell ref="Y141:Z141"/>
    <mergeCell ref="AA141:AB141"/>
    <mergeCell ref="AC141:AD141"/>
    <mergeCell ref="AE141:AF141"/>
    <mergeCell ref="W140:X140"/>
    <mergeCell ref="Y140:Z140"/>
    <mergeCell ref="AA140:AB140"/>
    <mergeCell ref="AC140:AD140"/>
    <mergeCell ref="AE140:AF140"/>
    <mergeCell ref="C141:L141"/>
    <mergeCell ref="M141:N141"/>
    <mergeCell ref="O141:P141"/>
    <mergeCell ref="Q141:R141"/>
    <mergeCell ref="S141:T141"/>
    <mergeCell ref="AA139:AB139"/>
    <mergeCell ref="AC139:AD139"/>
    <mergeCell ref="AE139:AF139"/>
    <mergeCell ref="C140:J140"/>
    <mergeCell ref="K140:L140"/>
    <mergeCell ref="M140:N140"/>
    <mergeCell ref="O140:P140"/>
    <mergeCell ref="Q140:R140"/>
    <mergeCell ref="S140:T140"/>
    <mergeCell ref="U140:V140"/>
    <mergeCell ref="AE138:AF138"/>
    <mergeCell ref="C139:J139"/>
    <mergeCell ref="K139:L139"/>
    <mergeCell ref="M139:N139"/>
    <mergeCell ref="O139:P139"/>
    <mergeCell ref="Q139:R139"/>
    <mergeCell ref="S139:T139"/>
    <mergeCell ref="U139:V139"/>
    <mergeCell ref="W139:X139"/>
    <mergeCell ref="Y139:Z139"/>
    <mergeCell ref="S138:T138"/>
    <mergeCell ref="U138:V138"/>
    <mergeCell ref="W138:X138"/>
    <mergeCell ref="Y138:Z138"/>
    <mergeCell ref="AA138:AB138"/>
    <mergeCell ref="AC138:AD138"/>
    <mergeCell ref="W137:X137"/>
    <mergeCell ref="Y137:Z137"/>
    <mergeCell ref="AA137:AB137"/>
    <mergeCell ref="AC137:AD137"/>
    <mergeCell ref="AE137:AF137"/>
    <mergeCell ref="C138:J138"/>
    <mergeCell ref="K138:L138"/>
    <mergeCell ref="M138:N138"/>
    <mergeCell ref="O138:P138"/>
    <mergeCell ref="Q138:R138"/>
    <mergeCell ref="C137:J137"/>
    <mergeCell ref="K137:L137"/>
    <mergeCell ref="M137:N137"/>
    <mergeCell ref="O137:P137"/>
    <mergeCell ref="Q137:R137"/>
    <mergeCell ref="S137:T137"/>
    <mergeCell ref="U137:V137"/>
    <mergeCell ref="AE135:AF135"/>
    <mergeCell ref="C136:J136"/>
    <mergeCell ref="K136:L136"/>
    <mergeCell ref="M136:N136"/>
    <mergeCell ref="O136:P136"/>
    <mergeCell ref="Q136:R136"/>
    <mergeCell ref="S136:T136"/>
    <mergeCell ref="U136:V136"/>
    <mergeCell ref="W136:X136"/>
    <mergeCell ref="Y136:Z136"/>
    <mergeCell ref="S135:T135"/>
    <mergeCell ref="U135:V135"/>
    <mergeCell ref="W135:X135"/>
    <mergeCell ref="Y135:Z135"/>
    <mergeCell ref="AA135:AB135"/>
    <mergeCell ref="AC135:AD135"/>
    <mergeCell ref="AE133:AF133"/>
    <mergeCell ref="C134:J134"/>
    <mergeCell ref="K134:L134"/>
    <mergeCell ref="M134:N134"/>
    <mergeCell ref="O134:P134"/>
    <mergeCell ref="Q134:R134"/>
    <mergeCell ref="S134:T134"/>
    <mergeCell ref="U134:V134"/>
    <mergeCell ref="O133:P133"/>
    <mergeCell ref="Q133:R133"/>
    <mergeCell ref="S133:T133"/>
    <mergeCell ref="U133:V133"/>
    <mergeCell ref="W133:X133"/>
    <mergeCell ref="Y133:Z133"/>
    <mergeCell ref="AA136:AB136"/>
    <mergeCell ref="AC136:AD136"/>
    <mergeCell ref="AE136:AF136"/>
    <mergeCell ref="W132:X132"/>
    <mergeCell ref="Y132:Z132"/>
    <mergeCell ref="AA132:AB132"/>
    <mergeCell ref="AC132:AD132"/>
    <mergeCell ref="AE132:AF132"/>
    <mergeCell ref="A133:A166"/>
    <mergeCell ref="B133:B143"/>
    <mergeCell ref="C133:J133"/>
    <mergeCell ref="K133:L133"/>
    <mergeCell ref="M133:N133"/>
    <mergeCell ref="Y131:Z131"/>
    <mergeCell ref="AA131:AB131"/>
    <mergeCell ref="AC131:AD131"/>
    <mergeCell ref="AE131:AF131"/>
    <mergeCell ref="A132:L132"/>
    <mergeCell ref="M132:N132"/>
    <mergeCell ref="O132:P132"/>
    <mergeCell ref="Q132:R132"/>
    <mergeCell ref="S132:T132"/>
    <mergeCell ref="U132:V132"/>
    <mergeCell ref="W134:X134"/>
    <mergeCell ref="Y134:Z134"/>
    <mergeCell ref="AA134:AB134"/>
    <mergeCell ref="AC134:AD134"/>
    <mergeCell ref="AE134:AF134"/>
    <mergeCell ref="C135:J135"/>
    <mergeCell ref="K135:L135"/>
    <mergeCell ref="M135:N135"/>
    <mergeCell ref="O135:P135"/>
    <mergeCell ref="Q135:R135"/>
    <mergeCell ref="AA133:AB133"/>
    <mergeCell ref="AC133:AD133"/>
    <mergeCell ref="AA130:AB130"/>
    <mergeCell ref="AC130:AD130"/>
    <mergeCell ref="AE130:AF130"/>
    <mergeCell ref="A131:L131"/>
    <mergeCell ref="M131:N131"/>
    <mergeCell ref="O131:P131"/>
    <mergeCell ref="Q131:R131"/>
    <mergeCell ref="S131:T131"/>
    <mergeCell ref="U131:V131"/>
    <mergeCell ref="W131:X131"/>
    <mergeCell ref="AC129:AD129"/>
    <mergeCell ref="AE129:AF129"/>
    <mergeCell ref="A130:L130"/>
    <mergeCell ref="M130:N130"/>
    <mergeCell ref="O130:P130"/>
    <mergeCell ref="Q130:R130"/>
    <mergeCell ref="S130:T130"/>
    <mergeCell ref="U130:V130"/>
    <mergeCell ref="W130:X130"/>
    <mergeCell ref="Y130:Z130"/>
    <mergeCell ref="Q129:R129"/>
    <mergeCell ref="S129:T129"/>
    <mergeCell ref="U129:V129"/>
    <mergeCell ref="W129:X129"/>
    <mergeCell ref="Y129:Z129"/>
    <mergeCell ref="AA129:AB129"/>
    <mergeCell ref="A126:J129"/>
    <mergeCell ref="K126:L129"/>
    <mergeCell ref="M126:AF127"/>
    <mergeCell ref="M128:P128"/>
    <mergeCell ref="Q128:T128"/>
    <mergeCell ref="U128:X128"/>
    <mergeCell ref="Y128:AB128"/>
    <mergeCell ref="AC128:AF128"/>
    <mergeCell ref="M129:N129"/>
    <mergeCell ref="O129:P129"/>
    <mergeCell ref="A118:L118"/>
    <mergeCell ref="M118:AF118"/>
    <mergeCell ref="M122:AF122"/>
    <mergeCell ref="B123:L123"/>
    <mergeCell ref="M123:AF123"/>
    <mergeCell ref="B124:L124"/>
    <mergeCell ref="M124:AF124"/>
    <mergeCell ref="A115:L115"/>
    <mergeCell ref="M115:AF115"/>
    <mergeCell ref="B116:L116"/>
    <mergeCell ref="M116:AF116"/>
    <mergeCell ref="B117:L117"/>
    <mergeCell ref="M117:AF117"/>
    <mergeCell ref="U114:V114"/>
    <mergeCell ref="W114:X114"/>
    <mergeCell ref="Y114:Z114"/>
    <mergeCell ref="AA114:AB114"/>
    <mergeCell ref="AC114:AD114"/>
    <mergeCell ref="AE114:AF114"/>
    <mergeCell ref="W113:X113"/>
    <mergeCell ref="Y113:Z113"/>
    <mergeCell ref="AA113:AB113"/>
    <mergeCell ref="AC113:AD113"/>
    <mergeCell ref="AE113:AF113"/>
    <mergeCell ref="A114:L114"/>
    <mergeCell ref="M114:N114"/>
    <mergeCell ref="O114:P114"/>
    <mergeCell ref="Q114:R114"/>
    <mergeCell ref="S114:T114"/>
    <mergeCell ref="A113:L113"/>
    <mergeCell ref="M113:N113"/>
    <mergeCell ref="O113:P113"/>
    <mergeCell ref="Q113:R113"/>
    <mergeCell ref="S113:T113"/>
    <mergeCell ref="U113:V113"/>
    <mergeCell ref="U112:V112"/>
    <mergeCell ref="W112:X112"/>
    <mergeCell ref="Y112:Z112"/>
    <mergeCell ref="AA112:AB112"/>
    <mergeCell ref="AC112:AD112"/>
    <mergeCell ref="AE112:AF112"/>
    <mergeCell ref="W111:X111"/>
    <mergeCell ref="Y111:Z111"/>
    <mergeCell ref="AA111:AB111"/>
    <mergeCell ref="AC111:AD111"/>
    <mergeCell ref="AE111:AF111"/>
    <mergeCell ref="A112:L112"/>
    <mergeCell ref="M112:N112"/>
    <mergeCell ref="O112:P112"/>
    <mergeCell ref="Q112:R112"/>
    <mergeCell ref="S112:T112"/>
    <mergeCell ref="Y110:Z110"/>
    <mergeCell ref="AA110:AB110"/>
    <mergeCell ref="AC110:AD110"/>
    <mergeCell ref="AE110:AF110"/>
    <mergeCell ref="A111:L111"/>
    <mergeCell ref="M111:N111"/>
    <mergeCell ref="O111:P111"/>
    <mergeCell ref="Q111:R111"/>
    <mergeCell ref="S111:T111"/>
    <mergeCell ref="U111:V111"/>
    <mergeCell ref="AA109:AB109"/>
    <mergeCell ref="AC109:AD109"/>
    <mergeCell ref="AE109:AF109"/>
    <mergeCell ref="A110:L110"/>
    <mergeCell ref="M110:N110"/>
    <mergeCell ref="O110:P110"/>
    <mergeCell ref="Q110:R110"/>
    <mergeCell ref="S110:T110"/>
    <mergeCell ref="U110:V110"/>
    <mergeCell ref="W110:X110"/>
    <mergeCell ref="C108:L108"/>
    <mergeCell ref="M108:AF108"/>
    <mergeCell ref="A109:L109"/>
    <mergeCell ref="M109:N109"/>
    <mergeCell ref="O109:P109"/>
    <mergeCell ref="Q109:R109"/>
    <mergeCell ref="S109:T109"/>
    <mergeCell ref="U109:V109"/>
    <mergeCell ref="W109:X109"/>
    <mergeCell ref="Y109:Z109"/>
    <mergeCell ref="B105:B108"/>
    <mergeCell ref="C105:J105"/>
    <mergeCell ref="K105:L105"/>
    <mergeCell ref="M105:AF105"/>
    <mergeCell ref="C106:J106"/>
    <mergeCell ref="K106:L106"/>
    <mergeCell ref="M106:AF106"/>
    <mergeCell ref="C107:J107"/>
    <mergeCell ref="K107:L107"/>
    <mergeCell ref="M107:AF107"/>
    <mergeCell ref="A75:A108"/>
    <mergeCell ref="U104:V104"/>
    <mergeCell ref="W104:X104"/>
    <mergeCell ref="Y104:Z104"/>
    <mergeCell ref="AA104:AB104"/>
    <mergeCell ref="AC104:AD104"/>
    <mergeCell ref="AE104:AF104"/>
    <mergeCell ref="W103:X103"/>
    <mergeCell ref="Y103:Z103"/>
    <mergeCell ref="AA103:AB103"/>
    <mergeCell ref="AC103:AD103"/>
    <mergeCell ref="AE103:AF103"/>
    <mergeCell ref="C104:L104"/>
    <mergeCell ref="M104:N104"/>
    <mergeCell ref="O104:P104"/>
    <mergeCell ref="Q104:R104"/>
    <mergeCell ref="S104:T104"/>
    <mergeCell ref="C103:L103"/>
    <mergeCell ref="M103:N103"/>
    <mergeCell ref="O103:P103"/>
    <mergeCell ref="Q103:R103"/>
    <mergeCell ref="S103:T103"/>
    <mergeCell ref="U103:V103"/>
    <mergeCell ref="U102:V102"/>
    <mergeCell ref="W102:X102"/>
    <mergeCell ref="Y102:Z102"/>
    <mergeCell ref="AA102:AB102"/>
    <mergeCell ref="AC102:AD102"/>
    <mergeCell ref="AE102:AF102"/>
    <mergeCell ref="W101:X101"/>
    <mergeCell ref="Y101:Z101"/>
    <mergeCell ref="AA101:AB101"/>
    <mergeCell ref="AC101:AD101"/>
    <mergeCell ref="AE101:AF101"/>
    <mergeCell ref="C102:L102"/>
    <mergeCell ref="M102:N102"/>
    <mergeCell ref="O102:P102"/>
    <mergeCell ref="Q102:R102"/>
    <mergeCell ref="S102:T102"/>
    <mergeCell ref="C101:L101"/>
    <mergeCell ref="M101:N101"/>
    <mergeCell ref="O101:P101"/>
    <mergeCell ref="Q101:R101"/>
    <mergeCell ref="S101:T101"/>
    <mergeCell ref="U101:V101"/>
    <mergeCell ref="U100:V100"/>
    <mergeCell ref="W100:X100"/>
    <mergeCell ref="Y100:Z100"/>
    <mergeCell ref="AA100:AB100"/>
    <mergeCell ref="AC100:AD100"/>
    <mergeCell ref="AE100:AF100"/>
    <mergeCell ref="W99:X99"/>
    <mergeCell ref="Y99:Z99"/>
    <mergeCell ref="AA99:AB99"/>
    <mergeCell ref="AC99:AD99"/>
    <mergeCell ref="AE99:AF99"/>
    <mergeCell ref="C100:L100"/>
    <mergeCell ref="M100:N100"/>
    <mergeCell ref="O100:P100"/>
    <mergeCell ref="Q100:R100"/>
    <mergeCell ref="S100:T100"/>
    <mergeCell ref="C99:L99"/>
    <mergeCell ref="M99:N99"/>
    <mergeCell ref="O99:P99"/>
    <mergeCell ref="Q99:R99"/>
    <mergeCell ref="S99:T99"/>
    <mergeCell ref="U99:V99"/>
    <mergeCell ref="U98:V98"/>
    <mergeCell ref="W98:X98"/>
    <mergeCell ref="Y98:Z98"/>
    <mergeCell ref="AA98:AB98"/>
    <mergeCell ref="AC98:AD98"/>
    <mergeCell ref="AE98:AF98"/>
    <mergeCell ref="Y97:Z97"/>
    <mergeCell ref="AA97:AB97"/>
    <mergeCell ref="AC97:AD97"/>
    <mergeCell ref="AE97:AF97"/>
    <mergeCell ref="C98:J98"/>
    <mergeCell ref="K98:L98"/>
    <mergeCell ref="M98:N98"/>
    <mergeCell ref="O98:P98"/>
    <mergeCell ref="Q98:R98"/>
    <mergeCell ref="S98:T98"/>
    <mergeCell ref="AE96:AF96"/>
    <mergeCell ref="C97:D97"/>
    <mergeCell ref="E97:J97"/>
    <mergeCell ref="K97:L97"/>
    <mergeCell ref="M97:N97"/>
    <mergeCell ref="O97:P97"/>
    <mergeCell ref="Q97:R97"/>
    <mergeCell ref="S97:T97"/>
    <mergeCell ref="U97:V97"/>
    <mergeCell ref="W97:X97"/>
    <mergeCell ref="S96:T96"/>
    <mergeCell ref="U96:V96"/>
    <mergeCell ref="W96:X96"/>
    <mergeCell ref="Y96:Z96"/>
    <mergeCell ref="AA96:AB96"/>
    <mergeCell ref="AC96:AD96"/>
    <mergeCell ref="C96:D96"/>
    <mergeCell ref="E96:J96"/>
    <mergeCell ref="K96:L96"/>
    <mergeCell ref="M96:N96"/>
    <mergeCell ref="O96:P96"/>
    <mergeCell ref="Q96:R96"/>
    <mergeCell ref="U95:V95"/>
    <mergeCell ref="W95:X95"/>
    <mergeCell ref="Y95:Z95"/>
    <mergeCell ref="AA95:AB95"/>
    <mergeCell ref="AC95:AD95"/>
    <mergeCell ref="AE95:AF95"/>
    <mergeCell ref="Y94:Z94"/>
    <mergeCell ref="AA94:AB94"/>
    <mergeCell ref="AC94:AD94"/>
    <mergeCell ref="AE94:AF94"/>
    <mergeCell ref="C95:J95"/>
    <mergeCell ref="K95:L95"/>
    <mergeCell ref="M95:N95"/>
    <mergeCell ref="O95:P95"/>
    <mergeCell ref="Q95:R95"/>
    <mergeCell ref="S95:T95"/>
    <mergeCell ref="AE93:AF93"/>
    <mergeCell ref="C94:D94"/>
    <mergeCell ref="E94:J94"/>
    <mergeCell ref="K94:L94"/>
    <mergeCell ref="M94:N94"/>
    <mergeCell ref="O94:P94"/>
    <mergeCell ref="Q94:R94"/>
    <mergeCell ref="S94:T94"/>
    <mergeCell ref="U94:V94"/>
    <mergeCell ref="W94:X94"/>
    <mergeCell ref="S93:T93"/>
    <mergeCell ref="U93:V93"/>
    <mergeCell ref="W93:X93"/>
    <mergeCell ref="Y93:Z93"/>
    <mergeCell ref="AA93:AB93"/>
    <mergeCell ref="AC93:AD93"/>
    <mergeCell ref="C93:D93"/>
    <mergeCell ref="E93:J93"/>
    <mergeCell ref="K93:L93"/>
    <mergeCell ref="M93:N93"/>
    <mergeCell ref="O93:P93"/>
    <mergeCell ref="Q93:R93"/>
    <mergeCell ref="U92:V92"/>
    <mergeCell ref="W92:X92"/>
    <mergeCell ref="Y92:Z92"/>
    <mergeCell ref="AA92:AB92"/>
    <mergeCell ref="AC92:AD92"/>
    <mergeCell ref="AE92:AF92"/>
    <mergeCell ref="Y91:Z91"/>
    <mergeCell ref="AA91:AB91"/>
    <mergeCell ref="AC91:AD91"/>
    <mergeCell ref="AE91:AF91"/>
    <mergeCell ref="C92:J92"/>
    <mergeCell ref="K92:L92"/>
    <mergeCell ref="M92:N92"/>
    <mergeCell ref="O92:P92"/>
    <mergeCell ref="Q92:R92"/>
    <mergeCell ref="S92:T92"/>
    <mergeCell ref="AE90:AF90"/>
    <mergeCell ref="C91:D91"/>
    <mergeCell ref="E91:J91"/>
    <mergeCell ref="K91:L91"/>
    <mergeCell ref="M91:N91"/>
    <mergeCell ref="O91:P91"/>
    <mergeCell ref="Q91:R91"/>
    <mergeCell ref="S91:T91"/>
    <mergeCell ref="U91:V91"/>
    <mergeCell ref="W91:X91"/>
    <mergeCell ref="S90:T90"/>
    <mergeCell ref="U90:V90"/>
    <mergeCell ref="W90:X90"/>
    <mergeCell ref="Y90:Z90"/>
    <mergeCell ref="AA90:AB90"/>
    <mergeCell ref="AC90:AD90"/>
    <mergeCell ref="C90:D90"/>
    <mergeCell ref="E90:J90"/>
    <mergeCell ref="K90:L90"/>
    <mergeCell ref="M90:N90"/>
    <mergeCell ref="O90:P90"/>
    <mergeCell ref="Q90:R90"/>
    <mergeCell ref="U89:V89"/>
    <mergeCell ref="W89:X89"/>
    <mergeCell ref="Y89:Z89"/>
    <mergeCell ref="AA89:AB89"/>
    <mergeCell ref="AC89:AD89"/>
    <mergeCell ref="AE89:AF89"/>
    <mergeCell ref="C89:J89"/>
    <mergeCell ref="K89:L89"/>
    <mergeCell ref="M89:N89"/>
    <mergeCell ref="O89:P89"/>
    <mergeCell ref="Q89:R89"/>
    <mergeCell ref="S89:T89"/>
    <mergeCell ref="AE88:AF88"/>
    <mergeCell ref="Y87:Z87"/>
    <mergeCell ref="AA87:AB87"/>
    <mergeCell ref="AC87:AD87"/>
    <mergeCell ref="AE87:AF87"/>
    <mergeCell ref="C88:J88"/>
    <mergeCell ref="K88:L88"/>
    <mergeCell ref="M88:N88"/>
    <mergeCell ref="O88:P88"/>
    <mergeCell ref="Q88:R88"/>
    <mergeCell ref="S88:T88"/>
    <mergeCell ref="AC86:AD86"/>
    <mergeCell ref="AE86:AF86"/>
    <mergeCell ref="C87:J87"/>
    <mergeCell ref="K87:L87"/>
    <mergeCell ref="M87:N87"/>
    <mergeCell ref="O87:P87"/>
    <mergeCell ref="Q87:R87"/>
    <mergeCell ref="S87:T87"/>
    <mergeCell ref="U87:V87"/>
    <mergeCell ref="W87:X87"/>
    <mergeCell ref="Q86:R86"/>
    <mergeCell ref="S86:T86"/>
    <mergeCell ref="U86:V86"/>
    <mergeCell ref="W86:X86"/>
    <mergeCell ref="Y86:Z86"/>
    <mergeCell ref="AA86:AB86"/>
    <mergeCell ref="W85:X85"/>
    <mergeCell ref="Y85:Z85"/>
    <mergeCell ref="AA85:AB85"/>
    <mergeCell ref="AC85:AD85"/>
    <mergeCell ref="AE85:AF85"/>
    <mergeCell ref="B86:B104"/>
    <mergeCell ref="C86:J86"/>
    <mergeCell ref="K86:L86"/>
    <mergeCell ref="M86:N86"/>
    <mergeCell ref="O86:P86"/>
    <mergeCell ref="C85:L85"/>
    <mergeCell ref="M85:N85"/>
    <mergeCell ref="O85:P85"/>
    <mergeCell ref="Q85:R85"/>
    <mergeCell ref="S85:T85"/>
    <mergeCell ref="U85:V85"/>
    <mergeCell ref="U84:V84"/>
    <mergeCell ref="W84:X84"/>
    <mergeCell ref="Y84:Z84"/>
    <mergeCell ref="AA84:AB84"/>
    <mergeCell ref="AC84:AD84"/>
    <mergeCell ref="AE84:AF84"/>
    <mergeCell ref="B75:B85"/>
    <mergeCell ref="C75:J75"/>
    <mergeCell ref="K75:L75"/>
    <mergeCell ref="M75:N75"/>
    <mergeCell ref="O75:P75"/>
    <mergeCell ref="U88:V88"/>
    <mergeCell ref="W88:X88"/>
    <mergeCell ref="Y88:Z88"/>
    <mergeCell ref="AA88:AB88"/>
    <mergeCell ref="AC88:AD88"/>
    <mergeCell ref="W83:X83"/>
    <mergeCell ref="Y83:Z83"/>
    <mergeCell ref="AA83:AB83"/>
    <mergeCell ref="AC83:AD83"/>
    <mergeCell ref="AE83:AF83"/>
    <mergeCell ref="C84:L84"/>
    <mergeCell ref="M84:N84"/>
    <mergeCell ref="O84:P84"/>
    <mergeCell ref="Q84:R84"/>
    <mergeCell ref="S84:T84"/>
    <mergeCell ref="C83:L83"/>
    <mergeCell ref="M83:N83"/>
    <mergeCell ref="O83:P83"/>
    <mergeCell ref="Q83:R83"/>
    <mergeCell ref="S83:T83"/>
    <mergeCell ref="U83:V83"/>
    <mergeCell ref="U82:V82"/>
    <mergeCell ref="W82:X82"/>
    <mergeCell ref="Y82:Z82"/>
    <mergeCell ref="AA82:AB82"/>
    <mergeCell ref="AC82:AD82"/>
    <mergeCell ref="AE82:AF82"/>
    <mergeCell ref="C82:J82"/>
    <mergeCell ref="K82:L82"/>
    <mergeCell ref="M82:N82"/>
    <mergeCell ref="O82:P82"/>
    <mergeCell ref="Q82:R82"/>
    <mergeCell ref="S82:T82"/>
    <mergeCell ref="U81:V81"/>
    <mergeCell ref="W81:X81"/>
    <mergeCell ref="Y81:Z81"/>
    <mergeCell ref="AA81:AB81"/>
    <mergeCell ref="AC81:AD81"/>
    <mergeCell ref="AE81:AF81"/>
    <mergeCell ref="C81:J81"/>
    <mergeCell ref="K81:L81"/>
    <mergeCell ref="M81:N81"/>
    <mergeCell ref="O81:P81"/>
    <mergeCell ref="Q81:R81"/>
    <mergeCell ref="S81:T81"/>
    <mergeCell ref="U80:V80"/>
    <mergeCell ref="W80:X80"/>
    <mergeCell ref="Y80:Z80"/>
    <mergeCell ref="AA80:AB80"/>
    <mergeCell ref="AC80:AD80"/>
    <mergeCell ref="AE80:AF80"/>
    <mergeCell ref="Y79:Z79"/>
    <mergeCell ref="AA79:AB79"/>
    <mergeCell ref="AC79:AD79"/>
    <mergeCell ref="AE79:AF79"/>
    <mergeCell ref="C80:J80"/>
    <mergeCell ref="K80:L80"/>
    <mergeCell ref="M80:N80"/>
    <mergeCell ref="O80:P80"/>
    <mergeCell ref="Q80:R80"/>
    <mergeCell ref="S80:T80"/>
    <mergeCell ref="AC78:AD78"/>
    <mergeCell ref="AE78:AF78"/>
    <mergeCell ref="C79:J79"/>
    <mergeCell ref="K79:L79"/>
    <mergeCell ref="M79:N79"/>
    <mergeCell ref="O79:P79"/>
    <mergeCell ref="Q79:R79"/>
    <mergeCell ref="S79:T79"/>
    <mergeCell ref="U79:V79"/>
    <mergeCell ref="W79:X79"/>
    <mergeCell ref="Q78:R78"/>
    <mergeCell ref="S78:T78"/>
    <mergeCell ref="U78:V78"/>
    <mergeCell ref="W78:X78"/>
    <mergeCell ref="Y78:Z78"/>
    <mergeCell ref="AA78:AB78"/>
    <mergeCell ref="C78:J78"/>
    <mergeCell ref="K78:L78"/>
    <mergeCell ref="M78:N78"/>
    <mergeCell ref="O78:P78"/>
    <mergeCell ref="U77:V77"/>
    <mergeCell ref="W77:X77"/>
    <mergeCell ref="Y77:Z77"/>
    <mergeCell ref="AA77:AB77"/>
    <mergeCell ref="AC77:AD77"/>
    <mergeCell ref="AE77:AF77"/>
    <mergeCell ref="Y76:Z76"/>
    <mergeCell ref="AA76:AB76"/>
    <mergeCell ref="AC76:AD76"/>
    <mergeCell ref="AE76:AF76"/>
    <mergeCell ref="C77:J77"/>
    <mergeCell ref="K77:L77"/>
    <mergeCell ref="M77:N77"/>
    <mergeCell ref="O77:P77"/>
    <mergeCell ref="Q77:R77"/>
    <mergeCell ref="S77:T77"/>
    <mergeCell ref="AC75:AD75"/>
    <mergeCell ref="AE75:AF75"/>
    <mergeCell ref="C76:J76"/>
    <mergeCell ref="K76:L76"/>
    <mergeCell ref="M76:N76"/>
    <mergeCell ref="O76:P76"/>
    <mergeCell ref="Q76:R76"/>
    <mergeCell ref="S76:T76"/>
    <mergeCell ref="U76:V76"/>
    <mergeCell ref="W76:X76"/>
    <mergeCell ref="Q75:R75"/>
    <mergeCell ref="S75:T75"/>
    <mergeCell ref="U75:V75"/>
    <mergeCell ref="W75:X75"/>
    <mergeCell ref="Y75:Z75"/>
    <mergeCell ref="AA75:AB75"/>
    <mergeCell ref="U74:V74"/>
    <mergeCell ref="W74:X74"/>
    <mergeCell ref="Y74:Z74"/>
    <mergeCell ref="AA74:AB74"/>
    <mergeCell ref="AC74:AD74"/>
    <mergeCell ref="AE74:AF74"/>
    <mergeCell ref="W73:X73"/>
    <mergeCell ref="Y73:Z73"/>
    <mergeCell ref="AA73:AB73"/>
    <mergeCell ref="AC73:AD73"/>
    <mergeCell ref="AE73:AF73"/>
    <mergeCell ref="A74:L74"/>
    <mergeCell ref="M74:N74"/>
    <mergeCell ref="O74:P74"/>
    <mergeCell ref="Q74:R74"/>
    <mergeCell ref="S74:T74"/>
    <mergeCell ref="Y72:Z72"/>
    <mergeCell ref="AA72:AB72"/>
    <mergeCell ref="AC72:AD72"/>
    <mergeCell ref="AE72:AF72"/>
    <mergeCell ref="A73:L73"/>
    <mergeCell ref="M73:N73"/>
    <mergeCell ref="O73:P73"/>
    <mergeCell ref="Q73:R73"/>
    <mergeCell ref="S73:T73"/>
    <mergeCell ref="U73:V73"/>
    <mergeCell ref="AA71:AB71"/>
    <mergeCell ref="AC71:AD71"/>
    <mergeCell ref="AE71:AF71"/>
    <mergeCell ref="A72:L72"/>
    <mergeCell ref="M72:N72"/>
    <mergeCell ref="O72:P72"/>
    <mergeCell ref="Q72:R72"/>
    <mergeCell ref="S72:T72"/>
    <mergeCell ref="U72:V72"/>
    <mergeCell ref="W72:X72"/>
    <mergeCell ref="U70:X70"/>
    <mergeCell ref="Y70:AB70"/>
    <mergeCell ref="AC70:AF70"/>
    <mergeCell ref="M71:N71"/>
    <mergeCell ref="O71:P71"/>
    <mergeCell ref="Q71:R71"/>
    <mergeCell ref="S71:T71"/>
    <mergeCell ref="U71:V71"/>
    <mergeCell ref="W71:X71"/>
    <mergeCell ref="Y71:Z71"/>
    <mergeCell ref="M64:AF64"/>
    <mergeCell ref="B65:L65"/>
    <mergeCell ref="M65:AF65"/>
    <mergeCell ref="B66:L66"/>
    <mergeCell ref="M66:AF66"/>
    <mergeCell ref="A68:J71"/>
    <mergeCell ref="K68:L71"/>
    <mergeCell ref="M68:AF69"/>
    <mergeCell ref="M70:P70"/>
    <mergeCell ref="Q70:T70"/>
    <mergeCell ref="V59:W59"/>
    <mergeCell ref="X59:Y59"/>
    <mergeCell ref="Z59:AA59"/>
    <mergeCell ref="AB59:AC59"/>
    <mergeCell ref="AD59:AF59"/>
    <mergeCell ref="B60:AF60"/>
    <mergeCell ref="AD58:AF58"/>
    <mergeCell ref="D59:E59"/>
    <mergeCell ref="F59:G59"/>
    <mergeCell ref="H59:I59"/>
    <mergeCell ref="J59:K59"/>
    <mergeCell ref="L59:M59"/>
    <mergeCell ref="N59:O59"/>
    <mergeCell ref="P59:Q59"/>
    <mergeCell ref="R59:S59"/>
    <mergeCell ref="T59:U59"/>
    <mergeCell ref="R58:S58"/>
    <mergeCell ref="T58:U58"/>
    <mergeCell ref="V58:W58"/>
    <mergeCell ref="X58:Y58"/>
    <mergeCell ref="Z58:AA58"/>
    <mergeCell ref="AB58:AC58"/>
    <mergeCell ref="A58:C59"/>
    <mergeCell ref="D58:E58"/>
    <mergeCell ref="F58:G58"/>
    <mergeCell ref="H58:I58"/>
    <mergeCell ref="J58:K58"/>
    <mergeCell ref="L58:M58"/>
    <mergeCell ref="N58:O58"/>
    <mergeCell ref="P58:Q58"/>
    <mergeCell ref="P57:Q57"/>
    <mergeCell ref="R57:S57"/>
    <mergeCell ref="T57:U57"/>
    <mergeCell ref="V57:W57"/>
    <mergeCell ref="X57:Y57"/>
    <mergeCell ref="Z57:AA57"/>
    <mergeCell ref="X56:Y56"/>
    <mergeCell ref="Z56:AA56"/>
    <mergeCell ref="AB56:AC56"/>
    <mergeCell ref="D57:E57"/>
    <mergeCell ref="F57:G57"/>
    <mergeCell ref="H57:I57"/>
    <mergeCell ref="J57:K57"/>
    <mergeCell ref="L57:M57"/>
    <mergeCell ref="N57:O57"/>
    <mergeCell ref="L56:M56"/>
    <mergeCell ref="N56:O56"/>
    <mergeCell ref="P56:Q56"/>
    <mergeCell ref="R56:S56"/>
    <mergeCell ref="T56:U56"/>
    <mergeCell ref="V56:W56"/>
    <mergeCell ref="AB55:AC55"/>
    <mergeCell ref="AD55:AF55"/>
    <mergeCell ref="A56:C57"/>
    <mergeCell ref="D56:E56"/>
    <mergeCell ref="F56:G56"/>
    <mergeCell ref="H56:I56"/>
    <mergeCell ref="J56:K56"/>
    <mergeCell ref="AD54:AF54"/>
    <mergeCell ref="D55:E55"/>
    <mergeCell ref="F55:G55"/>
    <mergeCell ref="H55:I55"/>
    <mergeCell ref="J55:K55"/>
    <mergeCell ref="L55:M55"/>
    <mergeCell ref="N55:O55"/>
    <mergeCell ref="P55:Q55"/>
    <mergeCell ref="R55:S55"/>
    <mergeCell ref="T55:U55"/>
    <mergeCell ref="R54:S54"/>
    <mergeCell ref="T54:U54"/>
    <mergeCell ref="V54:W54"/>
    <mergeCell ref="X54:Y54"/>
    <mergeCell ref="Z54:AA54"/>
    <mergeCell ref="AB54:AC54"/>
    <mergeCell ref="AB57:AC57"/>
    <mergeCell ref="AD57:AF57"/>
    <mergeCell ref="AD56:AF56"/>
    <mergeCell ref="A54:C55"/>
    <mergeCell ref="D54:E54"/>
    <mergeCell ref="F54:G54"/>
    <mergeCell ref="H54:I54"/>
    <mergeCell ref="J54:K54"/>
    <mergeCell ref="L54:M54"/>
    <mergeCell ref="N54:O54"/>
    <mergeCell ref="P54:Q54"/>
    <mergeCell ref="P53:Q53"/>
    <mergeCell ref="R53:S53"/>
    <mergeCell ref="T53:U53"/>
    <mergeCell ref="V53:W53"/>
    <mergeCell ref="X53:Y53"/>
    <mergeCell ref="Z53:AA53"/>
    <mergeCell ref="D53:E53"/>
    <mergeCell ref="F53:G53"/>
    <mergeCell ref="H53:I53"/>
    <mergeCell ref="J53:K53"/>
    <mergeCell ref="L53:M53"/>
    <mergeCell ref="N53:O53"/>
    <mergeCell ref="V55:W55"/>
    <mergeCell ref="X55:Y55"/>
    <mergeCell ref="Z55:AA55"/>
    <mergeCell ref="T52:U52"/>
    <mergeCell ref="V52:W52"/>
    <mergeCell ref="X52:Y52"/>
    <mergeCell ref="Z52:AA52"/>
    <mergeCell ref="AB52:AC52"/>
    <mergeCell ref="AD52:AF52"/>
    <mergeCell ref="AD51:AF51"/>
    <mergeCell ref="A52:C53"/>
    <mergeCell ref="D52:E52"/>
    <mergeCell ref="F52:G52"/>
    <mergeCell ref="H52:I52"/>
    <mergeCell ref="J52:K52"/>
    <mergeCell ref="L52:M52"/>
    <mergeCell ref="N52:O52"/>
    <mergeCell ref="P52:Q52"/>
    <mergeCell ref="R52:S52"/>
    <mergeCell ref="R51:S51"/>
    <mergeCell ref="T51:U51"/>
    <mergeCell ref="V51:W51"/>
    <mergeCell ref="X51:Y51"/>
    <mergeCell ref="Z51:AA51"/>
    <mergeCell ref="AB51:AC51"/>
    <mergeCell ref="AB53:AC53"/>
    <mergeCell ref="AD53:AF53"/>
    <mergeCell ref="Z50:AA50"/>
    <mergeCell ref="AB50:AC50"/>
    <mergeCell ref="AD50:AF50"/>
    <mergeCell ref="D51:E51"/>
    <mergeCell ref="F51:G51"/>
    <mergeCell ref="H51:I51"/>
    <mergeCell ref="J51:K51"/>
    <mergeCell ref="L51:M51"/>
    <mergeCell ref="N51:O51"/>
    <mergeCell ref="P51:Q51"/>
    <mergeCell ref="N50:O50"/>
    <mergeCell ref="P50:Q50"/>
    <mergeCell ref="R50:S50"/>
    <mergeCell ref="T50:U50"/>
    <mergeCell ref="V50:W50"/>
    <mergeCell ref="X50:Y50"/>
    <mergeCell ref="A50:C51"/>
    <mergeCell ref="D50:E50"/>
    <mergeCell ref="F50:G50"/>
    <mergeCell ref="H50:I50"/>
    <mergeCell ref="J50:K50"/>
    <mergeCell ref="L50:M50"/>
    <mergeCell ref="L43:M43"/>
    <mergeCell ref="N43:O43"/>
    <mergeCell ref="P43:Q43"/>
    <mergeCell ref="P42:Q42"/>
    <mergeCell ref="R42:S42"/>
    <mergeCell ref="T42:U42"/>
    <mergeCell ref="V42:W42"/>
    <mergeCell ref="X42:Y42"/>
    <mergeCell ref="Z42:AA42"/>
    <mergeCell ref="V48:W48"/>
    <mergeCell ref="X48:Y48"/>
    <mergeCell ref="Z48:AA48"/>
    <mergeCell ref="AB48:AC48"/>
    <mergeCell ref="AD48:AF49"/>
    <mergeCell ref="F49:AC49"/>
    <mergeCell ref="A47:AF47"/>
    <mergeCell ref="A48:E49"/>
    <mergeCell ref="F48:G48"/>
    <mergeCell ref="H48:I48"/>
    <mergeCell ref="J48:K48"/>
    <mergeCell ref="L48:M48"/>
    <mergeCell ref="N48:O48"/>
    <mergeCell ref="P48:Q48"/>
    <mergeCell ref="R48:S48"/>
    <mergeCell ref="T48:U48"/>
    <mergeCell ref="V44:W44"/>
    <mergeCell ref="X44:Y44"/>
    <mergeCell ref="Z44:AA44"/>
    <mergeCell ref="AB44:AC44"/>
    <mergeCell ref="AD44:AF44"/>
    <mergeCell ref="B45:AF45"/>
    <mergeCell ref="A43:C44"/>
    <mergeCell ref="N41:O41"/>
    <mergeCell ref="P41:Q41"/>
    <mergeCell ref="R41:S41"/>
    <mergeCell ref="T41:U41"/>
    <mergeCell ref="V41:W41"/>
    <mergeCell ref="V40:W40"/>
    <mergeCell ref="X40:Y40"/>
    <mergeCell ref="Z40:AA40"/>
    <mergeCell ref="AB40:AC40"/>
    <mergeCell ref="AD40:AF40"/>
    <mergeCell ref="AD43:AF43"/>
    <mergeCell ref="D44:E44"/>
    <mergeCell ref="F44:G44"/>
    <mergeCell ref="H44:I44"/>
    <mergeCell ref="J44:K44"/>
    <mergeCell ref="L44:M44"/>
    <mergeCell ref="N44:O44"/>
    <mergeCell ref="P44:Q44"/>
    <mergeCell ref="R44:S44"/>
    <mergeCell ref="T44:U44"/>
    <mergeCell ref="R43:S43"/>
    <mergeCell ref="T43:U43"/>
    <mergeCell ref="V43:W43"/>
    <mergeCell ref="X43:Y43"/>
    <mergeCell ref="Z43:AA43"/>
    <mergeCell ref="AB43:AC43"/>
    <mergeCell ref="AB42:AC42"/>
    <mergeCell ref="AD42:AF42"/>
    <mergeCell ref="D43:E43"/>
    <mergeCell ref="F43:G43"/>
    <mergeCell ref="H43:I43"/>
    <mergeCell ref="J43:K43"/>
    <mergeCell ref="A41:C42"/>
    <mergeCell ref="D41:E41"/>
    <mergeCell ref="F41:G41"/>
    <mergeCell ref="H41:I41"/>
    <mergeCell ref="J41:K41"/>
    <mergeCell ref="AD39:AF39"/>
    <mergeCell ref="D40:E40"/>
    <mergeCell ref="F40:G40"/>
    <mergeCell ref="H40:I40"/>
    <mergeCell ref="J40:K40"/>
    <mergeCell ref="L40:M40"/>
    <mergeCell ref="N40:O40"/>
    <mergeCell ref="P40:Q40"/>
    <mergeCell ref="R40:S40"/>
    <mergeCell ref="T40:U40"/>
    <mergeCell ref="R39:S39"/>
    <mergeCell ref="T39:U39"/>
    <mergeCell ref="V39:W39"/>
    <mergeCell ref="X39:Y39"/>
    <mergeCell ref="Z39:AA39"/>
    <mergeCell ref="AB39:AC39"/>
    <mergeCell ref="X41:Y41"/>
    <mergeCell ref="Z41:AA41"/>
    <mergeCell ref="AB41:AC41"/>
    <mergeCell ref="AD41:AF41"/>
    <mergeCell ref="D42:E42"/>
    <mergeCell ref="F42:G42"/>
    <mergeCell ref="H42:I42"/>
    <mergeCell ref="J42:K42"/>
    <mergeCell ref="L42:M42"/>
    <mergeCell ref="N42:O42"/>
    <mergeCell ref="L41:M41"/>
    <mergeCell ref="A39:C40"/>
    <mergeCell ref="D39:E39"/>
    <mergeCell ref="F39:G39"/>
    <mergeCell ref="H39:I39"/>
    <mergeCell ref="J39:K39"/>
    <mergeCell ref="L39:M39"/>
    <mergeCell ref="N39:O39"/>
    <mergeCell ref="P39:Q39"/>
    <mergeCell ref="P38:Q38"/>
    <mergeCell ref="R38:S38"/>
    <mergeCell ref="T38:U38"/>
    <mergeCell ref="V38:W38"/>
    <mergeCell ref="X38:Y38"/>
    <mergeCell ref="Z38:AA38"/>
    <mergeCell ref="X37:Y37"/>
    <mergeCell ref="Z37:AA37"/>
    <mergeCell ref="AB37:AC37"/>
    <mergeCell ref="D38:E38"/>
    <mergeCell ref="F38:G38"/>
    <mergeCell ref="H38:I38"/>
    <mergeCell ref="J38:K38"/>
    <mergeCell ref="L38:M38"/>
    <mergeCell ref="N38:O38"/>
    <mergeCell ref="L37:M37"/>
    <mergeCell ref="N37:O37"/>
    <mergeCell ref="P37:Q37"/>
    <mergeCell ref="R37:S37"/>
    <mergeCell ref="T37:U37"/>
    <mergeCell ref="V37:W37"/>
    <mergeCell ref="A37:C38"/>
    <mergeCell ref="D37:E37"/>
    <mergeCell ref="F37:G37"/>
    <mergeCell ref="H37:I37"/>
    <mergeCell ref="J37:K37"/>
    <mergeCell ref="AD35:AF35"/>
    <mergeCell ref="D36:E36"/>
    <mergeCell ref="F36:G36"/>
    <mergeCell ref="H36:I36"/>
    <mergeCell ref="J36:K36"/>
    <mergeCell ref="L36:M36"/>
    <mergeCell ref="N36:O36"/>
    <mergeCell ref="P36:Q36"/>
    <mergeCell ref="R36:S36"/>
    <mergeCell ref="T36:U36"/>
    <mergeCell ref="R35:S35"/>
    <mergeCell ref="V36:W36"/>
    <mergeCell ref="X36:Y36"/>
    <mergeCell ref="Z36:AA36"/>
    <mergeCell ref="AB36:AC36"/>
    <mergeCell ref="G21:K22"/>
    <mergeCell ref="L21:P22"/>
    <mergeCell ref="Q21:U22"/>
    <mergeCell ref="V22:Z22"/>
    <mergeCell ref="AA16:AE16"/>
    <mergeCell ref="A35:C36"/>
    <mergeCell ref="D35:E35"/>
    <mergeCell ref="F35:G35"/>
    <mergeCell ref="H35:I35"/>
    <mergeCell ref="J35:K35"/>
    <mergeCell ref="L35:M35"/>
    <mergeCell ref="N35:O35"/>
    <mergeCell ref="P35:Q35"/>
    <mergeCell ref="R33:S33"/>
    <mergeCell ref="T33:U33"/>
    <mergeCell ref="V33:W33"/>
    <mergeCell ref="X33:Y33"/>
    <mergeCell ref="Z33:AA33"/>
    <mergeCell ref="AB33:AC33"/>
    <mergeCell ref="V7:AF7"/>
    <mergeCell ref="A10:AF10"/>
    <mergeCell ref="A12:AF12"/>
    <mergeCell ref="V2:X2"/>
    <mergeCell ref="V17:Z17"/>
    <mergeCell ref="G25:K25"/>
    <mergeCell ref="L25:P25"/>
    <mergeCell ref="Q25:U25"/>
    <mergeCell ref="G26:K26"/>
    <mergeCell ref="L26:P26"/>
    <mergeCell ref="Q26:U26"/>
    <mergeCell ref="T35:U35"/>
    <mergeCell ref="V35:W35"/>
    <mergeCell ref="X35:Y35"/>
    <mergeCell ref="Z35:AA35"/>
    <mergeCell ref="AB35:AC35"/>
    <mergeCell ref="AB38:AC38"/>
    <mergeCell ref="AD38:AF38"/>
    <mergeCell ref="AD37:AF37"/>
    <mergeCell ref="AD33:AF34"/>
    <mergeCell ref="F34:AC34"/>
    <mergeCell ref="AD36:AF36"/>
    <mergeCell ref="A29:L29"/>
    <mergeCell ref="M29:AE29"/>
    <mergeCell ref="A32:AF32"/>
    <mergeCell ref="A33:E34"/>
    <mergeCell ref="F33:G33"/>
    <mergeCell ref="H33:I33"/>
    <mergeCell ref="J33:K33"/>
    <mergeCell ref="L33:M33"/>
    <mergeCell ref="N33:O33"/>
    <mergeCell ref="P33:Q33"/>
    <mergeCell ref="AD2:AF2"/>
    <mergeCell ref="Y2:AC2"/>
    <mergeCell ref="L17:P17"/>
    <mergeCell ref="Q17:U17"/>
    <mergeCell ref="G23:K23"/>
    <mergeCell ref="L23:P23"/>
    <mergeCell ref="Q23:U23"/>
    <mergeCell ref="V23:Z23"/>
    <mergeCell ref="S1:T1"/>
    <mergeCell ref="U1:AA1"/>
    <mergeCell ref="AC1:AE1"/>
    <mergeCell ref="B2:J7"/>
    <mergeCell ref="R2:U2"/>
    <mergeCell ref="R3:U3"/>
    <mergeCell ref="V3:AF3"/>
    <mergeCell ref="R4:U5"/>
    <mergeCell ref="V4:AF5"/>
    <mergeCell ref="AA17:AE17"/>
    <mergeCell ref="L18:P18"/>
    <mergeCell ref="Q18:U18"/>
    <mergeCell ref="V18:Z18"/>
    <mergeCell ref="AA18:AE18"/>
    <mergeCell ref="A13:AF13"/>
    <mergeCell ref="A14:AF14"/>
    <mergeCell ref="B16:F16"/>
    <mergeCell ref="G16:K16"/>
    <mergeCell ref="L16:P16"/>
    <mergeCell ref="Q16:U16"/>
    <mergeCell ref="V16:Z16"/>
    <mergeCell ref="R6:U6"/>
    <mergeCell ref="V6:AF6"/>
    <mergeCell ref="R7:U7"/>
  </mergeCells>
  <phoneticPr fontId="2"/>
  <conditionalFormatting sqref="Q18">
    <cfRule type="containsBlanks" dxfId="83" priority="74">
      <formula>LEN(TRIM(Q18))=0</formula>
    </cfRule>
  </conditionalFormatting>
  <conditionalFormatting sqref="Q18:U18">
    <cfRule type="containsBlanks" dxfId="82" priority="73">
      <formula>LEN(TRIM(Q18))=0</formula>
    </cfRule>
  </conditionalFormatting>
  <conditionalFormatting sqref="K98:L98 K87:L87">
    <cfRule type="containsBlanks" dxfId="81" priority="69">
      <formula>LEN(TRIM(K87))=0</formula>
    </cfRule>
  </conditionalFormatting>
  <conditionalFormatting sqref="K98:L98 K87:L87">
    <cfRule type="containsBlanks" dxfId="80" priority="72">
      <formula>LEN(TRIM(K87))=0</formula>
    </cfRule>
  </conditionalFormatting>
  <conditionalFormatting sqref="M74:AF74">
    <cfRule type="containsBlanks" dxfId="79" priority="71">
      <formula>LEN(TRIM(M74))=0</formula>
    </cfRule>
  </conditionalFormatting>
  <conditionalFormatting sqref="M74:AF74">
    <cfRule type="containsBlanks" dxfId="78" priority="70">
      <formula>LEN(TRIM(M74))=0</formula>
    </cfRule>
  </conditionalFormatting>
  <conditionalFormatting sqref="K87:L87">
    <cfRule type="containsBlanks" dxfId="77" priority="68">
      <formula>LEN(TRIM(K87))=0</formula>
    </cfRule>
  </conditionalFormatting>
  <conditionalFormatting sqref="M74:AF74">
    <cfRule type="containsBlanks" dxfId="76" priority="67">
      <formula>LEN(TRIM(M74))=0</formula>
    </cfRule>
  </conditionalFormatting>
  <conditionalFormatting sqref="AO5:AU5 AU61:AU62">
    <cfRule type="containsBlanks" dxfId="75" priority="65">
      <formula>LEN(TRIM(AO5))=0</formula>
    </cfRule>
    <cfRule type="containsBlanks" dxfId="74" priority="66">
      <formula>LEN(TRIM(AO5))=0</formula>
    </cfRule>
  </conditionalFormatting>
  <conditionalFormatting sqref="AU12">
    <cfRule type="containsBlanks" dxfId="73" priority="63">
      <formula>LEN(TRIM(AU12))=0</formula>
    </cfRule>
    <cfRule type="containsBlanks" dxfId="72" priority="64">
      <formula>LEN(TRIM(AU12))=0</formula>
    </cfRule>
  </conditionalFormatting>
  <conditionalFormatting sqref="AU19">
    <cfRule type="containsBlanks" dxfId="71" priority="61">
      <formula>LEN(TRIM(AU19))=0</formula>
    </cfRule>
    <cfRule type="containsBlanks" dxfId="70" priority="62">
      <formula>LEN(TRIM(AU19))=0</formula>
    </cfRule>
  </conditionalFormatting>
  <conditionalFormatting sqref="K181:L181 K105:L107 K89:L89 K86:L86 K75:L76 M72:AF73 V23:Z23 G23:K23 Q16:U17 V3:AF3 K78:L82 V6:AF7 V4">
    <cfRule type="containsBlanks" dxfId="69" priority="60">
      <formula>LEN(TRIM(G3))=0</formula>
    </cfRule>
  </conditionalFormatting>
  <conditionalFormatting sqref="R179:T179 V179:AF179">
    <cfRule type="cellIs" dxfId="68" priority="59" operator="equal">
      <formula>0</formula>
    </cfRule>
  </conditionalFormatting>
  <conditionalFormatting sqref="AU24:AU26 AU33">
    <cfRule type="containsBlanks" dxfId="67" priority="57">
      <formula>LEN(TRIM(AU24))=0</formula>
    </cfRule>
    <cfRule type="containsBlanks" dxfId="66" priority="58">
      <formula>LEN(TRIM(AU24))=0</formula>
    </cfRule>
  </conditionalFormatting>
  <conditionalFormatting sqref="AU27 AU31:AU32">
    <cfRule type="containsBlanks" dxfId="65" priority="55">
      <formula>LEN(TRIM(AU27))=0</formula>
    </cfRule>
    <cfRule type="containsBlanks" dxfId="64" priority="56">
      <formula>LEN(TRIM(AU27))=0</formula>
    </cfRule>
  </conditionalFormatting>
  <conditionalFormatting sqref="AU45:AU46">
    <cfRule type="containsBlanks" dxfId="63" priority="53">
      <formula>LEN(TRIM(AU45))=0</formula>
    </cfRule>
    <cfRule type="containsBlanks" dxfId="62" priority="54">
      <formula>LEN(TRIM(AU45))=0</formula>
    </cfRule>
  </conditionalFormatting>
  <conditionalFormatting sqref="AU34 AU39">
    <cfRule type="containsBlanks" dxfId="61" priority="51">
      <formula>LEN(TRIM(AU34))=0</formula>
    </cfRule>
    <cfRule type="containsBlanks" dxfId="60" priority="52">
      <formula>LEN(TRIM(AU34))=0</formula>
    </cfRule>
  </conditionalFormatting>
  <conditionalFormatting sqref="AU42">
    <cfRule type="containsBlanks" dxfId="59" priority="49">
      <formula>LEN(TRIM(AU42))=0</formula>
    </cfRule>
    <cfRule type="containsBlanks" dxfId="58" priority="50">
      <formula>LEN(TRIM(AU42))=0</formula>
    </cfRule>
  </conditionalFormatting>
  <conditionalFormatting sqref="AU40:AU41">
    <cfRule type="containsBlanks" dxfId="57" priority="47">
      <formula>LEN(TRIM(AU40))=0</formula>
    </cfRule>
    <cfRule type="containsBlanks" dxfId="56" priority="48">
      <formula>LEN(TRIM(AU40))=0</formula>
    </cfRule>
  </conditionalFormatting>
  <conditionalFormatting sqref="AU43:AU44">
    <cfRule type="containsBlanks" dxfId="55" priority="45">
      <formula>LEN(TRIM(AU43))=0</formula>
    </cfRule>
    <cfRule type="containsBlanks" dxfId="54" priority="46">
      <formula>LEN(TRIM(AU43))=0</formula>
    </cfRule>
  </conditionalFormatting>
  <conditionalFormatting sqref="AU37">
    <cfRule type="containsBlanks" dxfId="53" priority="43">
      <formula>LEN(TRIM(AU37))=0</formula>
    </cfRule>
    <cfRule type="containsBlanks" dxfId="52" priority="44">
      <formula>LEN(TRIM(AU37))=0</formula>
    </cfRule>
  </conditionalFormatting>
  <conditionalFormatting sqref="AU35:AU36">
    <cfRule type="containsBlanks" dxfId="51" priority="41">
      <formula>LEN(TRIM(AU35))=0</formula>
    </cfRule>
    <cfRule type="containsBlanks" dxfId="50" priority="42">
      <formula>LEN(TRIM(AU35))=0</formula>
    </cfRule>
  </conditionalFormatting>
  <conditionalFormatting sqref="AU38">
    <cfRule type="containsBlanks" dxfId="49" priority="39">
      <formula>LEN(TRIM(AU38))=0</formula>
    </cfRule>
    <cfRule type="containsBlanks" dxfId="48" priority="40">
      <formula>LEN(TRIM(AU38))=0</formula>
    </cfRule>
  </conditionalFormatting>
  <conditionalFormatting sqref="F35:AC44">
    <cfRule type="containsBlanks" dxfId="47" priority="38">
      <formula>LEN(TRIM(F35))=0</formula>
    </cfRule>
  </conditionalFormatting>
  <conditionalFormatting sqref="F50:AC59 G26 Q26">
    <cfRule type="containsBlanks" dxfId="46" priority="17">
      <formula>LEN(TRIM(F26))=0</formula>
    </cfRule>
  </conditionalFormatting>
  <conditionalFormatting sqref="AU48">
    <cfRule type="containsBlanks" dxfId="45" priority="36">
      <formula>LEN(TRIM(AU48))=0</formula>
    </cfRule>
    <cfRule type="containsBlanks" dxfId="44" priority="37">
      <formula>LEN(TRIM(AU48))=0</formula>
    </cfRule>
  </conditionalFormatting>
  <conditionalFormatting sqref="AU47">
    <cfRule type="containsBlanks" dxfId="43" priority="34">
      <formula>LEN(TRIM(AU47))=0</formula>
    </cfRule>
    <cfRule type="containsBlanks" dxfId="42" priority="35">
      <formula>LEN(TRIM(AU47))=0</formula>
    </cfRule>
  </conditionalFormatting>
  <conditionalFormatting sqref="AU60">
    <cfRule type="containsBlanks" dxfId="41" priority="32">
      <formula>LEN(TRIM(AU60))=0</formula>
    </cfRule>
    <cfRule type="containsBlanks" dxfId="40" priority="33">
      <formula>LEN(TRIM(AU60))=0</formula>
    </cfRule>
  </conditionalFormatting>
  <conditionalFormatting sqref="AU49 AU54">
    <cfRule type="containsBlanks" dxfId="39" priority="30">
      <formula>LEN(TRIM(AU49))=0</formula>
    </cfRule>
    <cfRule type="containsBlanks" dxfId="38" priority="31">
      <formula>LEN(TRIM(AU49))=0</formula>
    </cfRule>
  </conditionalFormatting>
  <conditionalFormatting sqref="AU57">
    <cfRule type="containsBlanks" dxfId="37" priority="28">
      <formula>LEN(TRIM(AU57))=0</formula>
    </cfRule>
    <cfRule type="containsBlanks" dxfId="36" priority="29">
      <formula>LEN(TRIM(AU57))=0</formula>
    </cfRule>
  </conditionalFormatting>
  <conditionalFormatting sqref="AU55:AU56">
    <cfRule type="containsBlanks" dxfId="35" priority="26">
      <formula>LEN(TRIM(AU55))=0</formula>
    </cfRule>
    <cfRule type="containsBlanks" dxfId="34" priority="27">
      <formula>LEN(TRIM(AU55))=0</formula>
    </cfRule>
  </conditionalFormatting>
  <conditionalFormatting sqref="AU58:AU59">
    <cfRule type="containsBlanks" dxfId="33" priority="24">
      <formula>LEN(TRIM(AU58))=0</formula>
    </cfRule>
    <cfRule type="containsBlanks" dxfId="32" priority="25">
      <formula>LEN(TRIM(AU58))=0</formula>
    </cfRule>
  </conditionalFormatting>
  <conditionalFormatting sqref="AU52">
    <cfRule type="containsBlanks" dxfId="31" priority="22">
      <formula>LEN(TRIM(AU52))=0</formula>
    </cfRule>
    <cfRule type="containsBlanks" dxfId="30" priority="23">
      <formula>LEN(TRIM(AU52))=0</formula>
    </cfRule>
  </conditionalFormatting>
  <conditionalFormatting sqref="AU50:AU51">
    <cfRule type="containsBlanks" dxfId="29" priority="20">
      <formula>LEN(TRIM(AU50))=0</formula>
    </cfRule>
    <cfRule type="containsBlanks" dxfId="28" priority="21">
      <formula>LEN(TRIM(AU50))=0</formula>
    </cfRule>
  </conditionalFormatting>
  <conditionalFormatting sqref="AU53">
    <cfRule type="containsBlanks" dxfId="27" priority="18">
      <formula>LEN(TRIM(AU53))=0</formula>
    </cfRule>
    <cfRule type="containsBlanks" dxfId="26" priority="19">
      <formula>LEN(TRIM(AU53))=0</formula>
    </cfRule>
  </conditionalFormatting>
  <conditionalFormatting sqref="K95:L95">
    <cfRule type="containsBlanks" dxfId="25" priority="16">
      <formula>LEN(TRIM(K95))=0</formula>
    </cfRule>
  </conditionalFormatting>
  <conditionalFormatting sqref="K88:L88">
    <cfRule type="containsBlanks" dxfId="24" priority="15">
      <formula>LEN(TRIM(K88))=0</formula>
    </cfRule>
  </conditionalFormatting>
  <conditionalFormatting sqref="AU28:AU30">
    <cfRule type="containsBlanks" dxfId="23" priority="13">
      <formula>LEN(TRIM(AU28))=0</formula>
    </cfRule>
    <cfRule type="containsBlanks" dxfId="22" priority="14">
      <formula>LEN(TRIM(AU28))=0</formula>
    </cfRule>
  </conditionalFormatting>
  <conditionalFormatting sqref="K156:L156 K145:L145">
    <cfRule type="containsBlanks" dxfId="21" priority="9">
      <formula>LEN(TRIM(K145))=0</formula>
    </cfRule>
  </conditionalFormatting>
  <conditionalFormatting sqref="K156:L156 K145:L145">
    <cfRule type="containsBlanks" dxfId="20" priority="12">
      <formula>LEN(TRIM(K145))=0</formula>
    </cfRule>
  </conditionalFormatting>
  <conditionalFormatting sqref="M132:AF132">
    <cfRule type="containsBlanks" dxfId="19" priority="11">
      <formula>LEN(TRIM(M132))=0</formula>
    </cfRule>
  </conditionalFormatting>
  <conditionalFormatting sqref="M132:AF132">
    <cfRule type="containsBlanks" dxfId="18" priority="10">
      <formula>LEN(TRIM(M132))=0</formula>
    </cfRule>
  </conditionalFormatting>
  <conditionalFormatting sqref="K145:L145">
    <cfRule type="containsBlanks" dxfId="17" priority="8">
      <formula>LEN(TRIM(K145))=0</formula>
    </cfRule>
  </conditionalFormatting>
  <conditionalFormatting sqref="M132:AF132">
    <cfRule type="containsBlanks" dxfId="16" priority="7">
      <formula>LEN(TRIM(M132))=0</formula>
    </cfRule>
  </conditionalFormatting>
  <conditionalFormatting sqref="K144:L144 M130:AF131 K133:L140">
    <cfRule type="containsBlanks" dxfId="15" priority="6">
      <formula>LEN(TRIM(K130))=0</formula>
    </cfRule>
  </conditionalFormatting>
  <conditionalFormatting sqref="K146:L146">
    <cfRule type="containsBlanks" dxfId="14" priority="5">
      <formula>LEN(TRIM(K146))=0</formula>
    </cfRule>
  </conditionalFormatting>
  <conditionalFormatting sqref="K147:L147">
    <cfRule type="containsBlanks" dxfId="13" priority="4">
      <formula>LEN(TRIM(K147))=0</formula>
    </cfRule>
  </conditionalFormatting>
  <conditionalFormatting sqref="K153:L153">
    <cfRule type="containsBlanks" dxfId="12" priority="3">
      <formula>LEN(TRIM(K153))=0</formula>
    </cfRule>
  </conditionalFormatting>
  <conditionalFormatting sqref="K163:L165">
    <cfRule type="containsBlanks" dxfId="11" priority="2">
      <formula>LEN(TRIM(K163))=0</formula>
    </cfRule>
  </conditionalFormatting>
  <conditionalFormatting sqref="K189:L189">
    <cfRule type="containsBlanks" dxfId="10" priority="1">
      <formula>LEN(TRIM(K189))=0</formula>
    </cfRule>
  </conditionalFormatting>
  <dataValidations count="5">
    <dataValidation type="list" allowBlank="1" showInputMessage="1" showErrorMessage="1" sqref="G61:K61">
      <formula1>$AK$4:$AK$9</formula1>
    </dataValidation>
    <dataValidation type="list" allowBlank="1" showInputMessage="1" showErrorMessage="1" sqref="K105:L105 K107:L107 K181:L181 K95:L95 L78 L80:L81 K75:L76 K78:K82 K88:L89 K86:L86">
      <formula1>"○,―"</formula1>
    </dataValidation>
    <dataValidation type="list" allowBlank="1" showInputMessage="1" showErrorMessage="1" sqref="K106:L106">
      <formula1>"A,B,―"</formula1>
    </dataValidation>
    <dataValidation type="list" allowBlank="1" showInputMessage="1" showErrorMessage="1" sqref="K98:L98 K156:L156">
      <formula1>"―"</formula1>
    </dataValidation>
    <dataValidation type="list" allowBlank="1" showInputMessage="1" showErrorMessage="1" sqref="V23:Z23">
      <formula1>"○,×"</formula1>
    </dataValidation>
  </dataValidations>
  <pageMargins left="0.7" right="0.7" top="0.75" bottom="0.75" header="0.3" footer="0.3"/>
  <pageSetup paperSize="9" scale="91" fitToHeight="0" orientation="portrait" r:id="rId1"/>
  <rowBreaks count="4" manualBreakCount="4">
    <brk id="30" max="31" man="1"/>
    <brk id="62" max="31" man="1"/>
    <brk id="120" max="31" man="1"/>
    <brk id="178" max="3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348" customWidth="1"/>
    <col min="2" max="3" width="9" style="348"/>
    <col min="4" max="4" width="11.375" style="348" customWidth="1"/>
    <col min="5" max="6" width="7.625" style="348" customWidth="1"/>
    <col min="7" max="7" width="9" style="348"/>
    <col min="8" max="10" width="5.625" style="348" customWidth="1"/>
    <col min="11" max="11" width="5.125" style="348" customWidth="1"/>
    <col min="12" max="12" width="9" style="348"/>
    <col min="13" max="13" width="10.625" style="348" customWidth="1"/>
    <col min="14" max="14" width="9" style="348"/>
    <col min="15" max="16" width="8.875" style="348" customWidth="1"/>
    <col min="17" max="17" width="7.625" style="348" customWidth="1"/>
    <col min="18" max="21" width="15.625" style="348" customWidth="1"/>
    <col min="22" max="22" width="13.625" style="348" customWidth="1"/>
    <col min="23" max="23" width="18.125" style="348" customWidth="1"/>
    <col min="24" max="37" width="15.625" style="348" customWidth="1"/>
    <col min="38" max="38" width="26.75" style="348" customWidth="1"/>
    <col min="39" max="39" width="9" style="348"/>
    <col min="40" max="40" width="30.625" style="348" customWidth="1"/>
    <col min="41" max="41" width="9" style="348"/>
    <col min="42" max="42" width="2.5" style="348" customWidth="1"/>
    <col min="43" max="47" width="9" style="348" customWidth="1"/>
    <col min="48" max="49" width="20.625" style="348" customWidth="1"/>
    <col min="50" max="50" width="9" style="348" customWidth="1"/>
    <col min="51" max="51" width="10.75" style="348" customWidth="1"/>
    <col min="52" max="63" width="9" style="348" customWidth="1"/>
    <col min="64" max="65" width="20.625" style="348" customWidth="1"/>
    <col min="66" max="66" width="9" style="348" customWidth="1"/>
    <col min="67" max="67" width="12.5" style="348" customWidth="1"/>
    <col min="68" max="68" width="9" style="348" customWidth="1"/>
    <col min="69" max="69" width="9.5" style="348" customWidth="1"/>
    <col min="70" max="77" width="9" style="348" customWidth="1"/>
    <col min="78" max="86" width="0" style="348" hidden="1" customWidth="1"/>
    <col min="87" max="87" width="9" style="348" hidden="1" customWidth="1"/>
    <col min="88" max="143" width="0" style="348" hidden="1" customWidth="1"/>
    <col min="144" max="144" width="21" style="348" hidden="1" customWidth="1"/>
    <col min="145" max="145" width="0" style="348" hidden="1" customWidth="1"/>
    <col min="146" max="16384" width="9" style="348"/>
  </cols>
  <sheetData>
    <row r="1" spans="1:173">
      <c r="A1" s="386" t="s">
        <v>36</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8"/>
      <c r="AG1" s="388"/>
      <c r="AH1" s="388"/>
      <c r="AI1" s="388"/>
      <c r="AJ1" s="389"/>
      <c r="AK1" s="389"/>
      <c r="AL1" s="389"/>
      <c r="AM1" s="389"/>
      <c r="AN1" s="389"/>
      <c r="AO1" s="387"/>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row>
    <row r="2" spans="1:173" ht="24">
      <c r="A2" s="390"/>
      <c r="B2" s="387"/>
      <c r="C2" s="387"/>
      <c r="D2" s="387"/>
      <c r="E2" s="387"/>
      <c r="F2" s="387"/>
      <c r="G2" s="387"/>
      <c r="H2" s="387"/>
      <c r="I2" s="387"/>
      <c r="J2" s="387"/>
      <c r="K2" s="387"/>
      <c r="L2" s="391" t="s">
        <v>28</v>
      </c>
      <c r="M2" s="391"/>
      <c r="N2" s="387"/>
      <c r="O2" s="387"/>
      <c r="P2" s="387"/>
      <c r="Q2" s="387"/>
      <c r="R2" s="387"/>
      <c r="S2" s="387"/>
      <c r="T2" s="387"/>
      <c r="U2" s="387"/>
      <c r="V2" s="387"/>
      <c r="W2" s="387"/>
      <c r="X2" s="387"/>
      <c r="Y2" s="387"/>
      <c r="Z2" s="387"/>
      <c r="AA2" s="387"/>
      <c r="AB2" s="387"/>
      <c r="AC2" s="387"/>
      <c r="AD2" s="387"/>
      <c r="AE2" s="387"/>
      <c r="AF2" s="388"/>
      <c r="AG2" s="388"/>
      <c r="AH2" s="388"/>
      <c r="AI2" s="388"/>
      <c r="AJ2" s="389"/>
      <c r="AK2" s="389"/>
      <c r="AL2" s="389"/>
      <c r="AM2" s="389"/>
      <c r="AN2" s="389"/>
      <c r="AO2" s="387"/>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c r="BT2" s="345"/>
      <c r="BU2" s="345"/>
      <c r="BV2" s="345"/>
      <c r="BW2" s="345"/>
      <c r="BX2" s="345"/>
      <c r="BY2" s="345"/>
      <c r="BZ2" s="345"/>
    </row>
    <row r="3" spans="1:173" ht="25.5">
      <c r="A3" s="390"/>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45"/>
      <c r="AC3" s="345"/>
      <c r="AD3" s="345"/>
      <c r="AE3" s="816" t="s">
        <v>13</v>
      </c>
      <c r="AF3" s="816"/>
      <c r="AG3" s="816"/>
      <c r="AH3" s="1564" t="s">
        <v>30</v>
      </c>
      <c r="AI3" s="672"/>
      <c r="AJ3" s="672"/>
      <c r="AK3" s="576">
        <f>⑤⑧処遇Ⅰ入力シート!I7</f>
        <v>0</v>
      </c>
      <c r="AL3" s="576"/>
      <c r="AM3" s="576"/>
      <c r="AN3" s="392" t="s">
        <v>31</v>
      </c>
      <c r="AO3" s="331"/>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row>
    <row r="4" spans="1:173" ht="21" customHeight="1">
      <c r="A4" s="390"/>
      <c r="B4" s="387"/>
      <c r="C4" s="387"/>
      <c r="D4" s="387"/>
      <c r="E4" s="387"/>
      <c r="F4" s="387"/>
      <c r="G4" s="387"/>
      <c r="H4" s="387"/>
      <c r="I4" s="387"/>
      <c r="J4" s="387"/>
      <c r="K4" s="387"/>
      <c r="L4" s="387"/>
      <c r="M4" s="387"/>
      <c r="N4" s="387"/>
      <c r="O4" s="387"/>
      <c r="P4" s="387"/>
      <c r="Q4" s="387"/>
      <c r="R4" s="387"/>
      <c r="S4" s="387"/>
      <c r="T4" s="387"/>
      <c r="U4" s="387"/>
      <c r="V4" s="387"/>
      <c r="W4" s="387"/>
      <c r="X4" s="387"/>
      <c r="Y4" s="1558"/>
      <c r="Z4" s="1558"/>
      <c r="AA4" s="1558"/>
      <c r="AB4" s="345"/>
      <c r="AC4" s="345"/>
      <c r="AD4" s="345"/>
      <c r="AE4" s="816" t="s">
        <v>14</v>
      </c>
      <c r="AF4" s="816"/>
      <c r="AG4" s="816"/>
      <c r="AH4" s="1566" t="str">
        <f>⑤⑧処遇Ⅰ入力シート!E8</f>
        <v>保育所</v>
      </c>
      <c r="AI4" s="1566"/>
      <c r="AJ4" s="1566"/>
      <c r="AK4" s="1566"/>
      <c r="AL4" s="1566"/>
      <c r="AM4" s="1566"/>
      <c r="AN4" s="1566"/>
      <c r="AO4" s="393"/>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c r="BU4" s="345"/>
      <c r="BV4" s="345"/>
      <c r="BW4" s="345"/>
      <c r="BX4" s="345"/>
      <c r="BY4" s="345"/>
      <c r="BZ4" s="345"/>
    </row>
    <row r="5" spans="1:173" ht="25.5">
      <c r="A5" s="390"/>
      <c r="B5" s="387"/>
      <c r="C5" s="387"/>
      <c r="D5" s="387"/>
      <c r="E5" s="387"/>
      <c r="F5" s="387"/>
      <c r="G5" s="387"/>
      <c r="H5" s="387"/>
      <c r="I5" s="387"/>
      <c r="J5" s="387"/>
      <c r="K5" s="387"/>
      <c r="L5" s="387"/>
      <c r="M5" s="387"/>
      <c r="N5" s="387"/>
      <c r="O5" s="387"/>
      <c r="P5" s="387"/>
      <c r="Q5" s="387"/>
      <c r="R5" s="387"/>
      <c r="S5" s="387"/>
      <c r="T5" s="387"/>
      <c r="U5" s="387"/>
      <c r="V5" s="387"/>
      <c r="W5" s="387"/>
      <c r="X5" s="387"/>
      <c r="Y5" s="1558"/>
      <c r="Z5" s="1558"/>
      <c r="AA5" s="1558"/>
      <c r="AB5" s="345"/>
      <c r="AC5" s="345"/>
      <c r="AD5" s="345"/>
      <c r="AE5" s="816" t="s">
        <v>15</v>
      </c>
      <c r="AF5" s="816"/>
      <c r="AG5" s="816"/>
      <c r="AH5" s="1565">
        <f>⑤⑧処遇Ⅰ入力シート!E9</f>
        <v>0</v>
      </c>
      <c r="AI5" s="1565"/>
      <c r="AJ5" s="1565"/>
      <c r="AK5" s="1565"/>
      <c r="AL5" s="1565"/>
      <c r="AM5" s="1565"/>
      <c r="AN5" s="1565"/>
      <c r="AO5" s="394"/>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row>
    <row r="6" spans="1:173" ht="21" customHeight="1">
      <c r="A6" s="390"/>
      <c r="B6" s="387"/>
      <c r="C6" s="387"/>
      <c r="D6" s="387"/>
      <c r="E6" s="387"/>
      <c r="F6" s="387"/>
      <c r="G6" s="387"/>
      <c r="H6" s="387"/>
      <c r="I6" s="387"/>
      <c r="J6" s="387"/>
      <c r="K6" s="387"/>
      <c r="L6" s="387"/>
      <c r="M6" s="387"/>
      <c r="N6" s="387"/>
      <c r="O6" s="387"/>
      <c r="P6" s="387"/>
      <c r="Q6" s="387"/>
      <c r="R6" s="387"/>
      <c r="S6" s="387"/>
      <c r="T6" s="387"/>
      <c r="U6" s="387"/>
      <c r="V6" s="387"/>
      <c r="W6" s="387"/>
      <c r="X6" s="387"/>
      <c r="Y6" s="1558"/>
      <c r="Z6" s="1558"/>
      <c r="AA6" s="1558"/>
      <c r="AB6" s="345"/>
      <c r="AC6" s="345"/>
      <c r="AD6" s="345"/>
      <c r="AE6" s="816" t="s">
        <v>16</v>
      </c>
      <c r="AF6" s="816"/>
      <c r="AG6" s="816"/>
      <c r="AH6" s="1566">
        <f>⑤⑧処遇Ⅰ入力シート!E10</f>
        <v>0</v>
      </c>
      <c r="AI6" s="1566"/>
      <c r="AJ6" s="1566"/>
      <c r="AK6" s="1566"/>
      <c r="AL6" s="1566"/>
      <c r="AM6" s="1566"/>
      <c r="AN6" s="1566"/>
      <c r="AO6" s="393"/>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row>
    <row r="7" spans="1:173" ht="25.5">
      <c r="A7" s="395"/>
      <c r="B7" s="395"/>
      <c r="C7" s="395"/>
      <c r="D7" s="395"/>
      <c r="E7" s="395"/>
      <c r="F7" s="395"/>
      <c r="G7" s="395"/>
      <c r="H7" s="395"/>
      <c r="I7" s="395"/>
      <c r="J7" s="395"/>
      <c r="K7" s="395"/>
      <c r="L7" s="395"/>
      <c r="M7" s="395"/>
      <c r="N7" s="395"/>
      <c r="O7" s="395"/>
      <c r="P7" s="395"/>
      <c r="Q7" s="395"/>
      <c r="R7" s="395"/>
      <c r="S7" s="395"/>
      <c r="T7" s="395"/>
      <c r="U7" s="396"/>
      <c r="V7" s="397"/>
      <c r="W7" s="397"/>
      <c r="X7" s="397"/>
      <c r="Y7" s="1559"/>
      <c r="Z7" s="1559"/>
      <c r="AA7" s="1559"/>
      <c r="AB7" s="345"/>
      <c r="AC7" s="345"/>
      <c r="AD7" s="345"/>
      <c r="AE7" s="816" t="s">
        <v>32</v>
      </c>
      <c r="AF7" s="816"/>
      <c r="AG7" s="816"/>
      <c r="AH7" s="1566">
        <f>⑤⑧処遇Ⅰ入力シート!E11</f>
        <v>0</v>
      </c>
      <c r="AI7" s="1566"/>
      <c r="AJ7" s="1566"/>
      <c r="AK7" s="1566"/>
      <c r="AL7" s="1566"/>
      <c r="AM7" s="1566"/>
      <c r="AN7" s="1566"/>
      <c r="AO7" s="393"/>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c r="BU7" s="345"/>
      <c r="BV7" s="345"/>
      <c r="BW7" s="345"/>
      <c r="BX7" s="345"/>
      <c r="BY7" s="345"/>
      <c r="BZ7" s="345"/>
    </row>
    <row r="8" spans="1:173" ht="25.5">
      <c r="A8" s="398"/>
      <c r="B8" s="398"/>
      <c r="C8" s="398"/>
      <c r="D8" s="398"/>
      <c r="E8" s="398"/>
      <c r="F8" s="398"/>
      <c r="G8" s="398"/>
      <c r="H8" s="398"/>
      <c r="I8" s="398"/>
      <c r="J8" s="398"/>
      <c r="K8" s="398"/>
      <c r="L8" s="398"/>
      <c r="M8" s="398"/>
      <c r="N8" s="398"/>
      <c r="O8" s="398"/>
      <c r="P8" s="398"/>
      <c r="Q8" s="398"/>
      <c r="R8" s="398"/>
      <c r="S8" s="398"/>
      <c r="T8" s="398"/>
      <c r="U8" s="396"/>
      <c r="V8" s="397"/>
      <c r="W8" s="397"/>
      <c r="X8" s="397"/>
      <c r="Y8" s="1559"/>
      <c r="Z8" s="1559"/>
      <c r="AA8" s="1559"/>
      <c r="AB8" s="399"/>
      <c r="AC8" s="399"/>
      <c r="AD8" s="400"/>
      <c r="AE8" s="401"/>
      <c r="AF8" s="401"/>
      <c r="AG8" s="401"/>
      <c r="AH8" s="401"/>
      <c r="AI8" s="401"/>
      <c r="AJ8" s="401"/>
      <c r="AK8" s="401"/>
      <c r="AL8" s="401"/>
      <c r="AM8" s="401"/>
      <c r="AN8" s="389"/>
      <c r="AO8" s="402"/>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c r="BU8" s="345"/>
      <c r="BV8" s="345"/>
      <c r="BW8" s="345"/>
      <c r="BX8" s="345"/>
      <c r="BY8" s="345"/>
      <c r="BZ8" s="345"/>
    </row>
    <row r="9" spans="1:173" ht="25.5">
      <c r="A9" s="398"/>
      <c r="B9" s="398"/>
      <c r="C9" s="398"/>
      <c r="D9" s="398"/>
      <c r="E9" s="398"/>
      <c r="F9" s="398"/>
      <c r="G9" s="398"/>
      <c r="H9" s="398"/>
      <c r="I9" s="398"/>
      <c r="J9" s="398"/>
      <c r="K9" s="398"/>
      <c r="L9" s="398"/>
      <c r="M9" s="398"/>
      <c r="N9" s="398"/>
      <c r="O9" s="398"/>
      <c r="P9" s="398"/>
      <c r="Q9" s="398"/>
      <c r="R9" s="398"/>
      <c r="S9" s="398"/>
      <c r="T9" s="398"/>
      <c r="U9" s="396"/>
      <c r="V9" s="397"/>
      <c r="W9" s="397"/>
      <c r="X9" s="397"/>
      <c r="Y9" s="399"/>
      <c r="Z9" s="399"/>
      <c r="AA9" s="399"/>
      <c r="AB9" s="399"/>
      <c r="AC9" s="399"/>
      <c r="AD9" s="403"/>
      <c r="AE9" s="404"/>
      <c r="AF9" s="404"/>
      <c r="AG9" s="404"/>
      <c r="AH9" s="404"/>
      <c r="AI9" s="404"/>
      <c r="AJ9" s="404"/>
      <c r="AK9" s="404"/>
      <c r="AL9" s="404"/>
      <c r="AM9" s="404"/>
      <c r="AN9" s="389"/>
      <c r="AO9" s="402"/>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row>
    <row r="10" spans="1:173" ht="19.5" customHeight="1" thickBot="1">
      <c r="A10" s="396"/>
      <c r="B10" s="396"/>
      <c r="C10" s="396"/>
      <c r="D10" s="396"/>
      <c r="E10" s="396"/>
      <c r="F10" s="396"/>
      <c r="G10" s="396"/>
      <c r="H10" s="396"/>
      <c r="I10" s="396"/>
      <c r="J10" s="396"/>
      <c r="K10" s="396"/>
      <c r="L10" s="396"/>
      <c r="M10" s="396"/>
      <c r="N10" s="396"/>
      <c r="O10" s="396"/>
      <c r="P10" s="396"/>
      <c r="Q10" s="396"/>
      <c r="R10" s="396"/>
      <c r="S10" s="396"/>
      <c r="T10" s="396"/>
      <c r="U10" s="396"/>
      <c r="V10" s="397"/>
      <c r="W10" s="397"/>
      <c r="X10" s="397"/>
      <c r="Y10" s="405"/>
      <c r="Z10" s="405"/>
      <c r="AA10" s="405"/>
      <c r="AB10" s="405"/>
      <c r="AC10" s="405"/>
      <c r="AD10" s="405"/>
      <c r="AE10" s="405"/>
      <c r="AF10" s="397"/>
      <c r="AG10" s="405"/>
      <c r="AH10" s="405"/>
      <c r="AI10" s="405"/>
      <c r="AJ10" s="405"/>
      <c r="AK10" s="405"/>
      <c r="AL10" s="406"/>
      <c r="AM10" s="407"/>
      <c r="AN10" s="407"/>
      <c r="AO10" s="402"/>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row>
    <row r="11" spans="1:173" ht="34.5" customHeight="1" thickTop="1">
      <c r="A11" s="1516" t="s">
        <v>0</v>
      </c>
      <c r="B11" s="1519" t="s">
        <v>1</v>
      </c>
      <c r="C11" s="1520"/>
      <c r="D11" s="1525" t="s">
        <v>111</v>
      </c>
      <c r="E11" s="1526"/>
      <c r="F11" s="1527"/>
      <c r="G11" s="1531" t="s">
        <v>112</v>
      </c>
      <c r="H11" s="1519" t="s">
        <v>99</v>
      </c>
      <c r="I11" s="1528"/>
      <c r="J11" s="1528"/>
      <c r="K11" s="1520"/>
      <c r="L11" s="1531" t="s">
        <v>100</v>
      </c>
      <c r="M11" s="1531" t="s">
        <v>349</v>
      </c>
      <c r="N11" s="1531" t="s">
        <v>101</v>
      </c>
      <c r="O11" s="1519" t="s">
        <v>341</v>
      </c>
      <c r="P11" s="1520"/>
      <c r="Q11" s="1534" t="s">
        <v>2</v>
      </c>
      <c r="R11" s="1539" t="s">
        <v>102</v>
      </c>
      <c r="S11" s="1540"/>
      <c r="T11" s="1540"/>
      <c r="U11" s="1540"/>
      <c r="V11" s="1545" t="s">
        <v>103</v>
      </c>
      <c r="W11" s="1545" t="s">
        <v>104</v>
      </c>
      <c r="X11" s="1548" t="s">
        <v>3</v>
      </c>
      <c r="Y11" s="1551" t="s">
        <v>4</v>
      </c>
      <c r="Z11" s="1552"/>
      <c r="AA11" s="1552"/>
      <c r="AB11" s="1552"/>
      <c r="AC11" s="1552"/>
      <c r="AD11" s="1552"/>
      <c r="AE11" s="1545" t="s">
        <v>316</v>
      </c>
      <c r="AF11" s="1548" t="s">
        <v>317</v>
      </c>
      <c r="AG11" s="1560" t="s">
        <v>318</v>
      </c>
      <c r="AH11" s="1528"/>
      <c r="AI11" s="1520"/>
      <c r="AJ11" s="1589" t="s">
        <v>319</v>
      </c>
      <c r="AK11" s="1567" t="s">
        <v>320</v>
      </c>
      <c r="AL11" s="1577" t="s">
        <v>420</v>
      </c>
      <c r="AM11" s="1580" t="s">
        <v>5</v>
      </c>
      <c r="AN11" s="1581"/>
      <c r="AO11" s="1582"/>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1606" t="s">
        <v>348</v>
      </c>
      <c r="CB11" s="1595" t="s">
        <v>345</v>
      </c>
      <c r="CC11" s="1596"/>
      <c r="CD11" s="1596"/>
      <c r="CE11" s="1596"/>
      <c r="CF11" s="1596"/>
      <c r="CG11" s="1596"/>
      <c r="CH11" s="1596"/>
      <c r="CI11" s="1596"/>
      <c r="CJ11" s="1596"/>
      <c r="CK11" s="1597"/>
      <c r="CL11" s="1595" t="s">
        <v>355</v>
      </c>
      <c r="CM11" s="1596"/>
      <c r="CN11" s="1596"/>
      <c r="CO11" s="1596"/>
      <c r="CP11" s="1596"/>
      <c r="CQ11" s="1596"/>
      <c r="CR11" s="1596"/>
      <c r="CS11" s="1596"/>
      <c r="CT11" s="1596"/>
      <c r="CU11" s="1597"/>
      <c r="CV11" s="1595" t="s">
        <v>363</v>
      </c>
      <c r="CW11" s="1596"/>
      <c r="CX11" s="1596"/>
      <c r="CY11" s="1596"/>
      <c r="CZ11" s="1596"/>
      <c r="DA11" s="1596"/>
      <c r="DB11" s="1596"/>
      <c r="DC11" s="1596"/>
      <c r="DD11" s="1596"/>
      <c r="DE11" s="1596"/>
      <c r="DF11" s="1596"/>
      <c r="DG11" s="1596"/>
      <c r="DH11" s="1596"/>
      <c r="DI11" s="1596"/>
      <c r="DJ11" s="1596"/>
      <c r="DK11" s="1596"/>
      <c r="DL11" s="1596"/>
      <c r="DM11" s="1596"/>
      <c r="DN11" s="1596"/>
      <c r="DO11" s="1596"/>
      <c r="DP11" s="1596"/>
      <c r="DQ11" s="1597"/>
      <c r="DR11" s="1595" t="s">
        <v>364</v>
      </c>
      <c r="DS11" s="1596"/>
      <c r="DT11" s="1596"/>
      <c r="DU11" s="1596"/>
      <c r="DV11" s="1596"/>
      <c r="DW11" s="1596"/>
      <c r="DX11" s="1596"/>
      <c r="DY11" s="1596"/>
      <c r="DZ11" s="1596"/>
      <c r="EA11" s="1596"/>
      <c r="EB11" s="1596"/>
      <c r="EC11" s="1596"/>
      <c r="ED11" s="1596"/>
      <c r="EE11" s="1596"/>
      <c r="EF11" s="1596"/>
      <c r="EG11" s="1596"/>
      <c r="EH11" s="1596"/>
      <c r="EI11" s="1596"/>
      <c r="EJ11" s="1596"/>
      <c r="EK11" s="1596"/>
      <c r="EL11" s="1596"/>
      <c r="EM11" s="1597"/>
      <c r="EN11" s="1616" t="s">
        <v>365</v>
      </c>
    </row>
    <row r="12" spans="1:173" ht="34.5" customHeight="1" thickBot="1">
      <c r="A12" s="1517"/>
      <c r="B12" s="1521"/>
      <c r="C12" s="1522"/>
      <c r="D12" s="1537" t="s">
        <v>421</v>
      </c>
      <c r="E12" s="1537" t="s">
        <v>96</v>
      </c>
      <c r="F12" s="1537" t="s">
        <v>97</v>
      </c>
      <c r="G12" s="1532"/>
      <c r="H12" s="1521"/>
      <c r="I12" s="1529"/>
      <c r="J12" s="1529"/>
      <c r="K12" s="1522"/>
      <c r="L12" s="1532"/>
      <c r="M12" s="1532"/>
      <c r="N12" s="1532"/>
      <c r="O12" s="1521"/>
      <c r="P12" s="1522"/>
      <c r="Q12" s="1535"/>
      <c r="R12" s="1541"/>
      <c r="S12" s="1542"/>
      <c r="T12" s="1542"/>
      <c r="U12" s="1542"/>
      <c r="V12" s="1546"/>
      <c r="W12" s="1546"/>
      <c r="X12" s="1549"/>
      <c r="Y12" s="1554" t="s">
        <v>9</v>
      </c>
      <c r="Z12" s="1556" t="s">
        <v>10</v>
      </c>
      <c r="AA12" s="1556" t="s">
        <v>11</v>
      </c>
      <c r="AB12" s="1553" t="s">
        <v>98</v>
      </c>
      <c r="AC12" s="1553"/>
      <c r="AD12" s="1543" t="s">
        <v>315</v>
      </c>
      <c r="AE12" s="1546"/>
      <c r="AF12" s="1549"/>
      <c r="AG12" s="1561"/>
      <c r="AH12" s="1562"/>
      <c r="AI12" s="1563"/>
      <c r="AJ12" s="1590"/>
      <c r="AK12" s="1568"/>
      <c r="AL12" s="1578"/>
      <c r="AM12" s="1583"/>
      <c r="AN12" s="1584"/>
      <c r="AO12" s="158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1606"/>
      <c r="CB12" s="1592"/>
      <c r="CC12" s="1593"/>
      <c r="CD12" s="1593"/>
      <c r="CE12" s="1593"/>
      <c r="CF12" s="1593"/>
      <c r="CG12" s="1593"/>
      <c r="CH12" s="1593"/>
      <c r="CI12" s="1593"/>
      <c r="CJ12" s="1593"/>
      <c r="CK12" s="1594"/>
      <c r="CL12" s="1592"/>
      <c r="CM12" s="1593"/>
      <c r="CN12" s="1593"/>
      <c r="CO12" s="1593"/>
      <c r="CP12" s="1593"/>
      <c r="CQ12" s="1593"/>
      <c r="CR12" s="1593"/>
      <c r="CS12" s="1593"/>
      <c r="CT12" s="1593"/>
      <c r="CU12" s="1594"/>
      <c r="CV12" s="1619" t="s">
        <v>356</v>
      </c>
      <c r="CW12" s="1619"/>
      <c r="CX12" s="1619" t="s">
        <v>357</v>
      </c>
      <c r="CY12" s="1619"/>
      <c r="CZ12" s="1619" t="s">
        <v>358</v>
      </c>
      <c r="DA12" s="1619"/>
      <c r="DB12" s="1619" t="s">
        <v>359</v>
      </c>
      <c r="DC12" s="1619"/>
      <c r="DD12" s="1619" t="s">
        <v>360</v>
      </c>
      <c r="DE12" s="1619"/>
      <c r="DF12" s="1619" t="s">
        <v>361</v>
      </c>
      <c r="DG12" s="1619"/>
      <c r="DH12" s="1619" t="s">
        <v>362</v>
      </c>
      <c r="DI12" s="1619"/>
      <c r="DJ12" s="1592"/>
      <c r="DK12" s="1593"/>
      <c r="DL12" s="1593"/>
      <c r="DM12" s="1593"/>
      <c r="DN12" s="1593"/>
      <c r="DO12" s="1593"/>
      <c r="DP12" s="1593"/>
      <c r="DQ12" s="1594"/>
      <c r="DR12" s="1619" t="s">
        <v>356</v>
      </c>
      <c r="DS12" s="1619"/>
      <c r="DT12" s="1619" t="s">
        <v>357</v>
      </c>
      <c r="DU12" s="1619"/>
      <c r="DV12" s="1619" t="s">
        <v>358</v>
      </c>
      <c r="DW12" s="1619"/>
      <c r="DX12" s="1619" t="s">
        <v>359</v>
      </c>
      <c r="DY12" s="1619"/>
      <c r="DZ12" s="1619" t="s">
        <v>360</v>
      </c>
      <c r="EA12" s="1619"/>
      <c r="EB12" s="1619" t="s">
        <v>361</v>
      </c>
      <c r="EC12" s="1619"/>
      <c r="ED12" s="1619" t="s">
        <v>362</v>
      </c>
      <c r="EE12" s="1619"/>
      <c r="EF12" s="1592"/>
      <c r="EG12" s="1593"/>
      <c r="EH12" s="1593"/>
      <c r="EI12" s="1593"/>
      <c r="EJ12" s="1593"/>
      <c r="EK12" s="1593"/>
      <c r="EL12" s="1593"/>
      <c r="EM12" s="1594"/>
      <c r="EN12" s="1617"/>
      <c r="EO12" s="408"/>
      <c r="EP12" s="408"/>
      <c r="EQ12" s="408"/>
      <c r="ER12" s="408"/>
      <c r="ES12" s="408"/>
      <c r="ET12" s="408"/>
      <c r="EU12" s="408"/>
      <c r="EV12" s="408"/>
      <c r="EW12" s="408"/>
      <c r="EX12" s="408"/>
      <c r="EY12" s="408"/>
      <c r="EZ12" s="408"/>
      <c r="FA12" s="408"/>
      <c r="FB12" s="408"/>
      <c r="FC12" s="408"/>
      <c r="FD12" s="408"/>
      <c r="FE12" s="408"/>
      <c r="FF12" s="408"/>
      <c r="FG12" s="408"/>
      <c r="FH12" s="408"/>
      <c r="FI12" s="408"/>
      <c r="FJ12" s="408"/>
      <c r="FK12" s="408"/>
      <c r="FL12" s="409"/>
      <c r="FM12" s="409"/>
      <c r="FN12" s="409"/>
      <c r="FO12" s="409"/>
      <c r="FP12" s="409"/>
      <c r="FQ12" s="409"/>
    </row>
    <row r="13" spans="1:173" ht="60" customHeight="1" thickBot="1">
      <c r="A13" s="1518"/>
      <c r="B13" s="1523"/>
      <c r="C13" s="1524"/>
      <c r="D13" s="1538"/>
      <c r="E13" s="1538"/>
      <c r="F13" s="1538"/>
      <c r="G13" s="1533"/>
      <c r="H13" s="1523"/>
      <c r="I13" s="1530"/>
      <c r="J13" s="1530"/>
      <c r="K13" s="1524"/>
      <c r="L13" s="1533"/>
      <c r="M13" s="1533"/>
      <c r="N13" s="1533"/>
      <c r="O13" s="1523"/>
      <c r="P13" s="1524"/>
      <c r="Q13" s="1536"/>
      <c r="R13" s="410" t="s">
        <v>6</v>
      </c>
      <c r="S13" s="411" t="s">
        <v>7</v>
      </c>
      <c r="T13" s="411" t="s">
        <v>8</v>
      </c>
      <c r="U13" s="412" t="s">
        <v>105</v>
      </c>
      <c r="V13" s="1547"/>
      <c r="W13" s="1547"/>
      <c r="X13" s="1550"/>
      <c r="Y13" s="1555"/>
      <c r="Z13" s="1557"/>
      <c r="AA13" s="1557"/>
      <c r="AB13" s="411" t="s">
        <v>313</v>
      </c>
      <c r="AC13" s="411" t="s">
        <v>314</v>
      </c>
      <c r="AD13" s="1544"/>
      <c r="AE13" s="1547"/>
      <c r="AF13" s="1550"/>
      <c r="AG13" s="413" t="s">
        <v>95</v>
      </c>
      <c r="AH13" s="414" t="s">
        <v>96</v>
      </c>
      <c r="AI13" s="414" t="s">
        <v>97</v>
      </c>
      <c r="AJ13" s="1591"/>
      <c r="AK13" s="1569"/>
      <c r="AL13" s="1579"/>
      <c r="AM13" s="1586"/>
      <c r="AN13" s="1587"/>
      <c r="AO13" s="1588"/>
      <c r="AP13" s="345"/>
      <c r="AQ13" s="345"/>
      <c r="AR13" s="345"/>
      <c r="AS13" s="1598" t="s">
        <v>107</v>
      </c>
      <c r="AT13" s="1598"/>
      <c r="AU13" s="1598"/>
      <c r="AV13" s="1598"/>
      <c r="AW13" s="1598"/>
      <c r="AX13" s="1598"/>
      <c r="AY13" s="1598"/>
      <c r="AZ13" s="1598"/>
      <c r="BA13" s="1598"/>
      <c r="BB13" s="1598"/>
      <c r="BC13" s="1598"/>
      <c r="BD13" s="1598"/>
      <c r="BE13" s="1598"/>
      <c r="BF13" s="1598"/>
      <c r="BG13" s="1598"/>
      <c r="BH13" s="321"/>
      <c r="BI13" s="1598" t="s">
        <v>108</v>
      </c>
      <c r="BJ13" s="1598"/>
      <c r="BK13" s="1598"/>
      <c r="BL13" s="1598"/>
      <c r="BM13" s="1598"/>
      <c r="BN13" s="1598"/>
      <c r="BO13" s="1598"/>
      <c r="BP13" s="1598"/>
      <c r="BQ13" s="1598"/>
      <c r="BR13" s="1598"/>
      <c r="BS13" s="1598"/>
      <c r="BT13" s="1598"/>
      <c r="BU13" s="1598"/>
      <c r="BV13" s="1598"/>
      <c r="BW13" s="1598"/>
      <c r="BX13" s="345"/>
      <c r="BY13" s="345"/>
      <c r="BZ13" s="1606"/>
      <c r="CB13" s="415" t="s">
        <v>346</v>
      </c>
      <c r="CC13" s="415" t="s">
        <v>347</v>
      </c>
      <c r="CD13" s="416" t="s">
        <v>350</v>
      </c>
      <c r="CE13" s="416" t="s">
        <v>351</v>
      </c>
      <c r="CF13" s="417" t="s">
        <v>352</v>
      </c>
      <c r="CG13" s="418" t="s">
        <v>412</v>
      </c>
      <c r="CH13" s="419" t="s">
        <v>353</v>
      </c>
      <c r="CI13" s="420" t="s">
        <v>413</v>
      </c>
      <c r="CJ13" s="419" t="s">
        <v>354</v>
      </c>
      <c r="CK13" s="418" t="s">
        <v>414</v>
      </c>
      <c r="CL13" s="421" t="s">
        <v>346</v>
      </c>
      <c r="CM13" s="415" t="s">
        <v>347</v>
      </c>
      <c r="CN13" s="416" t="s">
        <v>350</v>
      </c>
      <c r="CO13" s="416" t="s">
        <v>351</v>
      </c>
      <c r="CP13" s="417" t="s">
        <v>352</v>
      </c>
      <c r="CQ13" s="418" t="s">
        <v>412</v>
      </c>
      <c r="CR13" s="421" t="s">
        <v>353</v>
      </c>
      <c r="CS13" s="420" t="s">
        <v>413</v>
      </c>
      <c r="CT13" s="417" t="s">
        <v>354</v>
      </c>
      <c r="CU13" s="418" t="s">
        <v>414</v>
      </c>
      <c r="CV13" s="421" t="s">
        <v>346</v>
      </c>
      <c r="CW13" s="415" t="s">
        <v>347</v>
      </c>
      <c r="CX13" s="415" t="s">
        <v>346</v>
      </c>
      <c r="CY13" s="415" t="s">
        <v>347</v>
      </c>
      <c r="CZ13" s="415" t="s">
        <v>346</v>
      </c>
      <c r="DA13" s="415" t="s">
        <v>347</v>
      </c>
      <c r="DB13" s="415" t="s">
        <v>346</v>
      </c>
      <c r="DC13" s="415" t="s">
        <v>347</v>
      </c>
      <c r="DD13" s="415" t="s">
        <v>346</v>
      </c>
      <c r="DE13" s="415" t="s">
        <v>347</v>
      </c>
      <c r="DF13" s="415" t="s">
        <v>346</v>
      </c>
      <c r="DG13" s="415" t="s">
        <v>347</v>
      </c>
      <c r="DH13" s="415" t="s">
        <v>346</v>
      </c>
      <c r="DI13" s="415" t="s">
        <v>347</v>
      </c>
      <c r="DJ13" s="416" t="s">
        <v>350</v>
      </c>
      <c r="DK13" s="416" t="s">
        <v>351</v>
      </c>
      <c r="DL13" s="417" t="s">
        <v>352</v>
      </c>
      <c r="DM13" s="418" t="s">
        <v>412</v>
      </c>
      <c r="DN13" s="421" t="s">
        <v>353</v>
      </c>
      <c r="DO13" s="420" t="s">
        <v>413</v>
      </c>
      <c r="DP13" s="417" t="s">
        <v>354</v>
      </c>
      <c r="DQ13" s="418" t="s">
        <v>414</v>
      </c>
      <c r="DR13" s="421" t="s">
        <v>346</v>
      </c>
      <c r="DS13" s="415" t="s">
        <v>347</v>
      </c>
      <c r="DT13" s="415" t="s">
        <v>346</v>
      </c>
      <c r="DU13" s="415" t="s">
        <v>347</v>
      </c>
      <c r="DV13" s="415" t="s">
        <v>346</v>
      </c>
      <c r="DW13" s="415" t="s">
        <v>347</v>
      </c>
      <c r="DX13" s="415" t="s">
        <v>346</v>
      </c>
      <c r="DY13" s="415" t="s">
        <v>347</v>
      </c>
      <c r="DZ13" s="415" t="s">
        <v>346</v>
      </c>
      <c r="EA13" s="415" t="s">
        <v>347</v>
      </c>
      <c r="EB13" s="415" t="s">
        <v>346</v>
      </c>
      <c r="EC13" s="415" t="s">
        <v>347</v>
      </c>
      <c r="ED13" s="415" t="s">
        <v>346</v>
      </c>
      <c r="EE13" s="415" t="s">
        <v>347</v>
      </c>
      <c r="EF13" s="416" t="s">
        <v>350</v>
      </c>
      <c r="EG13" s="416" t="s">
        <v>351</v>
      </c>
      <c r="EH13" s="417" t="s">
        <v>352</v>
      </c>
      <c r="EI13" s="418" t="s">
        <v>412</v>
      </c>
      <c r="EJ13" s="421" t="s">
        <v>353</v>
      </c>
      <c r="EK13" s="420" t="s">
        <v>413</v>
      </c>
      <c r="EL13" s="417" t="s">
        <v>354</v>
      </c>
      <c r="EM13" s="418" t="s">
        <v>414</v>
      </c>
      <c r="EN13" s="1618"/>
    </row>
    <row r="14" spans="1:173" ht="20.100000000000001" customHeight="1" thickTop="1">
      <c r="A14" s="422">
        <v>1</v>
      </c>
      <c r="B14" s="1468"/>
      <c r="C14" s="1468"/>
      <c r="D14" s="423"/>
      <c r="E14" s="423"/>
      <c r="F14" s="423"/>
      <c r="G14" s="423"/>
      <c r="H14" s="423"/>
      <c r="I14" s="424" t="s">
        <v>17</v>
      </c>
      <c r="J14" s="423"/>
      <c r="K14" s="424" t="s">
        <v>45</v>
      </c>
      <c r="L14" s="423"/>
      <c r="M14" s="423"/>
      <c r="N14" s="425" t="str">
        <f>IF(L14="常勤",1,IF(M14="","",IF(M14=0,0,IF(ROUND(M14/⑤⑧処遇Ⅰ入力シート!$B$17,1)&lt;0.1,0.1,ROUND(M14/⑤⑧処遇Ⅰ入力シート!$B$17,1)))))</f>
        <v/>
      </c>
      <c r="O14" s="426"/>
      <c r="P14" s="427" t="s">
        <v>342</v>
      </c>
      <c r="Q14" s="428"/>
      <c r="R14" s="429"/>
      <c r="S14" s="430"/>
      <c r="T14" s="430"/>
      <c r="U14" s="431">
        <f>SUM(R14:T14)</f>
        <v>0</v>
      </c>
      <c r="V14" s="430"/>
      <c r="W14" s="432" t="e">
        <f>ROUND((U14+V14)*⑤⑧処遇Ⅰ入力シート!$AG$17/⑤⑧処遇Ⅰ入力シート!$AC$17,0)</f>
        <v>#DIV/0!</v>
      </c>
      <c r="X14" s="433" t="e">
        <f>SUM(U14:W14)</f>
        <v>#DIV/0!</v>
      </c>
      <c r="Y14" s="429"/>
      <c r="Z14" s="430"/>
      <c r="AA14" s="430"/>
      <c r="AB14" s="430"/>
      <c r="AC14" s="430"/>
      <c r="AD14" s="434">
        <f>SUM(Y14:AA14)-SUM(AB14:AC14)</f>
        <v>0</v>
      </c>
      <c r="AE14" s="432" t="e">
        <f>ROUND(AD14*⑤⑧処遇Ⅰ入力シート!$AG$17/⑤⑧処遇Ⅰ入力シート!$AC$17,0)</f>
        <v>#DIV/0!</v>
      </c>
      <c r="AF14" s="433" t="e">
        <f>SUM(AD14:AE14)</f>
        <v>#DIV/0!</v>
      </c>
      <c r="AG14" s="435"/>
      <c r="AH14" s="430"/>
      <c r="AI14" s="430"/>
      <c r="AJ14" s="432" t="e">
        <f>ROUND(SUM(AG14:AI14)*⑤⑧処遇Ⅰ入力シート!$AG$17/⑤⑧処遇Ⅰ入力シート!$AC$17,0)</f>
        <v>#DIV/0!</v>
      </c>
      <c r="AK14" s="436" t="e">
        <f>SUM(AG14:AJ14)</f>
        <v>#DIV/0!</v>
      </c>
      <c r="AL14" s="437">
        <f>IF(D14="○",AF14-X14-AK14,0)</f>
        <v>0</v>
      </c>
      <c r="AM14" s="1576"/>
      <c r="AN14" s="1576"/>
      <c r="AO14" s="1576"/>
      <c r="AP14" s="345"/>
      <c r="AQ14" s="345"/>
      <c r="AR14" s="345"/>
      <c r="AS14" s="1598"/>
      <c r="AT14" s="1598"/>
      <c r="AU14" s="1598"/>
      <c r="AV14" s="1598"/>
      <c r="AW14" s="1598"/>
      <c r="AX14" s="1598"/>
      <c r="AY14" s="1598"/>
      <c r="AZ14" s="1598"/>
      <c r="BA14" s="1598"/>
      <c r="BB14" s="1598"/>
      <c r="BC14" s="1598"/>
      <c r="BD14" s="1598"/>
      <c r="BE14" s="1598"/>
      <c r="BF14" s="1598"/>
      <c r="BG14" s="1598"/>
      <c r="BH14" s="321"/>
      <c r="BI14" s="1598"/>
      <c r="BJ14" s="1598"/>
      <c r="BK14" s="1598"/>
      <c r="BL14" s="1598"/>
      <c r="BM14" s="1598"/>
      <c r="BN14" s="1598"/>
      <c r="BO14" s="1598"/>
      <c r="BP14" s="1598"/>
      <c r="BQ14" s="1598"/>
      <c r="BR14" s="1598"/>
      <c r="BS14" s="1598"/>
      <c r="BT14" s="1598"/>
      <c r="BU14" s="1598"/>
      <c r="BV14" s="1598"/>
      <c r="BW14" s="1598"/>
      <c r="BX14" s="345"/>
      <c r="BY14" s="345"/>
      <c r="BZ14" s="364" t="str">
        <f>IF(D14="○","1","0")</f>
        <v>0</v>
      </c>
      <c r="CB14" s="438">
        <f>IF(AND(OR(G14="教諭",G14="保育教諭",G14="保育士",G14="家庭的保育者"),L14="常勤"),O14,0)</f>
        <v>0</v>
      </c>
      <c r="CC14" s="439">
        <f t="shared" ref="CC14" si="0">CB14*BZ14</f>
        <v>0</v>
      </c>
      <c r="CD14" s="439">
        <f>IF(AND(OR(G14="教諭",G14="保育教諭",G14="保育士",G14="家庭的保育者"),L14="常勤"),N14*O14,0)</f>
        <v>0</v>
      </c>
      <c r="CE14" s="439">
        <f>CD14*BZ14</f>
        <v>0</v>
      </c>
      <c r="CF14" s="439">
        <f>IF(AND(OR(G14="教諭",G14="保育教諭",G14="保育士",G14="家庭的保育者"),L14="常勤"),AD14,0)</f>
        <v>0</v>
      </c>
      <c r="CG14" s="440">
        <f>CF14*BZ14</f>
        <v>0</v>
      </c>
      <c r="CH14" s="439">
        <f>IF(AND(OR(G14="教諭",G14="保育教諭",G14="保育士",G14="家庭的保育者"),L14="常勤"),AG14+AH14+AI14,0)</f>
        <v>0</v>
      </c>
      <c r="CI14" s="441">
        <f>CH14*BZ14</f>
        <v>0</v>
      </c>
      <c r="CJ14" s="439">
        <f>IF(AND(OR(G14="教諭",G14="保育教諭",G14="保育士",G14="家庭的保育者"),L14="常勤"),U14+V14,0)</f>
        <v>0</v>
      </c>
      <c r="CK14" s="440">
        <f>CJ14*BZ14</f>
        <v>0</v>
      </c>
      <c r="CL14" s="439">
        <f>IF(AND(OR(G14="教諭",G14="保育教諭",G14="保育士",G14="家庭的保育者"),L14="非常勤"),O14,0)</f>
        <v>0</v>
      </c>
      <c r="CM14" s="439">
        <f>CL14*BZ14</f>
        <v>0</v>
      </c>
      <c r="CN14" s="439">
        <f>IF(AND(OR(G14="教諭",G14="保育教諭",G14="保育士",G14="家庭的保育者"),L14="非常勤"),N14*O14,0)</f>
        <v>0</v>
      </c>
      <c r="CO14" s="439">
        <f>CN14*BZ14</f>
        <v>0</v>
      </c>
      <c r="CP14" s="439">
        <f>IF(AND(OR(G14="教諭",G14="保育教諭",G14="保育士",G14="家庭的保育者"),L14="非常勤"),AD14,0)</f>
        <v>0</v>
      </c>
      <c r="CQ14" s="440">
        <f>CP14*BZ14</f>
        <v>0</v>
      </c>
      <c r="CR14" s="439">
        <f>IF(AND(OR(G14="教諭",G14="保育教諭",G14="保育士",G14="家庭的保育者"),L14="非常勤"),AG14+AH14+AI14,0)</f>
        <v>0</v>
      </c>
      <c r="CS14" s="441">
        <f>CR14*BZ14</f>
        <v>0</v>
      </c>
      <c r="CT14" s="439">
        <f>IF(AND(OR(G14="教諭",G14="保育教諭",G14="保育士",G14="家庭的保育者"),L14="非常勤"),U14+V14,0)</f>
        <v>0</v>
      </c>
      <c r="CU14" s="440">
        <f>CT14*BZ14</f>
        <v>0</v>
      </c>
      <c r="CV14" s="442">
        <f>IF(AND($G14="事務職員",$L14="常勤"),$O14,0)</f>
        <v>0</v>
      </c>
      <c r="CW14" s="442">
        <f>CV14*$BZ14</f>
        <v>0</v>
      </c>
      <c r="CX14" s="442">
        <f>IF(AND($G14="調理員",$L14="常勤"),$O14,0)</f>
        <v>0</v>
      </c>
      <c r="CY14" s="442">
        <f t="shared" ref="CY14" si="1">CX14*$BZ14</f>
        <v>0</v>
      </c>
      <c r="CZ14" s="442">
        <f>IF(AND($G14="保健師",$L14="常勤"),$O14,0)</f>
        <v>0</v>
      </c>
      <c r="DA14" s="442">
        <f t="shared" ref="DA14" si="2">CZ14*$BZ14</f>
        <v>0</v>
      </c>
      <c r="DB14" s="442">
        <f>IF(AND($G14="看護師",$L14="常勤"),$O14,0)</f>
        <v>0</v>
      </c>
      <c r="DC14" s="442">
        <f t="shared" ref="DC14" si="3">DB14*$BZ14</f>
        <v>0</v>
      </c>
      <c r="DD14" s="442">
        <f>IF(AND($G14="准看護師",$L14="常勤"),$O14,0)</f>
        <v>0</v>
      </c>
      <c r="DE14" s="442">
        <f t="shared" ref="DE14" si="4">DD14*$BZ14</f>
        <v>0</v>
      </c>
      <c r="DF14" s="442">
        <f>IF(AND($G14="栄養士",$L14="常勤"),$O14,0)</f>
        <v>0</v>
      </c>
      <c r="DG14" s="442">
        <f t="shared" ref="DG14" si="5">DF14*$BZ14</f>
        <v>0</v>
      </c>
      <c r="DH14" s="442">
        <f>IF(AND($G14="その他職員",$L14="常勤"),$O14,0)</f>
        <v>0</v>
      </c>
      <c r="DI14" s="442">
        <f>DH14*$BZ14</f>
        <v>0</v>
      </c>
      <c r="DJ14" s="442">
        <f>IF(AND(OR(G14="事務職員",G14="調理員",G14="保健師",G14="看護師",G14="准看護師",G14="栄養士",G14="その他"),L14="常勤"),N14*O14,0)</f>
        <v>0</v>
      </c>
      <c r="DK14" s="442">
        <f>DJ14*BZ14</f>
        <v>0</v>
      </c>
      <c r="DL14" s="442">
        <f>IF(AND(OR(G14="事務職員",G14="調理員",G14="保健師",G14="看護師",G14="准看護師",G14="栄養士",G14="その他"),L14="常勤"),AD14,0)</f>
        <v>0</v>
      </c>
      <c r="DM14" s="440">
        <f>DL14*BZ14</f>
        <v>0</v>
      </c>
      <c r="DN14" s="442">
        <f>IF(AND(OR(G14="事務職員",G14="調理員",G14="保健師",G14="看護師",G14="准看護師",G14="栄養士",G14="その他"),L14="常勤"),AG14+AH14+AI14,0)</f>
        <v>0</v>
      </c>
      <c r="DO14" s="441">
        <f>DN14*BZ14</f>
        <v>0</v>
      </c>
      <c r="DP14" s="442">
        <f>IF(AND(OR(G14="事務職員",G14="調理員",G14="保健師",G14="看護師",G14="准看護師",G14="栄養士",G14="その他"),L14="常勤"),U14+V14,0)</f>
        <v>0</v>
      </c>
      <c r="DQ14" s="440">
        <f>DP14*BZ14</f>
        <v>0</v>
      </c>
      <c r="DR14" s="443">
        <f>IF(AND($G14="事務職員",$L14="非常勤"),$O14,0)</f>
        <v>0</v>
      </c>
      <c r="DS14" s="443">
        <f>DR14*$BZ14</f>
        <v>0</v>
      </c>
      <c r="DT14" s="443">
        <f>IF(AND($G14="調理員",$L14="非常勤"),$O14,0)</f>
        <v>0</v>
      </c>
      <c r="DU14" s="443">
        <f t="shared" ref="DU14" si="6">DT14*$BZ14</f>
        <v>0</v>
      </c>
      <c r="DV14" s="443">
        <f>IF(AND($G14="保健師",$L14="非常勤"),$O14,0)</f>
        <v>0</v>
      </c>
      <c r="DW14" s="443">
        <f t="shared" ref="DW14" si="7">DV14*$BZ14</f>
        <v>0</v>
      </c>
      <c r="DX14" s="443">
        <f>IF(AND($G14="看護師",$L14="非常勤"),$O14,0)</f>
        <v>0</v>
      </c>
      <c r="DY14" s="443">
        <f t="shared" ref="DY14" si="8">DX14*$BZ14</f>
        <v>0</v>
      </c>
      <c r="DZ14" s="443">
        <f>IF(AND($G14="准看護師",$L14="非常勤"),$O14,0)</f>
        <v>0</v>
      </c>
      <c r="EA14" s="443">
        <f t="shared" ref="EA14" si="9">DZ14*$BZ14</f>
        <v>0</v>
      </c>
      <c r="EB14" s="443">
        <f>IF(AND($G14="栄養士",$L14="非常勤"),$O14,0)</f>
        <v>0</v>
      </c>
      <c r="EC14" s="443">
        <f t="shared" ref="EC14" si="10">EB14*$BZ14</f>
        <v>0</v>
      </c>
      <c r="ED14" s="443">
        <f>IF(AND($G14="その他職員",$L14="非常勤"),$O14,0)</f>
        <v>0</v>
      </c>
      <c r="EE14" s="443">
        <f>ED14*$BZ14</f>
        <v>0</v>
      </c>
      <c r="EF14" s="443">
        <f>IF(AND(OR(G14="事務職員",G14="調理員",G14="保健師",G14="看護師",G14="准看護師",G14="栄養士",G14="その他"),L14="非常勤"),N14*O14,0)</f>
        <v>0</v>
      </c>
      <c r="EG14" s="443">
        <f>EF14*BZ14</f>
        <v>0</v>
      </c>
      <c r="EH14" s="443">
        <f>IF(AND(OR(G14="事務職員",G14="調理員",G14="保健師",G14="看護師",G14="准看護師",G14="栄養士",G14="その他"),L14="非常勤"),AD14,0)</f>
        <v>0</v>
      </c>
      <c r="EI14" s="444">
        <f>EH14*BZ14</f>
        <v>0</v>
      </c>
      <c r="EJ14" s="443">
        <f>IF(AND(OR(G14="事務職員",G14="調理員",G14="保健師",G14="看護師",G14="准看護師",G14="栄養士",G14="その他"),L14="非常勤"),AG14+AH14+AI14,0)</f>
        <v>0</v>
      </c>
      <c r="EK14" s="441">
        <f>EJ14*BZ14</f>
        <v>0</v>
      </c>
      <c r="EL14" s="443">
        <f>IF(AND(OR(G14="事務職員",G14="調理員",G14="保健師",G14="看護師",G14="准看護師",G14="栄養士",G14="その他"),L14="非常勤"),U14+V14,0)</f>
        <v>0</v>
      </c>
      <c r="EM14" s="445">
        <f>EL14*BZ14</f>
        <v>0</v>
      </c>
      <c r="EN14" s="446">
        <f>IF(OR(E14="○",F14="○"),X14,0)</f>
        <v>0</v>
      </c>
    </row>
    <row r="15" spans="1:173" ht="20.100000000000001" customHeight="1">
      <c r="A15" s="447">
        <f t="shared" ref="A15:A46" si="11">A14+1</f>
        <v>2</v>
      </c>
      <c r="B15" s="1469"/>
      <c r="C15" s="1469"/>
      <c r="D15" s="423"/>
      <c r="E15" s="448"/>
      <c r="F15" s="448"/>
      <c r="G15" s="448"/>
      <c r="H15" s="448"/>
      <c r="I15" s="449" t="s">
        <v>17</v>
      </c>
      <c r="J15" s="448"/>
      <c r="K15" s="449" t="s">
        <v>45</v>
      </c>
      <c r="L15" s="423"/>
      <c r="M15" s="423"/>
      <c r="N15" s="425" t="str">
        <f>IF(L15="常勤",1,IF(M15="","",IF(M15=0,0,IF(ROUND(M15/⑤⑧処遇Ⅰ入力シート!$B$17,1)&lt;0.1,0.1,ROUND(M15/⑤⑧処遇Ⅰ入力シート!$B$17,1)))))</f>
        <v/>
      </c>
      <c r="O15" s="426"/>
      <c r="P15" s="427" t="s">
        <v>342</v>
      </c>
      <c r="Q15" s="450"/>
      <c r="R15" s="451"/>
      <c r="S15" s="452"/>
      <c r="T15" s="452"/>
      <c r="U15" s="453">
        <f t="shared" ref="U15:U45" si="12">SUM(R15:T15)</f>
        <v>0</v>
      </c>
      <c r="V15" s="452"/>
      <c r="W15" s="432" t="e">
        <f>ROUND((U15+V15)*⑤⑧処遇Ⅰ入力シート!$AG$17/⑤⑧処遇Ⅰ入力シート!$AC$17,0)</f>
        <v>#DIV/0!</v>
      </c>
      <c r="X15" s="454" t="e">
        <f t="shared" ref="X15:X45" si="13">SUM(U15:W15)</f>
        <v>#DIV/0!</v>
      </c>
      <c r="Y15" s="451"/>
      <c r="Z15" s="452"/>
      <c r="AA15" s="452"/>
      <c r="AB15" s="452"/>
      <c r="AC15" s="452"/>
      <c r="AD15" s="434">
        <f t="shared" ref="AD15:AD63" si="14">SUM(Y15:AA15)-SUM(AB15:AC15)</f>
        <v>0</v>
      </c>
      <c r="AE15" s="432" t="e">
        <f>ROUND(AD15*⑤⑧処遇Ⅰ入力シート!$AG$17/⑤⑧処遇Ⅰ入力シート!$AC$17,0)</f>
        <v>#DIV/0!</v>
      </c>
      <c r="AF15" s="454" t="e">
        <f t="shared" ref="AF15:AF45" si="15">SUM(AD15:AE15)</f>
        <v>#DIV/0!</v>
      </c>
      <c r="AG15" s="455"/>
      <c r="AH15" s="452"/>
      <c r="AI15" s="452"/>
      <c r="AJ15" s="432" t="e">
        <f>ROUND(SUM(AG15:AI15)*⑤⑧処遇Ⅰ入力シート!$AG$17/⑤⑧処遇Ⅰ入力シート!$AC$17,0)</f>
        <v>#DIV/0!</v>
      </c>
      <c r="AK15" s="456" t="e">
        <f t="shared" ref="AK15:AK45" si="16">SUM(AG15:AJ15)</f>
        <v>#DIV/0!</v>
      </c>
      <c r="AL15" s="437">
        <f t="shared" ref="AL15:AL63" si="17">IF(D15="○",AF15-X15-AK15,0)</f>
        <v>0</v>
      </c>
      <c r="AM15" s="1466"/>
      <c r="AN15" s="1466"/>
      <c r="AO15" s="1466"/>
      <c r="AP15" s="345"/>
      <c r="AQ15" s="345"/>
      <c r="AR15" s="345"/>
      <c r="AS15" s="457"/>
      <c r="AT15" s="457"/>
      <c r="AU15" s="457"/>
      <c r="AV15" s="457"/>
      <c r="AW15" s="457"/>
      <c r="AX15" s="457"/>
      <c r="AY15" s="457"/>
      <c r="AZ15" s="457"/>
      <c r="BA15" s="457"/>
      <c r="BB15" s="457"/>
      <c r="BC15" s="457"/>
      <c r="BD15" s="457"/>
      <c r="BE15" s="457"/>
      <c r="BF15" s="457"/>
      <c r="BG15" s="457"/>
      <c r="BH15" s="321"/>
      <c r="BI15" s="457"/>
      <c r="BJ15" s="457"/>
      <c r="BK15" s="457"/>
      <c r="BL15" s="457"/>
      <c r="BM15" s="457"/>
      <c r="BN15" s="457"/>
      <c r="BO15" s="457"/>
      <c r="BP15" s="457"/>
      <c r="BQ15" s="457"/>
      <c r="BR15" s="457"/>
      <c r="BS15" s="457"/>
      <c r="BT15" s="457"/>
      <c r="BU15" s="457"/>
      <c r="BV15" s="457"/>
      <c r="BW15" s="457"/>
      <c r="BX15" s="345"/>
      <c r="BY15" s="345"/>
      <c r="BZ15" s="364" t="str">
        <f t="shared" ref="BZ15:BZ63" si="18">IF(D15="○","1","0")</f>
        <v>0</v>
      </c>
      <c r="CB15" s="438">
        <f>IF(AND(OR(G15="教諭",G15="保育教諭",G15="保育士",G15="家庭的保育者"),L15="常勤"),O15,0)</f>
        <v>0</v>
      </c>
      <c r="CC15" s="439">
        <f t="shared" ref="CC15:CC63" si="19">CB15*BZ15</f>
        <v>0</v>
      </c>
      <c r="CD15" s="439">
        <f>IF(AND(OR(G15="教諭",G15="保育教諭",G15="保育士",G15="家庭的保育者"),L15="常勤"),N15*O15,0)</f>
        <v>0</v>
      </c>
      <c r="CE15" s="439">
        <f t="shared" ref="CE15:CE63" si="20">CD15*BZ15</f>
        <v>0</v>
      </c>
      <c r="CF15" s="439">
        <f t="shared" ref="CF15:CF63" si="21">IF(AND(OR(G15="教諭",G15="保育教諭",G15="保育士",G15="家庭的保育者"),L15="常勤"),AD15,0)</f>
        <v>0</v>
      </c>
      <c r="CG15" s="440">
        <f t="shared" ref="CG15:CG63" si="22">CF15*BZ15</f>
        <v>0</v>
      </c>
      <c r="CH15" s="439">
        <f t="shared" ref="CH15:CH63" si="23">IF(AND(OR(G15="教諭",G15="保育教諭",G15="保育士",G15="家庭的保育者"),L15="常勤"),AG15+AH15+AI15,0)</f>
        <v>0</v>
      </c>
      <c r="CI15" s="440">
        <f t="shared" ref="CI15:CI63" si="24">CH15*BZ15</f>
        <v>0</v>
      </c>
      <c r="CJ15" s="439">
        <f t="shared" ref="CJ15:CJ63" si="25">IF(AND(OR(G15="教諭",G15="保育教諭",G15="保育士",G15="家庭的保育者"),L15="常勤"),U15+V15,0)</f>
        <v>0</v>
      </c>
      <c r="CK15" s="440">
        <f t="shared" ref="CK15:CK63" si="26">CJ15*BZ15</f>
        <v>0</v>
      </c>
      <c r="CL15" s="439">
        <f>IF(AND(OR(G15="教諭",G15="保育教諭",G15="保育士",G15="家庭的保育者"),L15="非常勤"),O15,0)</f>
        <v>0</v>
      </c>
      <c r="CM15" s="439">
        <f t="shared" ref="CM15:CM63" si="27">CL15*BZ15</f>
        <v>0</v>
      </c>
      <c r="CN15" s="439">
        <f>IF(AND(OR(G15="教諭",G15="保育教諭",G15="保育士",G15="家庭的保育者"),L15="非常勤"),N15*O15,0)</f>
        <v>0</v>
      </c>
      <c r="CO15" s="439">
        <f t="shared" ref="CO15:CO63" si="28">CN15*BZ15</f>
        <v>0</v>
      </c>
      <c r="CP15" s="439">
        <f t="shared" ref="CP15:CP63" si="29">IF(AND(OR(G15="教諭",G15="保育教諭",G15="保育士",G15="家庭的保育者"),L15="非常勤"),AD15,0)</f>
        <v>0</v>
      </c>
      <c r="CQ15" s="440">
        <f t="shared" ref="CQ15:CQ63" si="30">CP15*BZ15</f>
        <v>0</v>
      </c>
      <c r="CR15" s="439">
        <f t="shared" ref="CR15:CR63" si="31">IF(AND(OR(G15="教諭",G15="保育教諭",G15="保育士",G15="家庭的保育者"),L15="非常勤"),AG15+AH15+AI15,0)</f>
        <v>0</v>
      </c>
      <c r="CS15" s="440">
        <f t="shared" ref="CS15:CS63" si="32">CR15*BZ15</f>
        <v>0</v>
      </c>
      <c r="CT15" s="439">
        <f t="shared" ref="CT15:CT63" si="33">IF(AND(OR(G15="教諭",G15="保育教諭",G15="保育士",G15="家庭的保育者"),L15="非常勤"),U15+V15,0)</f>
        <v>0</v>
      </c>
      <c r="CU15" s="440">
        <f t="shared" ref="CU15:CU63" si="34">CT15*BZ15</f>
        <v>0</v>
      </c>
      <c r="CV15" s="442">
        <f>IF(AND($G15="事務職員",$L15="常勤"),$O15,0)</f>
        <v>0</v>
      </c>
      <c r="CW15" s="442">
        <f t="shared" ref="CW15:CW63" si="35">CV15*$BZ15</f>
        <v>0</v>
      </c>
      <c r="CX15" s="442">
        <f>IF(AND($G15="調理員",$L15="常勤"),$O15,0)</f>
        <v>0</v>
      </c>
      <c r="CY15" s="442">
        <f t="shared" ref="CY15" si="36">CX15*$BZ15</f>
        <v>0</v>
      </c>
      <c r="CZ15" s="442">
        <f>IF(AND($G15="保健師",$L15="常勤"),$O15,0)</f>
        <v>0</v>
      </c>
      <c r="DA15" s="442">
        <f t="shared" ref="DA15" si="37">CZ15*$BZ15</f>
        <v>0</v>
      </c>
      <c r="DB15" s="442">
        <f>IF(AND($G15="看護師",$L15="常勤"),$O15,0)</f>
        <v>0</v>
      </c>
      <c r="DC15" s="442">
        <f t="shared" ref="DC15" si="38">DB15*$BZ15</f>
        <v>0</v>
      </c>
      <c r="DD15" s="442">
        <f>IF(AND($G15="准看護師",$L15="常勤"),$O15,0)</f>
        <v>0</v>
      </c>
      <c r="DE15" s="442">
        <f t="shared" ref="DE15" si="39">DD15*$BZ15</f>
        <v>0</v>
      </c>
      <c r="DF15" s="442">
        <f>IF(AND($G15="栄養士",$L15="常勤"),$O15,0)</f>
        <v>0</v>
      </c>
      <c r="DG15" s="442">
        <f t="shared" ref="DG15" si="40">DF15*$BZ15</f>
        <v>0</v>
      </c>
      <c r="DH15" s="442">
        <f>IF(AND($G15="その他職員",$L15="常勤"),$O15,0)</f>
        <v>0</v>
      </c>
      <c r="DI15" s="442">
        <f t="shared" ref="DI15:EE63" si="41">DH15*$BZ15</f>
        <v>0</v>
      </c>
      <c r="DJ15" s="442">
        <f>IF(AND(OR(G15="事務職員",G15="調理員",G15="保健師",G15="看護師",G15="准看護師",G15="栄養士",G15="その他"),L15="常勤"),N15*O15,0)</f>
        <v>0</v>
      </c>
      <c r="DK15" s="442">
        <f t="shared" ref="DK15:DK63" si="42">DJ15*BZ15</f>
        <v>0</v>
      </c>
      <c r="DL15" s="442">
        <f t="shared" ref="DL15:DL63" si="43">IF(AND(OR(G15="事務職員",G15="調理員",G15="保健師",G15="看護師",G15="准看護師",G15="栄養士",G15="その他"),L15="常勤"),AD15,0)</f>
        <v>0</v>
      </c>
      <c r="DM15" s="440">
        <f t="shared" ref="DM15:DM63" si="44">DL15*BZ15</f>
        <v>0</v>
      </c>
      <c r="DN15" s="442">
        <f t="shared" ref="DN15:DN63" si="45">IF(AND(OR(G15="事務職員",G15="調理員",G15="保健師",G15="看護師",G15="准看護師",G15="栄養士",G15="その他"),L15="常勤"),AG15+AH15+AI15,0)</f>
        <v>0</v>
      </c>
      <c r="DO15" s="440">
        <f t="shared" ref="DO15:DO63" si="46">DN15*BZ15</f>
        <v>0</v>
      </c>
      <c r="DP15" s="442">
        <f t="shared" ref="DP15:DP63" si="47">IF(AND(OR(G15="事務職員",G15="調理員",G15="保健師",G15="看護師",G15="准看護師",G15="栄養士",G15="その他"),L15="常勤"),U15+V15,0)</f>
        <v>0</v>
      </c>
      <c r="DQ15" s="440">
        <f t="shared" ref="DQ15:DQ63" si="48">DP15*BZ15</f>
        <v>0</v>
      </c>
      <c r="DR15" s="439">
        <f>IF(AND($G15="事務職員",$L15="非常勤"),$O15,0)</f>
        <v>0</v>
      </c>
      <c r="DS15" s="439">
        <f t="shared" ref="DS15:DS62" si="49">DR15*$BZ15</f>
        <v>0</v>
      </c>
      <c r="DT15" s="439">
        <f>IF(AND($G15="調理員",$L15="非常勤"),$O15,0)</f>
        <v>0</v>
      </c>
      <c r="DU15" s="439">
        <f t="shared" ref="DU15" si="50">DT15*$BZ15</f>
        <v>0</v>
      </c>
      <c r="DV15" s="439">
        <f>IF(AND($G15="保健師",$L15="非常勤"),$O15,0)</f>
        <v>0</v>
      </c>
      <c r="DW15" s="439">
        <f t="shared" ref="DW15" si="51">DV15*$BZ15</f>
        <v>0</v>
      </c>
      <c r="DX15" s="439">
        <f>IF(AND($G15="看護師",$L15="非常勤"),$O15,0)</f>
        <v>0</v>
      </c>
      <c r="DY15" s="439">
        <f t="shared" ref="DY15" si="52">DX15*$BZ15</f>
        <v>0</v>
      </c>
      <c r="DZ15" s="439">
        <f>IF(AND($G15="准看護師",$L15="非常勤"),$O15,0)</f>
        <v>0</v>
      </c>
      <c r="EA15" s="439">
        <f t="shared" ref="EA15" si="53">DZ15*$BZ15</f>
        <v>0</v>
      </c>
      <c r="EB15" s="439">
        <f>IF(AND($G15="栄養士",$L15="非常勤"),$O15,0)</f>
        <v>0</v>
      </c>
      <c r="EC15" s="439">
        <f t="shared" ref="EC15" si="54">EB15*$BZ15</f>
        <v>0</v>
      </c>
      <c r="ED15" s="439">
        <f>IF(AND($G15="その他職員",$L15="非常勤"),$O15,0)</f>
        <v>0</v>
      </c>
      <c r="EE15" s="439">
        <f t="shared" ref="EE15:EE62" si="55">ED15*$BZ15</f>
        <v>0</v>
      </c>
      <c r="EF15" s="439">
        <f>IF(AND(OR(G15="事務職員",G15="調理員",G15="保健師",G15="看護師",G15="准看護師",G15="栄養士",G15="その他"),L15="非常勤"),N15*O15,0)</f>
        <v>0</v>
      </c>
      <c r="EG15" s="439">
        <f t="shared" ref="EG15:EG63" si="56">EF15*BZ15</f>
        <v>0</v>
      </c>
      <c r="EH15" s="439">
        <f t="shared" ref="EH15:EH63" si="57">IF(AND(OR(G15="事務職員",G15="調理員",G15="保健師",G15="看護師",G15="准看護師",G15="栄養士",G15="その他"),L15="非常勤"),AD15,0)</f>
        <v>0</v>
      </c>
      <c r="EI15" s="444">
        <f t="shared" ref="EI15:EI63" si="58">EH15*BZ15</f>
        <v>0</v>
      </c>
      <c r="EJ15" s="439">
        <f t="shared" ref="EJ15:EJ63" si="59">IF(AND(OR(G15="事務職員",G15="調理員",G15="保健師",G15="看護師",G15="准看護師",G15="栄養士",G15="その他"),L15="非常勤"),AG15+AH15+AI15,0)</f>
        <v>0</v>
      </c>
      <c r="EK15" s="445">
        <f t="shared" ref="EK15:EK63" si="60">EJ15*BZ15</f>
        <v>0</v>
      </c>
      <c r="EL15" s="439">
        <f t="shared" ref="EL15:EL63" si="61">IF(AND(OR(G15="事務職員",G15="調理員",G15="保健師",G15="看護師",G15="准看護師",G15="栄養士",G15="その他"),L15="非常勤"),U15+V15,0)</f>
        <v>0</v>
      </c>
      <c r="EM15" s="445">
        <f t="shared" ref="EM15:EM63" si="62">EL15*BZ15</f>
        <v>0</v>
      </c>
      <c r="EN15" s="446">
        <f t="shared" ref="EN15:EN63" si="63">IF(OR(E15="○",F15="○"),X15,0)</f>
        <v>0</v>
      </c>
    </row>
    <row r="16" spans="1:173" ht="20.100000000000001" customHeight="1">
      <c r="A16" s="447">
        <f t="shared" si="11"/>
        <v>3</v>
      </c>
      <c r="B16" s="1469"/>
      <c r="C16" s="1469"/>
      <c r="D16" s="423"/>
      <c r="E16" s="448"/>
      <c r="F16" s="448"/>
      <c r="G16" s="448"/>
      <c r="H16" s="448"/>
      <c r="I16" s="449" t="s">
        <v>17</v>
      </c>
      <c r="J16" s="448"/>
      <c r="K16" s="449" t="s">
        <v>44</v>
      </c>
      <c r="L16" s="423"/>
      <c r="M16" s="423"/>
      <c r="N16" s="425" t="str">
        <f>IF(L16="常勤",1,IF(M16="","",IF(M16=0,0,IF(ROUND(M16/⑤⑧処遇Ⅰ入力シート!$B$17,1)&lt;0.1,0.1,ROUND(M16/⑤⑧処遇Ⅰ入力シート!$B$17,1)))))</f>
        <v/>
      </c>
      <c r="O16" s="426"/>
      <c r="P16" s="427" t="s">
        <v>342</v>
      </c>
      <c r="Q16" s="450"/>
      <c r="R16" s="451"/>
      <c r="S16" s="452"/>
      <c r="T16" s="452"/>
      <c r="U16" s="453">
        <f t="shared" si="12"/>
        <v>0</v>
      </c>
      <c r="V16" s="452"/>
      <c r="W16" s="432" t="e">
        <f>ROUND((U16+V16)*⑤⑧処遇Ⅰ入力シート!$AG$17/⑤⑧処遇Ⅰ入力シート!$AC$17,0)</f>
        <v>#DIV/0!</v>
      </c>
      <c r="X16" s="454" t="e">
        <f t="shared" si="13"/>
        <v>#DIV/0!</v>
      </c>
      <c r="Y16" s="451"/>
      <c r="Z16" s="452"/>
      <c r="AA16" s="452"/>
      <c r="AB16" s="452"/>
      <c r="AC16" s="452"/>
      <c r="AD16" s="434">
        <f t="shared" si="14"/>
        <v>0</v>
      </c>
      <c r="AE16" s="432" t="e">
        <f>ROUND(AD16*⑤⑧処遇Ⅰ入力シート!$AG$17/⑤⑧処遇Ⅰ入力シート!$AC$17,0)</f>
        <v>#DIV/0!</v>
      </c>
      <c r="AF16" s="454" t="e">
        <f t="shared" si="15"/>
        <v>#DIV/0!</v>
      </c>
      <c r="AG16" s="455"/>
      <c r="AH16" s="452"/>
      <c r="AI16" s="452"/>
      <c r="AJ16" s="432" t="e">
        <f>ROUND(SUM(AG16:AI16)*⑤⑧処遇Ⅰ入力シート!$AG$17/⑤⑧処遇Ⅰ入力シート!$AC$17,0)</f>
        <v>#DIV/0!</v>
      </c>
      <c r="AK16" s="456" t="e">
        <f t="shared" si="16"/>
        <v>#DIV/0!</v>
      </c>
      <c r="AL16" s="437">
        <f t="shared" si="17"/>
        <v>0</v>
      </c>
      <c r="AM16" s="1466"/>
      <c r="AN16" s="1466"/>
      <c r="AO16" s="1466"/>
      <c r="AP16" s="345"/>
      <c r="AQ16" s="345"/>
      <c r="AR16" s="345"/>
      <c r="AS16" s="458"/>
      <c r="AT16" s="458"/>
      <c r="AU16" s="458"/>
      <c r="AV16" s="458"/>
      <c r="AW16" s="458"/>
      <c r="AX16" s="458"/>
      <c r="AY16" s="458"/>
      <c r="AZ16" s="458"/>
      <c r="BA16" s="458"/>
      <c r="BB16" s="458"/>
      <c r="BC16" s="458"/>
      <c r="BD16" s="458"/>
      <c r="BE16" s="458"/>
      <c r="BF16" s="458"/>
      <c r="BG16" s="458"/>
      <c r="BH16" s="321"/>
      <c r="BI16" s="458"/>
      <c r="BJ16" s="458"/>
      <c r="BK16" s="458"/>
      <c r="BL16" s="458"/>
      <c r="BM16" s="458"/>
      <c r="BN16" s="458"/>
      <c r="BO16" s="458"/>
      <c r="BP16" s="458"/>
      <c r="BQ16" s="458"/>
      <c r="BR16" s="458"/>
      <c r="BS16" s="458"/>
      <c r="BT16" s="458"/>
      <c r="BU16" s="458"/>
      <c r="BV16" s="458"/>
      <c r="BW16" s="458"/>
      <c r="BX16" s="345"/>
      <c r="BY16" s="345"/>
      <c r="BZ16" s="364" t="str">
        <f t="shared" si="18"/>
        <v>0</v>
      </c>
      <c r="CB16" s="438">
        <f t="shared" ref="CB16:CB63" si="64">IF(AND(OR(G16="教諭",G16="保育教諭",G16="保育士",G16="家庭的保育者"),L16="常勤"),O16,0)</f>
        <v>0</v>
      </c>
      <c r="CC16" s="439">
        <f t="shared" si="19"/>
        <v>0</v>
      </c>
      <c r="CD16" s="439">
        <f t="shared" ref="CD16:CD63" si="65">IF(AND(OR(G16="教諭",G16="保育教諭",G16="保育士",G16="家庭的保育者"),L16="常勤"),N16*O16,0)</f>
        <v>0</v>
      </c>
      <c r="CE16" s="439">
        <f t="shared" si="20"/>
        <v>0</v>
      </c>
      <c r="CF16" s="439">
        <f t="shared" si="21"/>
        <v>0</v>
      </c>
      <c r="CG16" s="440">
        <f t="shared" si="22"/>
        <v>0</v>
      </c>
      <c r="CH16" s="439">
        <f t="shared" si="23"/>
        <v>0</v>
      </c>
      <c r="CI16" s="440">
        <f t="shared" si="24"/>
        <v>0</v>
      </c>
      <c r="CJ16" s="439">
        <f t="shared" si="25"/>
        <v>0</v>
      </c>
      <c r="CK16" s="440">
        <f t="shared" si="26"/>
        <v>0</v>
      </c>
      <c r="CL16" s="439">
        <f t="shared" ref="CL16:CL63" si="66">IF(AND(OR(G16="教諭",G16="保育教諭",G16="保育士",G16="家庭的保育者"),L16="非常勤"),O16,0)</f>
        <v>0</v>
      </c>
      <c r="CM16" s="439">
        <f t="shared" si="27"/>
        <v>0</v>
      </c>
      <c r="CN16" s="439">
        <f t="shared" ref="CN16:CN63" si="67">IF(AND(OR(G16="教諭",G16="保育教諭",G16="保育士",G16="家庭的保育者"),L16="非常勤"),N16*O16,0)</f>
        <v>0</v>
      </c>
      <c r="CO16" s="439">
        <f t="shared" si="28"/>
        <v>0</v>
      </c>
      <c r="CP16" s="439">
        <f t="shared" si="29"/>
        <v>0</v>
      </c>
      <c r="CQ16" s="440">
        <f t="shared" si="30"/>
        <v>0</v>
      </c>
      <c r="CR16" s="439">
        <f t="shared" si="31"/>
        <v>0</v>
      </c>
      <c r="CS16" s="440">
        <f t="shared" si="32"/>
        <v>0</v>
      </c>
      <c r="CT16" s="439">
        <f t="shared" si="33"/>
        <v>0</v>
      </c>
      <c r="CU16" s="440">
        <f t="shared" si="34"/>
        <v>0</v>
      </c>
      <c r="CV16" s="442">
        <f t="shared" ref="CV16:CV63" si="68">IF(AND($G16="事務職員",$L16="常勤"),$O16,0)</f>
        <v>0</v>
      </c>
      <c r="CW16" s="442">
        <f t="shared" si="35"/>
        <v>0</v>
      </c>
      <c r="CX16" s="442">
        <f t="shared" ref="CX16:CX63" si="69">IF(AND($G16="調理員",$L16="常勤"),$O16,0)</f>
        <v>0</v>
      </c>
      <c r="CY16" s="442">
        <f t="shared" ref="CY16" si="70">CX16*$BZ16</f>
        <v>0</v>
      </c>
      <c r="CZ16" s="442">
        <f t="shared" ref="CZ16:CZ63" si="71">IF(AND($G16="保健師",$L16="常勤"),$O16,0)</f>
        <v>0</v>
      </c>
      <c r="DA16" s="442">
        <f t="shared" ref="DA16" si="72">CZ16*$BZ16</f>
        <v>0</v>
      </c>
      <c r="DB16" s="442">
        <f t="shared" ref="DB16:DB63" si="73">IF(AND($G16="看護師",$L16="常勤"),$O16,0)</f>
        <v>0</v>
      </c>
      <c r="DC16" s="442">
        <f t="shared" ref="DC16" si="74">DB16*$BZ16</f>
        <v>0</v>
      </c>
      <c r="DD16" s="442">
        <f t="shared" ref="DD16:DD63" si="75">IF(AND($G16="准看護師",$L16="常勤"),$O16,0)</f>
        <v>0</v>
      </c>
      <c r="DE16" s="442">
        <f t="shared" ref="DE16" si="76">DD16*$BZ16</f>
        <v>0</v>
      </c>
      <c r="DF16" s="442">
        <f t="shared" ref="DF16:DF63" si="77">IF(AND($G16="栄養士",$L16="常勤"),$O16,0)</f>
        <v>0</v>
      </c>
      <c r="DG16" s="442">
        <f t="shared" ref="DG16" si="78">DF16*$BZ16</f>
        <v>0</v>
      </c>
      <c r="DH16" s="442">
        <f t="shared" ref="DH16:DH63" si="79">IF(AND($G16="その他職員",$L16="常勤"),$O16,0)</f>
        <v>0</v>
      </c>
      <c r="DI16" s="442">
        <f t="shared" si="41"/>
        <v>0</v>
      </c>
      <c r="DJ16" s="442">
        <f t="shared" ref="DJ16:DJ63" si="80">IF(AND(OR(G16="事務職員",G16="調理員",G16="保健師",G16="看護師",G16="准看護師",G16="栄養士",G16="その他"),L16="常勤"),N16*O16,0)</f>
        <v>0</v>
      </c>
      <c r="DK16" s="442">
        <f t="shared" si="42"/>
        <v>0</v>
      </c>
      <c r="DL16" s="442">
        <f t="shared" si="43"/>
        <v>0</v>
      </c>
      <c r="DM16" s="440">
        <f t="shared" si="44"/>
        <v>0</v>
      </c>
      <c r="DN16" s="442">
        <f t="shared" si="45"/>
        <v>0</v>
      </c>
      <c r="DO16" s="440">
        <f t="shared" si="46"/>
        <v>0</v>
      </c>
      <c r="DP16" s="442">
        <f t="shared" si="47"/>
        <v>0</v>
      </c>
      <c r="DQ16" s="440">
        <f t="shared" si="48"/>
        <v>0</v>
      </c>
      <c r="DR16" s="439">
        <f t="shared" ref="DR16:DR62" si="81">IF(AND($G16="事務職員",$L16="非常勤"),$O16,0)</f>
        <v>0</v>
      </c>
      <c r="DS16" s="439">
        <f t="shared" si="49"/>
        <v>0</v>
      </c>
      <c r="DT16" s="439">
        <f t="shared" ref="DT16:DT62" si="82">IF(AND($G16="調理員",$L16="非常勤"),$O16,0)</f>
        <v>0</v>
      </c>
      <c r="DU16" s="439">
        <f t="shared" ref="DU16" si="83">DT16*$BZ16</f>
        <v>0</v>
      </c>
      <c r="DV16" s="439">
        <f t="shared" ref="DV16:DV62" si="84">IF(AND($G16="保健師",$L16="非常勤"),$O16,0)</f>
        <v>0</v>
      </c>
      <c r="DW16" s="439">
        <f t="shared" ref="DW16" si="85">DV16*$BZ16</f>
        <v>0</v>
      </c>
      <c r="DX16" s="439">
        <f t="shared" ref="DX16:DX62" si="86">IF(AND($G16="看護師",$L16="非常勤"),$O16,0)</f>
        <v>0</v>
      </c>
      <c r="DY16" s="439">
        <f t="shared" ref="DY16" si="87">DX16*$BZ16</f>
        <v>0</v>
      </c>
      <c r="DZ16" s="439">
        <f t="shared" ref="DZ16:DZ62" si="88">IF(AND($G16="准看護師",$L16="非常勤"),$O16,0)</f>
        <v>0</v>
      </c>
      <c r="EA16" s="439">
        <f t="shared" ref="EA16" si="89">DZ16*$BZ16</f>
        <v>0</v>
      </c>
      <c r="EB16" s="439">
        <f t="shared" ref="EB16:EB62" si="90">IF(AND($G16="栄養士",$L16="非常勤"),$O16,0)</f>
        <v>0</v>
      </c>
      <c r="EC16" s="439">
        <f t="shared" ref="EC16" si="91">EB16*$BZ16</f>
        <v>0</v>
      </c>
      <c r="ED16" s="439">
        <f t="shared" ref="ED16:ED62" si="92">IF(AND($G16="その他職員",$L16="非常勤"),$O16,0)</f>
        <v>0</v>
      </c>
      <c r="EE16" s="439">
        <f t="shared" si="55"/>
        <v>0</v>
      </c>
      <c r="EF16" s="439">
        <f t="shared" ref="EF16:EF63" si="93">IF(AND(OR(G16="事務職員",G16="調理員",G16="保健師",G16="看護師",G16="准看護師",G16="栄養士",G16="その他"),L16="非常勤"),N16*O16,0)</f>
        <v>0</v>
      </c>
      <c r="EG16" s="439">
        <f t="shared" si="56"/>
        <v>0</v>
      </c>
      <c r="EH16" s="439">
        <f t="shared" si="57"/>
        <v>0</v>
      </c>
      <c r="EI16" s="444">
        <f t="shared" si="58"/>
        <v>0</v>
      </c>
      <c r="EJ16" s="439">
        <f t="shared" si="59"/>
        <v>0</v>
      </c>
      <c r="EK16" s="445">
        <f t="shared" si="60"/>
        <v>0</v>
      </c>
      <c r="EL16" s="439">
        <f t="shared" si="61"/>
        <v>0</v>
      </c>
      <c r="EM16" s="445">
        <f t="shared" si="62"/>
        <v>0</v>
      </c>
      <c r="EN16" s="446">
        <f t="shared" si="63"/>
        <v>0</v>
      </c>
    </row>
    <row r="17" spans="1:144" ht="20.100000000000001" customHeight="1">
      <c r="A17" s="447">
        <f t="shared" si="11"/>
        <v>4</v>
      </c>
      <c r="B17" s="1469"/>
      <c r="C17" s="1469"/>
      <c r="D17" s="423"/>
      <c r="E17" s="448"/>
      <c r="F17" s="448"/>
      <c r="G17" s="448"/>
      <c r="H17" s="448"/>
      <c r="I17" s="449" t="s">
        <v>17</v>
      </c>
      <c r="J17" s="448"/>
      <c r="K17" s="449" t="s">
        <v>44</v>
      </c>
      <c r="L17" s="423"/>
      <c r="M17" s="423"/>
      <c r="N17" s="425" t="str">
        <f>IF(L17="常勤",1,IF(M17="","",IF(M17=0,0,IF(ROUND(M17/⑤⑧処遇Ⅰ入力シート!$B$17,1)&lt;0.1,0.1,ROUND(M17/⑤⑧処遇Ⅰ入力シート!$B$17,1)))))</f>
        <v/>
      </c>
      <c r="O17" s="426"/>
      <c r="P17" s="427" t="s">
        <v>342</v>
      </c>
      <c r="Q17" s="450"/>
      <c r="R17" s="451"/>
      <c r="S17" s="452"/>
      <c r="T17" s="452"/>
      <c r="U17" s="453">
        <f t="shared" si="12"/>
        <v>0</v>
      </c>
      <c r="V17" s="452"/>
      <c r="W17" s="432" t="e">
        <f>ROUND((U17+V17)*⑤⑧処遇Ⅰ入力シート!$AG$17/⑤⑧処遇Ⅰ入力シート!$AC$17,0)</f>
        <v>#DIV/0!</v>
      </c>
      <c r="X17" s="454" t="e">
        <f t="shared" si="13"/>
        <v>#DIV/0!</v>
      </c>
      <c r="Y17" s="451"/>
      <c r="Z17" s="452"/>
      <c r="AA17" s="452"/>
      <c r="AB17" s="452"/>
      <c r="AC17" s="452"/>
      <c r="AD17" s="434">
        <f t="shared" si="14"/>
        <v>0</v>
      </c>
      <c r="AE17" s="432" t="e">
        <f>ROUND(AD17*⑤⑧処遇Ⅰ入力シート!$AG$17/⑤⑧処遇Ⅰ入力シート!$AC$17,0)</f>
        <v>#DIV/0!</v>
      </c>
      <c r="AF17" s="454" t="e">
        <f t="shared" si="15"/>
        <v>#DIV/0!</v>
      </c>
      <c r="AG17" s="455"/>
      <c r="AH17" s="452"/>
      <c r="AI17" s="452"/>
      <c r="AJ17" s="432" t="e">
        <f>ROUND(SUM(AG17:AI17)*⑤⑧処遇Ⅰ入力シート!$AG$17/⑤⑧処遇Ⅰ入力シート!$AC$17,0)</f>
        <v>#DIV/0!</v>
      </c>
      <c r="AK17" s="456" t="e">
        <f t="shared" si="16"/>
        <v>#DIV/0!</v>
      </c>
      <c r="AL17" s="437">
        <f t="shared" si="17"/>
        <v>0</v>
      </c>
      <c r="AM17" s="1466"/>
      <c r="AN17" s="1466"/>
      <c r="AO17" s="1466"/>
      <c r="AP17" s="345"/>
      <c r="AQ17" s="345"/>
      <c r="AR17" s="345"/>
      <c r="AS17" s="321"/>
      <c r="AT17" s="321"/>
      <c r="AU17" s="321"/>
      <c r="AV17" s="321"/>
      <c r="AW17" s="321"/>
      <c r="AX17" s="321"/>
      <c r="AY17" s="321"/>
      <c r="AZ17" s="321"/>
      <c r="BA17" s="321"/>
      <c r="BB17" s="321"/>
      <c r="BC17" s="321"/>
      <c r="BD17" s="321"/>
      <c r="BE17" s="321"/>
      <c r="BF17" s="321"/>
      <c r="BG17" s="321"/>
      <c r="BH17" s="321"/>
      <c r="BI17" s="321"/>
      <c r="BJ17" s="321"/>
      <c r="BK17" s="321"/>
      <c r="BL17" s="321"/>
      <c r="BM17" s="321"/>
      <c r="BN17" s="321"/>
      <c r="BO17" s="321"/>
      <c r="BP17" s="321"/>
      <c r="BQ17" s="321"/>
      <c r="BR17" s="321"/>
      <c r="BS17" s="321"/>
      <c r="BT17" s="321"/>
      <c r="BU17" s="321"/>
      <c r="BV17" s="321"/>
      <c r="BW17" s="321"/>
      <c r="BX17" s="345"/>
      <c r="BY17" s="345"/>
      <c r="BZ17" s="364" t="str">
        <f t="shared" si="18"/>
        <v>0</v>
      </c>
      <c r="CB17" s="438">
        <f t="shared" si="64"/>
        <v>0</v>
      </c>
      <c r="CC17" s="439">
        <f t="shared" si="19"/>
        <v>0</v>
      </c>
      <c r="CD17" s="439">
        <f t="shared" si="65"/>
        <v>0</v>
      </c>
      <c r="CE17" s="439">
        <f t="shared" si="20"/>
        <v>0</v>
      </c>
      <c r="CF17" s="439">
        <f t="shared" si="21"/>
        <v>0</v>
      </c>
      <c r="CG17" s="440">
        <f t="shared" si="22"/>
        <v>0</v>
      </c>
      <c r="CH17" s="439">
        <f t="shared" si="23"/>
        <v>0</v>
      </c>
      <c r="CI17" s="440">
        <f t="shared" si="24"/>
        <v>0</v>
      </c>
      <c r="CJ17" s="439">
        <f t="shared" si="25"/>
        <v>0</v>
      </c>
      <c r="CK17" s="440">
        <f t="shared" si="26"/>
        <v>0</v>
      </c>
      <c r="CL17" s="439">
        <f t="shared" si="66"/>
        <v>0</v>
      </c>
      <c r="CM17" s="439">
        <f t="shared" si="27"/>
        <v>0</v>
      </c>
      <c r="CN17" s="439">
        <f t="shared" si="67"/>
        <v>0</v>
      </c>
      <c r="CO17" s="439">
        <f t="shared" si="28"/>
        <v>0</v>
      </c>
      <c r="CP17" s="439">
        <f t="shared" si="29"/>
        <v>0</v>
      </c>
      <c r="CQ17" s="440">
        <f t="shared" si="30"/>
        <v>0</v>
      </c>
      <c r="CR17" s="439">
        <f t="shared" si="31"/>
        <v>0</v>
      </c>
      <c r="CS17" s="440">
        <f t="shared" si="32"/>
        <v>0</v>
      </c>
      <c r="CT17" s="439">
        <f t="shared" si="33"/>
        <v>0</v>
      </c>
      <c r="CU17" s="440">
        <f t="shared" si="34"/>
        <v>0</v>
      </c>
      <c r="CV17" s="442">
        <f t="shared" si="68"/>
        <v>0</v>
      </c>
      <c r="CW17" s="442">
        <f t="shared" si="35"/>
        <v>0</v>
      </c>
      <c r="CX17" s="442">
        <f t="shared" si="69"/>
        <v>0</v>
      </c>
      <c r="CY17" s="442">
        <f t="shared" ref="CY17" si="94">CX17*$BZ17</f>
        <v>0</v>
      </c>
      <c r="CZ17" s="442">
        <f t="shared" si="71"/>
        <v>0</v>
      </c>
      <c r="DA17" s="442">
        <f t="shared" ref="DA17" si="95">CZ17*$BZ17</f>
        <v>0</v>
      </c>
      <c r="DB17" s="442">
        <f t="shared" si="73"/>
        <v>0</v>
      </c>
      <c r="DC17" s="442">
        <f t="shared" ref="DC17" si="96">DB17*$BZ17</f>
        <v>0</v>
      </c>
      <c r="DD17" s="442">
        <f t="shared" si="75"/>
        <v>0</v>
      </c>
      <c r="DE17" s="442">
        <f t="shared" ref="DE17" si="97">DD17*$BZ17</f>
        <v>0</v>
      </c>
      <c r="DF17" s="442">
        <f t="shared" si="77"/>
        <v>0</v>
      </c>
      <c r="DG17" s="442">
        <f t="shared" ref="DG17" si="98">DF17*$BZ17</f>
        <v>0</v>
      </c>
      <c r="DH17" s="442">
        <f t="shared" si="79"/>
        <v>0</v>
      </c>
      <c r="DI17" s="442">
        <f t="shared" si="41"/>
        <v>0</v>
      </c>
      <c r="DJ17" s="442">
        <f t="shared" si="80"/>
        <v>0</v>
      </c>
      <c r="DK17" s="442">
        <f t="shared" si="42"/>
        <v>0</v>
      </c>
      <c r="DL17" s="442">
        <f t="shared" si="43"/>
        <v>0</v>
      </c>
      <c r="DM17" s="440">
        <f t="shared" si="44"/>
        <v>0</v>
      </c>
      <c r="DN17" s="442">
        <f t="shared" si="45"/>
        <v>0</v>
      </c>
      <c r="DO17" s="440">
        <f t="shared" si="46"/>
        <v>0</v>
      </c>
      <c r="DP17" s="442">
        <f t="shared" si="47"/>
        <v>0</v>
      </c>
      <c r="DQ17" s="440">
        <f t="shared" si="48"/>
        <v>0</v>
      </c>
      <c r="DR17" s="439">
        <f t="shared" si="81"/>
        <v>0</v>
      </c>
      <c r="DS17" s="439">
        <f t="shared" si="49"/>
        <v>0</v>
      </c>
      <c r="DT17" s="439">
        <f t="shared" si="82"/>
        <v>0</v>
      </c>
      <c r="DU17" s="439">
        <f t="shared" ref="DU17" si="99">DT17*$BZ17</f>
        <v>0</v>
      </c>
      <c r="DV17" s="439">
        <f t="shared" si="84"/>
        <v>0</v>
      </c>
      <c r="DW17" s="439">
        <f t="shared" ref="DW17" si="100">DV17*$BZ17</f>
        <v>0</v>
      </c>
      <c r="DX17" s="439">
        <f t="shared" si="86"/>
        <v>0</v>
      </c>
      <c r="DY17" s="439">
        <f t="shared" ref="DY17" si="101">DX17*$BZ17</f>
        <v>0</v>
      </c>
      <c r="DZ17" s="439">
        <f t="shared" si="88"/>
        <v>0</v>
      </c>
      <c r="EA17" s="439">
        <f t="shared" ref="EA17" si="102">DZ17*$BZ17</f>
        <v>0</v>
      </c>
      <c r="EB17" s="439">
        <f t="shared" si="90"/>
        <v>0</v>
      </c>
      <c r="EC17" s="439">
        <f t="shared" ref="EC17" si="103">EB17*$BZ17</f>
        <v>0</v>
      </c>
      <c r="ED17" s="439">
        <f t="shared" si="92"/>
        <v>0</v>
      </c>
      <c r="EE17" s="439">
        <f t="shared" si="55"/>
        <v>0</v>
      </c>
      <c r="EF17" s="439">
        <f t="shared" si="93"/>
        <v>0</v>
      </c>
      <c r="EG17" s="439">
        <f t="shared" si="56"/>
        <v>0</v>
      </c>
      <c r="EH17" s="439">
        <f t="shared" si="57"/>
        <v>0</v>
      </c>
      <c r="EI17" s="444">
        <f t="shared" si="58"/>
        <v>0</v>
      </c>
      <c r="EJ17" s="439">
        <f t="shared" si="59"/>
        <v>0</v>
      </c>
      <c r="EK17" s="445">
        <f t="shared" si="60"/>
        <v>0</v>
      </c>
      <c r="EL17" s="439">
        <f t="shared" si="61"/>
        <v>0</v>
      </c>
      <c r="EM17" s="445">
        <f t="shared" si="62"/>
        <v>0</v>
      </c>
      <c r="EN17" s="446">
        <f t="shared" si="63"/>
        <v>0</v>
      </c>
    </row>
    <row r="18" spans="1:144" ht="20.100000000000001" customHeight="1">
      <c r="A18" s="447">
        <f t="shared" si="11"/>
        <v>5</v>
      </c>
      <c r="B18" s="1469"/>
      <c r="C18" s="1469"/>
      <c r="D18" s="423"/>
      <c r="E18" s="448"/>
      <c r="F18" s="448"/>
      <c r="G18" s="448"/>
      <c r="H18" s="448"/>
      <c r="I18" s="449" t="s">
        <v>17</v>
      </c>
      <c r="J18" s="448"/>
      <c r="K18" s="449" t="s">
        <v>44</v>
      </c>
      <c r="L18" s="423"/>
      <c r="M18" s="423"/>
      <c r="N18" s="425" t="str">
        <f>IF(L18="常勤",1,IF(M18="","",IF(M18=0,0,IF(ROUND(M18/⑤⑧処遇Ⅰ入力シート!$B$17,1)&lt;0.1,0.1,ROUND(M18/⑤⑧処遇Ⅰ入力シート!$B$17,1)))))</f>
        <v/>
      </c>
      <c r="O18" s="426"/>
      <c r="P18" s="427" t="s">
        <v>342</v>
      </c>
      <c r="Q18" s="450"/>
      <c r="R18" s="451"/>
      <c r="S18" s="452"/>
      <c r="T18" s="452"/>
      <c r="U18" s="453">
        <f t="shared" si="12"/>
        <v>0</v>
      </c>
      <c r="V18" s="452"/>
      <c r="W18" s="432" t="e">
        <f>ROUND((U18+V18)*⑤⑧処遇Ⅰ入力シート!$AG$17/⑤⑧処遇Ⅰ入力シート!$AC$17,0)</f>
        <v>#DIV/0!</v>
      </c>
      <c r="X18" s="454" t="e">
        <f t="shared" si="13"/>
        <v>#DIV/0!</v>
      </c>
      <c r="Y18" s="451"/>
      <c r="Z18" s="452"/>
      <c r="AA18" s="452"/>
      <c r="AB18" s="452"/>
      <c r="AC18" s="452"/>
      <c r="AD18" s="434">
        <f t="shared" si="14"/>
        <v>0</v>
      </c>
      <c r="AE18" s="432" t="e">
        <f>ROUND(AD18*⑤⑧処遇Ⅰ入力シート!$AG$17/⑤⑧処遇Ⅰ入力シート!$AC$17,0)</f>
        <v>#DIV/0!</v>
      </c>
      <c r="AF18" s="454" t="e">
        <f t="shared" si="15"/>
        <v>#DIV/0!</v>
      </c>
      <c r="AG18" s="455"/>
      <c r="AH18" s="452"/>
      <c r="AI18" s="452"/>
      <c r="AJ18" s="432" t="e">
        <f>ROUND(SUM(AG18:AI18)*⑤⑧処遇Ⅰ入力シート!$AG$17/⑤⑧処遇Ⅰ入力シート!$AC$17,0)</f>
        <v>#DIV/0!</v>
      </c>
      <c r="AK18" s="456" t="e">
        <f t="shared" si="16"/>
        <v>#DIV/0!</v>
      </c>
      <c r="AL18" s="437">
        <f t="shared" si="17"/>
        <v>0</v>
      </c>
      <c r="AM18" s="1466"/>
      <c r="AN18" s="1466"/>
      <c r="AO18" s="1466"/>
      <c r="AP18" s="345"/>
      <c r="AQ18" s="345"/>
      <c r="AR18" s="459"/>
      <c r="AS18" s="1599" t="s">
        <v>26</v>
      </c>
      <c r="AT18" s="1600"/>
      <c r="AU18" s="1600"/>
      <c r="AV18" s="1600"/>
      <c r="AW18" s="1600"/>
      <c r="AX18" s="1600"/>
      <c r="AY18" s="1600"/>
      <c r="AZ18" s="1600"/>
      <c r="BA18" s="1600"/>
      <c r="BB18" s="1600"/>
      <c r="BC18" s="1600"/>
      <c r="BD18" s="1600"/>
      <c r="BE18" s="1600"/>
      <c r="BF18" s="1600"/>
      <c r="BG18" s="1601"/>
      <c r="BH18" s="460"/>
      <c r="BI18" s="1605" t="s">
        <v>26</v>
      </c>
      <c r="BJ18" s="1605"/>
      <c r="BK18" s="1605"/>
      <c r="BL18" s="1605"/>
      <c r="BM18" s="1605"/>
      <c r="BN18" s="1605"/>
      <c r="BO18" s="1605"/>
      <c r="BP18" s="1605"/>
      <c r="BQ18" s="1605"/>
      <c r="BR18" s="1605"/>
      <c r="BS18" s="1605"/>
      <c r="BT18" s="1605"/>
      <c r="BU18" s="1605"/>
      <c r="BV18" s="1605"/>
      <c r="BW18" s="1605"/>
      <c r="BX18" s="1605"/>
      <c r="BY18" s="345"/>
      <c r="BZ18" s="364" t="str">
        <f t="shared" si="18"/>
        <v>0</v>
      </c>
      <c r="CB18" s="438">
        <f t="shared" si="64"/>
        <v>0</v>
      </c>
      <c r="CC18" s="439">
        <f t="shared" si="19"/>
        <v>0</v>
      </c>
      <c r="CD18" s="439">
        <f t="shared" si="65"/>
        <v>0</v>
      </c>
      <c r="CE18" s="439">
        <f t="shared" si="20"/>
        <v>0</v>
      </c>
      <c r="CF18" s="439">
        <f t="shared" si="21"/>
        <v>0</v>
      </c>
      <c r="CG18" s="440">
        <f t="shared" si="22"/>
        <v>0</v>
      </c>
      <c r="CH18" s="439">
        <f t="shared" si="23"/>
        <v>0</v>
      </c>
      <c r="CI18" s="440">
        <f t="shared" si="24"/>
        <v>0</v>
      </c>
      <c r="CJ18" s="439">
        <f t="shared" si="25"/>
        <v>0</v>
      </c>
      <c r="CK18" s="440">
        <f t="shared" si="26"/>
        <v>0</v>
      </c>
      <c r="CL18" s="439">
        <f t="shared" si="66"/>
        <v>0</v>
      </c>
      <c r="CM18" s="439">
        <f t="shared" si="27"/>
        <v>0</v>
      </c>
      <c r="CN18" s="439">
        <f t="shared" si="67"/>
        <v>0</v>
      </c>
      <c r="CO18" s="439">
        <f t="shared" si="28"/>
        <v>0</v>
      </c>
      <c r="CP18" s="439">
        <f t="shared" si="29"/>
        <v>0</v>
      </c>
      <c r="CQ18" s="440">
        <f t="shared" si="30"/>
        <v>0</v>
      </c>
      <c r="CR18" s="439">
        <f t="shared" si="31"/>
        <v>0</v>
      </c>
      <c r="CS18" s="440">
        <f t="shared" si="32"/>
        <v>0</v>
      </c>
      <c r="CT18" s="439">
        <f t="shared" si="33"/>
        <v>0</v>
      </c>
      <c r="CU18" s="440">
        <f t="shared" si="34"/>
        <v>0</v>
      </c>
      <c r="CV18" s="442">
        <f t="shared" si="68"/>
        <v>0</v>
      </c>
      <c r="CW18" s="442">
        <f t="shared" si="35"/>
        <v>0</v>
      </c>
      <c r="CX18" s="442">
        <f t="shared" si="69"/>
        <v>0</v>
      </c>
      <c r="CY18" s="442">
        <f t="shared" ref="CY18" si="104">CX18*$BZ18</f>
        <v>0</v>
      </c>
      <c r="CZ18" s="442">
        <f t="shared" si="71"/>
        <v>0</v>
      </c>
      <c r="DA18" s="442">
        <f t="shared" ref="DA18" si="105">CZ18*$BZ18</f>
        <v>0</v>
      </c>
      <c r="DB18" s="442">
        <f t="shared" si="73"/>
        <v>0</v>
      </c>
      <c r="DC18" s="442">
        <f t="shared" ref="DC18" si="106">DB18*$BZ18</f>
        <v>0</v>
      </c>
      <c r="DD18" s="442">
        <f t="shared" si="75"/>
        <v>0</v>
      </c>
      <c r="DE18" s="442">
        <f t="shared" ref="DE18" si="107">DD18*$BZ18</f>
        <v>0</v>
      </c>
      <c r="DF18" s="442">
        <f t="shared" si="77"/>
        <v>0</v>
      </c>
      <c r="DG18" s="442">
        <f t="shared" ref="DG18" si="108">DF18*$BZ18</f>
        <v>0</v>
      </c>
      <c r="DH18" s="442">
        <f t="shared" si="79"/>
        <v>0</v>
      </c>
      <c r="DI18" s="442">
        <f t="shared" si="41"/>
        <v>0</v>
      </c>
      <c r="DJ18" s="442">
        <f t="shared" si="80"/>
        <v>0</v>
      </c>
      <c r="DK18" s="442">
        <f t="shared" si="42"/>
        <v>0</v>
      </c>
      <c r="DL18" s="442">
        <f t="shared" si="43"/>
        <v>0</v>
      </c>
      <c r="DM18" s="440">
        <f t="shared" si="44"/>
        <v>0</v>
      </c>
      <c r="DN18" s="442">
        <f t="shared" si="45"/>
        <v>0</v>
      </c>
      <c r="DO18" s="440">
        <f t="shared" si="46"/>
        <v>0</v>
      </c>
      <c r="DP18" s="442">
        <f t="shared" si="47"/>
        <v>0</v>
      </c>
      <c r="DQ18" s="440">
        <f t="shared" si="48"/>
        <v>0</v>
      </c>
      <c r="DR18" s="439">
        <f t="shared" si="81"/>
        <v>0</v>
      </c>
      <c r="DS18" s="439">
        <f t="shared" si="49"/>
        <v>0</v>
      </c>
      <c r="DT18" s="439">
        <f t="shared" si="82"/>
        <v>0</v>
      </c>
      <c r="DU18" s="439">
        <f t="shared" ref="DU18" si="109">DT18*$BZ18</f>
        <v>0</v>
      </c>
      <c r="DV18" s="439">
        <f t="shared" si="84"/>
        <v>0</v>
      </c>
      <c r="DW18" s="439">
        <f t="shared" ref="DW18" si="110">DV18*$BZ18</f>
        <v>0</v>
      </c>
      <c r="DX18" s="439">
        <f t="shared" si="86"/>
        <v>0</v>
      </c>
      <c r="DY18" s="439">
        <f t="shared" ref="DY18" si="111">DX18*$BZ18</f>
        <v>0</v>
      </c>
      <c r="DZ18" s="439">
        <f t="shared" si="88"/>
        <v>0</v>
      </c>
      <c r="EA18" s="439">
        <f t="shared" ref="EA18" si="112">DZ18*$BZ18</f>
        <v>0</v>
      </c>
      <c r="EB18" s="439">
        <f t="shared" si="90"/>
        <v>0</v>
      </c>
      <c r="EC18" s="439">
        <f t="shared" ref="EC18" si="113">EB18*$BZ18</f>
        <v>0</v>
      </c>
      <c r="ED18" s="439">
        <f t="shared" si="92"/>
        <v>0</v>
      </c>
      <c r="EE18" s="439">
        <f t="shared" si="55"/>
        <v>0</v>
      </c>
      <c r="EF18" s="439">
        <f t="shared" si="93"/>
        <v>0</v>
      </c>
      <c r="EG18" s="439">
        <f t="shared" si="56"/>
        <v>0</v>
      </c>
      <c r="EH18" s="439">
        <f t="shared" si="57"/>
        <v>0</v>
      </c>
      <c r="EI18" s="444">
        <f t="shared" si="58"/>
        <v>0</v>
      </c>
      <c r="EJ18" s="439">
        <f t="shared" si="59"/>
        <v>0</v>
      </c>
      <c r="EK18" s="445">
        <f t="shared" si="60"/>
        <v>0</v>
      </c>
      <c r="EL18" s="439">
        <f t="shared" si="61"/>
        <v>0</v>
      </c>
      <c r="EM18" s="445">
        <f t="shared" si="62"/>
        <v>0</v>
      </c>
      <c r="EN18" s="446">
        <f t="shared" si="63"/>
        <v>0</v>
      </c>
    </row>
    <row r="19" spans="1:144" ht="20.100000000000001" customHeight="1">
      <c r="A19" s="447">
        <f t="shared" si="11"/>
        <v>6</v>
      </c>
      <c r="B19" s="1469"/>
      <c r="C19" s="1469"/>
      <c r="D19" s="423"/>
      <c r="E19" s="448"/>
      <c r="F19" s="448"/>
      <c r="G19" s="448"/>
      <c r="H19" s="448"/>
      <c r="I19" s="449" t="s">
        <v>17</v>
      </c>
      <c r="J19" s="448"/>
      <c r="K19" s="449" t="s">
        <v>44</v>
      </c>
      <c r="L19" s="423"/>
      <c r="M19" s="423"/>
      <c r="N19" s="425" t="str">
        <f>IF(L19="常勤",1,IF(M19="","",IF(M19=0,0,IF(ROUND(M19/⑤⑧処遇Ⅰ入力シート!$B$17,1)&lt;0.1,0.1,ROUND(M19/⑤⑧処遇Ⅰ入力シート!$B$17,1)))))</f>
        <v/>
      </c>
      <c r="O19" s="426"/>
      <c r="P19" s="427" t="s">
        <v>342</v>
      </c>
      <c r="Q19" s="450"/>
      <c r="R19" s="451"/>
      <c r="S19" s="452"/>
      <c r="T19" s="452"/>
      <c r="U19" s="453">
        <f t="shared" si="12"/>
        <v>0</v>
      </c>
      <c r="V19" s="452"/>
      <c r="W19" s="432" t="e">
        <f>ROUND((U19+V19)*⑤⑧処遇Ⅰ入力シート!$AG$17/⑤⑧処遇Ⅰ入力シート!$AC$17,0)</f>
        <v>#DIV/0!</v>
      </c>
      <c r="X19" s="454" t="e">
        <f t="shared" si="13"/>
        <v>#DIV/0!</v>
      </c>
      <c r="Y19" s="451"/>
      <c r="Z19" s="452"/>
      <c r="AA19" s="452"/>
      <c r="AB19" s="452"/>
      <c r="AC19" s="452"/>
      <c r="AD19" s="434">
        <f t="shared" si="14"/>
        <v>0</v>
      </c>
      <c r="AE19" s="432" t="e">
        <f>ROUND(AD19*⑤⑧処遇Ⅰ入力シート!$AG$17/⑤⑧処遇Ⅰ入力シート!$AC$17,0)</f>
        <v>#DIV/0!</v>
      </c>
      <c r="AF19" s="454" t="e">
        <f t="shared" si="15"/>
        <v>#DIV/0!</v>
      </c>
      <c r="AG19" s="455"/>
      <c r="AH19" s="452"/>
      <c r="AI19" s="452"/>
      <c r="AJ19" s="432" t="e">
        <f>ROUND(SUM(AG19:AI19)*⑤⑧処遇Ⅰ入力シート!$AG$17/⑤⑧処遇Ⅰ入力シート!$AC$17,0)</f>
        <v>#DIV/0!</v>
      </c>
      <c r="AK19" s="456" t="e">
        <f t="shared" si="16"/>
        <v>#DIV/0!</v>
      </c>
      <c r="AL19" s="437">
        <f t="shared" si="17"/>
        <v>0</v>
      </c>
      <c r="AM19" s="1466"/>
      <c r="AN19" s="1466"/>
      <c r="AO19" s="1466"/>
      <c r="AP19" s="345"/>
      <c r="AQ19" s="345"/>
      <c r="AR19" s="459"/>
      <c r="AS19" s="1602"/>
      <c r="AT19" s="1603"/>
      <c r="AU19" s="1603"/>
      <c r="AV19" s="1603"/>
      <c r="AW19" s="1603"/>
      <c r="AX19" s="1603"/>
      <c r="AY19" s="1603"/>
      <c r="AZ19" s="1603"/>
      <c r="BA19" s="1603"/>
      <c r="BB19" s="1603"/>
      <c r="BC19" s="1603"/>
      <c r="BD19" s="1603"/>
      <c r="BE19" s="1603"/>
      <c r="BF19" s="1603"/>
      <c r="BG19" s="1604"/>
      <c r="BH19" s="460"/>
      <c r="BI19" s="1605"/>
      <c r="BJ19" s="1605"/>
      <c r="BK19" s="1605"/>
      <c r="BL19" s="1605"/>
      <c r="BM19" s="1605"/>
      <c r="BN19" s="1605"/>
      <c r="BO19" s="1605"/>
      <c r="BP19" s="1605"/>
      <c r="BQ19" s="1605"/>
      <c r="BR19" s="1605"/>
      <c r="BS19" s="1605"/>
      <c r="BT19" s="1605"/>
      <c r="BU19" s="1605"/>
      <c r="BV19" s="1605"/>
      <c r="BW19" s="1605"/>
      <c r="BX19" s="1605"/>
      <c r="BY19" s="345"/>
      <c r="BZ19" s="364" t="str">
        <f t="shared" si="18"/>
        <v>0</v>
      </c>
      <c r="CB19" s="438">
        <f t="shared" si="64"/>
        <v>0</v>
      </c>
      <c r="CC19" s="439">
        <f t="shared" si="19"/>
        <v>0</v>
      </c>
      <c r="CD19" s="439">
        <f t="shared" si="65"/>
        <v>0</v>
      </c>
      <c r="CE19" s="439">
        <f t="shared" si="20"/>
        <v>0</v>
      </c>
      <c r="CF19" s="439">
        <f t="shared" si="21"/>
        <v>0</v>
      </c>
      <c r="CG19" s="440">
        <f t="shared" si="22"/>
        <v>0</v>
      </c>
      <c r="CH19" s="439">
        <f t="shared" si="23"/>
        <v>0</v>
      </c>
      <c r="CI19" s="440">
        <f t="shared" si="24"/>
        <v>0</v>
      </c>
      <c r="CJ19" s="439">
        <f t="shared" si="25"/>
        <v>0</v>
      </c>
      <c r="CK19" s="440">
        <f t="shared" si="26"/>
        <v>0</v>
      </c>
      <c r="CL19" s="439">
        <f t="shared" si="66"/>
        <v>0</v>
      </c>
      <c r="CM19" s="439">
        <f t="shared" si="27"/>
        <v>0</v>
      </c>
      <c r="CN19" s="439">
        <f t="shared" si="67"/>
        <v>0</v>
      </c>
      <c r="CO19" s="439">
        <f t="shared" si="28"/>
        <v>0</v>
      </c>
      <c r="CP19" s="439">
        <f t="shared" si="29"/>
        <v>0</v>
      </c>
      <c r="CQ19" s="440">
        <f t="shared" si="30"/>
        <v>0</v>
      </c>
      <c r="CR19" s="439">
        <f t="shared" si="31"/>
        <v>0</v>
      </c>
      <c r="CS19" s="440">
        <f t="shared" si="32"/>
        <v>0</v>
      </c>
      <c r="CT19" s="439">
        <f t="shared" si="33"/>
        <v>0</v>
      </c>
      <c r="CU19" s="440">
        <f t="shared" si="34"/>
        <v>0</v>
      </c>
      <c r="CV19" s="442">
        <f t="shared" si="68"/>
        <v>0</v>
      </c>
      <c r="CW19" s="442">
        <f t="shared" si="35"/>
        <v>0</v>
      </c>
      <c r="CX19" s="442">
        <f t="shared" si="69"/>
        <v>0</v>
      </c>
      <c r="CY19" s="442">
        <f t="shared" ref="CY19" si="114">CX19*$BZ19</f>
        <v>0</v>
      </c>
      <c r="CZ19" s="442">
        <f t="shared" si="71"/>
        <v>0</v>
      </c>
      <c r="DA19" s="442">
        <f t="shared" ref="DA19" si="115">CZ19*$BZ19</f>
        <v>0</v>
      </c>
      <c r="DB19" s="442">
        <f t="shared" si="73"/>
        <v>0</v>
      </c>
      <c r="DC19" s="442">
        <f t="shared" ref="DC19" si="116">DB19*$BZ19</f>
        <v>0</v>
      </c>
      <c r="DD19" s="442">
        <f t="shared" si="75"/>
        <v>0</v>
      </c>
      <c r="DE19" s="442">
        <f t="shared" ref="DE19" si="117">DD19*$BZ19</f>
        <v>0</v>
      </c>
      <c r="DF19" s="442">
        <f t="shared" si="77"/>
        <v>0</v>
      </c>
      <c r="DG19" s="442">
        <f t="shared" ref="DG19" si="118">DF19*$BZ19</f>
        <v>0</v>
      </c>
      <c r="DH19" s="442">
        <f t="shared" si="79"/>
        <v>0</v>
      </c>
      <c r="DI19" s="442">
        <f t="shared" si="41"/>
        <v>0</v>
      </c>
      <c r="DJ19" s="442">
        <f t="shared" si="80"/>
        <v>0</v>
      </c>
      <c r="DK19" s="442">
        <f t="shared" si="42"/>
        <v>0</v>
      </c>
      <c r="DL19" s="442">
        <f t="shared" si="43"/>
        <v>0</v>
      </c>
      <c r="DM19" s="440">
        <f t="shared" si="44"/>
        <v>0</v>
      </c>
      <c r="DN19" s="442">
        <f t="shared" si="45"/>
        <v>0</v>
      </c>
      <c r="DO19" s="440">
        <f t="shared" si="46"/>
        <v>0</v>
      </c>
      <c r="DP19" s="442">
        <f t="shared" si="47"/>
        <v>0</v>
      </c>
      <c r="DQ19" s="440">
        <f t="shared" si="48"/>
        <v>0</v>
      </c>
      <c r="DR19" s="439">
        <f t="shared" si="81"/>
        <v>0</v>
      </c>
      <c r="DS19" s="439">
        <f t="shared" si="49"/>
        <v>0</v>
      </c>
      <c r="DT19" s="439">
        <f t="shared" si="82"/>
        <v>0</v>
      </c>
      <c r="DU19" s="439">
        <f t="shared" ref="DU19" si="119">DT19*$BZ19</f>
        <v>0</v>
      </c>
      <c r="DV19" s="439">
        <f t="shared" si="84"/>
        <v>0</v>
      </c>
      <c r="DW19" s="439">
        <f t="shared" ref="DW19" si="120">DV19*$BZ19</f>
        <v>0</v>
      </c>
      <c r="DX19" s="439">
        <f t="shared" si="86"/>
        <v>0</v>
      </c>
      <c r="DY19" s="439">
        <f t="shared" ref="DY19" si="121">DX19*$BZ19</f>
        <v>0</v>
      </c>
      <c r="DZ19" s="439">
        <f t="shared" si="88"/>
        <v>0</v>
      </c>
      <c r="EA19" s="439">
        <f t="shared" ref="EA19" si="122">DZ19*$BZ19</f>
        <v>0</v>
      </c>
      <c r="EB19" s="439">
        <f t="shared" si="90"/>
        <v>0</v>
      </c>
      <c r="EC19" s="439">
        <f t="shared" ref="EC19" si="123">EB19*$BZ19</f>
        <v>0</v>
      </c>
      <c r="ED19" s="439">
        <f t="shared" si="92"/>
        <v>0</v>
      </c>
      <c r="EE19" s="439">
        <f t="shared" si="55"/>
        <v>0</v>
      </c>
      <c r="EF19" s="439">
        <f t="shared" si="93"/>
        <v>0</v>
      </c>
      <c r="EG19" s="439">
        <f t="shared" si="56"/>
        <v>0</v>
      </c>
      <c r="EH19" s="439">
        <f t="shared" si="57"/>
        <v>0</v>
      </c>
      <c r="EI19" s="444">
        <f t="shared" si="58"/>
        <v>0</v>
      </c>
      <c r="EJ19" s="439">
        <f t="shared" si="59"/>
        <v>0</v>
      </c>
      <c r="EK19" s="445">
        <f t="shared" si="60"/>
        <v>0</v>
      </c>
      <c r="EL19" s="439">
        <f t="shared" si="61"/>
        <v>0</v>
      </c>
      <c r="EM19" s="445">
        <f t="shared" si="62"/>
        <v>0</v>
      </c>
      <c r="EN19" s="446">
        <f t="shared" si="63"/>
        <v>0</v>
      </c>
    </row>
    <row r="20" spans="1:144" ht="20.100000000000001" customHeight="1">
      <c r="A20" s="447">
        <f t="shared" si="11"/>
        <v>7</v>
      </c>
      <c r="B20" s="1469"/>
      <c r="C20" s="1469"/>
      <c r="D20" s="423"/>
      <c r="E20" s="448"/>
      <c r="F20" s="448"/>
      <c r="G20" s="448"/>
      <c r="H20" s="448"/>
      <c r="I20" s="449" t="s">
        <v>17</v>
      </c>
      <c r="J20" s="448"/>
      <c r="K20" s="449" t="s">
        <v>44</v>
      </c>
      <c r="L20" s="423"/>
      <c r="M20" s="423"/>
      <c r="N20" s="425" t="str">
        <f>IF(L20="常勤",1,IF(M20="","",IF(M20=0,0,IF(ROUND(M20/⑤⑧処遇Ⅰ入力シート!$B$17,1)&lt;0.1,0.1,ROUND(M20/⑤⑧処遇Ⅰ入力シート!$B$17,1)))))</f>
        <v/>
      </c>
      <c r="O20" s="426"/>
      <c r="P20" s="427" t="s">
        <v>342</v>
      </c>
      <c r="Q20" s="450"/>
      <c r="R20" s="451"/>
      <c r="S20" s="452"/>
      <c r="T20" s="452"/>
      <c r="U20" s="453">
        <f t="shared" si="12"/>
        <v>0</v>
      </c>
      <c r="V20" s="452"/>
      <c r="W20" s="432" t="e">
        <f>ROUND((U20+V20)*⑤⑧処遇Ⅰ入力シート!$AG$17/⑤⑧処遇Ⅰ入力シート!$AC$17,0)</f>
        <v>#DIV/0!</v>
      </c>
      <c r="X20" s="454" t="e">
        <f t="shared" si="13"/>
        <v>#DIV/0!</v>
      </c>
      <c r="Y20" s="451"/>
      <c r="Z20" s="452"/>
      <c r="AA20" s="452"/>
      <c r="AB20" s="452"/>
      <c r="AC20" s="452"/>
      <c r="AD20" s="434">
        <f t="shared" si="14"/>
        <v>0</v>
      </c>
      <c r="AE20" s="432" t="e">
        <f>ROUND(AD20*⑤⑧処遇Ⅰ入力シート!$AG$17/⑤⑧処遇Ⅰ入力シート!$AC$17,0)</f>
        <v>#DIV/0!</v>
      </c>
      <c r="AF20" s="454" t="e">
        <f t="shared" si="15"/>
        <v>#DIV/0!</v>
      </c>
      <c r="AG20" s="455"/>
      <c r="AH20" s="452"/>
      <c r="AI20" s="452"/>
      <c r="AJ20" s="432" t="e">
        <f>ROUND(SUM(AG20:AI20)*⑤⑧処遇Ⅰ入力シート!$AG$17/⑤⑧処遇Ⅰ入力シート!$AC$17,0)</f>
        <v>#DIV/0!</v>
      </c>
      <c r="AK20" s="456" t="e">
        <f t="shared" si="16"/>
        <v>#DIV/0!</v>
      </c>
      <c r="AL20" s="437">
        <f t="shared" si="17"/>
        <v>0</v>
      </c>
      <c r="AM20" s="1466"/>
      <c r="AN20" s="1466"/>
      <c r="AO20" s="1466"/>
      <c r="AP20" s="345"/>
      <c r="AQ20" s="345"/>
      <c r="AR20" s="459"/>
      <c r="AS20" s="1438" t="s">
        <v>93</v>
      </c>
      <c r="AT20" s="1439"/>
      <c r="AU20" s="1442" t="s">
        <v>18</v>
      </c>
      <c r="AV20" s="1443"/>
      <c r="AW20" s="1444"/>
      <c r="AX20" s="1442" t="s">
        <v>22</v>
      </c>
      <c r="AY20" s="1444"/>
      <c r="AZ20" s="1450" t="s">
        <v>19</v>
      </c>
      <c r="BA20" s="1451"/>
      <c r="BB20" s="1452" t="s">
        <v>23</v>
      </c>
      <c r="BC20" s="1452"/>
      <c r="BD20" s="1452"/>
      <c r="BE20" s="1452"/>
      <c r="BF20" s="1452"/>
      <c r="BG20" s="1449"/>
      <c r="BH20" s="460"/>
      <c r="BI20" s="1456" t="s">
        <v>94</v>
      </c>
      <c r="BJ20" s="1456"/>
      <c r="BK20" s="1406" t="s">
        <v>18</v>
      </c>
      <c r="BL20" s="1406"/>
      <c r="BM20" s="1406"/>
      <c r="BN20" s="1406" t="s">
        <v>22</v>
      </c>
      <c r="BO20" s="1406"/>
      <c r="BP20" s="1406" t="s">
        <v>19</v>
      </c>
      <c r="BQ20" s="1406"/>
      <c r="BR20" s="1406"/>
      <c r="BS20" s="1406" t="s">
        <v>23</v>
      </c>
      <c r="BT20" s="1406"/>
      <c r="BU20" s="1406"/>
      <c r="BV20" s="1406"/>
      <c r="BW20" s="1406"/>
      <c r="BX20" s="1406"/>
      <c r="BY20" s="345"/>
      <c r="BZ20" s="364" t="str">
        <f t="shared" si="18"/>
        <v>0</v>
      </c>
      <c r="CB20" s="438">
        <f t="shared" si="64"/>
        <v>0</v>
      </c>
      <c r="CC20" s="439">
        <f t="shared" si="19"/>
        <v>0</v>
      </c>
      <c r="CD20" s="439">
        <f t="shared" si="65"/>
        <v>0</v>
      </c>
      <c r="CE20" s="439">
        <f t="shared" si="20"/>
        <v>0</v>
      </c>
      <c r="CF20" s="439">
        <f t="shared" si="21"/>
        <v>0</v>
      </c>
      <c r="CG20" s="440">
        <f t="shared" si="22"/>
        <v>0</v>
      </c>
      <c r="CH20" s="439">
        <f t="shared" si="23"/>
        <v>0</v>
      </c>
      <c r="CI20" s="440">
        <f t="shared" si="24"/>
        <v>0</v>
      </c>
      <c r="CJ20" s="439">
        <f t="shared" si="25"/>
        <v>0</v>
      </c>
      <c r="CK20" s="440">
        <f t="shared" si="26"/>
        <v>0</v>
      </c>
      <c r="CL20" s="439">
        <f t="shared" si="66"/>
        <v>0</v>
      </c>
      <c r="CM20" s="439">
        <f t="shared" si="27"/>
        <v>0</v>
      </c>
      <c r="CN20" s="439">
        <f t="shared" si="67"/>
        <v>0</v>
      </c>
      <c r="CO20" s="439">
        <f t="shared" si="28"/>
        <v>0</v>
      </c>
      <c r="CP20" s="439">
        <f t="shared" si="29"/>
        <v>0</v>
      </c>
      <c r="CQ20" s="440">
        <f t="shared" si="30"/>
        <v>0</v>
      </c>
      <c r="CR20" s="439">
        <f t="shared" si="31"/>
        <v>0</v>
      </c>
      <c r="CS20" s="440">
        <f t="shared" si="32"/>
        <v>0</v>
      </c>
      <c r="CT20" s="439">
        <f t="shared" si="33"/>
        <v>0</v>
      </c>
      <c r="CU20" s="440">
        <f t="shared" si="34"/>
        <v>0</v>
      </c>
      <c r="CV20" s="442">
        <f t="shared" si="68"/>
        <v>0</v>
      </c>
      <c r="CW20" s="442">
        <f t="shared" si="35"/>
        <v>0</v>
      </c>
      <c r="CX20" s="442">
        <f t="shared" si="69"/>
        <v>0</v>
      </c>
      <c r="CY20" s="442">
        <f t="shared" ref="CY20" si="124">CX20*$BZ20</f>
        <v>0</v>
      </c>
      <c r="CZ20" s="442">
        <f t="shared" si="71"/>
        <v>0</v>
      </c>
      <c r="DA20" s="442">
        <f t="shared" ref="DA20" si="125">CZ20*$BZ20</f>
        <v>0</v>
      </c>
      <c r="DB20" s="442">
        <f t="shared" si="73"/>
        <v>0</v>
      </c>
      <c r="DC20" s="442">
        <f t="shared" ref="DC20" si="126">DB20*$BZ20</f>
        <v>0</v>
      </c>
      <c r="DD20" s="442">
        <f t="shared" si="75"/>
        <v>0</v>
      </c>
      <c r="DE20" s="442">
        <f t="shared" ref="DE20" si="127">DD20*$BZ20</f>
        <v>0</v>
      </c>
      <c r="DF20" s="442">
        <f t="shared" si="77"/>
        <v>0</v>
      </c>
      <c r="DG20" s="442">
        <f t="shared" ref="DG20" si="128">DF20*$BZ20</f>
        <v>0</v>
      </c>
      <c r="DH20" s="442">
        <f t="shared" si="79"/>
        <v>0</v>
      </c>
      <c r="DI20" s="442">
        <f t="shared" si="41"/>
        <v>0</v>
      </c>
      <c r="DJ20" s="442">
        <f t="shared" si="80"/>
        <v>0</v>
      </c>
      <c r="DK20" s="442">
        <f t="shared" si="42"/>
        <v>0</v>
      </c>
      <c r="DL20" s="442">
        <f t="shared" si="43"/>
        <v>0</v>
      </c>
      <c r="DM20" s="440">
        <f t="shared" si="44"/>
        <v>0</v>
      </c>
      <c r="DN20" s="442">
        <f t="shared" si="45"/>
        <v>0</v>
      </c>
      <c r="DO20" s="440">
        <f t="shared" si="46"/>
        <v>0</v>
      </c>
      <c r="DP20" s="442">
        <f t="shared" si="47"/>
        <v>0</v>
      </c>
      <c r="DQ20" s="440">
        <f t="shared" si="48"/>
        <v>0</v>
      </c>
      <c r="DR20" s="439">
        <f t="shared" si="81"/>
        <v>0</v>
      </c>
      <c r="DS20" s="439">
        <f t="shared" si="49"/>
        <v>0</v>
      </c>
      <c r="DT20" s="439">
        <f t="shared" si="82"/>
        <v>0</v>
      </c>
      <c r="DU20" s="439">
        <f t="shared" ref="DU20" si="129">DT20*$BZ20</f>
        <v>0</v>
      </c>
      <c r="DV20" s="439">
        <f t="shared" si="84"/>
        <v>0</v>
      </c>
      <c r="DW20" s="439">
        <f t="shared" ref="DW20" si="130">DV20*$BZ20</f>
        <v>0</v>
      </c>
      <c r="DX20" s="439">
        <f t="shared" si="86"/>
        <v>0</v>
      </c>
      <c r="DY20" s="439">
        <f t="shared" ref="DY20" si="131">DX20*$BZ20</f>
        <v>0</v>
      </c>
      <c r="DZ20" s="439">
        <f t="shared" si="88"/>
        <v>0</v>
      </c>
      <c r="EA20" s="439">
        <f t="shared" ref="EA20" si="132">DZ20*$BZ20</f>
        <v>0</v>
      </c>
      <c r="EB20" s="439">
        <f t="shared" si="90"/>
        <v>0</v>
      </c>
      <c r="EC20" s="439">
        <f t="shared" ref="EC20" si="133">EB20*$BZ20</f>
        <v>0</v>
      </c>
      <c r="ED20" s="439">
        <f t="shared" si="92"/>
        <v>0</v>
      </c>
      <c r="EE20" s="439">
        <f t="shared" si="55"/>
        <v>0</v>
      </c>
      <c r="EF20" s="439">
        <f t="shared" si="93"/>
        <v>0</v>
      </c>
      <c r="EG20" s="439">
        <f t="shared" si="56"/>
        <v>0</v>
      </c>
      <c r="EH20" s="439">
        <f t="shared" si="57"/>
        <v>0</v>
      </c>
      <c r="EI20" s="444">
        <f t="shared" si="58"/>
        <v>0</v>
      </c>
      <c r="EJ20" s="439">
        <f t="shared" si="59"/>
        <v>0</v>
      </c>
      <c r="EK20" s="445">
        <f t="shared" si="60"/>
        <v>0</v>
      </c>
      <c r="EL20" s="439">
        <f t="shared" si="61"/>
        <v>0</v>
      </c>
      <c r="EM20" s="445">
        <f t="shared" si="62"/>
        <v>0</v>
      </c>
      <c r="EN20" s="446">
        <f t="shared" si="63"/>
        <v>0</v>
      </c>
    </row>
    <row r="21" spans="1:144" ht="20.100000000000001" customHeight="1">
      <c r="A21" s="447">
        <f t="shared" si="11"/>
        <v>8</v>
      </c>
      <c r="B21" s="1469"/>
      <c r="C21" s="1469"/>
      <c r="D21" s="423"/>
      <c r="E21" s="448"/>
      <c r="F21" s="448"/>
      <c r="G21" s="448"/>
      <c r="H21" s="448"/>
      <c r="I21" s="449" t="s">
        <v>17</v>
      </c>
      <c r="J21" s="448"/>
      <c r="K21" s="449" t="s">
        <v>44</v>
      </c>
      <c r="L21" s="423"/>
      <c r="M21" s="423"/>
      <c r="N21" s="425" t="str">
        <f>IF(L21="常勤",1,IF(M21="","",IF(M21=0,0,IF(ROUND(M21/⑤⑧処遇Ⅰ入力シート!$B$17,1)&lt;0.1,0.1,ROUND(M21/⑤⑧処遇Ⅰ入力シート!$B$17,1)))))</f>
        <v/>
      </c>
      <c r="O21" s="426"/>
      <c r="P21" s="427" t="s">
        <v>342</v>
      </c>
      <c r="Q21" s="450"/>
      <c r="R21" s="451"/>
      <c r="S21" s="452"/>
      <c r="T21" s="452"/>
      <c r="U21" s="453">
        <f t="shared" si="12"/>
        <v>0</v>
      </c>
      <c r="V21" s="452"/>
      <c r="W21" s="432" t="e">
        <f>ROUND((U21+V21)*⑤⑧処遇Ⅰ入力シート!$AG$17/⑤⑧処遇Ⅰ入力シート!$AC$17,0)</f>
        <v>#DIV/0!</v>
      </c>
      <c r="X21" s="454" t="e">
        <f t="shared" si="13"/>
        <v>#DIV/0!</v>
      </c>
      <c r="Y21" s="451"/>
      <c r="Z21" s="452"/>
      <c r="AA21" s="452"/>
      <c r="AB21" s="452"/>
      <c r="AC21" s="452"/>
      <c r="AD21" s="434">
        <f t="shared" si="14"/>
        <v>0</v>
      </c>
      <c r="AE21" s="432" t="e">
        <f>ROUND(AD21*⑤⑧処遇Ⅰ入力シート!$AG$17/⑤⑧処遇Ⅰ入力シート!$AC$17,0)</f>
        <v>#DIV/0!</v>
      </c>
      <c r="AF21" s="454" t="e">
        <f t="shared" si="15"/>
        <v>#DIV/0!</v>
      </c>
      <c r="AG21" s="455"/>
      <c r="AH21" s="452"/>
      <c r="AI21" s="452"/>
      <c r="AJ21" s="432" t="e">
        <f>ROUND(SUM(AG21:AI21)*⑤⑧処遇Ⅰ入力シート!$AG$17/⑤⑧処遇Ⅰ入力シート!$AC$17,0)</f>
        <v>#DIV/0!</v>
      </c>
      <c r="AK21" s="456" t="e">
        <f t="shared" si="16"/>
        <v>#DIV/0!</v>
      </c>
      <c r="AL21" s="437">
        <f t="shared" si="17"/>
        <v>0</v>
      </c>
      <c r="AM21" s="1466"/>
      <c r="AN21" s="1466"/>
      <c r="AO21" s="1466"/>
      <c r="AP21" s="345"/>
      <c r="AQ21" s="345"/>
      <c r="AR21" s="459"/>
      <c r="AS21" s="1440"/>
      <c r="AT21" s="1441"/>
      <c r="AU21" s="1445"/>
      <c r="AV21" s="1446"/>
      <c r="AW21" s="1447"/>
      <c r="AX21" s="1448"/>
      <c r="AY21" s="1449"/>
      <c r="AZ21" s="1450"/>
      <c r="BA21" s="1451"/>
      <c r="BB21" s="1453"/>
      <c r="BC21" s="1453"/>
      <c r="BD21" s="1453"/>
      <c r="BE21" s="1453"/>
      <c r="BF21" s="1453"/>
      <c r="BG21" s="1451"/>
      <c r="BH21" s="460"/>
      <c r="BI21" s="1456"/>
      <c r="BJ21" s="1456"/>
      <c r="BK21" s="1406"/>
      <c r="BL21" s="1406"/>
      <c r="BM21" s="1406"/>
      <c r="BN21" s="1406"/>
      <c r="BO21" s="1406"/>
      <c r="BP21" s="1406"/>
      <c r="BQ21" s="1406"/>
      <c r="BR21" s="1406"/>
      <c r="BS21" s="1406"/>
      <c r="BT21" s="1406"/>
      <c r="BU21" s="1406"/>
      <c r="BV21" s="1406"/>
      <c r="BW21" s="1406"/>
      <c r="BX21" s="1406"/>
      <c r="BY21" s="345"/>
      <c r="BZ21" s="364" t="str">
        <f t="shared" si="18"/>
        <v>0</v>
      </c>
      <c r="CB21" s="438">
        <f t="shared" si="64"/>
        <v>0</v>
      </c>
      <c r="CC21" s="439">
        <f t="shared" si="19"/>
        <v>0</v>
      </c>
      <c r="CD21" s="439">
        <f t="shared" si="65"/>
        <v>0</v>
      </c>
      <c r="CE21" s="439">
        <f t="shared" si="20"/>
        <v>0</v>
      </c>
      <c r="CF21" s="439">
        <f t="shared" si="21"/>
        <v>0</v>
      </c>
      <c r="CG21" s="440">
        <f t="shared" si="22"/>
        <v>0</v>
      </c>
      <c r="CH21" s="439">
        <f t="shared" si="23"/>
        <v>0</v>
      </c>
      <c r="CI21" s="440">
        <f t="shared" si="24"/>
        <v>0</v>
      </c>
      <c r="CJ21" s="439">
        <f t="shared" si="25"/>
        <v>0</v>
      </c>
      <c r="CK21" s="440">
        <f t="shared" si="26"/>
        <v>0</v>
      </c>
      <c r="CL21" s="439">
        <f t="shared" si="66"/>
        <v>0</v>
      </c>
      <c r="CM21" s="439">
        <f t="shared" si="27"/>
        <v>0</v>
      </c>
      <c r="CN21" s="439">
        <f t="shared" si="67"/>
        <v>0</v>
      </c>
      <c r="CO21" s="439">
        <f t="shared" si="28"/>
        <v>0</v>
      </c>
      <c r="CP21" s="439">
        <f t="shared" si="29"/>
        <v>0</v>
      </c>
      <c r="CQ21" s="440">
        <f t="shared" si="30"/>
        <v>0</v>
      </c>
      <c r="CR21" s="439">
        <f t="shared" si="31"/>
        <v>0</v>
      </c>
      <c r="CS21" s="440">
        <f t="shared" si="32"/>
        <v>0</v>
      </c>
      <c r="CT21" s="439">
        <f t="shared" si="33"/>
        <v>0</v>
      </c>
      <c r="CU21" s="440">
        <f t="shared" si="34"/>
        <v>0</v>
      </c>
      <c r="CV21" s="442">
        <f t="shared" si="68"/>
        <v>0</v>
      </c>
      <c r="CW21" s="442">
        <f t="shared" si="35"/>
        <v>0</v>
      </c>
      <c r="CX21" s="442">
        <f t="shared" si="69"/>
        <v>0</v>
      </c>
      <c r="CY21" s="442">
        <f t="shared" ref="CY21" si="134">CX21*$BZ21</f>
        <v>0</v>
      </c>
      <c r="CZ21" s="442">
        <f t="shared" si="71"/>
        <v>0</v>
      </c>
      <c r="DA21" s="442">
        <f t="shared" ref="DA21" si="135">CZ21*$BZ21</f>
        <v>0</v>
      </c>
      <c r="DB21" s="442">
        <f t="shared" si="73"/>
        <v>0</v>
      </c>
      <c r="DC21" s="442">
        <f t="shared" ref="DC21" si="136">DB21*$BZ21</f>
        <v>0</v>
      </c>
      <c r="DD21" s="442">
        <f t="shared" si="75"/>
        <v>0</v>
      </c>
      <c r="DE21" s="442">
        <f t="shared" ref="DE21" si="137">DD21*$BZ21</f>
        <v>0</v>
      </c>
      <c r="DF21" s="442">
        <f t="shared" si="77"/>
        <v>0</v>
      </c>
      <c r="DG21" s="442">
        <f t="shared" ref="DG21" si="138">DF21*$BZ21</f>
        <v>0</v>
      </c>
      <c r="DH21" s="442">
        <f t="shared" si="79"/>
        <v>0</v>
      </c>
      <c r="DI21" s="442">
        <f t="shared" si="41"/>
        <v>0</v>
      </c>
      <c r="DJ21" s="442">
        <f t="shared" si="80"/>
        <v>0</v>
      </c>
      <c r="DK21" s="442">
        <f t="shared" si="42"/>
        <v>0</v>
      </c>
      <c r="DL21" s="442">
        <f t="shared" si="43"/>
        <v>0</v>
      </c>
      <c r="DM21" s="440">
        <f t="shared" si="44"/>
        <v>0</v>
      </c>
      <c r="DN21" s="442">
        <f t="shared" si="45"/>
        <v>0</v>
      </c>
      <c r="DO21" s="440">
        <f t="shared" si="46"/>
        <v>0</v>
      </c>
      <c r="DP21" s="442">
        <f t="shared" si="47"/>
        <v>0</v>
      </c>
      <c r="DQ21" s="440">
        <f t="shared" si="48"/>
        <v>0</v>
      </c>
      <c r="DR21" s="439">
        <f t="shared" si="81"/>
        <v>0</v>
      </c>
      <c r="DS21" s="439">
        <f t="shared" si="49"/>
        <v>0</v>
      </c>
      <c r="DT21" s="439">
        <f t="shared" si="82"/>
        <v>0</v>
      </c>
      <c r="DU21" s="439">
        <f t="shared" ref="DU21" si="139">DT21*$BZ21</f>
        <v>0</v>
      </c>
      <c r="DV21" s="439">
        <f t="shared" si="84"/>
        <v>0</v>
      </c>
      <c r="DW21" s="439">
        <f t="shared" ref="DW21" si="140">DV21*$BZ21</f>
        <v>0</v>
      </c>
      <c r="DX21" s="439">
        <f t="shared" si="86"/>
        <v>0</v>
      </c>
      <c r="DY21" s="439">
        <f t="shared" ref="DY21" si="141">DX21*$BZ21</f>
        <v>0</v>
      </c>
      <c r="DZ21" s="439">
        <f t="shared" si="88"/>
        <v>0</v>
      </c>
      <c r="EA21" s="439">
        <f t="shared" ref="EA21" si="142">DZ21*$BZ21</f>
        <v>0</v>
      </c>
      <c r="EB21" s="439">
        <f t="shared" si="90"/>
        <v>0</v>
      </c>
      <c r="EC21" s="439">
        <f t="shared" ref="EC21" si="143">EB21*$BZ21</f>
        <v>0</v>
      </c>
      <c r="ED21" s="439">
        <f t="shared" si="92"/>
        <v>0</v>
      </c>
      <c r="EE21" s="439">
        <f t="shared" si="55"/>
        <v>0</v>
      </c>
      <c r="EF21" s="439">
        <f t="shared" si="93"/>
        <v>0</v>
      </c>
      <c r="EG21" s="439">
        <f t="shared" si="56"/>
        <v>0</v>
      </c>
      <c r="EH21" s="439">
        <f t="shared" si="57"/>
        <v>0</v>
      </c>
      <c r="EI21" s="444">
        <f t="shared" si="58"/>
        <v>0</v>
      </c>
      <c r="EJ21" s="439">
        <f t="shared" si="59"/>
        <v>0</v>
      </c>
      <c r="EK21" s="445">
        <f t="shared" si="60"/>
        <v>0</v>
      </c>
      <c r="EL21" s="439">
        <f t="shared" si="61"/>
        <v>0</v>
      </c>
      <c r="EM21" s="445">
        <f t="shared" si="62"/>
        <v>0</v>
      </c>
      <c r="EN21" s="446">
        <f t="shared" si="63"/>
        <v>0</v>
      </c>
    </row>
    <row r="22" spans="1:144" ht="20.100000000000001" customHeight="1">
      <c r="A22" s="447">
        <f t="shared" si="11"/>
        <v>9</v>
      </c>
      <c r="B22" s="1469"/>
      <c r="C22" s="1469"/>
      <c r="D22" s="423"/>
      <c r="E22" s="448"/>
      <c r="F22" s="448"/>
      <c r="G22" s="448"/>
      <c r="H22" s="448"/>
      <c r="I22" s="449" t="s">
        <v>17</v>
      </c>
      <c r="J22" s="448"/>
      <c r="K22" s="449" t="s">
        <v>44</v>
      </c>
      <c r="L22" s="423"/>
      <c r="M22" s="423"/>
      <c r="N22" s="425" t="str">
        <f>IF(L22="常勤",1,IF(M22="","",IF(M22=0,0,IF(ROUND(M22/⑤⑧処遇Ⅰ入力シート!$B$17,1)&lt;0.1,0.1,ROUND(M22/⑤⑧処遇Ⅰ入力シート!$B$17,1)))))</f>
        <v/>
      </c>
      <c r="O22" s="426"/>
      <c r="P22" s="427" t="s">
        <v>342</v>
      </c>
      <c r="Q22" s="450"/>
      <c r="R22" s="451"/>
      <c r="S22" s="452"/>
      <c r="T22" s="452"/>
      <c r="U22" s="453">
        <f t="shared" si="12"/>
        <v>0</v>
      </c>
      <c r="V22" s="452"/>
      <c r="W22" s="432" t="e">
        <f>ROUND((U22+V22)*⑤⑧処遇Ⅰ入力シート!$AG$17/⑤⑧処遇Ⅰ入力シート!$AC$17,0)</f>
        <v>#DIV/0!</v>
      </c>
      <c r="X22" s="454" t="e">
        <f t="shared" si="13"/>
        <v>#DIV/0!</v>
      </c>
      <c r="Y22" s="451"/>
      <c r="Z22" s="452"/>
      <c r="AA22" s="452"/>
      <c r="AB22" s="452"/>
      <c r="AC22" s="452"/>
      <c r="AD22" s="434">
        <f t="shared" si="14"/>
        <v>0</v>
      </c>
      <c r="AE22" s="432" t="e">
        <f>ROUND(AD22*⑤⑧処遇Ⅰ入力シート!$AG$17/⑤⑧処遇Ⅰ入力シート!$AC$17,0)</f>
        <v>#DIV/0!</v>
      </c>
      <c r="AF22" s="454" t="e">
        <f t="shared" si="15"/>
        <v>#DIV/0!</v>
      </c>
      <c r="AG22" s="455"/>
      <c r="AH22" s="452"/>
      <c r="AI22" s="452"/>
      <c r="AJ22" s="432" t="e">
        <f>ROUND(SUM(AG22:AI22)*⑤⑧処遇Ⅰ入力シート!$AG$17/⑤⑧処遇Ⅰ入力シート!$AC$17,0)</f>
        <v>#DIV/0!</v>
      </c>
      <c r="AK22" s="456" t="e">
        <f t="shared" si="16"/>
        <v>#DIV/0!</v>
      </c>
      <c r="AL22" s="437">
        <f t="shared" si="17"/>
        <v>0</v>
      </c>
      <c r="AM22" s="1466"/>
      <c r="AN22" s="1466"/>
      <c r="AO22" s="1466"/>
      <c r="AP22" s="345"/>
      <c r="AQ22" s="345"/>
      <c r="AR22" s="459"/>
      <c r="AS22" s="1417">
        <f>⑤⑧処遇Ⅰ入力シート!B29</f>
        <v>0</v>
      </c>
      <c r="AT22" s="1418"/>
      <c r="AU22" s="1429" t="str">
        <f>IF(⑤⑧処遇Ⅰ入力シート!B36="○","☑","□")</f>
        <v>□</v>
      </c>
      <c r="AV22" s="1454" t="s">
        <v>20</v>
      </c>
      <c r="AW22" s="1454"/>
      <c r="AX22" s="1413">
        <f>⑤⑧処遇Ⅰ入力シート!G36</f>
        <v>0</v>
      </c>
      <c r="AY22" s="1413"/>
      <c r="AZ22" s="1423" t="str">
        <f>IF(⑤⑧処遇Ⅰ入力シート!J36="","",⑤⑧処遇Ⅰ入力シート!J36)</f>
        <v/>
      </c>
      <c r="BA22" s="1423"/>
      <c r="BB22" s="1457" t="str">
        <f>IF(⑤⑧処遇Ⅰ入力シート!L36="","",⑤⑧処遇Ⅰ入力シート!L36)</f>
        <v/>
      </c>
      <c r="BC22" s="1458"/>
      <c r="BD22" s="1458"/>
      <c r="BE22" s="1458"/>
      <c r="BF22" s="1458"/>
      <c r="BG22" s="1459"/>
      <c r="BH22" s="460"/>
      <c r="BI22" s="1413" t="e">
        <f>⑤⑧処遇Ⅰ入力シート!B57</f>
        <v>#DIV/0!</v>
      </c>
      <c r="BJ22" s="1413"/>
      <c r="BK22" s="1414" t="str">
        <f>IF(⑤⑧処遇Ⅰ入力シート!B65="○","☑","□")</f>
        <v>□</v>
      </c>
      <c r="BL22" s="1415" t="s">
        <v>20</v>
      </c>
      <c r="BM22" s="1415"/>
      <c r="BN22" s="1413">
        <f>⑤⑧処遇Ⅰ入力シート!G65</f>
        <v>0</v>
      </c>
      <c r="BO22" s="1413"/>
      <c r="BP22" s="1423" t="str">
        <f>IF(⑤⑧処遇Ⅰ入力シート!J65="","",⑤⑧処遇Ⅰ入力シート!J65)</f>
        <v/>
      </c>
      <c r="BQ22" s="1423"/>
      <c r="BR22" s="1423"/>
      <c r="BS22" s="1407" t="str">
        <f>IF(⑤⑧処遇Ⅰ入力シート!L65="","",⑤⑧処遇Ⅰ入力シート!L65)</f>
        <v/>
      </c>
      <c r="BT22" s="1407"/>
      <c r="BU22" s="1407"/>
      <c r="BV22" s="1407"/>
      <c r="BW22" s="1407"/>
      <c r="BX22" s="1407"/>
      <c r="BY22" s="345"/>
      <c r="BZ22" s="364" t="str">
        <f t="shared" si="18"/>
        <v>0</v>
      </c>
      <c r="CB22" s="438">
        <f t="shared" si="64"/>
        <v>0</v>
      </c>
      <c r="CC22" s="439">
        <f t="shared" si="19"/>
        <v>0</v>
      </c>
      <c r="CD22" s="439">
        <f t="shared" si="65"/>
        <v>0</v>
      </c>
      <c r="CE22" s="439">
        <f t="shared" si="20"/>
        <v>0</v>
      </c>
      <c r="CF22" s="439">
        <f t="shared" si="21"/>
        <v>0</v>
      </c>
      <c r="CG22" s="440">
        <f t="shared" si="22"/>
        <v>0</v>
      </c>
      <c r="CH22" s="439">
        <f t="shared" si="23"/>
        <v>0</v>
      </c>
      <c r="CI22" s="440">
        <f t="shared" si="24"/>
        <v>0</v>
      </c>
      <c r="CJ22" s="439">
        <f t="shared" si="25"/>
        <v>0</v>
      </c>
      <c r="CK22" s="440">
        <f t="shared" si="26"/>
        <v>0</v>
      </c>
      <c r="CL22" s="439">
        <f t="shared" si="66"/>
        <v>0</v>
      </c>
      <c r="CM22" s="439">
        <f t="shared" si="27"/>
        <v>0</v>
      </c>
      <c r="CN22" s="439">
        <f t="shared" si="67"/>
        <v>0</v>
      </c>
      <c r="CO22" s="439">
        <f t="shared" si="28"/>
        <v>0</v>
      </c>
      <c r="CP22" s="439">
        <f t="shared" si="29"/>
        <v>0</v>
      </c>
      <c r="CQ22" s="440">
        <f t="shared" si="30"/>
        <v>0</v>
      </c>
      <c r="CR22" s="439">
        <f t="shared" si="31"/>
        <v>0</v>
      </c>
      <c r="CS22" s="440">
        <f t="shared" si="32"/>
        <v>0</v>
      </c>
      <c r="CT22" s="439">
        <f t="shared" si="33"/>
        <v>0</v>
      </c>
      <c r="CU22" s="440">
        <f t="shared" si="34"/>
        <v>0</v>
      </c>
      <c r="CV22" s="442">
        <f t="shared" si="68"/>
        <v>0</v>
      </c>
      <c r="CW22" s="442">
        <f t="shared" si="35"/>
        <v>0</v>
      </c>
      <c r="CX22" s="442">
        <f t="shared" si="69"/>
        <v>0</v>
      </c>
      <c r="CY22" s="442">
        <f t="shared" ref="CY22" si="144">CX22*$BZ22</f>
        <v>0</v>
      </c>
      <c r="CZ22" s="442">
        <f t="shared" si="71"/>
        <v>0</v>
      </c>
      <c r="DA22" s="442">
        <f t="shared" ref="DA22" si="145">CZ22*$BZ22</f>
        <v>0</v>
      </c>
      <c r="DB22" s="442">
        <f t="shared" si="73"/>
        <v>0</v>
      </c>
      <c r="DC22" s="442">
        <f t="shared" ref="DC22" si="146">DB22*$BZ22</f>
        <v>0</v>
      </c>
      <c r="DD22" s="442">
        <f t="shared" si="75"/>
        <v>0</v>
      </c>
      <c r="DE22" s="442">
        <f t="shared" ref="DE22" si="147">DD22*$BZ22</f>
        <v>0</v>
      </c>
      <c r="DF22" s="442">
        <f t="shared" si="77"/>
        <v>0</v>
      </c>
      <c r="DG22" s="442">
        <f t="shared" ref="DG22" si="148">DF22*$BZ22</f>
        <v>0</v>
      </c>
      <c r="DH22" s="442">
        <f t="shared" si="79"/>
        <v>0</v>
      </c>
      <c r="DI22" s="442">
        <f t="shared" si="41"/>
        <v>0</v>
      </c>
      <c r="DJ22" s="442">
        <f t="shared" si="80"/>
        <v>0</v>
      </c>
      <c r="DK22" s="442">
        <f t="shared" si="42"/>
        <v>0</v>
      </c>
      <c r="DL22" s="442">
        <f t="shared" si="43"/>
        <v>0</v>
      </c>
      <c r="DM22" s="440">
        <f t="shared" si="44"/>
        <v>0</v>
      </c>
      <c r="DN22" s="442">
        <f t="shared" si="45"/>
        <v>0</v>
      </c>
      <c r="DO22" s="440">
        <f t="shared" si="46"/>
        <v>0</v>
      </c>
      <c r="DP22" s="442">
        <f t="shared" si="47"/>
        <v>0</v>
      </c>
      <c r="DQ22" s="440">
        <f t="shared" si="48"/>
        <v>0</v>
      </c>
      <c r="DR22" s="439">
        <f t="shared" si="81"/>
        <v>0</v>
      </c>
      <c r="DS22" s="439">
        <f t="shared" si="49"/>
        <v>0</v>
      </c>
      <c r="DT22" s="439">
        <f t="shared" si="82"/>
        <v>0</v>
      </c>
      <c r="DU22" s="439">
        <f t="shared" ref="DU22" si="149">DT22*$BZ22</f>
        <v>0</v>
      </c>
      <c r="DV22" s="439">
        <f t="shared" si="84"/>
        <v>0</v>
      </c>
      <c r="DW22" s="439">
        <f t="shared" ref="DW22" si="150">DV22*$BZ22</f>
        <v>0</v>
      </c>
      <c r="DX22" s="439">
        <f t="shared" si="86"/>
        <v>0</v>
      </c>
      <c r="DY22" s="439">
        <f t="shared" ref="DY22" si="151">DX22*$BZ22</f>
        <v>0</v>
      </c>
      <c r="DZ22" s="439">
        <f t="shared" si="88"/>
        <v>0</v>
      </c>
      <c r="EA22" s="439">
        <f t="shared" ref="EA22" si="152">DZ22*$BZ22</f>
        <v>0</v>
      </c>
      <c r="EB22" s="439">
        <f t="shared" si="90"/>
        <v>0</v>
      </c>
      <c r="EC22" s="439">
        <f t="shared" ref="EC22" si="153">EB22*$BZ22</f>
        <v>0</v>
      </c>
      <c r="ED22" s="439">
        <f t="shared" si="92"/>
        <v>0</v>
      </c>
      <c r="EE22" s="439">
        <f t="shared" si="55"/>
        <v>0</v>
      </c>
      <c r="EF22" s="439">
        <f t="shared" si="93"/>
        <v>0</v>
      </c>
      <c r="EG22" s="439">
        <f t="shared" si="56"/>
        <v>0</v>
      </c>
      <c r="EH22" s="439">
        <f t="shared" si="57"/>
        <v>0</v>
      </c>
      <c r="EI22" s="444">
        <f t="shared" si="58"/>
        <v>0</v>
      </c>
      <c r="EJ22" s="439">
        <f t="shared" si="59"/>
        <v>0</v>
      </c>
      <c r="EK22" s="445">
        <f t="shared" si="60"/>
        <v>0</v>
      </c>
      <c r="EL22" s="439">
        <f t="shared" si="61"/>
        <v>0</v>
      </c>
      <c r="EM22" s="445">
        <f t="shared" si="62"/>
        <v>0</v>
      </c>
      <c r="EN22" s="446">
        <f t="shared" si="63"/>
        <v>0</v>
      </c>
    </row>
    <row r="23" spans="1:144" ht="20.100000000000001" customHeight="1">
      <c r="A23" s="447">
        <f t="shared" si="11"/>
        <v>10</v>
      </c>
      <c r="B23" s="1469"/>
      <c r="C23" s="1469"/>
      <c r="D23" s="423"/>
      <c r="E23" s="448"/>
      <c r="F23" s="448"/>
      <c r="G23" s="448"/>
      <c r="H23" s="448"/>
      <c r="I23" s="449" t="s">
        <v>17</v>
      </c>
      <c r="J23" s="448"/>
      <c r="K23" s="449" t="s">
        <v>44</v>
      </c>
      <c r="L23" s="423"/>
      <c r="M23" s="423"/>
      <c r="N23" s="425" t="str">
        <f>IF(L23="常勤",1,IF(M23="","",IF(M23=0,0,IF(ROUND(M23/⑤⑧処遇Ⅰ入力シート!$B$17,1)&lt;0.1,0.1,ROUND(M23/⑤⑧処遇Ⅰ入力シート!$B$17,1)))))</f>
        <v/>
      </c>
      <c r="O23" s="426"/>
      <c r="P23" s="427" t="s">
        <v>342</v>
      </c>
      <c r="Q23" s="450"/>
      <c r="R23" s="451"/>
      <c r="S23" s="452"/>
      <c r="T23" s="452"/>
      <c r="U23" s="453">
        <f t="shared" si="12"/>
        <v>0</v>
      </c>
      <c r="V23" s="452"/>
      <c r="W23" s="432" t="e">
        <f>ROUND((U23+V23)*⑤⑧処遇Ⅰ入力シート!$AG$17/⑤⑧処遇Ⅰ入力シート!$AC$17,0)</f>
        <v>#DIV/0!</v>
      </c>
      <c r="X23" s="454" t="e">
        <f t="shared" si="13"/>
        <v>#DIV/0!</v>
      </c>
      <c r="Y23" s="451"/>
      <c r="Z23" s="452"/>
      <c r="AA23" s="452"/>
      <c r="AB23" s="452"/>
      <c r="AC23" s="452"/>
      <c r="AD23" s="434">
        <f t="shared" si="14"/>
        <v>0</v>
      </c>
      <c r="AE23" s="432" t="e">
        <f>ROUND(AD23*⑤⑧処遇Ⅰ入力シート!$AG$17/⑤⑧処遇Ⅰ入力シート!$AC$17,0)</f>
        <v>#DIV/0!</v>
      </c>
      <c r="AF23" s="454" t="e">
        <f t="shared" si="15"/>
        <v>#DIV/0!</v>
      </c>
      <c r="AG23" s="455"/>
      <c r="AH23" s="452"/>
      <c r="AI23" s="452"/>
      <c r="AJ23" s="432" t="e">
        <f>ROUND(SUM(AG23:AI23)*⑤⑧処遇Ⅰ入力シート!$AG$17/⑤⑧処遇Ⅰ入力シート!$AC$17,0)</f>
        <v>#DIV/0!</v>
      </c>
      <c r="AK23" s="456" t="e">
        <f t="shared" si="16"/>
        <v>#DIV/0!</v>
      </c>
      <c r="AL23" s="437">
        <f t="shared" si="17"/>
        <v>0</v>
      </c>
      <c r="AM23" s="1466"/>
      <c r="AN23" s="1466"/>
      <c r="AO23" s="1466"/>
      <c r="AP23" s="345"/>
      <c r="AQ23" s="345"/>
      <c r="AR23" s="459"/>
      <c r="AS23" s="1419"/>
      <c r="AT23" s="1420"/>
      <c r="AU23" s="1430"/>
      <c r="AV23" s="1455"/>
      <c r="AW23" s="1455"/>
      <c r="AX23" s="1413"/>
      <c r="AY23" s="1413"/>
      <c r="AZ23" s="1423"/>
      <c r="BA23" s="1423"/>
      <c r="BB23" s="1460"/>
      <c r="BC23" s="1461"/>
      <c r="BD23" s="1461"/>
      <c r="BE23" s="1461"/>
      <c r="BF23" s="1461"/>
      <c r="BG23" s="1462"/>
      <c r="BH23" s="460"/>
      <c r="BI23" s="1413"/>
      <c r="BJ23" s="1413"/>
      <c r="BK23" s="1414"/>
      <c r="BL23" s="1415"/>
      <c r="BM23" s="1415"/>
      <c r="BN23" s="1413"/>
      <c r="BO23" s="1413"/>
      <c r="BP23" s="1423"/>
      <c r="BQ23" s="1423"/>
      <c r="BR23" s="1423"/>
      <c r="BS23" s="1407"/>
      <c r="BT23" s="1407"/>
      <c r="BU23" s="1407"/>
      <c r="BV23" s="1407"/>
      <c r="BW23" s="1407"/>
      <c r="BX23" s="1407"/>
      <c r="BY23" s="345"/>
      <c r="BZ23" s="364" t="str">
        <f t="shared" si="18"/>
        <v>0</v>
      </c>
      <c r="CB23" s="438">
        <f t="shared" si="64"/>
        <v>0</v>
      </c>
      <c r="CC23" s="439">
        <f t="shared" si="19"/>
        <v>0</v>
      </c>
      <c r="CD23" s="439">
        <f t="shared" si="65"/>
        <v>0</v>
      </c>
      <c r="CE23" s="439">
        <f t="shared" si="20"/>
        <v>0</v>
      </c>
      <c r="CF23" s="439">
        <f t="shared" si="21"/>
        <v>0</v>
      </c>
      <c r="CG23" s="440">
        <f t="shared" si="22"/>
        <v>0</v>
      </c>
      <c r="CH23" s="439">
        <f t="shared" si="23"/>
        <v>0</v>
      </c>
      <c r="CI23" s="440">
        <f t="shared" si="24"/>
        <v>0</v>
      </c>
      <c r="CJ23" s="439">
        <f t="shared" si="25"/>
        <v>0</v>
      </c>
      <c r="CK23" s="440">
        <f t="shared" si="26"/>
        <v>0</v>
      </c>
      <c r="CL23" s="439">
        <f t="shared" si="66"/>
        <v>0</v>
      </c>
      <c r="CM23" s="439">
        <f t="shared" si="27"/>
        <v>0</v>
      </c>
      <c r="CN23" s="439">
        <f t="shared" si="67"/>
        <v>0</v>
      </c>
      <c r="CO23" s="439">
        <f t="shared" si="28"/>
        <v>0</v>
      </c>
      <c r="CP23" s="439">
        <f t="shared" si="29"/>
        <v>0</v>
      </c>
      <c r="CQ23" s="440">
        <f t="shared" si="30"/>
        <v>0</v>
      </c>
      <c r="CR23" s="439">
        <f t="shared" si="31"/>
        <v>0</v>
      </c>
      <c r="CS23" s="440">
        <f t="shared" si="32"/>
        <v>0</v>
      </c>
      <c r="CT23" s="439">
        <f t="shared" si="33"/>
        <v>0</v>
      </c>
      <c r="CU23" s="440">
        <f t="shared" si="34"/>
        <v>0</v>
      </c>
      <c r="CV23" s="442">
        <f t="shared" si="68"/>
        <v>0</v>
      </c>
      <c r="CW23" s="442">
        <f t="shared" si="35"/>
        <v>0</v>
      </c>
      <c r="CX23" s="442">
        <f t="shared" si="69"/>
        <v>0</v>
      </c>
      <c r="CY23" s="442">
        <f t="shared" ref="CY23" si="154">CX23*$BZ23</f>
        <v>0</v>
      </c>
      <c r="CZ23" s="442">
        <f t="shared" si="71"/>
        <v>0</v>
      </c>
      <c r="DA23" s="442">
        <f t="shared" ref="DA23" si="155">CZ23*$BZ23</f>
        <v>0</v>
      </c>
      <c r="DB23" s="442">
        <f t="shared" si="73"/>
        <v>0</v>
      </c>
      <c r="DC23" s="442">
        <f t="shared" ref="DC23" si="156">DB23*$BZ23</f>
        <v>0</v>
      </c>
      <c r="DD23" s="442">
        <f t="shared" si="75"/>
        <v>0</v>
      </c>
      <c r="DE23" s="442">
        <f t="shared" ref="DE23" si="157">DD23*$BZ23</f>
        <v>0</v>
      </c>
      <c r="DF23" s="442">
        <f t="shared" si="77"/>
        <v>0</v>
      </c>
      <c r="DG23" s="442">
        <f t="shared" ref="DG23" si="158">DF23*$BZ23</f>
        <v>0</v>
      </c>
      <c r="DH23" s="442">
        <f t="shared" si="79"/>
        <v>0</v>
      </c>
      <c r="DI23" s="442">
        <f t="shared" si="41"/>
        <v>0</v>
      </c>
      <c r="DJ23" s="442">
        <f t="shared" si="80"/>
        <v>0</v>
      </c>
      <c r="DK23" s="442">
        <f t="shared" si="42"/>
        <v>0</v>
      </c>
      <c r="DL23" s="442">
        <f t="shared" si="43"/>
        <v>0</v>
      </c>
      <c r="DM23" s="440">
        <f t="shared" si="44"/>
        <v>0</v>
      </c>
      <c r="DN23" s="442">
        <f t="shared" si="45"/>
        <v>0</v>
      </c>
      <c r="DO23" s="440">
        <f t="shared" si="46"/>
        <v>0</v>
      </c>
      <c r="DP23" s="442">
        <f t="shared" si="47"/>
        <v>0</v>
      </c>
      <c r="DQ23" s="440">
        <f t="shared" si="48"/>
        <v>0</v>
      </c>
      <c r="DR23" s="439">
        <f t="shared" si="81"/>
        <v>0</v>
      </c>
      <c r="DS23" s="439">
        <f t="shared" si="49"/>
        <v>0</v>
      </c>
      <c r="DT23" s="439">
        <f t="shared" si="82"/>
        <v>0</v>
      </c>
      <c r="DU23" s="439">
        <f t="shared" ref="DU23" si="159">DT23*$BZ23</f>
        <v>0</v>
      </c>
      <c r="DV23" s="439">
        <f t="shared" si="84"/>
        <v>0</v>
      </c>
      <c r="DW23" s="439">
        <f t="shared" ref="DW23" si="160">DV23*$BZ23</f>
        <v>0</v>
      </c>
      <c r="DX23" s="439">
        <f t="shared" si="86"/>
        <v>0</v>
      </c>
      <c r="DY23" s="439">
        <f t="shared" ref="DY23" si="161">DX23*$BZ23</f>
        <v>0</v>
      </c>
      <c r="DZ23" s="439">
        <f t="shared" si="88"/>
        <v>0</v>
      </c>
      <c r="EA23" s="439">
        <f t="shared" ref="EA23" si="162">DZ23*$BZ23</f>
        <v>0</v>
      </c>
      <c r="EB23" s="439">
        <f t="shared" si="90"/>
        <v>0</v>
      </c>
      <c r="EC23" s="439">
        <f t="shared" ref="EC23" si="163">EB23*$BZ23</f>
        <v>0</v>
      </c>
      <c r="ED23" s="439">
        <f t="shared" si="92"/>
        <v>0</v>
      </c>
      <c r="EE23" s="439">
        <f t="shared" si="55"/>
        <v>0</v>
      </c>
      <c r="EF23" s="439">
        <f t="shared" si="93"/>
        <v>0</v>
      </c>
      <c r="EG23" s="439">
        <f t="shared" si="56"/>
        <v>0</v>
      </c>
      <c r="EH23" s="439">
        <f t="shared" si="57"/>
        <v>0</v>
      </c>
      <c r="EI23" s="444">
        <f t="shared" si="58"/>
        <v>0</v>
      </c>
      <c r="EJ23" s="439">
        <f t="shared" si="59"/>
        <v>0</v>
      </c>
      <c r="EK23" s="445">
        <f t="shared" si="60"/>
        <v>0</v>
      </c>
      <c r="EL23" s="439">
        <f t="shared" si="61"/>
        <v>0</v>
      </c>
      <c r="EM23" s="445">
        <f t="shared" si="62"/>
        <v>0</v>
      </c>
      <c r="EN23" s="446">
        <f t="shared" si="63"/>
        <v>0</v>
      </c>
    </row>
    <row r="24" spans="1:144" ht="20.100000000000001" customHeight="1">
      <c r="A24" s="447">
        <f t="shared" si="11"/>
        <v>11</v>
      </c>
      <c r="B24" s="1469"/>
      <c r="C24" s="1469"/>
      <c r="D24" s="423"/>
      <c r="E24" s="448"/>
      <c r="F24" s="448"/>
      <c r="G24" s="448"/>
      <c r="H24" s="448"/>
      <c r="I24" s="449" t="s">
        <v>17</v>
      </c>
      <c r="J24" s="448"/>
      <c r="K24" s="449" t="s">
        <v>44</v>
      </c>
      <c r="L24" s="423"/>
      <c r="M24" s="423"/>
      <c r="N24" s="425" t="str">
        <f>IF(L24="常勤",1,IF(M24="","",IF(M24=0,0,IF(ROUND(M24/⑤⑧処遇Ⅰ入力シート!$B$17,1)&lt;0.1,0.1,ROUND(M24/⑤⑧処遇Ⅰ入力シート!$B$17,1)))))</f>
        <v/>
      </c>
      <c r="O24" s="426"/>
      <c r="P24" s="427" t="s">
        <v>342</v>
      </c>
      <c r="Q24" s="450"/>
      <c r="R24" s="451"/>
      <c r="S24" s="452"/>
      <c r="T24" s="452"/>
      <c r="U24" s="453">
        <f t="shared" si="12"/>
        <v>0</v>
      </c>
      <c r="V24" s="452"/>
      <c r="W24" s="432" t="e">
        <f>ROUND((U24+V24)*⑤⑧処遇Ⅰ入力シート!$AG$17/⑤⑧処遇Ⅰ入力シート!$AC$17,0)</f>
        <v>#DIV/0!</v>
      </c>
      <c r="X24" s="454" t="e">
        <f t="shared" si="13"/>
        <v>#DIV/0!</v>
      </c>
      <c r="Y24" s="451"/>
      <c r="Z24" s="452"/>
      <c r="AA24" s="452"/>
      <c r="AB24" s="452"/>
      <c r="AC24" s="452"/>
      <c r="AD24" s="434">
        <f t="shared" si="14"/>
        <v>0</v>
      </c>
      <c r="AE24" s="432" t="e">
        <f>ROUND(AD24*⑤⑧処遇Ⅰ入力シート!$AG$17/⑤⑧処遇Ⅰ入力シート!$AC$17,0)</f>
        <v>#DIV/0!</v>
      </c>
      <c r="AF24" s="454" t="e">
        <f t="shared" si="15"/>
        <v>#DIV/0!</v>
      </c>
      <c r="AG24" s="455"/>
      <c r="AH24" s="452"/>
      <c r="AI24" s="452"/>
      <c r="AJ24" s="432" t="e">
        <f>ROUND(SUM(AG24:AI24)*⑤⑧処遇Ⅰ入力シート!$AG$17/⑤⑧処遇Ⅰ入力シート!$AC$17,0)</f>
        <v>#DIV/0!</v>
      </c>
      <c r="AK24" s="456" t="e">
        <f t="shared" si="16"/>
        <v>#DIV/0!</v>
      </c>
      <c r="AL24" s="437">
        <f t="shared" si="17"/>
        <v>0</v>
      </c>
      <c r="AM24" s="1466"/>
      <c r="AN24" s="1466"/>
      <c r="AO24" s="1466"/>
      <c r="AP24" s="345"/>
      <c r="AQ24" s="345"/>
      <c r="AR24" s="459"/>
      <c r="AS24" s="1419"/>
      <c r="AT24" s="1420"/>
      <c r="AU24" s="1429" t="str">
        <f>IF(⑤⑧処遇Ⅰ入力シート!B37="○","☑","□")</f>
        <v>□</v>
      </c>
      <c r="AV24" s="1425" t="s">
        <v>338</v>
      </c>
      <c r="AW24" s="1427" t="str">
        <f>IF(⑤⑧処遇Ⅰ入力シート!E37="","",⑤⑧処遇Ⅰ入力シート!E37)</f>
        <v/>
      </c>
      <c r="AX24" s="1413">
        <f>⑤⑧処遇Ⅰ入力シート!G37</f>
        <v>0</v>
      </c>
      <c r="AY24" s="1413"/>
      <c r="AZ24" s="1423" t="str">
        <f>IF(⑤⑧処遇Ⅰ入力シート!J37="","",⑤⑧処遇Ⅰ入力シート!J37)</f>
        <v/>
      </c>
      <c r="BA24" s="1423"/>
      <c r="BB24" s="1460"/>
      <c r="BC24" s="1461"/>
      <c r="BD24" s="1461"/>
      <c r="BE24" s="1461"/>
      <c r="BF24" s="1461"/>
      <c r="BG24" s="1462"/>
      <c r="BH24" s="460"/>
      <c r="BI24" s="1413"/>
      <c r="BJ24" s="1413"/>
      <c r="BK24" s="1414" t="str">
        <f>IF(⑤⑧処遇Ⅰ入力シート!B66="○","☑","□")</f>
        <v>□</v>
      </c>
      <c r="BL24" s="1431" t="s">
        <v>338</v>
      </c>
      <c r="BM24" s="1424" t="str">
        <f>IF(⑤⑧処遇Ⅰ入力シート!E66="","",⑤⑧処遇Ⅰ入力シート!E66)</f>
        <v/>
      </c>
      <c r="BN24" s="1413">
        <f>⑤⑧処遇Ⅰ入力シート!G66</f>
        <v>0</v>
      </c>
      <c r="BO24" s="1413"/>
      <c r="BP24" s="1423" t="str">
        <f>IF(⑤⑧処遇Ⅰ入力シート!J66="","",⑤⑧処遇Ⅰ入力シート!J66)</f>
        <v/>
      </c>
      <c r="BQ24" s="1423"/>
      <c r="BR24" s="1423"/>
      <c r="BS24" s="1407"/>
      <c r="BT24" s="1407"/>
      <c r="BU24" s="1407"/>
      <c r="BV24" s="1407"/>
      <c r="BW24" s="1407"/>
      <c r="BX24" s="1407"/>
      <c r="BY24" s="345"/>
      <c r="BZ24" s="364" t="str">
        <f t="shared" si="18"/>
        <v>0</v>
      </c>
      <c r="CB24" s="438">
        <f t="shared" si="64"/>
        <v>0</v>
      </c>
      <c r="CC24" s="439">
        <f t="shared" si="19"/>
        <v>0</v>
      </c>
      <c r="CD24" s="439">
        <f t="shared" si="65"/>
        <v>0</v>
      </c>
      <c r="CE24" s="439">
        <f t="shared" si="20"/>
        <v>0</v>
      </c>
      <c r="CF24" s="439">
        <f t="shared" si="21"/>
        <v>0</v>
      </c>
      <c r="CG24" s="440">
        <f t="shared" si="22"/>
        <v>0</v>
      </c>
      <c r="CH24" s="439">
        <f t="shared" si="23"/>
        <v>0</v>
      </c>
      <c r="CI24" s="440">
        <f t="shared" si="24"/>
        <v>0</v>
      </c>
      <c r="CJ24" s="439">
        <f t="shared" si="25"/>
        <v>0</v>
      </c>
      <c r="CK24" s="440">
        <f t="shared" si="26"/>
        <v>0</v>
      </c>
      <c r="CL24" s="439">
        <f t="shared" si="66"/>
        <v>0</v>
      </c>
      <c r="CM24" s="439">
        <f t="shared" si="27"/>
        <v>0</v>
      </c>
      <c r="CN24" s="439">
        <f t="shared" si="67"/>
        <v>0</v>
      </c>
      <c r="CO24" s="439">
        <f t="shared" si="28"/>
        <v>0</v>
      </c>
      <c r="CP24" s="439">
        <f t="shared" si="29"/>
        <v>0</v>
      </c>
      <c r="CQ24" s="440">
        <f t="shared" si="30"/>
        <v>0</v>
      </c>
      <c r="CR24" s="439">
        <f t="shared" si="31"/>
        <v>0</v>
      </c>
      <c r="CS24" s="440">
        <f t="shared" si="32"/>
        <v>0</v>
      </c>
      <c r="CT24" s="439">
        <f t="shared" si="33"/>
        <v>0</v>
      </c>
      <c r="CU24" s="440">
        <f t="shared" si="34"/>
        <v>0</v>
      </c>
      <c r="CV24" s="442">
        <f t="shared" si="68"/>
        <v>0</v>
      </c>
      <c r="CW24" s="442">
        <f t="shared" si="35"/>
        <v>0</v>
      </c>
      <c r="CX24" s="442">
        <f t="shared" si="69"/>
        <v>0</v>
      </c>
      <c r="CY24" s="442">
        <f t="shared" ref="CY24" si="164">CX24*$BZ24</f>
        <v>0</v>
      </c>
      <c r="CZ24" s="442">
        <f t="shared" si="71"/>
        <v>0</v>
      </c>
      <c r="DA24" s="442">
        <f t="shared" ref="DA24" si="165">CZ24*$BZ24</f>
        <v>0</v>
      </c>
      <c r="DB24" s="442">
        <f t="shared" si="73"/>
        <v>0</v>
      </c>
      <c r="DC24" s="442">
        <f t="shared" ref="DC24" si="166">DB24*$BZ24</f>
        <v>0</v>
      </c>
      <c r="DD24" s="442">
        <f t="shared" si="75"/>
        <v>0</v>
      </c>
      <c r="DE24" s="442">
        <f t="shared" ref="DE24" si="167">DD24*$BZ24</f>
        <v>0</v>
      </c>
      <c r="DF24" s="442">
        <f t="shared" si="77"/>
        <v>0</v>
      </c>
      <c r="DG24" s="442">
        <f t="shared" ref="DG24" si="168">DF24*$BZ24</f>
        <v>0</v>
      </c>
      <c r="DH24" s="442">
        <f t="shared" si="79"/>
        <v>0</v>
      </c>
      <c r="DI24" s="442">
        <f t="shared" si="41"/>
        <v>0</v>
      </c>
      <c r="DJ24" s="442">
        <f t="shared" si="80"/>
        <v>0</v>
      </c>
      <c r="DK24" s="442">
        <f t="shared" si="42"/>
        <v>0</v>
      </c>
      <c r="DL24" s="442">
        <f t="shared" si="43"/>
        <v>0</v>
      </c>
      <c r="DM24" s="440">
        <f t="shared" si="44"/>
        <v>0</v>
      </c>
      <c r="DN24" s="442">
        <f t="shared" si="45"/>
        <v>0</v>
      </c>
      <c r="DO24" s="440">
        <f t="shared" si="46"/>
        <v>0</v>
      </c>
      <c r="DP24" s="442">
        <f t="shared" si="47"/>
        <v>0</v>
      </c>
      <c r="DQ24" s="440">
        <f t="shared" si="48"/>
        <v>0</v>
      </c>
      <c r="DR24" s="439">
        <f t="shared" si="81"/>
        <v>0</v>
      </c>
      <c r="DS24" s="439">
        <f t="shared" si="49"/>
        <v>0</v>
      </c>
      <c r="DT24" s="439">
        <f t="shared" si="82"/>
        <v>0</v>
      </c>
      <c r="DU24" s="439">
        <f t="shared" ref="DU24" si="169">DT24*$BZ24</f>
        <v>0</v>
      </c>
      <c r="DV24" s="439">
        <f t="shared" si="84"/>
        <v>0</v>
      </c>
      <c r="DW24" s="439">
        <f t="shared" ref="DW24" si="170">DV24*$BZ24</f>
        <v>0</v>
      </c>
      <c r="DX24" s="439">
        <f t="shared" si="86"/>
        <v>0</v>
      </c>
      <c r="DY24" s="439">
        <f t="shared" ref="DY24" si="171">DX24*$BZ24</f>
        <v>0</v>
      </c>
      <c r="DZ24" s="439">
        <f t="shared" si="88"/>
        <v>0</v>
      </c>
      <c r="EA24" s="439">
        <f t="shared" ref="EA24" si="172">DZ24*$BZ24</f>
        <v>0</v>
      </c>
      <c r="EB24" s="439">
        <f t="shared" si="90"/>
        <v>0</v>
      </c>
      <c r="EC24" s="439">
        <f t="shared" ref="EC24" si="173">EB24*$BZ24</f>
        <v>0</v>
      </c>
      <c r="ED24" s="439">
        <f t="shared" si="92"/>
        <v>0</v>
      </c>
      <c r="EE24" s="439">
        <f t="shared" si="55"/>
        <v>0</v>
      </c>
      <c r="EF24" s="439">
        <f t="shared" si="93"/>
        <v>0</v>
      </c>
      <c r="EG24" s="439">
        <f t="shared" si="56"/>
        <v>0</v>
      </c>
      <c r="EH24" s="439">
        <f t="shared" si="57"/>
        <v>0</v>
      </c>
      <c r="EI24" s="444">
        <f t="shared" si="58"/>
        <v>0</v>
      </c>
      <c r="EJ24" s="439">
        <f t="shared" si="59"/>
        <v>0</v>
      </c>
      <c r="EK24" s="445">
        <f t="shared" si="60"/>
        <v>0</v>
      </c>
      <c r="EL24" s="439">
        <f t="shared" si="61"/>
        <v>0</v>
      </c>
      <c r="EM24" s="445">
        <f t="shared" si="62"/>
        <v>0</v>
      </c>
      <c r="EN24" s="446">
        <f t="shared" si="63"/>
        <v>0</v>
      </c>
    </row>
    <row r="25" spans="1:144" ht="20.100000000000001" customHeight="1">
      <c r="A25" s="447">
        <f t="shared" si="11"/>
        <v>12</v>
      </c>
      <c r="B25" s="1469"/>
      <c r="C25" s="1469"/>
      <c r="D25" s="448"/>
      <c r="E25" s="448"/>
      <c r="F25" s="448"/>
      <c r="G25" s="448"/>
      <c r="H25" s="448"/>
      <c r="I25" s="449" t="s">
        <v>17</v>
      </c>
      <c r="J25" s="448"/>
      <c r="K25" s="449" t="s">
        <v>44</v>
      </c>
      <c r="L25" s="448"/>
      <c r="M25" s="448"/>
      <c r="N25" s="425" t="str">
        <f>IF(L25="常勤",1,IF(M25="","",IF(M25=0,0,IF(ROUND(M25/⑤⑧処遇Ⅰ入力シート!$B$17,1)&lt;0.1,0.1,ROUND(M25/⑤⑧処遇Ⅰ入力シート!$B$17,1)))))</f>
        <v/>
      </c>
      <c r="O25" s="426"/>
      <c r="P25" s="427" t="s">
        <v>342</v>
      </c>
      <c r="Q25" s="450"/>
      <c r="R25" s="451"/>
      <c r="S25" s="452"/>
      <c r="T25" s="452"/>
      <c r="U25" s="453">
        <f t="shared" si="12"/>
        <v>0</v>
      </c>
      <c r="V25" s="452"/>
      <c r="W25" s="432" t="e">
        <f>ROUND((U25+V25)*⑤⑧処遇Ⅰ入力シート!$AG$17/⑤⑧処遇Ⅰ入力シート!$AC$17,0)</f>
        <v>#DIV/0!</v>
      </c>
      <c r="X25" s="454" t="e">
        <f t="shared" si="13"/>
        <v>#DIV/0!</v>
      </c>
      <c r="Y25" s="451"/>
      <c r="Z25" s="452"/>
      <c r="AA25" s="452"/>
      <c r="AB25" s="452"/>
      <c r="AC25" s="452"/>
      <c r="AD25" s="434">
        <f t="shared" si="14"/>
        <v>0</v>
      </c>
      <c r="AE25" s="432" t="e">
        <f>ROUND(AD25*⑤⑧処遇Ⅰ入力シート!$AG$17/⑤⑧処遇Ⅰ入力シート!$AC$17,0)</f>
        <v>#DIV/0!</v>
      </c>
      <c r="AF25" s="454" t="e">
        <f t="shared" si="15"/>
        <v>#DIV/0!</v>
      </c>
      <c r="AG25" s="455"/>
      <c r="AH25" s="452"/>
      <c r="AI25" s="452"/>
      <c r="AJ25" s="432" t="e">
        <f>ROUND(SUM(AG25:AI25)*⑤⑧処遇Ⅰ入力シート!$AG$17/⑤⑧処遇Ⅰ入力シート!$AC$17,0)</f>
        <v>#DIV/0!</v>
      </c>
      <c r="AK25" s="456" t="e">
        <f t="shared" si="16"/>
        <v>#DIV/0!</v>
      </c>
      <c r="AL25" s="437">
        <f t="shared" si="17"/>
        <v>0</v>
      </c>
      <c r="AM25" s="1466"/>
      <c r="AN25" s="1466"/>
      <c r="AO25" s="1466"/>
      <c r="AP25" s="345"/>
      <c r="AQ25" s="345"/>
      <c r="AR25" s="459"/>
      <c r="AS25" s="1419"/>
      <c r="AT25" s="1420"/>
      <c r="AU25" s="1430"/>
      <c r="AV25" s="1426"/>
      <c r="AW25" s="1428"/>
      <c r="AX25" s="1413"/>
      <c r="AY25" s="1413"/>
      <c r="AZ25" s="1423"/>
      <c r="BA25" s="1423"/>
      <c r="BB25" s="1460"/>
      <c r="BC25" s="1461"/>
      <c r="BD25" s="1461"/>
      <c r="BE25" s="1461"/>
      <c r="BF25" s="1461"/>
      <c r="BG25" s="1462"/>
      <c r="BH25" s="460"/>
      <c r="BI25" s="1413"/>
      <c r="BJ25" s="1413"/>
      <c r="BK25" s="1414"/>
      <c r="BL25" s="1431"/>
      <c r="BM25" s="1424"/>
      <c r="BN25" s="1413"/>
      <c r="BO25" s="1413"/>
      <c r="BP25" s="1423"/>
      <c r="BQ25" s="1423"/>
      <c r="BR25" s="1423"/>
      <c r="BS25" s="1407"/>
      <c r="BT25" s="1407"/>
      <c r="BU25" s="1407"/>
      <c r="BV25" s="1407"/>
      <c r="BW25" s="1407"/>
      <c r="BX25" s="1407"/>
      <c r="BY25" s="345"/>
      <c r="BZ25" s="364" t="str">
        <f t="shared" si="18"/>
        <v>0</v>
      </c>
      <c r="CB25" s="438">
        <f t="shared" si="64"/>
        <v>0</v>
      </c>
      <c r="CC25" s="439">
        <f t="shared" si="19"/>
        <v>0</v>
      </c>
      <c r="CD25" s="439">
        <f t="shared" si="65"/>
        <v>0</v>
      </c>
      <c r="CE25" s="439">
        <f t="shared" si="20"/>
        <v>0</v>
      </c>
      <c r="CF25" s="439">
        <f t="shared" si="21"/>
        <v>0</v>
      </c>
      <c r="CG25" s="440">
        <f t="shared" si="22"/>
        <v>0</v>
      </c>
      <c r="CH25" s="439">
        <f t="shared" si="23"/>
        <v>0</v>
      </c>
      <c r="CI25" s="440">
        <f t="shared" si="24"/>
        <v>0</v>
      </c>
      <c r="CJ25" s="439">
        <f t="shared" si="25"/>
        <v>0</v>
      </c>
      <c r="CK25" s="440">
        <f t="shared" si="26"/>
        <v>0</v>
      </c>
      <c r="CL25" s="439">
        <f t="shared" si="66"/>
        <v>0</v>
      </c>
      <c r="CM25" s="439">
        <f t="shared" si="27"/>
        <v>0</v>
      </c>
      <c r="CN25" s="439">
        <f t="shared" si="67"/>
        <v>0</v>
      </c>
      <c r="CO25" s="439">
        <f t="shared" si="28"/>
        <v>0</v>
      </c>
      <c r="CP25" s="439">
        <f t="shared" si="29"/>
        <v>0</v>
      </c>
      <c r="CQ25" s="440">
        <f t="shared" si="30"/>
        <v>0</v>
      </c>
      <c r="CR25" s="439">
        <f t="shared" si="31"/>
        <v>0</v>
      </c>
      <c r="CS25" s="440">
        <f t="shared" si="32"/>
        <v>0</v>
      </c>
      <c r="CT25" s="439">
        <f t="shared" si="33"/>
        <v>0</v>
      </c>
      <c r="CU25" s="440">
        <f t="shared" si="34"/>
        <v>0</v>
      </c>
      <c r="CV25" s="442">
        <f t="shared" si="68"/>
        <v>0</v>
      </c>
      <c r="CW25" s="442">
        <f t="shared" si="35"/>
        <v>0</v>
      </c>
      <c r="CX25" s="442">
        <f t="shared" si="69"/>
        <v>0</v>
      </c>
      <c r="CY25" s="442">
        <f t="shared" ref="CY25" si="174">CX25*$BZ25</f>
        <v>0</v>
      </c>
      <c r="CZ25" s="442">
        <f t="shared" si="71"/>
        <v>0</v>
      </c>
      <c r="DA25" s="442">
        <f t="shared" ref="DA25" si="175">CZ25*$BZ25</f>
        <v>0</v>
      </c>
      <c r="DB25" s="442">
        <f t="shared" si="73"/>
        <v>0</v>
      </c>
      <c r="DC25" s="442">
        <f t="shared" ref="DC25" si="176">DB25*$BZ25</f>
        <v>0</v>
      </c>
      <c r="DD25" s="442">
        <f t="shared" si="75"/>
        <v>0</v>
      </c>
      <c r="DE25" s="442">
        <f t="shared" ref="DE25" si="177">DD25*$BZ25</f>
        <v>0</v>
      </c>
      <c r="DF25" s="442">
        <f t="shared" si="77"/>
        <v>0</v>
      </c>
      <c r="DG25" s="442">
        <f t="shared" ref="DG25" si="178">DF25*$BZ25</f>
        <v>0</v>
      </c>
      <c r="DH25" s="442">
        <f t="shared" si="79"/>
        <v>0</v>
      </c>
      <c r="DI25" s="442">
        <f t="shared" si="41"/>
        <v>0</v>
      </c>
      <c r="DJ25" s="442">
        <f t="shared" si="80"/>
        <v>0</v>
      </c>
      <c r="DK25" s="442">
        <f t="shared" si="42"/>
        <v>0</v>
      </c>
      <c r="DL25" s="442">
        <f t="shared" si="43"/>
        <v>0</v>
      </c>
      <c r="DM25" s="440">
        <f t="shared" si="44"/>
        <v>0</v>
      </c>
      <c r="DN25" s="442">
        <f t="shared" si="45"/>
        <v>0</v>
      </c>
      <c r="DO25" s="440">
        <f t="shared" si="46"/>
        <v>0</v>
      </c>
      <c r="DP25" s="442">
        <f t="shared" si="47"/>
        <v>0</v>
      </c>
      <c r="DQ25" s="440">
        <f t="shared" si="48"/>
        <v>0</v>
      </c>
      <c r="DR25" s="439">
        <f t="shared" si="81"/>
        <v>0</v>
      </c>
      <c r="DS25" s="439">
        <f t="shared" si="49"/>
        <v>0</v>
      </c>
      <c r="DT25" s="439">
        <f t="shared" si="82"/>
        <v>0</v>
      </c>
      <c r="DU25" s="439">
        <f t="shared" ref="DU25" si="179">DT25*$BZ25</f>
        <v>0</v>
      </c>
      <c r="DV25" s="439">
        <f t="shared" si="84"/>
        <v>0</v>
      </c>
      <c r="DW25" s="439">
        <f t="shared" ref="DW25" si="180">DV25*$BZ25</f>
        <v>0</v>
      </c>
      <c r="DX25" s="439">
        <f t="shared" si="86"/>
        <v>0</v>
      </c>
      <c r="DY25" s="439">
        <f t="shared" ref="DY25" si="181">DX25*$BZ25</f>
        <v>0</v>
      </c>
      <c r="DZ25" s="439">
        <f t="shared" si="88"/>
        <v>0</v>
      </c>
      <c r="EA25" s="439">
        <f t="shared" ref="EA25" si="182">DZ25*$BZ25</f>
        <v>0</v>
      </c>
      <c r="EB25" s="439">
        <f t="shared" si="90"/>
        <v>0</v>
      </c>
      <c r="EC25" s="439">
        <f t="shared" ref="EC25" si="183">EB25*$BZ25</f>
        <v>0</v>
      </c>
      <c r="ED25" s="439">
        <f t="shared" si="92"/>
        <v>0</v>
      </c>
      <c r="EE25" s="439">
        <f t="shared" si="55"/>
        <v>0</v>
      </c>
      <c r="EF25" s="439">
        <f t="shared" si="93"/>
        <v>0</v>
      </c>
      <c r="EG25" s="439">
        <f t="shared" si="56"/>
        <v>0</v>
      </c>
      <c r="EH25" s="439">
        <f t="shared" si="57"/>
        <v>0</v>
      </c>
      <c r="EI25" s="444">
        <f t="shared" si="58"/>
        <v>0</v>
      </c>
      <c r="EJ25" s="439">
        <f t="shared" si="59"/>
        <v>0</v>
      </c>
      <c r="EK25" s="445">
        <f t="shared" si="60"/>
        <v>0</v>
      </c>
      <c r="EL25" s="439">
        <f t="shared" si="61"/>
        <v>0</v>
      </c>
      <c r="EM25" s="445">
        <f t="shared" si="62"/>
        <v>0</v>
      </c>
      <c r="EN25" s="446">
        <f t="shared" si="63"/>
        <v>0</v>
      </c>
    </row>
    <row r="26" spans="1:144" ht="20.100000000000001" customHeight="1">
      <c r="A26" s="447">
        <f t="shared" si="11"/>
        <v>13</v>
      </c>
      <c r="B26" s="1469"/>
      <c r="C26" s="1469"/>
      <c r="D26" s="448"/>
      <c r="E26" s="448"/>
      <c r="F26" s="448"/>
      <c r="G26" s="448"/>
      <c r="H26" s="448"/>
      <c r="I26" s="449" t="s">
        <v>17</v>
      </c>
      <c r="J26" s="448"/>
      <c r="K26" s="449" t="s">
        <v>44</v>
      </c>
      <c r="L26" s="448"/>
      <c r="M26" s="448"/>
      <c r="N26" s="425" t="str">
        <f>IF(L26="常勤",1,IF(M26="","",IF(M26=0,0,IF(ROUND(M26/⑤⑧処遇Ⅰ入力シート!$B$17,1)&lt;0.1,0.1,ROUND(M26/⑤⑧処遇Ⅰ入力シート!$B$17,1)))))</f>
        <v/>
      </c>
      <c r="O26" s="426"/>
      <c r="P26" s="427" t="s">
        <v>342</v>
      </c>
      <c r="Q26" s="450"/>
      <c r="R26" s="451"/>
      <c r="S26" s="452"/>
      <c r="T26" s="452"/>
      <c r="U26" s="453">
        <f t="shared" si="12"/>
        <v>0</v>
      </c>
      <c r="V26" s="452"/>
      <c r="W26" s="432" t="e">
        <f>ROUND((U26+V26)*⑤⑧処遇Ⅰ入力シート!$AG$17/⑤⑧処遇Ⅰ入力シート!$AC$17,0)</f>
        <v>#DIV/0!</v>
      </c>
      <c r="X26" s="454" t="e">
        <f t="shared" si="13"/>
        <v>#DIV/0!</v>
      </c>
      <c r="Y26" s="451"/>
      <c r="Z26" s="452"/>
      <c r="AA26" s="452"/>
      <c r="AB26" s="452"/>
      <c r="AC26" s="452"/>
      <c r="AD26" s="434">
        <f t="shared" si="14"/>
        <v>0</v>
      </c>
      <c r="AE26" s="432" t="e">
        <f>ROUND(AD26*⑤⑧処遇Ⅰ入力シート!$AG$17/⑤⑧処遇Ⅰ入力シート!$AC$17,0)</f>
        <v>#DIV/0!</v>
      </c>
      <c r="AF26" s="454" t="e">
        <f t="shared" si="15"/>
        <v>#DIV/0!</v>
      </c>
      <c r="AG26" s="455"/>
      <c r="AH26" s="452"/>
      <c r="AI26" s="452"/>
      <c r="AJ26" s="432" t="e">
        <f>ROUND(SUM(AG26:AI26)*⑤⑧処遇Ⅰ入力シート!$AG$17/⑤⑧処遇Ⅰ入力シート!$AC$17,0)</f>
        <v>#DIV/0!</v>
      </c>
      <c r="AK26" s="456" t="e">
        <f t="shared" si="16"/>
        <v>#DIV/0!</v>
      </c>
      <c r="AL26" s="437">
        <f t="shared" si="17"/>
        <v>0</v>
      </c>
      <c r="AM26" s="1466"/>
      <c r="AN26" s="1466"/>
      <c r="AO26" s="1466"/>
      <c r="AP26" s="345"/>
      <c r="AQ26" s="345"/>
      <c r="AR26" s="459"/>
      <c r="AS26" s="1419"/>
      <c r="AT26" s="1420"/>
      <c r="AU26" s="1429" t="str">
        <f>IF(⑤⑧処遇Ⅰ入力シート!B38="○","☑","□")</f>
        <v>□</v>
      </c>
      <c r="AV26" s="1454" t="s">
        <v>24</v>
      </c>
      <c r="AW26" s="1454"/>
      <c r="AX26" s="1413">
        <f>⑤⑧処遇Ⅰ入力シート!G38</f>
        <v>0</v>
      </c>
      <c r="AY26" s="1413"/>
      <c r="AZ26" s="1423" t="str">
        <f>IF(⑤⑧処遇Ⅰ入力シート!J38="","",⑤⑧処遇Ⅰ入力シート!J38)</f>
        <v/>
      </c>
      <c r="BA26" s="1423"/>
      <c r="BB26" s="1460"/>
      <c r="BC26" s="1461"/>
      <c r="BD26" s="1461"/>
      <c r="BE26" s="1461"/>
      <c r="BF26" s="1461"/>
      <c r="BG26" s="1462"/>
      <c r="BH26" s="460"/>
      <c r="BI26" s="1413"/>
      <c r="BJ26" s="1413"/>
      <c r="BK26" s="1414" t="str">
        <f>IF(⑤⑧処遇Ⅰ入力シート!B67="○","☑","□")</f>
        <v>□</v>
      </c>
      <c r="BL26" s="1415" t="s">
        <v>24</v>
      </c>
      <c r="BM26" s="1415"/>
      <c r="BN26" s="1413">
        <f>⑤⑧処遇Ⅰ入力シート!G67</f>
        <v>0</v>
      </c>
      <c r="BO26" s="1413"/>
      <c r="BP26" s="1423" t="str">
        <f>IF(⑤⑧処遇Ⅰ入力シート!J67="","",⑤⑧処遇Ⅰ入力シート!J67)</f>
        <v/>
      </c>
      <c r="BQ26" s="1423"/>
      <c r="BR26" s="1423"/>
      <c r="BS26" s="1407"/>
      <c r="BT26" s="1407"/>
      <c r="BU26" s="1407"/>
      <c r="BV26" s="1407"/>
      <c r="BW26" s="1407"/>
      <c r="BX26" s="1407"/>
      <c r="BY26" s="345"/>
      <c r="BZ26" s="364" t="str">
        <f t="shared" si="18"/>
        <v>0</v>
      </c>
      <c r="CB26" s="438">
        <f t="shared" si="64"/>
        <v>0</v>
      </c>
      <c r="CC26" s="439">
        <f t="shared" si="19"/>
        <v>0</v>
      </c>
      <c r="CD26" s="439">
        <f t="shared" si="65"/>
        <v>0</v>
      </c>
      <c r="CE26" s="439">
        <f t="shared" si="20"/>
        <v>0</v>
      </c>
      <c r="CF26" s="439">
        <f t="shared" si="21"/>
        <v>0</v>
      </c>
      <c r="CG26" s="440">
        <f t="shared" si="22"/>
        <v>0</v>
      </c>
      <c r="CH26" s="439">
        <f t="shared" si="23"/>
        <v>0</v>
      </c>
      <c r="CI26" s="440">
        <f t="shared" si="24"/>
        <v>0</v>
      </c>
      <c r="CJ26" s="439">
        <f t="shared" si="25"/>
        <v>0</v>
      </c>
      <c r="CK26" s="440">
        <f t="shared" si="26"/>
        <v>0</v>
      </c>
      <c r="CL26" s="439">
        <f t="shared" si="66"/>
        <v>0</v>
      </c>
      <c r="CM26" s="439">
        <f t="shared" si="27"/>
        <v>0</v>
      </c>
      <c r="CN26" s="439">
        <f t="shared" si="67"/>
        <v>0</v>
      </c>
      <c r="CO26" s="439">
        <f t="shared" si="28"/>
        <v>0</v>
      </c>
      <c r="CP26" s="439">
        <f t="shared" si="29"/>
        <v>0</v>
      </c>
      <c r="CQ26" s="440">
        <f t="shared" si="30"/>
        <v>0</v>
      </c>
      <c r="CR26" s="439">
        <f t="shared" si="31"/>
        <v>0</v>
      </c>
      <c r="CS26" s="440">
        <f t="shared" si="32"/>
        <v>0</v>
      </c>
      <c r="CT26" s="439">
        <f t="shared" si="33"/>
        <v>0</v>
      </c>
      <c r="CU26" s="440">
        <f t="shared" si="34"/>
        <v>0</v>
      </c>
      <c r="CV26" s="442">
        <f t="shared" si="68"/>
        <v>0</v>
      </c>
      <c r="CW26" s="442">
        <f t="shared" si="35"/>
        <v>0</v>
      </c>
      <c r="CX26" s="442">
        <f t="shared" si="69"/>
        <v>0</v>
      </c>
      <c r="CY26" s="442">
        <f t="shared" ref="CY26" si="184">CX26*$BZ26</f>
        <v>0</v>
      </c>
      <c r="CZ26" s="442">
        <f t="shared" si="71"/>
        <v>0</v>
      </c>
      <c r="DA26" s="442">
        <f t="shared" ref="DA26" si="185">CZ26*$BZ26</f>
        <v>0</v>
      </c>
      <c r="DB26" s="442">
        <f t="shared" si="73"/>
        <v>0</v>
      </c>
      <c r="DC26" s="442">
        <f t="shared" ref="DC26" si="186">DB26*$BZ26</f>
        <v>0</v>
      </c>
      <c r="DD26" s="442">
        <f t="shared" si="75"/>
        <v>0</v>
      </c>
      <c r="DE26" s="442">
        <f t="shared" ref="DE26" si="187">DD26*$BZ26</f>
        <v>0</v>
      </c>
      <c r="DF26" s="442">
        <f t="shared" si="77"/>
        <v>0</v>
      </c>
      <c r="DG26" s="442">
        <f t="shared" ref="DG26" si="188">DF26*$BZ26</f>
        <v>0</v>
      </c>
      <c r="DH26" s="442">
        <f t="shared" si="79"/>
        <v>0</v>
      </c>
      <c r="DI26" s="442">
        <f t="shared" si="41"/>
        <v>0</v>
      </c>
      <c r="DJ26" s="442">
        <f t="shared" si="80"/>
        <v>0</v>
      </c>
      <c r="DK26" s="442">
        <f t="shared" si="42"/>
        <v>0</v>
      </c>
      <c r="DL26" s="442">
        <f t="shared" si="43"/>
        <v>0</v>
      </c>
      <c r="DM26" s="440">
        <f t="shared" si="44"/>
        <v>0</v>
      </c>
      <c r="DN26" s="442">
        <f t="shared" si="45"/>
        <v>0</v>
      </c>
      <c r="DO26" s="440">
        <f t="shared" si="46"/>
        <v>0</v>
      </c>
      <c r="DP26" s="442">
        <f t="shared" si="47"/>
        <v>0</v>
      </c>
      <c r="DQ26" s="440">
        <f t="shared" si="48"/>
        <v>0</v>
      </c>
      <c r="DR26" s="439">
        <f t="shared" si="81"/>
        <v>0</v>
      </c>
      <c r="DS26" s="439">
        <f t="shared" si="49"/>
        <v>0</v>
      </c>
      <c r="DT26" s="439">
        <f t="shared" si="82"/>
        <v>0</v>
      </c>
      <c r="DU26" s="439">
        <f t="shared" ref="DU26" si="189">DT26*$BZ26</f>
        <v>0</v>
      </c>
      <c r="DV26" s="439">
        <f t="shared" si="84"/>
        <v>0</v>
      </c>
      <c r="DW26" s="439">
        <f t="shared" ref="DW26" si="190">DV26*$BZ26</f>
        <v>0</v>
      </c>
      <c r="DX26" s="439">
        <f t="shared" si="86"/>
        <v>0</v>
      </c>
      <c r="DY26" s="439">
        <f t="shared" ref="DY26" si="191">DX26*$BZ26</f>
        <v>0</v>
      </c>
      <c r="DZ26" s="439">
        <f t="shared" si="88"/>
        <v>0</v>
      </c>
      <c r="EA26" s="439">
        <f t="shared" ref="EA26" si="192">DZ26*$BZ26</f>
        <v>0</v>
      </c>
      <c r="EB26" s="439">
        <f t="shared" si="90"/>
        <v>0</v>
      </c>
      <c r="EC26" s="439">
        <f t="shared" ref="EC26" si="193">EB26*$BZ26</f>
        <v>0</v>
      </c>
      <c r="ED26" s="439">
        <f t="shared" si="92"/>
        <v>0</v>
      </c>
      <c r="EE26" s="439">
        <f t="shared" si="55"/>
        <v>0</v>
      </c>
      <c r="EF26" s="439">
        <f t="shared" si="93"/>
        <v>0</v>
      </c>
      <c r="EG26" s="439">
        <f t="shared" si="56"/>
        <v>0</v>
      </c>
      <c r="EH26" s="439">
        <f t="shared" si="57"/>
        <v>0</v>
      </c>
      <c r="EI26" s="444">
        <f t="shared" si="58"/>
        <v>0</v>
      </c>
      <c r="EJ26" s="439">
        <f t="shared" si="59"/>
        <v>0</v>
      </c>
      <c r="EK26" s="445">
        <f t="shared" si="60"/>
        <v>0</v>
      </c>
      <c r="EL26" s="439">
        <f t="shared" si="61"/>
        <v>0</v>
      </c>
      <c r="EM26" s="445">
        <f t="shared" si="62"/>
        <v>0</v>
      </c>
      <c r="EN26" s="446">
        <f t="shared" si="63"/>
        <v>0</v>
      </c>
    </row>
    <row r="27" spans="1:144" ht="20.100000000000001" customHeight="1">
      <c r="A27" s="447">
        <f t="shared" si="11"/>
        <v>14</v>
      </c>
      <c r="B27" s="1469"/>
      <c r="C27" s="1469"/>
      <c r="D27" s="448"/>
      <c r="E27" s="448"/>
      <c r="F27" s="448"/>
      <c r="G27" s="448"/>
      <c r="H27" s="448"/>
      <c r="I27" s="449" t="s">
        <v>17</v>
      </c>
      <c r="J27" s="448"/>
      <c r="K27" s="449" t="s">
        <v>44</v>
      </c>
      <c r="L27" s="448"/>
      <c r="M27" s="448"/>
      <c r="N27" s="425" t="str">
        <f>IF(L27="常勤",1,IF(M27="","",IF(M27=0,0,IF(ROUND(M27/⑤⑧処遇Ⅰ入力シート!$B$17,1)&lt;0.1,0.1,ROUND(M27/⑤⑧処遇Ⅰ入力シート!$B$17,1)))))</f>
        <v/>
      </c>
      <c r="O27" s="426"/>
      <c r="P27" s="427" t="s">
        <v>342</v>
      </c>
      <c r="Q27" s="450"/>
      <c r="R27" s="451"/>
      <c r="S27" s="452"/>
      <c r="T27" s="452"/>
      <c r="U27" s="453">
        <f t="shared" si="12"/>
        <v>0</v>
      </c>
      <c r="V27" s="452"/>
      <c r="W27" s="432" t="e">
        <f>ROUND((U27+V27)*⑤⑧処遇Ⅰ入力シート!$AG$17/⑤⑧処遇Ⅰ入力シート!$AC$17,0)</f>
        <v>#DIV/0!</v>
      </c>
      <c r="X27" s="454" t="e">
        <f t="shared" si="13"/>
        <v>#DIV/0!</v>
      </c>
      <c r="Y27" s="451"/>
      <c r="Z27" s="452"/>
      <c r="AA27" s="452"/>
      <c r="AB27" s="452"/>
      <c r="AC27" s="452"/>
      <c r="AD27" s="434">
        <f t="shared" si="14"/>
        <v>0</v>
      </c>
      <c r="AE27" s="432" t="e">
        <f>ROUND(AD27*⑤⑧処遇Ⅰ入力シート!$AG$17/⑤⑧処遇Ⅰ入力シート!$AC$17,0)</f>
        <v>#DIV/0!</v>
      </c>
      <c r="AF27" s="454" t="e">
        <f t="shared" si="15"/>
        <v>#DIV/0!</v>
      </c>
      <c r="AG27" s="455"/>
      <c r="AH27" s="452"/>
      <c r="AI27" s="452"/>
      <c r="AJ27" s="432" t="e">
        <f>ROUND(SUM(AG27:AI27)*⑤⑧処遇Ⅰ入力シート!$AG$17/⑤⑧処遇Ⅰ入力シート!$AC$17,0)</f>
        <v>#DIV/0!</v>
      </c>
      <c r="AK27" s="456" t="e">
        <f t="shared" si="16"/>
        <v>#DIV/0!</v>
      </c>
      <c r="AL27" s="437">
        <f t="shared" si="17"/>
        <v>0</v>
      </c>
      <c r="AM27" s="1466"/>
      <c r="AN27" s="1466"/>
      <c r="AO27" s="1466"/>
      <c r="AP27" s="345"/>
      <c r="AQ27" s="345"/>
      <c r="AR27" s="459"/>
      <c r="AS27" s="1419"/>
      <c r="AT27" s="1420"/>
      <c r="AU27" s="1430"/>
      <c r="AV27" s="1455"/>
      <c r="AW27" s="1455"/>
      <c r="AX27" s="1413"/>
      <c r="AY27" s="1413"/>
      <c r="AZ27" s="1423"/>
      <c r="BA27" s="1423"/>
      <c r="BB27" s="1460"/>
      <c r="BC27" s="1461"/>
      <c r="BD27" s="1461"/>
      <c r="BE27" s="1461"/>
      <c r="BF27" s="1461"/>
      <c r="BG27" s="1462"/>
      <c r="BH27" s="460"/>
      <c r="BI27" s="1413"/>
      <c r="BJ27" s="1413"/>
      <c r="BK27" s="1414"/>
      <c r="BL27" s="1415"/>
      <c r="BM27" s="1415"/>
      <c r="BN27" s="1413"/>
      <c r="BO27" s="1413"/>
      <c r="BP27" s="1423"/>
      <c r="BQ27" s="1423"/>
      <c r="BR27" s="1423"/>
      <c r="BS27" s="1407"/>
      <c r="BT27" s="1407"/>
      <c r="BU27" s="1407"/>
      <c r="BV27" s="1407"/>
      <c r="BW27" s="1407"/>
      <c r="BX27" s="1407"/>
      <c r="BY27" s="345"/>
      <c r="BZ27" s="364" t="str">
        <f t="shared" si="18"/>
        <v>0</v>
      </c>
      <c r="CB27" s="438">
        <f t="shared" si="64"/>
        <v>0</v>
      </c>
      <c r="CC27" s="439">
        <f t="shared" si="19"/>
        <v>0</v>
      </c>
      <c r="CD27" s="439">
        <f t="shared" si="65"/>
        <v>0</v>
      </c>
      <c r="CE27" s="439">
        <f t="shared" si="20"/>
        <v>0</v>
      </c>
      <c r="CF27" s="439">
        <f t="shared" si="21"/>
        <v>0</v>
      </c>
      <c r="CG27" s="440">
        <f t="shared" si="22"/>
        <v>0</v>
      </c>
      <c r="CH27" s="439">
        <f t="shared" si="23"/>
        <v>0</v>
      </c>
      <c r="CI27" s="440">
        <f t="shared" si="24"/>
        <v>0</v>
      </c>
      <c r="CJ27" s="439">
        <f t="shared" si="25"/>
        <v>0</v>
      </c>
      <c r="CK27" s="440">
        <f t="shared" si="26"/>
        <v>0</v>
      </c>
      <c r="CL27" s="439">
        <f t="shared" si="66"/>
        <v>0</v>
      </c>
      <c r="CM27" s="439">
        <f t="shared" si="27"/>
        <v>0</v>
      </c>
      <c r="CN27" s="439">
        <f t="shared" si="67"/>
        <v>0</v>
      </c>
      <c r="CO27" s="439">
        <f t="shared" si="28"/>
        <v>0</v>
      </c>
      <c r="CP27" s="439">
        <f t="shared" si="29"/>
        <v>0</v>
      </c>
      <c r="CQ27" s="440">
        <f t="shared" si="30"/>
        <v>0</v>
      </c>
      <c r="CR27" s="439">
        <f t="shared" si="31"/>
        <v>0</v>
      </c>
      <c r="CS27" s="440">
        <f t="shared" si="32"/>
        <v>0</v>
      </c>
      <c r="CT27" s="439">
        <f t="shared" si="33"/>
        <v>0</v>
      </c>
      <c r="CU27" s="440">
        <f t="shared" si="34"/>
        <v>0</v>
      </c>
      <c r="CV27" s="442">
        <f t="shared" si="68"/>
        <v>0</v>
      </c>
      <c r="CW27" s="442">
        <f t="shared" si="35"/>
        <v>0</v>
      </c>
      <c r="CX27" s="442">
        <f t="shared" si="69"/>
        <v>0</v>
      </c>
      <c r="CY27" s="442">
        <f t="shared" ref="CY27" si="194">CX27*$BZ27</f>
        <v>0</v>
      </c>
      <c r="CZ27" s="442">
        <f t="shared" si="71"/>
        <v>0</v>
      </c>
      <c r="DA27" s="442">
        <f t="shared" ref="DA27" si="195">CZ27*$BZ27</f>
        <v>0</v>
      </c>
      <c r="DB27" s="442">
        <f t="shared" si="73"/>
        <v>0</v>
      </c>
      <c r="DC27" s="442">
        <f t="shared" ref="DC27" si="196">DB27*$BZ27</f>
        <v>0</v>
      </c>
      <c r="DD27" s="442">
        <f t="shared" si="75"/>
        <v>0</v>
      </c>
      <c r="DE27" s="442">
        <f t="shared" ref="DE27" si="197">DD27*$BZ27</f>
        <v>0</v>
      </c>
      <c r="DF27" s="442">
        <f t="shared" si="77"/>
        <v>0</v>
      </c>
      <c r="DG27" s="442">
        <f t="shared" ref="DG27" si="198">DF27*$BZ27</f>
        <v>0</v>
      </c>
      <c r="DH27" s="442">
        <f t="shared" si="79"/>
        <v>0</v>
      </c>
      <c r="DI27" s="442">
        <f t="shared" si="41"/>
        <v>0</v>
      </c>
      <c r="DJ27" s="442">
        <f t="shared" si="80"/>
        <v>0</v>
      </c>
      <c r="DK27" s="442">
        <f t="shared" si="42"/>
        <v>0</v>
      </c>
      <c r="DL27" s="442">
        <f t="shared" si="43"/>
        <v>0</v>
      </c>
      <c r="DM27" s="440">
        <f t="shared" si="44"/>
        <v>0</v>
      </c>
      <c r="DN27" s="442">
        <f t="shared" si="45"/>
        <v>0</v>
      </c>
      <c r="DO27" s="440">
        <f t="shared" si="46"/>
        <v>0</v>
      </c>
      <c r="DP27" s="442">
        <f t="shared" si="47"/>
        <v>0</v>
      </c>
      <c r="DQ27" s="440">
        <f t="shared" si="48"/>
        <v>0</v>
      </c>
      <c r="DR27" s="439">
        <f t="shared" si="81"/>
        <v>0</v>
      </c>
      <c r="DS27" s="439">
        <f t="shared" si="49"/>
        <v>0</v>
      </c>
      <c r="DT27" s="439">
        <f t="shared" si="82"/>
        <v>0</v>
      </c>
      <c r="DU27" s="439">
        <f t="shared" ref="DU27" si="199">DT27*$BZ27</f>
        <v>0</v>
      </c>
      <c r="DV27" s="439">
        <f t="shared" si="84"/>
        <v>0</v>
      </c>
      <c r="DW27" s="439">
        <f t="shared" ref="DW27" si="200">DV27*$BZ27</f>
        <v>0</v>
      </c>
      <c r="DX27" s="439">
        <f t="shared" si="86"/>
        <v>0</v>
      </c>
      <c r="DY27" s="439">
        <f t="shared" ref="DY27" si="201">DX27*$BZ27</f>
        <v>0</v>
      </c>
      <c r="DZ27" s="439">
        <f t="shared" si="88"/>
        <v>0</v>
      </c>
      <c r="EA27" s="439">
        <f t="shared" ref="EA27" si="202">DZ27*$BZ27</f>
        <v>0</v>
      </c>
      <c r="EB27" s="439">
        <f t="shared" si="90"/>
        <v>0</v>
      </c>
      <c r="EC27" s="439">
        <f t="shared" ref="EC27" si="203">EB27*$BZ27</f>
        <v>0</v>
      </c>
      <c r="ED27" s="439">
        <f t="shared" si="92"/>
        <v>0</v>
      </c>
      <c r="EE27" s="439">
        <f t="shared" si="55"/>
        <v>0</v>
      </c>
      <c r="EF27" s="439">
        <f t="shared" si="93"/>
        <v>0</v>
      </c>
      <c r="EG27" s="439">
        <f t="shared" si="56"/>
        <v>0</v>
      </c>
      <c r="EH27" s="439">
        <f t="shared" si="57"/>
        <v>0</v>
      </c>
      <c r="EI27" s="444">
        <f t="shared" si="58"/>
        <v>0</v>
      </c>
      <c r="EJ27" s="439">
        <f t="shared" si="59"/>
        <v>0</v>
      </c>
      <c r="EK27" s="445">
        <f t="shared" si="60"/>
        <v>0</v>
      </c>
      <c r="EL27" s="439">
        <f t="shared" si="61"/>
        <v>0</v>
      </c>
      <c r="EM27" s="445">
        <f t="shared" si="62"/>
        <v>0</v>
      </c>
      <c r="EN27" s="446">
        <f t="shared" si="63"/>
        <v>0</v>
      </c>
    </row>
    <row r="28" spans="1:144" ht="20.100000000000001" customHeight="1">
      <c r="A28" s="447">
        <f t="shared" si="11"/>
        <v>15</v>
      </c>
      <c r="B28" s="1469"/>
      <c r="C28" s="1469"/>
      <c r="D28" s="448"/>
      <c r="E28" s="448"/>
      <c r="F28" s="448"/>
      <c r="G28" s="448"/>
      <c r="H28" s="448"/>
      <c r="I28" s="449" t="s">
        <v>17</v>
      </c>
      <c r="J28" s="448"/>
      <c r="K28" s="449" t="s">
        <v>44</v>
      </c>
      <c r="L28" s="448"/>
      <c r="M28" s="448"/>
      <c r="N28" s="425" t="str">
        <f>IF(L28="常勤",1,IF(M28="","",IF(M28=0,0,IF(ROUND(M28/⑤⑧処遇Ⅰ入力シート!$B$17,1)&lt;0.1,0.1,ROUND(M28/⑤⑧処遇Ⅰ入力シート!$B$17,1)))))</f>
        <v/>
      </c>
      <c r="O28" s="426"/>
      <c r="P28" s="427" t="s">
        <v>342</v>
      </c>
      <c r="Q28" s="450"/>
      <c r="R28" s="451"/>
      <c r="S28" s="452"/>
      <c r="T28" s="452"/>
      <c r="U28" s="453">
        <f t="shared" si="12"/>
        <v>0</v>
      </c>
      <c r="V28" s="452"/>
      <c r="W28" s="432" t="e">
        <f>ROUND((U28+V28)*⑤⑧処遇Ⅰ入力シート!$AG$17/⑤⑧処遇Ⅰ入力シート!$AC$17,0)</f>
        <v>#DIV/0!</v>
      </c>
      <c r="X28" s="454" t="e">
        <f t="shared" si="13"/>
        <v>#DIV/0!</v>
      </c>
      <c r="Y28" s="451"/>
      <c r="Z28" s="452"/>
      <c r="AA28" s="452"/>
      <c r="AB28" s="452"/>
      <c r="AC28" s="452"/>
      <c r="AD28" s="434">
        <f t="shared" si="14"/>
        <v>0</v>
      </c>
      <c r="AE28" s="432" t="e">
        <f>ROUND(AD28*⑤⑧処遇Ⅰ入力シート!$AG$17/⑤⑧処遇Ⅰ入力シート!$AC$17,0)</f>
        <v>#DIV/0!</v>
      </c>
      <c r="AF28" s="454" t="e">
        <f t="shared" si="15"/>
        <v>#DIV/0!</v>
      </c>
      <c r="AG28" s="455"/>
      <c r="AH28" s="452"/>
      <c r="AI28" s="452"/>
      <c r="AJ28" s="432" t="e">
        <f>ROUND(SUM(AG28:AI28)*⑤⑧処遇Ⅰ入力シート!$AG$17/⑤⑧処遇Ⅰ入力シート!$AC$17,0)</f>
        <v>#DIV/0!</v>
      </c>
      <c r="AK28" s="456" t="e">
        <f t="shared" si="16"/>
        <v>#DIV/0!</v>
      </c>
      <c r="AL28" s="437">
        <f t="shared" si="17"/>
        <v>0</v>
      </c>
      <c r="AM28" s="1466"/>
      <c r="AN28" s="1466"/>
      <c r="AO28" s="1466"/>
      <c r="AP28" s="345"/>
      <c r="AQ28" s="345"/>
      <c r="AR28" s="459"/>
      <c r="AS28" s="1419"/>
      <c r="AT28" s="1420"/>
      <c r="AU28" s="1429" t="str">
        <f>IF(⑤⑧処遇Ⅰ入力シート!B39="○","☑","□")</f>
        <v>□</v>
      </c>
      <c r="AV28" s="1425" t="s">
        <v>339</v>
      </c>
      <c r="AW28" s="1427" t="str">
        <f>IF(⑤⑧処遇Ⅰ入力シート!E39="","",⑤⑧処遇Ⅰ入力シート!E39)</f>
        <v/>
      </c>
      <c r="AX28" s="1413">
        <f>⑤⑧処遇Ⅰ入力シート!G39</f>
        <v>0</v>
      </c>
      <c r="AY28" s="1413"/>
      <c r="AZ28" s="1423" t="str">
        <f>IF(⑤⑧処遇Ⅰ入力シート!J39="","",⑤⑧処遇Ⅰ入力シート!J39)</f>
        <v/>
      </c>
      <c r="BA28" s="1423"/>
      <c r="BB28" s="1460"/>
      <c r="BC28" s="1461"/>
      <c r="BD28" s="1461"/>
      <c r="BE28" s="1461"/>
      <c r="BF28" s="1461"/>
      <c r="BG28" s="1462"/>
      <c r="BH28" s="460"/>
      <c r="BI28" s="1413"/>
      <c r="BJ28" s="1413"/>
      <c r="BK28" s="1414" t="str">
        <f>IF(⑤⑧処遇Ⅰ入力シート!B68="○","☑","□")</f>
        <v>□</v>
      </c>
      <c r="BL28" s="1431" t="s">
        <v>339</v>
      </c>
      <c r="BM28" s="1424" t="str">
        <f>IF(⑤⑧処遇Ⅰ入力シート!E68="","",⑤⑧処遇Ⅰ入力シート!E68)</f>
        <v/>
      </c>
      <c r="BN28" s="1413">
        <f>⑤⑧処遇Ⅰ入力シート!G68</f>
        <v>0</v>
      </c>
      <c r="BO28" s="1413"/>
      <c r="BP28" s="1423" t="str">
        <f>IF(⑤⑧処遇Ⅰ入力シート!J68="","",⑤⑧処遇Ⅰ入力シート!J68)</f>
        <v/>
      </c>
      <c r="BQ28" s="1423"/>
      <c r="BR28" s="1423"/>
      <c r="BS28" s="1407"/>
      <c r="BT28" s="1407"/>
      <c r="BU28" s="1407"/>
      <c r="BV28" s="1407"/>
      <c r="BW28" s="1407"/>
      <c r="BX28" s="1407"/>
      <c r="BY28" s="345"/>
      <c r="BZ28" s="364" t="str">
        <f t="shared" si="18"/>
        <v>0</v>
      </c>
      <c r="CB28" s="438">
        <f t="shared" si="64"/>
        <v>0</v>
      </c>
      <c r="CC28" s="439">
        <f t="shared" si="19"/>
        <v>0</v>
      </c>
      <c r="CD28" s="439">
        <f t="shared" si="65"/>
        <v>0</v>
      </c>
      <c r="CE28" s="439">
        <f t="shared" si="20"/>
        <v>0</v>
      </c>
      <c r="CF28" s="439">
        <f t="shared" si="21"/>
        <v>0</v>
      </c>
      <c r="CG28" s="440">
        <f t="shared" si="22"/>
        <v>0</v>
      </c>
      <c r="CH28" s="439">
        <f t="shared" si="23"/>
        <v>0</v>
      </c>
      <c r="CI28" s="440">
        <f t="shared" si="24"/>
        <v>0</v>
      </c>
      <c r="CJ28" s="439">
        <f t="shared" si="25"/>
        <v>0</v>
      </c>
      <c r="CK28" s="440">
        <f t="shared" si="26"/>
        <v>0</v>
      </c>
      <c r="CL28" s="439">
        <f t="shared" si="66"/>
        <v>0</v>
      </c>
      <c r="CM28" s="439">
        <f t="shared" si="27"/>
        <v>0</v>
      </c>
      <c r="CN28" s="439">
        <f t="shared" si="67"/>
        <v>0</v>
      </c>
      <c r="CO28" s="439">
        <f t="shared" si="28"/>
        <v>0</v>
      </c>
      <c r="CP28" s="439">
        <f t="shared" si="29"/>
        <v>0</v>
      </c>
      <c r="CQ28" s="440">
        <f t="shared" si="30"/>
        <v>0</v>
      </c>
      <c r="CR28" s="439">
        <f t="shared" si="31"/>
        <v>0</v>
      </c>
      <c r="CS28" s="440">
        <f t="shared" si="32"/>
        <v>0</v>
      </c>
      <c r="CT28" s="439">
        <f t="shared" si="33"/>
        <v>0</v>
      </c>
      <c r="CU28" s="440">
        <f t="shared" si="34"/>
        <v>0</v>
      </c>
      <c r="CV28" s="442">
        <f t="shared" si="68"/>
        <v>0</v>
      </c>
      <c r="CW28" s="442">
        <f t="shared" si="35"/>
        <v>0</v>
      </c>
      <c r="CX28" s="442">
        <f t="shared" si="69"/>
        <v>0</v>
      </c>
      <c r="CY28" s="442">
        <f t="shared" ref="CY28" si="204">CX28*$BZ28</f>
        <v>0</v>
      </c>
      <c r="CZ28" s="442">
        <f t="shared" si="71"/>
        <v>0</v>
      </c>
      <c r="DA28" s="442">
        <f t="shared" ref="DA28" si="205">CZ28*$BZ28</f>
        <v>0</v>
      </c>
      <c r="DB28" s="442">
        <f t="shared" si="73"/>
        <v>0</v>
      </c>
      <c r="DC28" s="442">
        <f t="shared" ref="DC28" si="206">DB28*$BZ28</f>
        <v>0</v>
      </c>
      <c r="DD28" s="442">
        <f t="shared" si="75"/>
        <v>0</v>
      </c>
      <c r="DE28" s="442">
        <f t="shared" ref="DE28" si="207">DD28*$BZ28</f>
        <v>0</v>
      </c>
      <c r="DF28" s="442">
        <f t="shared" si="77"/>
        <v>0</v>
      </c>
      <c r="DG28" s="442">
        <f t="shared" ref="DG28" si="208">DF28*$BZ28</f>
        <v>0</v>
      </c>
      <c r="DH28" s="442">
        <f t="shared" si="79"/>
        <v>0</v>
      </c>
      <c r="DI28" s="442">
        <f t="shared" si="41"/>
        <v>0</v>
      </c>
      <c r="DJ28" s="442">
        <f t="shared" si="80"/>
        <v>0</v>
      </c>
      <c r="DK28" s="442">
        <f t="shared" si="42"/>
        <v>0</v>
      </c>
      <c r="DL28" s="442">
        <f t="shared" si="43"/>
        <v>0</v>
      </c>
      <c r="DM28" s="440">
        <f t="shared" si="44"/>
        <v>0</v>
      </c>
      <c r="DN28" s="442">
        <f t="shared" si="45"/>
        <v>0</v>
      </c>
      <c r="DO28" s="440">
        <f t="shared" si="46"/>
        <v>0</v>
      </c>
      <c r="DP28" s="442">
        <f t="shared" si="47"/>
        <v>0</v>
      </c>
      <c r="DQ28" s="440">
        <f t="shared" si="48"/>
        <v>0</v>
      </c>
      <c r="DR28" s="439">
        <f t="shared" si="81"/>
        <v>0</v>
      </c>
      <c r="DS28" s="439">
        <f t="shared" si="49"/>
        <v>0</v>
      </c>
      <c r="DT28" s="439">
        <f t="shared" si="82"/>
        <v>0</v>
      </c>
      <c r="DU28" s="439">
        <f t="shared" ref="DU28" si="209">DT28*$BZ28</f>
        <v>0</v>
      </c>
      <c r="DV28" s="439">
        <f t="shared" si="84"/>
        <v>0</v>
      </c>
      <c r="DW28" s="439">
        <f t="shared" ref="DW28" si="210">DV28*$BZ28</f>
        <v>0</v>
      </c>
      <c r="DX28" s="439">
        <f t="shared" si="86"/>
        <v>0</v>
      </c>
      <c r="DY28" s="439">
        <f t="shared" ref="DY28" si="211">DX28*$BZ28</f>
        <v>0</v>
      </c>
      <c r="DZ28" s="439">
        <f t="shared" si="88"/>
        <v>0</v>
      </c>
      <c r="EA28" s="439">
        <f t="shared" ref="EA28" si="212">DZ28*$BZ28</f>
        <v>0</v>
      </c>
      <c r="EB28" s="439">
        <f t="shared" si="90"/>
        <v>0</v>
      </c>
      <c r="EC28" s="439">
        <f t="shared" ref="EC28" si="213">EB28*$BZ28</f>
        <v>0</v>
      </c>
      <c r="ED28" s="439">
        <f t="shared" si="92"/>
        <v>0</v>
      </c>
      <c r="EE28" s="439">
        <f t="shared" si="55"/>
        <v>0</v>
      </c>
      <c r="EF28" s="439">
        <f t="shared" si="93"/>
        <v>0</v>
      </c>
      <c r="EG28" s="439">
        <f t="shared" si="56"/>
        <v>0</v>
      </c>
      <c r="EH28" s="439">
        <f t="shared" si="57"/>
        <v>0</v>
      </c>
      <c r="EI28" s="444">
        <f t="shared" si="58"/>
        <v>0</v>
      </c>
      <c r="EJ28" s="439">
        <f t="shared" si="59"/>
        <v>0</v>
      </c>
      <c r="EK28" s="445">
        <f t="shared" si="60"/>
        <v>0</v>
      </c>
      <c r="EL28" s="439">
        <f t="shared" si="61"/>
        <v>0</v>
      </c>
      <c r="EM28" s="445">
        <f t="shared" si="62"/>
        <v>0</v>
      </c>
      <c r="EN28" s="446">
        <f t="shared" si="63"/>
        <v>0</v>
      </c>
    </row>
    <row r="29" spans="1:144" ht="20.100000000000001" customHeight="1">
      <c r="A29" s="447">
        <f t="shared" si="11"/>
        <v>16</v>
      </c>
      <c r="B29" s="1469"/>
      <c r="C29" s="1469"/>
      <c r="D29" s="448"/>
      <c r="E29" s="448"/>
      <c r="F29" s="448"/>
      <c r="G29" s="448"/>
      <c r="H29" s="448"/>
      <c r="I29" s="449" t="s">
        <v>17</v>
      </c>
      <c r="J29" s="448"/>
      <c r="K29" s="449" t="s">
        <v>44</v>
      </c>
      <c r="L29" s="448"/>
      <c r="M29" s="448"/>
      <c r="N29" s="425" t="str">
        <f>IF(L29="常勤",1,IF(M29="","",IF(M29=0,0,IF(ROUND(M29/⑤⑧処遇Ⅰ入力シート!$B$17,1)&lt;0.1,0.1,ROUND(M29/⑤⑧処遇Ⅰ入力シート!$B$17,1)))))</f>
        <v/>
      </c>
      <c r="O29" s="426"/>
      <c r="P29" s="427" t="s">
        <v>342</v>
      </c>
      <c r="Q29" s="450"/>
      <c r="R29" s="451"/>
      <c r="S29" s="452"/>
      <c r="T29" s="452"/>
      <c r="U29" s="453">
        <f t="shared" si="12"/>
        <v>0</v>
      </c>
      <c r="V29" s="452"/>
      <c r="W29" s="432" t="e">
        <f>ROUND((U29+V29)*⑤⑧処遇Ⅰ入力シート!$AG$17/⑤⑧処遇Ⅰ入力シート!$AC$17,0)</f>
        <v>#DIV/0!</v>
      </c>
      <c r="X29" s="454" t="e">
        <f t="shared" si="13"/>
        <v>#DIV/0!</v>
      </c>
      <c r="Y29" s="451"/>
      <c r="Z29" s="452"/>
      <c r="AA29" s="452"/>
      <c r="AB29" s="452"/>
      <c r="AC29" s="452"/>
      <c r="AD29" s="434">
        <f t="shared" si="14"/>
        <v>0</v>
      </c>
      <c r="AE29" s="432" t="e">
        <f>ROUND(AD29*⑤⑧処遇Ⅰ入力シート!$AG$17/⑤⑧処遇Ⅰ入力シート!$AC$17,0)</f>
        <v>#DIV/0!</v>
      </c>
      <c r="AF29" s="454" t="e">
        <f t="shared" si="15"/>
        <v>#DIV/0!</v>
      </c>
      <c r="AG29" s="455"/>
      <c r="AH29" s="452"/>
      <c r="AI29" s="452"/>
      <c r="AJ29" s="432" t="e">
        <f>ROUND(SUM(AG29:AI29)*⑤⑧処遇Ⅰ入力シート!$AG$17/⑤⑧処遇Ⅰ入力シート!$AC$17,0)</f>
        <v>#DIV/0!</v>
      </c>
      <c r="AK29" s="456" t="e">
        <f t="shared" si="16"/>
        <v>#DIV/0!</v>
      </c>
      <c r="AL29" s="437">
        <f t="shared" si="17"/>
        <v>0</v>
      </c>
      <c r="AM29" s="1466"/>
      <c r="AN29" s="1466"/>
      <c r="AO29" s="1466"/>
      <c r="AP29" s="345"/>
      <c r="AQ29" s="345"/>
      <c r="AR29" s="459"/>
      <c r="AS29" s="1421"/>
      <c r="AT29" s="1422"/>
      <c r="AU29" s="1430"/>
      <c r="AV29" s="1426"/>
      <c r="AW29" s="1428"/>
      <c r="AX29" s="1413"/>
      <c r="AY29" s="1413"/>
      <c r="AZ29" s="1423"/>
      <c r="BA29" s="1423"/>
      <c r="BB29" s="1463"/>
      <c r="BC29" s="1464"/>
      <c r="BD29" s="1464"/>
      <c r="BE29" s="1464"/>
      <c r="BF29" s="1464"/>
      <c r="BG29" s="1465"/>
      <c r="BH29" s="460"/>
      <c r="BI29" s="1413"/>
      <c r="BJ29" s="1413"/>
      <c r="BK29" s="1414"/>
      <c r="BL29" s="1431"/>
      <c r="BM29" s="1424"/>
      <c r="BN29" s="1413"/>
      <c r="BO29" s="1413"/>
      <c r="BP29" s="1423"/>
      <c r="BQ29" s="1423"/>
      <c r="BR29" s="1423"/>
      <c r="BS29" s="1407"/>
      <c r="BT29" s="1407"/>
      <c r="BU29" s="1407"/>
      <c r="BV29" s="1407"/>
      <c r="BW29" s="1407"/>
      <c r="BX29" s="1407"/>
      <c r="BY29" s="345"/>
      <c r="BZ29" s="364" t="str">
        <f t="shared" si="18"/>
        <v>0</v>
      </c>
      <c r="CB29" s="438">
        <f t="shared" si="64"/>
        <v>0</v>
      </c>
      <c r="CC29" s="439">
        <f t="shared" si="19"/>
        <v>0</v>
      </c>
      <c r="CD29" s="439">
        <f t="shared" si="65"/>
        <v>0</v>
      </c>
      <c r="CE29" s="439">
        <f t="shared" si="20"/>
        <v>0</v>
      </c>
      <c r="CF29" s="439">
        <f t="shared" si="21"/>
        <v>0</v>
      </c>
      <c r="CG29" s="440">
        <f t="shared" si="22"/>
        <v>0</v>
      </c>
      <c r="CH29" s="439">
        <f t="shared" si="23"/>
        <v>0</v>
      </c>
      <c r="CI29" s="440">
        <f t="shared" si="24"/>
        <v>0</v>
      </c>
      <c r="CJ29" s="439">
        <f t="shared" si="25"/>
        <v>0</v>
      </c>
      <c r="CK29" s="440">
        <f t="shared" si="26"/>
        <v>0</v>
      </c>
      <c r="CL29" s="439">
        <f t="shared" si="66"/>
        <v>0</v>
      </c>
      <c r="CM29" s="439">
        <f t="shared" si="27"/>
        <v>0</v>
      </c>
      <c r="CN29" s="439">
        <f t="shared" si="67"/>
        <v>0</v>
      </c>
      <c r="CO29" s="439">
        <f t="shared" si="28"/>
        <v>0</v>
      </c>
      <c r="CP29" s="439">
        <f t="shared" si="29"/>
        <v>0</v>
      </c>
      <c r="CQ29" s="440">
        <f t="shared" si="30"/>
        <v>0</v>
      </c>
      <c r="CR29" s="439">
        <f t="shared" si="31"/>
        <v>0</v>
      </c>
      <c r="CS29" s="440">
        <f t="shared" si="32"/>
        <v>0</v>
      </c>
      <c r="CT29" s="439">
        <f t="shared" si="33"/>
        <v>0</v>
      </c>
      <c r="CU29" s="440">
        <f t="shared" si="34"/>
        <v>0</v>
      </c>
      <c r="CV29" s="442">
        <f t="shared" si="68"/>
        <v>0</v>
      </c>
      <c r="CW29" s="442">
        <f t="shared" si="35"/>
        <v>0</v>
      </c>
      <c r="CX29" s="442">
        <f t="shared" si="69"/>
        <v>0</v>
      </c>
      <c r="CY29" s="442">
        <f t="shared" ref="CY29" si="214">CX29*$BZ29</f>
        <v>0</v>
      </c>
      <c r="CZ29" s="442">
        <f t="shared" si="71"/>
        <v>0</v>
      </c>
      <c r="DA29" s="442">
        <f t="shared" ref="DA29" si="215">CZ29*$BZ29</f>
        <v>0</v>
      </c>
      <c r="DB29" s="442">
        <f t="shared" si="73"/>
        <v>0</v>
      </c>
      <c r="DC29" s="442">
        <f t="shared" ref="DC29" si="216">DB29*$BZ29</f>
        <v>0</v>
      </c>
      <c r="DD29" s="442">
        <f t="shared" si="75"/>
        <v>0</v>
      </c>
      <c r="DE29" s="442">
        <f t="shared" ref="DE29" si="217">DD29*$BZ29</f>
        <v>0</v>
      </c>
      <c r="DF29" s="442">
        <f t="shared" si="77"/>
        <v>0</v>
      </c>
      <c r="DG29" s="442">
        <f t="shared" ref="DG29" si="218">DF29*$BZ29</f>
        <v>0</v>
      </c>
      <c r="DH29" s="442">
        <f t="shared" si="79"/>
        <v>0</v>
      </c>
      <c r="DI29" s="442">
        <f t="shared" si="41"/>
        <v>0</v>
      </c>
      <c r="DJ29" s="442">
        <f t="shared" si="80"/>
        <v>0</v>
      </c>
      <c r="DK29" s="442">
        <f t="shared" si="42"/>
        <v>0</v>
      </c>
      <c r="DL29" s="442">
        <f t="shared" si="43"/>
        <v>0</v>
      </c>
      <c r="DM29" s="440">
        <f t="shared" si="44"/>
        <v>0</v>
      </c>
      <c r="DN29" s="442">
        <f t="shared" si="45"/>
        <v>0</v>
      </c>
      <c r="DO29" s="440">
        <f t="shared" si="46"/>
        <v>0</v>
      </c>
      <c r="DP29" s="442">
        <f t="shared" si="47"/>
        <v>0</v>
      </c>
      <c r="DQ29" s="440">
        <f t="shared" si="48"/>
        <v>0</v>
      </c>
      <c r="DR29" s="439">
        <f t="shared" si="81"/>
        <v>0</v>
      </c>
      <c r="DS29" s="439">
        <f t="shared" si="49"/>
        <v>0</v>
      </c>
      <c r="DT29" s="439">
        <f t="shared" si="82"/>
        <v>0</v>
      </c>
      <c r="DU29" s="439">
        <f t="shared" ref="DU29" si="219">DT29*$BZ29</f>
        <v>0</v>
      </c>
      <c r="DV29" s="439">
        <f t="shared" si="84"/>
        <v>0</v>
      </c>
      <c r="DW29" s="439">
        <f t="shared" ref="DW29" si="220">DV29*$BZ29</f>
        <v>0</v>
      </c>
      <c r="DX29" s="439">
        <f t="shared" si="86"/>
        <v>0</v>
      </c>
      <c r="DY29" s="439">
        <f t="shared" ref="DY29" si="221">DX29*$BZ29</f>
        <v>0</v>
      </c>
      <c r="DZ29" s="439">
        <f t="shared" si="88"/>
        <v>0</v>
      </c>
      <c r="EA29" s="439">
        <f t="shared" ref="EA29" si="222">DZ29*$BZ29</f>
        <v>0</v>
      </c>
      <c r="EB29" s="439">
        <f t="shared" si="90"/>
        <v>0</v>
      </c>
      <c r="EC29" s="439">
        <f t="shared" ref="EC29" si="223">EB29*$BZ29</f>
        <v>0</v>
      </c>
      <c r="ED29" s="439">
        <f t="shared" si="92"/>
        <v>0</v>
      </c>
      <c r="EE29" s="439">
        <f t="shared" si="55"/>
        <v>0</v>
      </c>
      <c r="EF29" s="439">
        <f t="shared" si="93"/>
        <v>0</v>
      </c>
      <c r="EG29" s="439">
        <f t="shared" si="56"/>
        <v>0</v>
      </c>
      <c r="EH29" s="439">
        <f t="shared" si="57"/>
        <v>0</v>
      </c>
      <c r="EI29" s="444">
        <f t="shared" si="58"/>
        <v>0</v>
      </c>
      <c r="EJ29" s="439">
        <f t="shared" si="59"/>
        <v>0</v>
      </c>
      <c r="EK29" s="445">
        <f t="shared" si="60"/>
        <v>0</v>
      </c>
      <c r="EL29" s="439">
        <f t="shared" si="61"/>
        <v>0</v>
      </c>
      <c r="EM29" s="445">
        <f t="shared" si="62"/>
        <v>0</v>
      </c>
      <c r="EN29" s="446">
        <f t="shared" si="63"/>
        <v>0</v>
      </c>
    </row>
    <row r="30" spans="1:144" ht="20.100000000000001" customHeight="1">
      <c r="A30" s="447">
        <f t="shared" si="11"/>
        <v>17</v>
      </c>
      <c r="B30" s="1469"/>
      <c r="C30" s="1469"/>
      <c r="D30" s="448"/>
      <c r="E30" s="448"/>
      <c r="F30" s="448"/>
      <c r="G30" s="448"/>
      <c r="H30" s="448"/>
      <c r="I30" s="449" t="s">
        <v>17</v>
      </c>
      <c r="J30" s="448"/>
      <c r="K30" s="449" t="s">
        <v>44</v>
      </c>
      <c r="L30" s="448"/>
      <c r="M30" s="448"/>
      <c r="N30" s="425" t="str">
        <f>IF(L30="常勤",1,IF(M30="","",IF(M30=0,0,IF(ROUND(M30/⑤⑧処遇Ⅰ入力シート!$B$17,1)&lt;0.1,0.1,ROUND(M30/⑤⑧処遇Ⅰ入力シート!$B$17,1)))))</f>
        <v/>
      </c>
      <c r="O30" s="426"/>
      <c r="P30" s="427" t="s">
        <v>342</v>
      </c>
      <c r="Q30" s="450"/>
      <c r="R30" s="451"/>
      <c r="S30" s="452"/>
      <c r="T30" s="452"/>
      <c r="U30" s="453">
        <f t="shared" si="12"/>
        <v>0</v>
      </c>
      <c r="V30" s="452"/>
      <c r="W30" s="432" t="e">
        <f>ROUND((U30+V30)*⑤⑧処遇Ⅰ入力シート!$AG$17/⑤⑧処遇Ⅰ入力シート!$AC$17,0)</f>
        <v>#DIV/0!</v>
      </c>
      <c r="X30" s="454" t="e">
        <f t="shared" si="13"/>
        <v>#DIV/0!</v>
      </c>
      <c r="Y30" s="451"/>
      <c r="Z30" s="452"/>
      <c r="AA30" s="452"/>
      <c r="AB30" s="452"/>
      <c r="AC30" s="452"/>
      <c r="AD30" s="434">
        <f t="shared" si="14"/>
        <v>0</v>
      </c>
      <c r="AE30" s="432" t="e">
        <f>ROUND(AD30*⑤⑧処遇Ⅰ入力シート!$AG$17/⑤⑧処遇Ⅰ入力シート!$AC$17,0)</f>
        <v>#DIV/0!</v>
      </c>
      <c r="AF30" s="454" t="e">
        <f t="shared" si="15"/>
        <v>#DIV/0!</v>
      </c>
      <c r="AG30" s="455"/>
      <c r="AH30" s="452"/>
      <c r="AI30" s="452"/>
      <c r="AJ30" s="432" t="e">
        <f>ROUND(SUM(AG30:AI30)*⑤⑧処遇Ⅰ入力シート!$AG$17/⑤⑧処遇Ⅰ入力シート!$AC$17,0)</f>
        <v>#DIV/0!</v>
      </c>
      <c r="AK30" s="456" t="e">
        <f t="shared" si="16"/>
        <v>#DIV/0!</v>
      </c>
      <c r="AL30" s="437">
        <f t="shared" si="17"/>
        <v>0</v>
      </c>
      <c r="AM30" s="1466"/>
      <c r="AN30" s="1466"/>
      <c r="AO30" s="1466"/>
      <c r="AP30" s="345"/>
      <c r="AQ30" s="345"/>
      <c r="AR30" s="459"/>
      <c r="AS30" s="461"/>
      <c r="AT30" s="461"/>
      <c r="AU30" s="462"/>
      <c r="AV30" s="463"/>
      <c r="AW30" s="463"/>
      <c r="AX30" s="464"/>
      <c r="AY30" s="464"/>
      <c r="AZ30" s="465"/>
      <c r="BA30" s="465"/>
      <c r="BB30" s="466"/>
      <c r="BC30" s="466"/>
      <c r="BD30" s="466"/>
      <c r="BE30" s="466"/>
      <c r="BF30" s="466"/>
      <c r="BG30" s="466"/>
      <c r="BH30" s="460"/>
      <c r="BI30" s="461"/>
      <c r="BJ30" s="461"/>
      <c r="BK30" s="462"/>
      <c r="BL30" s="463"/>
      <c r="BM30" s="463"/>
      <c r="BN30" s="464"/>
      <c r="BO30" s="464"/>
      <c r="BP30" s="465"/>
      <c r="BQ30" s="465"/>
      <c r="BR30" s="466"/>
      <c r="BS30" s="466"/>
      <c r="BT30" s="466"/>
      <c r="BU30" s="466"/>
      <c r="BV30" s="466"/>
      <c r="BW30" s="466"/>
      <c r="BX30" s="345"/>
      <c r="BY30" s="345"/>
      <c r="BZ30" s="364" t="str">
        <f t="shared" si="18"/>
        <v>0</v>
      </c>
      <c r="CB30" s="438">
        <f t="shared" si="64"/>
        <v>0</v>
      </c>
      <c r="CC30" s="439">
        <f t="shared" si="19"/>
        <v>0</v>
      </c>
      <c r="CD30" s="439">
        <f t="shared" si="65"/>
        <v>0</v>
      </c>
      <c r="CE30" s="439">
        <f t="shared" si="20"/>
        <v>0</v>
      </c>
      <c r="CF30" s="439">
        <f t="shared" si="21"/>
        <v>0</v>
      </c>
      <c r="CG30" s="440">
        <f t="shared" si="22"/>
        <v>0</v>
      </c>
      <c r="CH30" s="439">
        <f t="shared" si="23"/>
        <v>0</v>
      </c>
      <c r="CI30" s="440">
        <f t="shared" si="24"/>
        <v>0</v>
      </c>
      <c r="CJ30" s="439">
        <f t="shared" si="25"/>
        <v>0</v>
      </c>
      <c r="CK30" s="440">
        <f t="shared" si="26"/>
        <v>0</v>
      </c>
      <c r="CL30" s="439">
        <f t="shared" si="66"/>
        <v>0</v>
      </c>
      <c r="CM30" s="439">
        <f t="shared" si="27"/>
        <v>0</v>
      </c>
      <c r="CN30" s="439">
        <f t="shared" si="67"/>
        <v>0</v>
      </c>
      <c r="CO30" s="439">
        <f t="shared" si="28"/>
        <v>0</v>
      </c>
      <c r="CP30" s="439">
        <f t="shared" si="29"/>
        <v>0</v>
      </c>
      <c r="CQ30" s="440">
        <f t="shared" si="30"/>
        <v>0</v>
      </c>
      <c r="CR30" s="439">
        <f t="shared" si="31"/>
        <v>0</v>
      </c>
      <c r="CS30" s="440">
        <f t="shared" si="32"/>
        <v>0</v>
      </c>
      <c r="CT30" s="439">
        <f t="shared" si="33"/>
        <v>0</v>
      </c>
      <c r="CU30" s="440">
        <f t="shared" si="34"/>
        <v>0</v>
      </c>
      <c r="CV30" s="442">
        <f t="shared" si="68"/>
        <v>0</v>
      </c>
      <c r="CW30" s="442">
        <f t="shared" si="35"/>
        <v>0</v>
      </c>
      <c r="CX30" s="442">
        <f t="shared" si="69"/>
        <v>0</v>
      </c>
      <c r="CY30" s="442">
        <f t="shared" ref="CY30" si="224">CX30*$BZ30</f>
        <v>0</v>
      </c>
      <c r="CZ30" s="442">
        <f t="shared" si="71"/>
        <v>0</v>
      </c>
      <c r="DA30" s="442">
        <f t="shared" ref="DA30" si="225">CZ30*$BZ30</f>
        <v>0</v>
      </c>
      <c r="DB30" s="442">
        <f t="shared" si="73"/>
        <v>0</v>
      </c>
      <c r="DC30" s="442">
        <f t="shared" ref="DC30" si="226">DB30*$BZ30</f>
        <v>0</v>
      </c>
      <c r="DD30" s="442">
        <f t="shared" si="75"/>
        <v>0</v>
      </c>
      <c r="DE30" s="442">
        <f t="shared" ref="DE30" si="227">DD30*$BZ30</f>
        <v>0</v>
      </c>
      <c r="DF30" s="442">
        <f t="shared" si="77"/>
        <v>0</v>
      </c>
      <c r="DG30" s="442">
        <f t="shared" ref="DG30" si="228">DF30*$BZ30</f>
        <v>0</v>
      </c>
      <c r="DH30" s="442">
        <f t="shared" si="79"/>
        <v>0</v>
      </c>
      <c r="DI30" s="442">
        <f t="shared" si="41"/>
        <v>0</v>
      </c>
      <c r="DJ30" s="442">
        <f t="shared" si="80"/>
        <v>0</v>
      </c>
      <c r="DK30" s="442">
        <f t="shared" si="42"/>
        <v>0</v>
      </c>
      <c r="DL30" s="442">
        <f t="shared" si="43"/>
        <v>0</v>
      </c>
      <c r="DM30" s="440">
        <f t="shared" si="44"/>
        <v>0</v>
      </c>
      <c r="DN30" s="442">
        <f t="shared" si="45"/>
        <v>0</v>
      </c>
      <c r="DO30" s="440">
        <f t="shared" si="46"/>
        <v>0</v>
      </c>
      <c r="DP30" s="442">
        <f t="shared" si="47"/>
        <v>0</v>
      </c>
      <c r="DQ30" s="440">
        <f t="shared" si="48"/>
        <v>0</v>
      </c>
      <c r="DR30" s="439">
        <f t="shared" si="81"/>
        <v>0</v>
      </c>
      <c r="DS30" s="439">
        <f t="shared" si="49"/>
        <v>0</v>
      </c>
      <c r="DT30" s="439">
        <f t="shared" si="82"/>
        <v>0</v>
      </c>
      <c r="DU30" s="439">
        <f t="shared" ref="DU30" si="229">DT30*$BZ30</f>
        <v>0</v>
      </c>
      <c r="DV30" s="439">
        <f t="shared" si="84"/>
        <v>0</v>
      </c>
      <c r="DW30" s="439">
        <f t="shared" ref="DW30" si="230">DV30*$BZ30</f>
        <v>0</v>
      </c>
      <c r="DX30" s="439">
        <f t="shared" si="86"/>
        <v>0</v>
      </c>
      <c r="DY30" s="439">
        <f t="shared" ref="DY30" si="231">DX30*$BZ30</f>
        <v>0</v>
      </c>
      <c r="DZ30" s="439">
        <f t="shared" si="88"/>
        <v>0</v>
      </c>
      <c r="EA30" s="439">
        <f t="shared" ref="EA30" si="232">DZ30*$BZ30</f>
        <v>0</v>
      </c>
      <c r="EB30" s="439">
        <f t="shared" si="90"/>
        <v>0</v>
      </c>
      <c r="EC30" s="439">
        <f t="shared" ref="EC30" si="233">EB30*$BZ30</f>
        <v>0</v>
      </c>
      <c r="ED30" s="439">
        <f t="shared" si="92"/>
        <v>0</v>
      </c>
      <c r="EE30" s="439">
        <f t="shared" si="55"/>
        <v>0</v>
      </c>
      <c r="EF30" s="439">
        <f t="shared" si="93"/>
        <v>0</v>
      </c>
      <c r="EG30" s="439">
        <f t="shared" si="56"/>
        <v>0</v>
      </c>
      <c r="EH30" s="439">
        <f t="shared" si="57"/>
        <v>0</v>
      </c>
      <c r="EI30" s="444">
        <f t="shared" si="58"/>
        <v>0</v>
      </c>
      <c r="EJ30" s="439">
        <f t="shared" si="59"/>
        <v>0</v>
      </c>
      <c r="EK30" s="445">
        <f t="shared" si="60"/>
        <v>0</v>
      </c>
      <c r="EL30" s="439">
        <f t="shared" si="61"/>
        <v>0</v>
      </c>
      <c r="EM30" s="445">
        <f t="shared" si="62"/>
        <v>0</v>
      </c>
      <c r="EN30" s="446">
        <f t="shared" si="63"/>
        <v>0</v>
      </c>
    </row>
    <row r="31" spans="1:144" ht="20.100000000000001" customHeight="1">
      <c r="A31" s="447">
        <f t="shared" si="11"/>
        <v>18</v>
      </c>
      <c r="B31" s="1469"/>
      <c r="C31" s="1469"/>
      <c r="D31" s="448"/>
      <c r="E31" s="448"/>
      <c r="F31" s="448"/>
      <c r="G31" s="448"/>
      <c r="H31" s="448"/>
      <c r="I31" s="449" t="s">
        <v>17</v>
      </c>
      <c r="J31" s="448"/>
      <c r="K31" s="449" t="s">
        <v>44</v>
      </c>
      <c r="L31" s="448"/>
      <c r="M31" s="448"/>
      <c r="N31" s="425" t="str">
        <f>IF(L31="常勤",1,IF(M31="","",IF(M31=0,0,IF(ROUND(M31/⑤⑧処遇Ⅰ入力シート!$B$17,1)&lt;0.1,0.1,ROUND(M31/⑤⑧処遇Ⅰ入力シート!$B$17,1)))))</f>
        <v/>
      </c>
      <c r="O31" s="426"/>
      <c r="P31" s="427" t="s">
        <v>342</v>
      </c>
      <c r="Q31" s="450"/>
      <c r="R31" s="451"/>
      <c r="S31" s="452"/>
      <c r="T31" s="452"/>
      <c r="U31" s="453">
        <f t="shared" si="12"/>
        <v>0</v>
      </c>
      <c r="V31" s="452"/>
      <c r="W31" s="432" t="e">
        <f>ROUND((U31+V31)*⑤⑧処遇Ⅰ入力シート!$AG$17/⑤⑧処遇Ⅰ入力シート!$AC$17,0)</f>
        <v>#DIV/0!</v>
      </c>
      <c r="X31" s="454" t="e">
        <f t="shared" si="13"/>
        <v>#DIV/0!</v>
      </c>
      <c r="Y31" s="451"/>
      <c r="Z31" s="452"/>
      <c r="AA31" s="452"/>
      <c r="AB31" s="452"/>
      <c r="AC31" s="452"/>
      <c r="AD31" s="434">
        <f t="shared" si="14"/>
        <v>0</v>
      </c>
      <c r="AE31" s="432" t="e">
        <f>ROUND(AD31*⑤⑧処遇Ⅰ入力シート!$AG$17/⑤⑧処遇Ⅰ入力シート!$AC$17,0)</f>
        <v>#DIV/0!</v>
      </c>
      <c r="AF31" s="454" t="e">
        <f t="shared" si="15"/>
        <v>#DIV/0!</v>
      </c>
      <c r="AG31" s="455"/>
      <c r="AH31" s="452"/>
      <c r="AI31" s="452"/>
      <c r="AJ31" s="432" t="e">
        <f>ROUND(SUM(AG31:AI31)*⑤⑧処遇Ⅰ入力シート!$AG$17/⑤⑧処遇Ⅰ入力シート!$AC$17,0)</f>
        <v>#DIV/0!</v>
      </c>
      <c r="AK31" s="456" t="e">
        <f t="shared" si="16"/>
        <v>#DIV/0!</v>
      </c>
      <c r="AL31" s="437">
        <f t="shared" si="17"/>
        <v>0</v>
      </c>
      <c r="AM31" s="1466"/>
      <c r="AN31" s="1466"/>
      <c r="AO31" s="1466"/>
      <c r="AP31" s="345"/>
      <c r="AQ31" s="345"/>
      <c r="AR31" s="459"/>
      <c r="AS31" s="461"/>
      <c r="AT31" s="461"/>
      <c r="AU31" s="462"/>
      <c r="AV31" s="463"/>
      <c r="AW31" s="463"/>
      <c r="AX31" s="464"/>
      <c r="AY31" s="464"/>
      <c r="AZ31" s="465"/>
      <c r="BA31" s="465"/>
      <c r="BB31" s="466"/>
      <c r="BC31" s="466"/>
      <c r="BD31" s="466"/>
      <c r="BE31" s="466"/>
      <c r="BF31" s="466"/>
      <c r="BG31" s="466"/>
      <c r="BH31" s="460"/>
      <c r="BI31" s="461"/>
      <c r="BJ31" s="461"/>
      <c r="BK31" s="462"/>
      <c r="BL31" s="463"/>
      <c r="BM31" s="463"/>
      <c r="BN31" s="464"/>
      <c r="BO31" s="464"/>
      <c r="BP31" s="465"/>
      <c r="BQ31" s="465"/>
      <c r="BR31" s="466"/>
      <c r="BS31" s="466"/>
      <c r="BT31" s="466"/>
      <c r="BU31" s="466"/>
      <c r="BV31" s="466"/>
      <c r="BW31" s="466"/>
      <c r="BX31" s="345"/>
      <c r="BY31" s="345"/>
      <c r="BZ31" s="364" t="str">
        <f t="shared" si="18"/>
        <v>0</v>
      </c>
      <c r="CB31" s="438">
        <f t="shared" si="64"/>
        <v>0</v>
      </c>
      <c r="CC31" s="439">
        <f t="shared" si="19"/>
        <v>0</v>
      </c>
      <c r="CD31" s="439">
        <f t="shared" si="65"/>
        <v>0</v>
      </c>
      <c r="CE31" s="439">
        <f t="shared" si="20"/>
        <v>0</v>
      </c>
      <c r="CF31" s="439">
        <f t="shared" si="21"/>
        <v>0</v>
      </c>
      <c r="CG31" s="440">
        <f t="shared" si="22"/>
        <v>0</v>
      </c>
      <c r="CH31" s="439">
        <f t="shared" si="23"/>
        <v>0</v>
      </c>
      <c r="CI31" s="440">
        <f t="shared" si="24"/>
        <v>0</v>
      </c>
      <c r="CJ31" s="439">
        <f t="shared" si="25"/>
        <v>0</v>
      </c>
      <c r="CK31" s="440">
        <f t="shared" si="26"/>
        <v>0</v>
      </c>
      <c r="CL31" s="439">
        <f t="shared" si="66"/>
        <v>0</v>
      </c>
      <c r="CM31" s="439">
        <f t="shared" si="27"/>
        <v>0</v>
      </c>
      <c r="CN31" s="439">
        <f t="shared" si="67"/>
        <v>0</v>
      </c>
      <c r="CO31" s="439">
        <f t="shared" si="28"/>
        <v>0</v>
      </c>
      <c r="CP31" s="439">
        <f t="shared" si="29"/>
        <v>0</v>
      </c>
      <c r="CQ31" s="440">
        <f t="shared" si="30"/>
        <v>0</v>
      </c>
      <c r="CR31" s="439">
        <f t="shared" si="31"/>
        <v>0</v>
      </c>
      <c r="CS31" s="440">
        <f t="shared" si="32"/>
        <v>0</v>
      </c>
      <c r="CT31" s="439">
        <f t="shared" si="33"/>
        <v>0</v>
      </c>
      <c r="CU31" s="440">
        <f t="shared" si="34"/>
        <v>0</v>
      </c>
      <c r="CV31" s="442">
        <f t="shared" si="68"/>
        <v>0</v>
      </c>
      <c r="CW31" s="442">
        <f t="shared" si="35"/>
        <v>0</v>
      </c>
      <c r="CX31" s="442">
        <f t="shared" si="69"/>
        <v>0</v>
      </c>
      <c r="CY31" s="442">
        <f t="shared" ref="CY31" si="234">CX31*$BZ31</f>
        <v>0</v>
      </c>
      <c r="CZ31" s="442">
        <f t="shared" si="71"/>
        <v>0</v>
      </c>
      <c r="DA31" s="442">
        <f t="shared" ref="DA31" si="235">CZ31*$BZ31</f>
        <v>0</v>
      </c>
      <c r="DB31" s="442">
        <f t="shared" si="73"/>
        <v>0</v>
      </c>
      <c r="DC31" s="442">
        <f t="shared" ref="DC31" si="236">DB31*$BZ31</f>
        <v>0</v>
      </c>
      <c r="DD31" s="442">
        <f t="shared" si="75"/>
        <v>0</v>
      </c>
      <c r="DE31" s="442">
        <f t="shared" ref="DE31" si="237">DD31*$BZ31</f>
        <v>0</v>
      </c>
      <c r="DF31" s="442">
        <f t="shared" si="77"/>
        <v>0</v>
      </c>
      <c r="DG31" s="442">
        <f t="shared" ref="DG31" si="238">DF31*$BZ31</f>
        <v>0</v>
      </c>
      <c r="DH31" s="442">
        <f t="shared" si="79"/>
        <v>0</v>
      </c>
      <c r="DI31" s="442">
        <f t="shared" si="41"/>
        <v>0</v>
      </c>
      <c r="DJ31" s="442">
        <f t="shared" si="80"/>
        <v>0</v>
      </c>
      <c r="DK31" s="442">
        <f t="shared" si="42"/>
        <v>0</v>
      </c>
      <c r="DL31" s="442">
        <f t="shared" si="43"/>
        <v>0</v>
      </c>
      <c r="DM31" s="440">
        <f t="shared" si="44"/>
        <v>0</v>
      </c>
      <c r="DN31" s="442">
        <f t="shared" si="45"/>
        <v>0</v>
      </c>
      <c r="DO31" s="440">
        <f t="shared" si="46"/>
        <v>0</v>
      </c>
      <c r="DP31" s="442">
        <f t="shared" si="47"/>
        <v>0</v>
      </c>
      <c r="DQ31" s="440">
        <f t="shared" si="48"/>
        <v>0</v>
      </c>
      <c r="DR31" s="439">
        <f t="shared" si="81"/>
        <v>0</v>
      </c>
      <c r="DS31" s="439">
        <f t="shared" si="49"/>
        <v>0</v>
      </c>
      <c r="DT31" s="439">
        <f t="shared" si="82"/>
        <v>0</v>
      </c>
      <c r="DU31" s="439">
        <f t="shared" ref="DU31" si="239">DT31*$BZ31</f>
        <v>0</v>
      </c>
      <c r="DV31" s="439">
        <f t="shared" si="84"/>
        <v>0</v>
      </c>
      <c r="DW31" s="439">
        <f t="shared" ref="DW31" si="240">DV31*$BZ31</f>
        <v>0</v>
      </c>
      <c r="DX31" s="439">
        <f t="shared" si="86"/>
        <v>0</v>
      </c>
      <c r="DY31" s="439">
        <f t="shared" ref="DY31" si="241">DX31*$BZ31</f>
        <v>0</v>
      </c>
      <c r="DZ31" s="439">
        <f t="shared" si="88"/>
        <v>0</v>
      </c>
      <c r="EA31" s="439">
        <f t="shared" ref="EA31" si="242">DZ31*$BZ31</f>
        <v>0</v>
      </c>
      <c r="EB31" s="439">
        <f t="shared" si="90"/>
        <v>0</v>
      </c>
      <c r="EC31" s="439">
        <f t="shared" ref="EC31" si="243">EB31*$BZ31</f>
        <v>0</v>
      </c>
      <c r="ED31" s="439">
        <f t="shared" si="92"/>
        <v>0</v>
      </c>
      <c r="EE31" s="439">
        <f t="shared" si="55"/>
        <v>0</v>
      </c>
      <c r="EF31" s="439">
        <f t="shared" si="93"/>
        <v>0</v>
      </c>
      <c r="EG31" s="439">
        <f t="shared" si="56"/>
        <v>0</v>
      </c>
      <c r="EH31" s="439">
        <f t="shared" si="57"/>
        <v>0</v>
      </c>
      <c r="EI31" s="444">
        <f t="shared" si="58"/>
        <v>0</v>
      </c>
      <c r="EJ31" s="439">
        <f t="shared" si="59"/>
        <v>0</v>
      </c>
      <c r="EK31" s="445">
        <f t="shared" si="60"/>
        <v>0</v>
      </c>
      <c r="EL31" s="439">
        <f t="shared" si="61"/>
        <v>0</v>
      </c>
      <c r="EM31" s="445">
        <f t="shared" si="62"/>
        <v>0</v>
      </c>
      <c r="EN31" s="446">
        <f t="shared" si="63"/>
        <v>0</v>
      </c>
    </row>
    <row r="32" spans="1:144" ht="20.100000000000001" customHeight="1">
      <c r="A32" s="447">
        <f t="shared" si="11"/>
        <v>19</v>
      </c>
      <c r="B32" s="1469"/>
      <c r="C32" s="1469"/>
      <c r="D32" s="448"/>
      <c r="E32" s="448"/>
      <c r="F32" s="448"/>
      <c r="G32" s="448"/>
      <c r="H32" s="448"/>
      <c r="I32" s="449" t="s">
        <v>17</v>
      </c>
      <c r="J32" s="448"/>
      <c r="K32" s="449" t="s">
        <v>44</v>
      </c>
      <c r="L32" s="448"/>
      <c r="M32" s="448"/>
      <c r="N32" s="425" t="str">
        <f>IF(L32="常勤",1,IF(M32="","",IF(M32=0,0,IF(ROUND(M32/⑤⑧処遇Ⅰ入力シート!$B$17,1)&lt;0.1,0.1,ROUND(M32/⑤⑧処遇Ⅰ入力シート!$B$17,1)))))</f>
        <v/>
      </c>
      <c r="O32" s="426"/>
      <c r="P32" s="427" t="s">
        <v>342</v>
      </c>
      <c r="Q32" s="450"/>
      <c r="R32" s="451"/>
      <c r="S32" s="452"/>
      <c r="T32" s="452"/>
      <c r="U32" s="453">
        <f t="shared" si="12"/>
        <v>0</v>
      </c>
      <c r="V32" s="452"/>
      <c r="W32" s="432" t="e">
        <f>ROUND((U32+V32)*⑤⑧処遇Ⅰ入力シート!$AG$17/⑤⑧処遇Ⅰ入力シート!$AC$17,0)</f>
        <v>#DIV/0!</v>
      </c>
      <c r="X32" s="454" t="e">
        <f t="shared" si="13"/>
        <v>#DIV/0!</v>
      </c>
      <c r="Y32" s="451"/>
      <c r="Z32" s="452"/>
      <c r="AA32" s="452"/>
      <c r="AB32" s="452"/>
      <c r="AC32" s="452"/>
      <c r="AD32" s="434">
        <f t="shared" si="14"/>
        <v>0</v>
      </c>
      <c r="AE32" s="432" t="e">
        <f>ROUND(AD32*⑤⑧処遇Ⅰ入力シート!$AG$17/⑤⑧処遇Ⅰ入力シート!$AC$17,0)</f>
        <v>#DIV/0!</v>
      </c>
      <c r="AF32" s="454" t="e">
        <f t="shared" si="15"/>
        <v>#DIV/0!</v>
      </c>
      <c r="AG32" s="455"/>
      <c r="AH32" s="452"/>
      <c r="AI32" s="452"/>
      <c r="AJ32" s="432" t="e">
        <f>ROUND(SUM(AG32:AI32)*⑤⑧処遇Ⅰ入力シート!$AG$17/⑤⑧処遇Ⅰ入力シート!$AC$17,0)</f>
        <v>#DIV/0!</v>
      </c>
      <c r="AK32" s="456" t="e">
        <f t="shared" si="16"/>
        <v>#DIV/0!</v>
      </c>
      <c r="AL32" s="437">
        <f t="shared" si="17"/>
        <v>0</v>
      </c>
      <c r="AM32" s="1466"/>
      <c r="AN32" s="1466"/>
      <c r="AO32" s="1466"/>
      <c r="AP32" s="345"/>
      <c r="AQ32" s="345"/>
      <c r="AR32" s="459"/>
      <c r="AS32" s="461"/>
      <c r="AT32" s="461"/>
      <c r="AU32" s="462"/>
      <c r="AV32" s="463"/>
      <c r="AW32" s="463"/>
      <c r="AX32" s="464"/>
      <c r="AY32" s="464"/>
      <c r="AZ32" s="465"/>
      <c r="BA32" s="465"/>
      <c r="BB32" s="466"/>
      <c r="BC32" s="466"/>
      <c r="BD32" s="466"/>
      <c r="BE32" s="466"/>
      <c r="BF32" s="466"/>
      <c r="BG32" s="466"/>
      <c r="BH32" s="460"/>
      <c r="BI32" s="461"/>
      <c r="BJ32" s="461"/>
      <c r="BK32" s="462"/>
      <c r="BL32" s="463"/>
      <c r="BM32" s="463"/>
      <c r="BN32" s="464"/>
      <c r="BO32" s="464"/>
      <c r="BP32" s="465"/>
      <c r="BQ32" s="465"/>
      <c r="BR32" s="466"/>
      <c r="BS32" s="466"/>
      <c r="BT32" s="466"/>
      <c r="BU32" s="466"/>
      <c r="BV32" s="466"/>
      <c r="BW32" s="466"/>
      <c r="BX32" s="345"/>
      <c r="BY32" s="345"/>
      <c r="BZ32" s="364" t="str">
        <f t="shared" si="18"/>
        <v>0</v>
      </c>
      <c r="CB32" s="438">
        <f t="shared" si="64"/>
        <v>0</v>
      </c>
      <c r="CC32" s="439">
        <f t="shared" si="19"/>
        <v>0</v>
      </c>
      <c r="CD32" s="439">
        <f t="shared" si="65"/>
        <v>0</v>
      </c>
      <c r="CE32" s="439">
        <f t="shared" si="20"/>
        <v>0</v>
      </c>
      <c r="CF32" s="439">
        <f t="shared" si="21"/>
        <v>0</v>
      </c>
      <c r="CG32" s="440">
        <f t="shared" si="22"/>
        <v>0</v>
      </c>
      <c r="CH32" s="439">
        <f t="shared" si="23"/>
        <v>0</v>
      </c>
      <c r="CI32" s="440">
        <f t="shared" si="24"/>
        <v>0</v>
      </c>
      <c r="CJ32" s="439">
        <f t="shared" si="25"/>
        <v>0</v>
      </c>
      <c r="CK32" s="440">
        <f t="shared" si="26"/>
        <v>0</v>
      </c>
      <c r="CL32" s="439">
        <f t="shared" si="66"/>
        <v>0</v>
      </c>
      <c r="CM32" s="439">
        <f t="shared" si="27"/>
        <v>0</v>
      </c>
      <c r="CN32" s="439">
        <f t="shared" si="67"/>
        <v>0</v>
      </c>
      <c r="CO32" s="439">
        <f t="shared" si="28"/>
        <v>0</v>
      </c>
      <c r="CP32" s="439">
        <f t="shared" si="29"/>
        <v>0</v>
      </c>
      <c r="CQ32" s="440">
        <f t="shared" si="30"/>
        <v>0</v>
      </c>
      <c r="CR32" s="439">
        <f t="shared" si="31"/>
        <v>0</v>
      </c>
      <c r="CS32" s="440">
        <f t="shared" si="32"/>
        <v>0</v>
      </c>
      <c r="CT32" s="439">
        <f t="shared" si="33"/>
        <v>0</v>
      </c>
      <c r="CU32" s="440">
        <f t="shared" si="34"/>
        <v>0</v>
      </c>
      <c r="CV32" s="442">
        <f t="shared" si="68"/>
        <v>0</v>
      </c>
      <c r="CW32" s="442">
        <f t="shared" si="35"/>
        <v>0</v>
      </c>
      <c r="CX32" s="442">
        <f t="shared" si="69"/>
        <v>0</v>
      </c>
      <c r="CY32" s="442">
        <f t="shared" ref="CY32" si="244">CX32*$BZ32</f>
        <v>0</v>
      </c>
      <c r="CZ32" s="442">
        <f t="shared" si="71"/>
        <v>0</v>
      </c>
      <c r="DA32" s="442">
        <f t="shared" ref="DA32" si="245">CZ32*$BZ32</f>
        <v>0</v>
      </c>
      <c r="DB32" s="442">
        <f t="shared" si="73"/>
        <v>0</v>
      </c>
      <c r="DC32" s="442">
        <f t="shared" ref="DC32" si="246">DB32*$BZ32</f>
        <v>0</v>
      </c>
      <c r="DD32" s="442">
        <f t="shared" si="75"/>
        <v>0</v>
      </c>
      <c r="DE32" s="442">
        <f t="shared" ref="DE32" si="247">DD32*$BZ32</f>
        <v>0</v>
      </c>
      <c r="DF32" s="442">
        <f t="shared" si="77"/>
        <v>0</v>
      </c>
      <c r="DG32" s="442">
        <f t="shared" ref="DG32" si="248">DF32*$BZ32</f>
        <v>0</v>
      </c>
      <c r="DH32" s="442">
        <f t="shared" si="79"/>
        <v>0</v>
      </c>
      <c r="DI32" s="442">
        <f t="shared" si="41"/>
        <v>0</v>
      </c>
      <c r="DJ32" s="442">
        <f t="shared" si="80"/>
        <v>0</v>
      </c>
      <c r="DK32" s="442">
        <f t="shared" si="42"/>
        <v>0</v>
      </c>
      <c r="DL32" s="442">
        <f t="shared" si="43"/>
        <v>0</v>
      </c>
      <c r="DM32" s="440">
        <f t="shared" si="44"/>
        <v>0</v>
      </c>
      <c r="DN32" s="442">
        <f t="shared" si="45"/>
        <v>0</v>
      </c>
      <c r="DO32" s="440">
        <f t="shared" si="46"/>
        <v>0</v>
      </c>
      <c r="DP32" s="442">
        <f t="shared" si="47"/>
        <v>0</v>
      </c>
      <c r="DQ32" s="440">
        <f t="shared" si="48"/>
        <v>0</v>
      </c>
      <c r="DR32" s="439">
        <f t="shared" si="81"/>
        <v>0</v>
      </c>
      <c r="DS32" s="439">
        <f t="shared" si="49"/>
        <v>0</v>
      </c>
      <c r="DT32" s="439">
        <f t="shared" si="82"/>
        <v>0</v>
      </c>
      <c r="DU32" s="439">
        <f t="shared" ref="DU32" si="249">DT32*$BZ32</f>
        <v>0</v>
      </c>
      <c r="DV32" s="439">
        <f t="shared" si="84"/>
        <v>0</v>
      </c>
      <c r="DW32" s="439">
        <f t="shared" ref="DW32" si="250">DV32*$BZ32</f>
        <v>0</v>
      </c>
      <c r="DX32" s="439">
        <f t="shared" si="86"/>
        <v>0</v>
      </c>
      <c r="DY32" s="439">
        <f t="shared" ref="DY32" si="251">DX32*$BZ32</f>
        <v>0</v>
      </c>
      <c r="DZ32" s="439">
        <f t="shared" si="88"/>
        <v>0</v>
      </c>
      <c r="EA32" s="439">
        <f t="shared" ref="EA32" si="252">DZ32*$BZ32</f>
        <v>0</v>
      </c>
      <c r="EB32" s="439">
        <f t="shared" si="90"/>
        <v>0</v>
      </c>
      <c r="EC32" s="439">
        <f t="shared" ref="EC32" si="253">EB32*$BZ32</f>
        <v>0</v>
      </c>
      <c r="ED32" s="439">
        <f t="shared" si="92"/>
        <v>0</v>
      </c>
      <c r="EE32" s="439">
        <f t="shared" si="55"/>
        <v>0</v>
      </c>
      <c r="EF32" s="439">
        <f t="shared" si="93"/>
        <v>0</v>
      </c>
      <c r="EG32" s="439">
        <f t="shared" si="56"/>
        <v>0</v>
      </c>
      <c r="EH32" s="439">
        <f t="shared" si="57"/>
        <v>0</v>
      </c>
      <c r="EI32" s="444">
        <f t="shared" si="58"/>
        <v>0</v>
      </c>
      <c r="EJ32" s="439">
        <f t="shared" si="59"/>
        <v>0</v>
      </c>
      <c r="EK32" s="445">
        <f t="shared" si="60"/>
        <v>0</v>
      </c>
      <c r="EL32" s="439">
        <f t="shared" si="61"/>
        <v>0</v>
      </c>
      <c r="EM32" s="445">
        <f t="shared" si="62"/>
        <v>0</v>
      </c>
      <c r="EN32" s="446">
        <f t="shared" si="63"/>
        <v>0</v>
      </c>
    </row>
    <row r="33" spans="1:144" ht="20.100000000000001" customHeight="1">
      <c r="A33" s="447">
        <f t="shared" si="11"/>
        <v>20</v>
      </c>
      <c r="B33" s="1469"/>
      <c r="C33" s="1469"/>
      <c r="D33" s="448"/>
      <c r="E33" s="448"/>
      <c r="F33" s="448"/>
      <c r="G33" s="448"/>
      <c r="H33" s="448"/>
      <c r="I33" s="449" t="s">
        <v>17</v>
      </c>
      <c r="J33" s="448"/>
      <c r="K33" s="449" t="s">
        <v>44</v>
      </c>
      <c r="L33" s="448"/>
      <c r="M33" s="448"/>
      <c r="N33" s="425" t="str">
        <f>IF(L33="常勤",1,IF(M33="","",IF(M33=0,0,IF(ROUND(M33/⑤⑧処遇Ⅰ入力シート!$B$17,1)&lt;0.1,0.1,ROUND(M33/⑤⑧処遇Ⅰ入力シート!$B$17,1)))))</f>
        <v/>
      </c>
      <c r="O33" s="426"/>
      <c r="P33" s="427" t="s">
        <v>342</v>
      </c>
      <c r="Q33" s="450"/>
      <c r="R33" s="451"/>
      <c r="S33" s="452"/>
      <c r="T33" s="452"/>
      <c r="U33" s="453">
        <f t="shared" si="12"/>
        <v>0</v>
      </c>
      <c r="V33" s="452"/>
      <c r="W33" s="432" t="e">
        <f>ROUND((U33+V33)*⑤⑧処遇Ⅰ入力シート!$AG$17/⑤⑧処遇Ⅰ入力シート!$AC$17,0)</f>
        <v>#DIV/0!</v>
      </c>
      <c r="X33" s="454" t="e">
        <f t="shared" si="13"/>
        <v>#DIV/0!</v>
      </c>
      <c r="Y33" s="451"/>
      <c r="Z33" s="452"/>
      <c r="AA33" s="452"/>
      <c r="AB33" s="452"/>
      <c r="AC33" s="452"/>
      <c r="AD33" s="434">
        <f t="shared" si="14"/>
        <v>0</v>
      </c>
      <c r="AE33" s="432" t="e">
        <f>ROUND(AD33*⑤⑧処遇Ⅰ入力シート!$AG$17/⑤⑧処遇Ⅰ入力シート!$AC$17,0)</f>
        <v>#DIV/0!</v>
      </c>
      <c r="AF33" s="454" t="e">
        <f t="shared" si="15"/>
        <v>#DIV/0!</v>
      </c>
      <c r="AG33" s="455"/>
      <c r="AH33" s="452"/>
      <c r="AI33" s="452"/>
      <c r="AJ33" s="432" t="e">
        <f>ROUND(SUM(AG33:AI33)*⑤⑧処遇Ⅰ入力シート!$AG$17/⑤⑧処遇Ⅰ入力シート!$AC$17,0)</f>
        <v>#DIV/0!</v>
      </c>
      <c r="AK33" s="456" t="e">
        <f t="shared" si="16"/>
        <v>#DIV/0!</v>
      </c>
      <c r="AL33" s="437">
        <f t="shared" si="17"/>
        <v>0</v>
      </c>
      <c r="AM33" s="1466"/>
      <c r="AN33" s="1466"/>
      <c r="AO33" s="1466"/>
      <c r="AP33" s="345"/>
      <c r="AQ33" s="345"/>
      <c r="AR33" s="459"/>
      <c r="AS33" s="461"/>
      <c r="AT33" s="461"/>
      <c r="AU33" s="462"/>
      <c r="AV33" s="463"/>
      <c r="AW33" s="463"/>
      <c r="AX33" s="464"/>
      <c r="AY33" s="464"/>
      <c r="AZ33" s="465"/>
      <c r="BA33" s="465"/>
      <c r="BB33" s="466"/>
      <c r="BC33" s="466"/>
      <c r="BD33" s="466"/>
      <c r="BE33" s="466"/>
      <c r="BF33" s="466"/>
      <c r="BG33" s="466"/>
      <c r="BH33" s="460"/>
      <c r="BI33" s="461"/>
      <c r="BJ33" s="461"/>
      <c r="BK33" s="462"/>
      <c r="BL33" s="463"/>
      <c r="BM33" s="463"/>
      <c r="BN33" s="464"/>
      <c r="BO33" s="464"/>
      <c r="BP33" s="465"/>
      <c r="BQ33" s="465"/>
      <c r="BR33" s="466"/>
      <c r="BS33" s="466"/>
      <c r="BT33" s="466"/>
      <c r="BU33" s="466"/>
      <c r="BV33" s="466"/>
      <c r="BW33" s="466"/>
      <c r="BX33" s="345"/>
      <c r="BY33" s="345"/>
      <c r="BZ33" s="364" t="str">
        <f t="shared" si="18"/>
        <v>0</v>
      </c>
      <c r="CB33" s="438">
        <f t="shared" si="64"/>
        <v>0</v>
      </c>
      <c r="CC33" s="439">
        <f t="shared" si="19"/>
        <v>0</v>
      </c>
      <c r="CD33" s="439">
        <f t="shared" si="65"/>
        <v>0</v>
      </c>
      <c r="CE33" s="439">
        <f t="shared" si="20"/>
        <v>0</v>
      </c>
      <c r="CF33" s="439">
        <f t="shared" si="21"/>
        <v>0</v>
      </c>
      <c r="CG33" s="440">
        <f t="shared" si="22"/>
        <v>0</v>
      </c>
      <c r="CH33" s="439">
        <f t="shared" si="23"/>
        <v>0</v>
      </c>
      <c r="CI33" s="440">
        <f t="shared" si="24"/>
        <v>0</v>
      </c>
      <c r="CJ33" s="439">
        <f t="shared" si="25"/>
        <v>0</v>
      </c>
      <c r="CK33" s="440">
        <f t="shared" si="26"/>
        <v>0</v>
      </c>
      <c r="CL33" s="439">
        <f t="shared" si="66"/>
        <v>0</v>
      </c>
      <c r="CM33" s="439">
        <f t="shared" si="27"/>
        <v>0</v>
      </c>
      <c r="CN33" s="439">
        <f t="shared" si="67"/>
        <v>0</v>
      </c>
      <c r="CO33" s="439">
        <f t="shared" si="28"/>
        <v>0</v>
      </c>
      <c r="CP33" s="439">
        <f t="shared" si="29"/>
        <v>0</v>
      </c>
      <c r="CQ33" s="440">
        <f t="shared" si="30"/>
        <v>0</v>
      </c>
      <c r="CR33" s="439">
        <f t="shared" si="31"/>
        <v>0</v>
      </c>
      <c r="CS33" s="440">
        <f t="shared" si="32"/>
        <v>0</v>
      </c>
      <c r="CT33" s="439">
        <f t="shared" si="33"/>
        <v>0</v>
      </c>
      <c r="CU33" s="440">
        <f t="shared" si="34"/>
        <v>0</v>
      </c>
      <c r="CV33" s="442">
        <f t="shared" si="68"/>
        <v>0</v>
      </c>
      <c r="CW33" s="442">
        <f t="shared" si="35"/>
        <v>0</v>
      </c>
      <c r="CX33" s="442">
        <f t="shared" si="69"/>
        <v>0</v>
      </c>
      <c r="CY33" s="442">
        <f t="shared" ref="CY33" si="254">CX33*$BZ33</f>
        <v>0</v>
      </c>
      <c r="CZ33" s="442">
        <f t="shared" si="71"/>
        <v>0</v>
      </c>
      <c r="DA33" s="442">
        <f t="shared" ref="DA33" si="255">CZ33*$BZ33</f>
        <v>0</v>
      </c>
      <c r="DB33" s="442">
        <f t="shared" si="73"/>
        <v>0</v>
      </c>
      <c r="DC33" s="442">
        <f t="shared" ref="DC33" si="256">DB33*$BZ33</f>
        <v>0</v>
      </c>
      <c r="DD33" s="442">
        <f t="shared" si="75"/>
        <v>0</v>
      </c>
      <c r="DE33" s="442">
        <f t="shared" ref="DE33" si="257">DD33*$BZ33</f>
        <v>0</v>
      </c>
      <c r="DF33" s="442">
        <f t="shared" si="77"/>
        <v>0</v>
      </c>
      <c r="DG33" s="442">
        <f t="shared" ref="DG33" si="258">DF33*$BZ33</f>
        <v>0</v>
      </c>
      <c r="DH33" s="442">
        <f t="shared" si="79"/>
        <v>0</v>
      </c>
      <c r="DI33" s="442">
        <f t="shared" si="41"/>
        <v>0</v>
      </c>
      <c r="DJ33" s="442">
        <f t="shared" si="80"/>
        <v>0</v>
      </c>
      <c r="DK33" s="442">
        <f t="shared" si="42"/>
        <v>0</v>
      </c>
      <c r="DL33" s="442">
        <f t="shared" si="43"/>
        <v>0</v>
      </c>
      <c r="DM33" s="440">
        <f t="shared" si="44"/>
        <v>0</v>
      </c>
      <c r="DN33" s="442">
        <f t="shared" si="45"/>
        <v>0</v>
      </c>
      <c r="DO33" s="440">
        <f t="shared" si="46"/>
        <v>0</v>
      </c>
      <c r="DP33" s="442">
        <f t="shared" si="47"/>
        <v>0</v>
      </c>
      <c r="DQ33" s="440">
        <f t="shared" si="48"/>
        <v>0</v>
      </c>
      <c r="DR33" s="439">
        <f t="shared" si="81"/>
        <v>0</v>
      </c>
      <c r="DS33" s="439">
        <f t="shared" si="49"/>
        <v>0</v>
      </c>
      <c r="DT33" s="439">
        <f t="shared" si="82"/>
        <v>0</v>
      </c>
      <c r="DU33" s="439">
        <f t="shared" ref="DU33" si="259">DT33*$BZ33</f>
        <v>0</v>
      </c>
      <c r="DV33" s="439">
        <f t="shared" si="84"/>
        <v>0</v>
      </c>
      <c r="DW33" s="439">
        <f t="shared" ref="DW33" si="260">DV33*$BZ33</f>
        <v>0</v>
      </c>
      <c r="DX33" s="439">
        <f t="shared" si="86"/>
        <v>0</v>
      </c>
      <c r="DY33" s="439">
        <f t="shared" ref="DY33" si="261">DX33*$BZ33</f>
        <v>0</v>
      </c>
      <c r="DZ33" s="439">
        <f t="shared" si="88"/>
        <v>0</v>
      </c>
      <c r="EA33" s="439">
        <f t="shared" ref="EA33" si="262">DZ33*$BZ33</f>
        <v>0</v>
      </c>
      <c r="EB33" s="439">
        <f t="shared" si="90"/>
        <v>0</v>
      </c>
      <c r="EC33" s="439">
        <f t="shared" ref="EC33" si="263">EB33*$BZ33</f>
        <v>0</v>
      </c>
      <c r="ED33" s="439">
        <f t="shared" si="92"/>
        <v>0</v>
      </c>
      <c r="EE33" s="439">
        <f t="shared" si="55"/>
        <v>0</v>
      </c>
      <c r="EF33" s="439">
        <f t="shared" si="93"/>
        <v>0</v>
      </c>
      <c r="EG33" s="439">
        <f t="shared" si="56"/>
        <v>0</v>
      </c>
      <c r="EH33" s="439">
        <f t="shared" si="57"/>
        <v>0</v>
      </c>
      <c r="EI33" s="444">
        <f t="shared" si="58"/>
        <v>0</v>
      </c>
      <c r="EJ33" s="439">
        <f t="shared" si="59"/>
        <v>0</v>
      </c>
      <c r="EK33" s="445">
        <f t="shared" si="60"/>
        <v>0</v>
      </c>
      <c r="EL33" s="439">
        <f t="shared" si="61"/>
        <v>0</v>
      </c>
      <c r="EM33" s="445">
        <f t="shared" si="62"/>
        <v>0</v>
      </c>
      <c r="EN33" s="446">
        <f t="shared" si="63"/>
        <v>0</v>
      </c>
    </row>
    <row r="34" spans="1:144" ht="20.100000000000001" customHeight="1">
      <c r="A34" s="447">
        <f t="shared" si="11"/>
        <v>21</v>
      </c>
      <c r="B34" s="1469"/>
      <c r="C34" s="1469"/>
      <c r="D34" s="448"/>
      <c r="E34" s="448"/>
      <c r="F34" s="448"/>
      <c r="G34" s="448"/>
      <c r="H34" s="448"/>
      <c r="I34" s="449" t="s">
        <v>17</v>
      </c>
      <c r="J34" s="448"/>
      <c r="K34" s="449" t="s">
        <v>44</v>
      </c>
      <c r="L34" s="448"/>
      <c r="M34" s="448"/>
      <c r="N34" s="425" t="str">
        <f>IF(L34="常勤",1,IF(M34="","",IF(M34=0,0,IF(ROUND(M34/⑤⑧処遇Ⅰ入力シート!$B$17,1)&lt;0.1,0.1,ROUND(M34/⑤⑧処遇Ⅰ入力シート!$B$17,1)))))</f>
        <v/>
      </c>
      <c r="O34" s="426"/>
      <c r="P34" s="427" t="s">
        <v>342</v>
      </c>
      <c r="Q34" s="450"/>
      <c r="R34" s="451"/>
      <c r="S34" s="452"/>
      <c r="T34" s="452"/>
      <c r="U34" s="453">
        <f t="shared" si="12"/>
        <v>0</v>
      </c>
      <c r="V34" s="452"/>
      <c r="W34" s="432" t="e">
        <f>ROUND((U34+V34)*⑤⑧処遇Ⅰ入力シート!$AG$17/⑤⑧処遇Ⅰ入力シート!$AC$17,0)</f>
        <v>#DIV/0!</v>
      </c>
      <c r="X34" s="454" t="e">
        <f t="shared" si="13"/>
        <v>#DIV/0!</v>
      </c>
      <c r="Y34" s="451"/>
      <c r="Z34" s="452"/>
      <c r="AA34" s="452"/>
      <c r="AB34" s="452"/>
      <c r="AC34" s="452"/>
      <c r="AD34" s="434">
        <f t="shared" si="14"/>
        <v>0</v>
      </c>
      <c r="AE34" s="432" t="e">
        <f>ROUND(AD34*⑤⑧処遇Ⅰ入力シート!$AG$17/⑤⑧処遇Ⅰ入力シート!$AC$17,0)</f>
        <v>#DIV/0!</v>
      </c>
      <c r="AF34" s="454" t="e">
        <f t="shared" si="15"/>
        <v>#DIV/0!</v>
      </c>
      <c r="AG34" s="455"/>
      <c r="AH34" s="452"/>
      <c r="AI34" s="452"/>
      <c r="AJ34" s="432" t="e">
        <f>ROUND(SUM(AG34:AI34)*⑤⑧処遇Ⅰ入力シート!$AG$17/⑤⑧処遇Ⅰ入力シート!$AC$17,0)</f>
        <v>#DIV/0!</v>
      </c>
      <c r="AK34" s="456" t="e">
        <f t="shared" si="16"/>
        <v>#DIV/0!</v>
      </c>
      <c r="AL34" s="437">
        <f t="shared" si="17"/>
        <v>0</v>
      </c>
      <c r="AM34" s="1466"/>
      <c r="AN34" s="1466"/>
      <c r="AO34" s="1466"/>
      <c r="AP34" s="345"/>
      <c r="AQ34" s="345"/>
      <c r="AR34" s="345"/>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45"/>
      <c r="BY34" s="345"/>
      <c r="BZ34" s="364" t="str">
        <f t="shared" si="18"/>
        <v>0</v>
      </c>
      <c r="CB34" s="438">
        <f t="shared" si="64"/>
        <v>0</v>
      </c>
      <c r="CC34" s="439">
        <f t="shared" si="19"/>
        <v>0</v>
      </c>
      <c r="CD34" s="439">
        <f t="shared" si="65"/>
        <v>0</v>
      </c>
      <c r="CE34" s="439">
        <f t="shared" si="20"/>
        <v>0</v>
      </c>
      <c r="CF34" s="439">
        <f t="shared" si="21"/>
        <v>0</v>
      </c>
      <c r="CG34" s="440">
        <f t="shared" si="22"/>
        <v>0</v>
      </c>
      <c r="CH34" s="439">
        <f t="shared" si="23"/>
        <v>0</v>
      </c>
      <c r="CI34" s="440">
        <f t="shared" si="24"/>
        <v>0</v>
      </c>
      <c r="CJ34" s="439">
        <f t="shared" si="25"/>
        <v>0</v>
      </c>
      <c r="CK34" s="440">
        <f t="shared" si="26"/>
        <v>0</v>
      </c>
      <c r="CL34" s="439">
        <f t="shared" si="66"/>
        <v>0</v>
      </c>
      <c r="CM34" s="439">
        <f t="shared" si="27"/>
        <v>0</v>
      </c>
      <c r="CN34" s="439">
        <f t="shared" si="67"/>
        <v>0</v>
      </c>
      <c r="CO34" s="439">
        <f t="shared" si="28"/>
        <v>0</v>
      </c>
      <c r="CP34" s="439">
        <f t="shared" si="29"/>
        <v>0</v>
      </c>
      <c r="CQ34" s="440">
        <f t="shared" si="30"/>
        <v>0</v>
      </c>
      <c r="CR34" s="439">
        <f t="shared" si="31"/>
        <v>0</v>
      </c>
      <c r="CS34" s="440">
        <f t="shared" si="32"/>
        <v>0</v>
      </c>
      <c r="CT34" s="439">
        <f t="shared" si="33"/>
        <v>0</v>
      </c>
      <c r="CU34" s="440">
        <f t="shared" si="34"/>
        <v>0</v>
      </c>
      <c r="CV34" s="442">
        <f t="shared" si="68"/>
        <v>0</v>
      </c>
      <c r="CW34" s="442">
        <f t="shared" si="35"/>
        <v>0</v>
      </c>
      <c r="CX34" s="442">
        <f t="shared" si="69"/>
        <v>0</v>
      </c>
      <c r="CY34" s="442">
        <f t="shared" ref="CY34" si="264">CX34*$BZ34</f>
        <v>0</v>
      </c>
      <c r="CZ34" s="442">
        <f t="shared" si="71"/>
        <v>0</v>
      </c>
      <c r="DA34" s="442">
        <f t="shared" ref="DA34" si="265">CZ34*$BZ34</f>
        <v>0</v>
      </c>
      <c r="DB34" s="442">
        <f t="shared" si="73"/>
        <v>0</v>
      </c>
      <c r="DC34" s="442">
        <f t="shared" ref="DC34" si="266">DB34*$BZ34</f>
        <v>0</v>
      </c>
      <c r="DD34" s="442">
        <f t="shared" si="75"/>
        <v>0</v>
      </c>
      <c r="DE34" s="442">
        <f t="shared" ref="DE34" si="267">DD34*$BZ34</f>
        <v>0</v>
      </c>
      <c r="DF34" s="442">
        <f t="shared" si="77"/>
        <v>0</v>
      </c>
      <c r="DG34" s="442">
        <f t="shared" ref="DG34" si="268">DF34*$BZ34</f>
        <v>0</v>
      </c>
      <c r="DH34" s="442">
        <f t="shared" si="79"/>
        <v>0</v>
      </c>
      <c r="DI34" s="442">
        <f t="shared" si="41"/>
        <v>0</v>
      </c>
      <c r="DJ34" s="442">
        <f t="shared" si="80"/>
        <v>0</v>
      </c>
      <c r="DK34" s="442">
        <f t="shared" si="42"/>
        <v>0</v>
      </c>
      <c r="DL34" s="442">
        <f t="shared" si="43"/>
        <v>0</v>
      </c>
      <c r="DM34" s="440">
        <f t="shared" si="44"/>
        <v>0</v>
      </c>
      <c r="DN34" s="442">
        <f t="shared" si="45"/>
        <v>0</v>
      </c>
      <c r="DO34" s="440">
        <f t="shared" si="46"/>
        <v>0</v>
      </c>
      <c r="DP34" s="442">
        <f t="shared" si="47"/>
        <v>0</v>
      </c>
      <c r="DQ34" s="440">
        <f t="shared" si="48"/>
        <v>0</v>
      </c>
      <c r="DR34" s="439">
        <f t="shared" si="81"/>
        <v>0</v>
      </c>
      <c r="DS34" s="439">
        <f t="shared" si="49"/>
        <v>0</v>
      </c>
      <c r="DT34" s="439">
        <f t="shared" si="82"/>
        <v>0</v>
      </c>
      <c r="DU34" s="439">
        <f t="shared" ref="DU34" si="269">DT34*$BZ34</f>
        <v>0</v>
      </c>
      <c r="DV34" s="439">
        <f t="shared" si="84"/>
        <v>0</v>
      </c>
      <c r="DW34" s="439">
        <f t="shared" ref="DW34" si="270">DV34*$BZ34</f>
        <v>0</v>
      </c>
      <c r="DX34" s="439">
        <f t="shared" si="86"/>
        <v>0</v>
      </c>
      <c r="DY34" s="439">
        <f t="shared" ref="DY34" si="271">DX34*$BZ34</f>
        <v>0</v>
      </c>
      <c r="DZ34" s="439">
        <f t="shared" si="88"/>
        <v>0</v>
      </c>
      <c r="EA34" s="439">
        <f t="shared" ref="EA34" si="272">DZ34*$BZ34</f>
        <v>0</v>
      </c>
      <c r="EB34" s="439">
        <f t="shared" si="90"/>
        <v>0</v>
      </c>
      <c r="EC34" s="439">
        <f t="shared" ref="EC34" si="273">EB34*$BZ34</f>
        <v>0</v>
      </c>
      <c r="ED34" s="439">
        <f t="shared" si="92"/>
        <v>0</v>
      </c>
      <c r="EE34" s="439">
        <f t="shared" si="55"/>
        <v>0</v>
      </c>
      <c r="EF34" s="439">
        <f t="shared" si="93"/>
        <v>0</v>
      </c>
      <c r="EG34" s="439">
        <f t="shared" si="56"/>
        <v>0</v>
      </c>
      <c r="EH34" s="439">
        <f t="shared" si="57"/>
        <v>0</v>
      </c>
      <c r="EI34" s="444">
        <f t="shared" si="58"/>
        <v>0</v>
      </c>
      <c r="EJ34" s="439">
        <f t="shared" si="59"/>
        <v>0</v>
      </c>
      <c r="EK34" s="445">
        <f t="shared" si="60"/>
        <v>0</v>
      </c>
      <c r="EL34" s="439">
        <f t="shared" si="61"/>
        <v>0</v>
      </c>
      <c r="EM34" s="445">
        <f t="shared" si="62"/>
        <v>0</v>
      </c>
      <c r="EN34" s="446">
        <f t="shared" si="63"/>
        <v>0</v>
      </c>
    </row>
    <row r="35" spans="1:144" ht="20.100000000000001" customHeight="1">
      <c r="A35" s="447">
        <f t="shared" si="11"/>
        <v>22</v>
      </c>
      <c r="B35" s="1469"/>
      <c r="C35" s="1469"/>
      <c r="D35" s="448"/>
      <c r="E35" s="448"/>
      <c r="F35" s="448"/>
      <c r="G35" s="448"/>
      <c r="H35" s="448"/>
      <c r="I35" s="449" t="s">
        <v>17</v>
      </c>
      <c r="J35" s="448"/>
      <c r="K35" s="449" t="s">
        <v>44</v>
      </c>
      <c r="L35" s="448"/>
      <c r="M35" s="448"/>
      <c r="N35" s="425" t="str">
        <f>IF(L35="常勤",1,IF(M35="","",IF(M35=0,0,IF(ROUND(M35/⑤⑧処遇Ⅰ入力シート!$B$17,1)&lt;0.1,0.1,ROUND(M35/⑤⑧処遇Ⅰ入力シート!$B$17,1)))))</f>
        <v/>
      </c>
      <c r="O35" s="426"/>
      <c r="P35" s="427" t="s">
        <v>342</v>
      </c>
      <c r="Q35" s="450"/>
      <c r="R35" s="451"/>
      <c r="S35" s="452"/>
      <c r="T35" s="452"/>
      <c r="U35" s="453">
        <f t="shared" si="12"/>
        <v>0</v>
      </c>
      <c r="V35" s="452"/>
      <c r="W35" s="432" t="e">
        <f>ROUND((U35+V35)*⑤⑧処遇Ⅰ入力シート!$AG$17/⑤⑧処遇Ⅰ入力シート!$AC$17,0)</f>
        <v>#DIV/0!</v>
      </c>
      <c r="X35" s="454" t="e">
        <f t="shared" si="13"/>
        <v>#DIV/0!</v>
      </c>
      <c r="Y35" s="451"/>
      <c r="Z35" s="452"/>
      <c r="AA35" s="452"/>
      <c r="AB35" s="452"/>
      <c r="AC35" s="452"/>
      <c r="AD35" s="434">
        <f t="shared" si="14"/>
        <v>0</v>
      </c>
      <c r="AE35" s="432" t="e">
        <f>ROUND(AD35*⑤⑧処遇Ⅰ入力シート!$AG$17/⑤⑧処遇Ⅰ入力シート!$AC$17,0)</f>
        <v>#DIV/0!</v>
      </c>
      <c r="AF35" s="454" t="e">
        <f t="shared" si="15"/>
        <v>#DIV/0!</v>
      </c>
      <c r="AG35" s="455"/>
      <c r="AH35" s="452"/>
      <c r="AI35" s="452"/>
      <c r="AJ35" s="432" t="e">
        <f>ROUND(SUM(AG35:AI35)*⑤⑧処遇Ⅰ入力シート!$AG$17/⑤⑧処遇Ⅰ入力シート!$AC$17,0)</f>
        <v>#DIV/0!</v>
      </c>
      <c r="AK35" s="456" t="e">
        <f t="shared" si="16"/>
        <v>#DIV/0!</v>
      </c>
      <c r="AL35" s="437">
        <f t="shared" si="17"/>
        <v>0</v>
      </c>
      <c r="AM35" s="1466"/>
      <c r="AN35" s="1466"/>
      <c r="AO35" s="1466"/>
      <c r="AP35" s="345"/>
      <c r="AQ35" s="345"/>
      <c r="AR35" s="345"/>
      <c r="AS35" s="1432" t="s">
        <v>25</v>
      </c>
      <c r="AT35" s="1433"/>
      <c r="AU35" s="1433"/>
      <c r="AV35" s="1433"/>
      <c r="AW35" s="1433"/>
      <c r="AX35" s="1433"/>
      <c r="AY35" s="1433"/>
      <c r="AZ35" s="1433"/>
      <c r="BA35" s="1433"/>
      <c r="BB35" s="1433"/>
      <c r="BC35" s="1433"/>
      <c r="BD35" s="1433"/>
      <c r="BE35" s="1433"/>
      <c r="BF35" s="1433"/>
      <c r="BG35" s="1434"/>
      <c r="BH35" s="321"/>
      <c r="BI35" s="1408" t="s">
        <v>25</v>
      </c>
      <c r="BJ35" s="1408"/>
      <c r="BK35" s="1408"/>
      <c r="BL35" s="1408"/>
      <c r="BM35" s="1408"/>
      <c r="BN35" s="1408"/>
      <c r="BO35" s="1408"/>
      <c r="BP35" s="1408"/>
      <c r="BQ35" s="1408"/>
      <c r="BR35" s="1408"/>
      <c r="BS35" s="1408"/>
      <c r="BT35" s="1408"/>
      <c r="BU35" s="1408"/>
      <c r="BV35" s="1408"/>
      <c r="BW35" s="1408"/>
      <c r="BX35" s="1408"/>
      <c r="BY35" s="345"/>
      <c r="BZ35" s="364" t="str">
        <f t="shared" si="18"/>
        <v>0</v>
      </c>
      <c r="CB35" s="438">
        <f t="shared" si="64"/>
        <v>0</v>
      </c>
      <c r="CC35" s="439">
        <f t="shared" si="19"/>
        <v>0</v>
      </c>
      <c r="CD35" s="439">
        <f t="shared" si="65"/>
        <v>0</v>
      </c>
      <c r="CE35" s="439">
        <f t="shared" si="20"/>
        <v>0</v>
      </c>
      <c r="CF35" s="439">
        <f t="shared" si="21"/>
        <v>0</v>
      </c>
      <c r="CG35" s="440">
        <f t="shared" si="22"/>
        <v>0</v>
      </c>
      <c r="CH35" s="439">
        <f t="shared" si="23"/>
        <v>0</v>
      </c>
      <c r="CI35" s="440">
        <f t="shared" si="24"/>
        <v>0</v>
      </c>
      <c r="CJ35" s="439">
        <f t="shared" si="25"/>
        <v>0</v>
      </c>
      <c r="CK35" s="440">
        <f t="shared" si="26"/>
        <v>0</v>
      </c>
      <c r="CL35" s="439">
        <f t="shared" si="66"/>
        <v>0</v>
      </c>
      <c r="CM35" s="439">
        <f t="shared" si="27"/>
        <v>0</v>
      </c>
      <c r="CN35" s="439">
        <f t="shared" si="67"/>
        <v>0</v>
      </c>
      <c r="CO35" s="439">
        <f t="shared" si="28"/>
        <v>0</v>
      </c>
      <c r="CP35" s="439">
        <f t="shared" si="29"/>
        <v>0</v>
      </c>
      <c r="CQ35" s="440">
        <f t="shared" si="30"/>
        <v>0</v>
      </c>
      <c r="CR35" s="439">
        <f t="shared" si="31"/>
        <v>0</v>
      </c>
      <c r="CS35" s="440">
        <f t="shared" si="32"/>
        <v>0</v>
      </c>
      <c r="CT35" s="439">
        <f t="shared" si="33"/>
        <v>0</v>
      </c>
      <c r="CU35" s="440">
        <f t="shared" si="34"/>
        <v>0</v>
      </c>
      <c r="CV35" s="442">
        <f t="shared" si="68"/>
        <v>0</v>
      </c>
      <c r="CW35" s="442">
        <f t="shared" si="35"/>
        <v>0</v>
      </c>
      <c r="CX35" s="442">
        <f t="shared" si="69"/>
        <v>0</v>
      </c>
      <c r="CY35" s="442">
        <f t="shared" ref="CY35" si="274">CX35*$BZ35</f>
        <v>0</v>
      </c>
      <c r="CZ35" s="442">
        <f t="shared" si="71"/>
        <v>0</v>
      </c>
      <c r="DA35" s="442">
        <f t="shared" ref="DA35" si="275">CZ35*$BZ35</f>
        <v>0</v>
      </c>
      <c r="DB35" s="442">
        <f t="shared" si="73"/>
        <v>0</v>
      </c>
      <c r="DC35" s="442">
        <f t="shared" ref="DC35" si="276">DB35*$BZ35</f>
        <v>0</v>
      </c>
      <c r="DD35" s="442">
        <f t="shared" si="75"/>
        <v>0</v>
      </c>
      <c r="DE35" s="442">
        <f t="shared" ref="DE35" si="277">DD35*$BZ35</f>
        <v>0</v>
      </c>
      <c r="DF35" s="442">
        <f t="shared" si="77"/>
        <v>0</v>
      </c>
      <c r="DG35" s="442">
        <f t="shared" ref="DG35" si="278">DF35*$BZ35</f>
        <v>0</v>
      </c>
      <c r="DH35" s="442">
        <f t="shared" si="79"/>
        <v>0</v>
      </c>
      <c r="DI35" s="442">
        <f t="shared" si="41"/>
        <v>0</v>
      </c>
      <c r="DJ35" s="442">
        <f t="shared" si="80"/>
        <v>0</v>
      </c>
      <c r="DK35" s="442">
        <f t="shared" si="42"/>
        <v>0</v>
      </c>
      <c r="DL35" s="442">
        <f t="shared" si="43"/>
        <v>0</v>
      </c>
      <c r="DM35" s="440">
        <f t="shared" si="44"/>
        <v>0</v>
      </c>
      <c r="DN35" s="442">
        <f t="shared" si="45"/>
        <v>0</v>
      </c>
      <c r="DO35" s="440">
        <f t="shared" si="46"/>
        <v>0</v>
      </c>
      <c r="DP35" s="442">
        <f t="shared" si="47"/>
        <v>0</v>
      </c>
      <c r="DQ35" s="440">
        <f t="shared" si="48"/>
        <v>0</v>
      </c>
      <c r="DR35" s="439">
        <f t="shared" si="81"/>
        <v>0</v>
      </c>
      <c r="DS35" s="439">
        <f t="shared" si="49"/>
        <v>0</v>
      </c>
      <c r="DT35" s="439">
        <f t="shared" si="82"/>
        <v>0</v>
      </c>
      <c r="DU35" s="439">
        <f t="shared" ref="DU35" si="279">DT35*$BZ35</f>
        <v>0</v>
      </c>
      <c r="DV35" s="439">
        <f t="shared" si="84"/>
        <v>0</v>
      </c>
      <c r="DW35" s="439">
        <f t="shared" ref="DW35" si="280">DV35*$BZ35</f>
        <v>0</v>
      </c>
      <c r="DX35" s="439">
        <f t="shared" si="86"/>
        <v>0</v>
      </c>
      <c r="DY35" s="439">
        <f t="shared" ref="DY35" si="281">DX35*$BZ35</f>
        <v>0</v>
      </c>
      <c r="DZ35" s="439">
        <f t="shared" si="88"/>
        <v>0</v>
      </c>
      <c r="EA35" s="439">
        <f t="shared" ref="EA35" si="282">DZ35*$BZ35</f>
        <v>0</v>
      </c>
      <c r="EB35" s="439">
        <f t="shared" si="90"/>
        <v>0</v>
      </c>
      <c r="EC35" s="439">
        <f t="shared" ref="EC35" si="283">EB35*$BZ35</f>
        <v>0</v>
      </c>
      <c r="ED35" s="439">
        <f t="shared" si="92"/>
        <v>0</v>
      </c>
      <c r="EE35" s="439">
        <f t="shared" si="55"/>
        <v>0</v>
      </c>
      <c r="EF35" s="439">
        <f t="shared" si="93"/>
        <v>0</v>
      </c>
      <c r="EG35" s="439">
        <f t="shared" si="56"/>
        <v>0</v>
      </c>
      <c r="EH35" s="439">
        <f t="shared" si="57"/>
        <v>0</v>
      </c>
      <c r="EI35" s="444">
        <f t="shared" si="58"/>
        <v>0</v>
      </c>
      <c r="EJ35" s="439">
        <f t="shared" si="59"/>
        <v>0</v>
      </c>
      <c r="EK35" s="445">
        <f t="shared" si="60"/>
        <v>0</v>
      </c>
      <c r="EL35" s="439">
        <f t="shared" si="61"/>
        <v>0</v>
      </c>
      <c r="EM35" s="445">
        <f t="shared" si="62"/>
        <v>0</v>
      </c>
      <c r="EN35" s="446">
        <f t="shared" si="63"/>
        <v>0</v>
      </c>
    </row>
    <row r="36" spans="1:144" ht="20.100000000000001" customHeight="1">
      <c r="A36" s="447">
        <f t="shared" si="11"/>
        <v>23</v>
      </c>
      <c r="B36" s="1469"/>
      <c r="C36" s="1469"/>
      <c r="D36" s="448"/>
      <c r="E36" s="448"/>
      <c r="F36" s="448"/>
      <c r="G36" s="448"/>
      <c r="H36" s="448"/>
      <c r="I36" s="449" t="s">
        <v>17</v>
      </c>
      <c r="J36" s="448"/>
      <c r="K36" s="449" t="s">
        <v>44</v>
      </c>
      <c r="L36" s="448"/>
      <c r="M36" s="448"/>
      <c r="N36" s="425" t="str">
        <f>IF(L36="常勤",1,IF(M36="","",IF(M36=0,0,IF(ROUND(M36/⑤⑧処遇Ⅰ入力シート!$B$17,1)&lt;0.1,0.1,ROUND(M36/⑤⑧処遇Ⅰ入力シート!$B$17,1)))))</f>
        <v/>
      </c>
      <c r="O36" s="426"/>
      <c r="P36" s="427" t="s">
        <v>342</v>
      </c>
      <c r="Q36" s="450"/>
      <c r="R36" s="451"/>
      <c r="S36" s="452"/>
      <c r="T36" s="452"/>
      <c r="U36" s="453">
        <f t="shared" si="12"/>
        <v>0</v>
      </c>
      <c r="V36" s="452"/>
      <c r="W36" s="432" t="e">
        <f>ROUND((U36+V36)*⑤⑧処遇Ⅰ入力シート!$AG$17/⑤⑧処遇Ⅰ入力シート!$AC$17,0)</f>
        <v>#DIV/0!</v>
      </c>
      <c r="X36" s="454" t="e">
        <f t="shared" si="13"/>
        <v>#DIV/0!</v>
      </c>
      <c r="Y36" s="451"/>
      <c r="Z36" s="452"/>
      <c r="AA36" s="452"/>
      <c r="AB36" s="452"/>
      <c r="AC36" s="452"/>
      <c r="AD36" s="434">
        <f t="shared" si="14"/>
        <v>0</v>
      </c>
      <c r="AE36" s="432" t="e">
        <f>ROUND(AD36*⑤⑧処遇Ⅰ入力シート!$AG$17/⑤⑧処遇Ⅰ入力シート!$AC$17,0)</f>
        <v>#DIV/0!</v>
      </c>
      <c r="AF36" s="454" t="e">
        <f t="shared" si="15"/>
        <v>#DIV/0!</v>
      </c>
      <c r="AG36" s="455"/>
      <c r="AH36" s="452"/>
      <c r="AI36" s="452"/>
      <c r="AJ36" s="432" t="e">
        <f>ROUND(SUM(AG36:AI36)*⑤⑧処遇Ⅰ入力シート!$AG$17/⑤⑧処遇Ⅰ入力シート!$AC$17,0)</f>
        <v>#DIV/0!</v>
      </c>
      <c r="AK36" s="456" t="e">
        <f t="shared" si="16"/>
        <v>#DIV/0!</v>
      </c>
      <c r="AL36" s="437">
        <f t="shared" si="17"/>
        <v>0</v>
      </c>
      <c r="AM36" s="1466"/>
      <c r="AN36" s="1466"/>
      <c r="AO36" s="1466"/>
      <c r="AP36" s="345"/>
      <c r="AQ36" s="345"/>
      <c r="AR36" s="345"/>
      <c r="AS36" s="1435"/>
      <c r="AT36" s="1436"/>
      <c r="AU36" s="1436"/>
      <c r="AV36" s="1436"/>
      <c r="AW36" s="1436"/>
      <c r="AX36" s="1436"/>
      <c r="AY36" s="1436"/>
      <c r="AZ36" s="1436"/>
      <c r="BA36" s="1436"/>
      <c r="BB36" s="1436"/>
      <c r="BC36" s="1436"/>
      <c r="BD36" s="1436"/>
      <c r="BE36" s="1436"/>
      <c r="BF36" s="1436"/>
      <c r="BG36" s="1437"/>
      <c r="BH36" s="321"/>
      <c r="BI36" s="1408"/>
      <c r="BJ36" s="1408"/>
      <c r="BK36" s="1408"/>
      <c r="BL36" s="1408"/>
      <c r="BM36" s="1408"/>
      <c r="BN36" s="1408"/>
      <c r="BO36" s="1408"/>
      <c r="BP36" s="1408"/>
      <c r="BQ36" s="1408"/>
      <c r="BR36" s="1408"/>
      <c r="BS36" s="1408"/>
      <c r="BT36" s="1408"/>
      <c r="BU36" s="1408"/>
      <c r="BV36" s="1408"/>
      <c r="BW36" s="1408"/>
      <c r="BX36" s="1408"/>
      <c r="BY36" s="345"/>
      <c r="BZ36" s="364" t="str">
        <f t="shared" si="18"/>
        <v>0</v>
      </c>
      <c r="CB36" s="438">
        <f t="shared" si="64"/>
        <v>0</v>
      </c>
      <c r="CC36" s="439">
        <f t="shared" si="19"/>
        <v>0</v>
      </c>
      <c r="CD36" s="439">
        <f t="shared" si="65"/>
        <v>0</v>
      </c>
      <c r="CE36" s="439">
        <f t="shared" si="20"/>
        <v>0</v>
      </c>
      <c r="CF36" s="439">
        <f t="shared" si="21"/>
        <v>0</v>
      </c>
      <c r="CG36" s="440">
        <f t="shared" si="22"/>
        <v>0</v>
      </c>
      <c r="CH36" s="439">
        <f t="shared" si="23"/>
        <v>0</v>
      </c>
      <c r="CI36" s="440">
        <f t="shared" si="24"/>
        <v>0</v>
      </c>
      <c r="CJ36" s="439">
        <f t="shared" si="25"/>
        <v>0</v>
      </c>
      <c r="CK36" s="440">
        <f t="shared" si="26"/>
        <v>0</v>
      </c>
      <c r="CL36" s="439">
        <f t="shared" si="66"/>
        <v>0</v>
      </c>
      <c r="CM36" s="439">
        <f t="shared" si="27"/>
        <v>0</v>
      </c>
      <c r="CN36" s="439">
        <f t="shared" si="67"/>
        <v>0</v>
      </c>
      <c r="CO36" s="439">
        <f t="shared" si="28"/>
        <v>0</v>
      </c>
      <c r="CP36" s="439">
        <f t="shared" si="29"/>
        <v>0</v>
      </c>
      <c r="CQ36" s="440">
        <f t="shared" si="30"/>
        <v>0</v>
      </c>
      <c r="CR36" s="439">
        <f t="shared" si="31"/>
        <v>0</v>
      </c>
      <c r="CS36" s="440">
        <f t="shared" si="32"/>
        <v>0</v>
      </c>
      <c r="CT36" s="439">
        <f t="shared" si="33"/>
        <v>0</v>
      </c>
      <c r="CU36" s="440">
        <f t="shared" si="34"/>
        <v>0</v>
      </c>
      <c r="CV36" s="442">
        <f t="shared" si="68"/>
        <v>0</v>
      </c>
      <c r="CW36" s="442">
        <f t="shared" si="35"/>
        <v>0</v>
      </c>
      <c r="CX36" s="442">
        <f t="shared" si="69"/>
        <v>0</v>
      </c>
      <c r="CY36" s="442">
        <f t="shared" ref="CY36" si="284">CX36*$BZ36</f>
        <v>0</v>
      </c>
      <c r="CZ36" s="442">
        <f t="shared" si="71"/>
        <v>0</v>
      </c>
      <c r="DA36" s="442">
        <f t="shared" ref="DA36" si="285">CZ36*$BZ36</f>
        <v>0</v>
      </c>
      <c r="DB36" s="442">
        <f t="shared" si="73"/>
        <v>0</v>
      </c>
      <c r="DC36" s="442">
        <f t="shared" ref="DC36" si="286">DB36*$BZ36</f>
        <v>0</v>
      </c>
      <c r="DD36" s="442">
        <f t="shared" si="75"/>
        <v>0</v>
      </c>
      <c r="DE36" s="442">
        <f t="shared" ref="DE36" si="287">DD36*$BZ36</f>
        <v>0</v>
      </c>
      <c r="DF36" s="442">
        <f t="shared" si="77"/>
        <v>0</v>
      </c>
      <c r="DG36" s="442">
        <f t="shared" ref="DG36" si="288">DF36*$BZ36</f>
        <v>0</v>
      </c>
      <c r="DH36" s="442">
        <f t="shared" si="79"/>
        <v>0</v>
      </c>
      <c r="DI36" s="442">
        <f t="shared" si="41"/>
        <v>0</v>
      </c>
      <c r="DJ36" s="442">
        <f t="shared" si="80"/>
        <v>0</v>
      </c>
      <c r="DK36" s="442">
        <f t="shared" si="42"/>
        <v>0</v>
      </c>
      <c r="DL36" s="442">
        <f t="shared" si="43"/>
        <v>0</v>
      </c>
      <c r="DM36" s="440">
        <f t="shared" si="44"/>
        <v>0</v>
      </c>
      <c r="DN36" s="442">
        <f t="shared" si="45"/>
        <v>0</v>
      </c>
      <c r="DO36" s="440">
        <f t="shared" si="46"/>
        <v>0</v>
      </c>
      <c r="DP36" s="442">
        <f t="shared" si="47"/>
        <v>0</v>
      </c>
      <c r="DQ36" s="440">
        <f t="shared" si="48"/>
        <v>0</v>
      </c>
      <c r="DR36" s="439">
        <f t="shared" si="81"/>
        <v>0</v>
      </c>
      <c r="DS36" s="439">
        <f t="shared" si="49"/>
        <v>0</v>
      </c>
      <c r="DT36" s="439">
        <f t="shared" si="82"/>
        <v>0</v>
      </c>
      <c r="DU36" s="439">
        <f t="shared" ref="DU36" si="289">DT36*$BZ36</f>
        <v>0</v>
      </c>
      <c r="DV36" s="439">
        <f t="shared" si="84"/>
        <v>0</v>
      </c>
      <c r="DW36" s="439">
        <f t="shared" ref="DW36" si="290">DV36*$BZ36</f>
        <v>0</v>
      </c>
      <c r="DX36" s="439">
        <f t="shared" si="86"/>
        <v>0</v>
      </c>
      <c r="DY36" s="439">
        <f t="shared" ref="DY36" si="291">DX36*$BZ36</f>
        <v>0</v>
      </c>
      <c r="DZ36" s="439">
        <f t="shared" si="88"/>
        <v>0</v>
      </c>
      <c r="EA36" s="439">
        <f t="shared" ref="EA36" si="292">DZ36*$BZ36</f>
        <v>0</v>
      </c>
      <c r="EB36" s="439">
        <f t="shared" si="90"/>
        <v>0</v>
      </c>
      <c r="EC36" s="439">
        <f t="shared" ref="EC36" si="293">EB36*$BZ36</f>
        <v>0</v>
      </c>
      <c r="ED36" s="439">
        <f t="shared" si="92"/>
        <v>0</v>
      </c>
      <c r="EE36" s="439">
        <f t="shared" si="55"/>
        <v>0</v>
      </c>
      <c r="EF36" s="439">
        <f t="shared" si="93"/>
        <v>0</v>
      </c>
      <c r="EG36" s="439">
        <f t="shared" si="56"/>
        <v>0</v>
      </c>
      <c r="EH36" s="439">
        <f t="shared" si="57"/>
        <v>0</v>
      </c>
      <c r="EI36" s="444">
        <f t="shared" si="58"/>
        <v>0</v>
      </c>
      <c r="EJ36" s="439">
        <f t="shared" si="59"/>
        <v>0</v>
      </c>
      <c r="EK36" s="445">
        <f t="shared" si="60"/>
        <v>0</v>
      </c>
      <c r="EL36" s="439">
        <f t="shared" si="61"/>
        <v>0</v>
      </c>
      <c r="EM36" s="445">
        <f t="shared" si="62"/>
        <v>0</v>
      </c>
      <c r="EN36" s="446">
        <f t="shared" si="63"/>
        <v>0</v>
      </c>
    </row>
    <row r="37" spans="1:144" ht="20.100000000000001" customHeight="1">
      <c r="A37" s="447">
        <f t="shared" si="11"/>
        <v>24</v>
      </c>
      <c r="B37" s="1469"/>
      <c r="C37" s="1469"/>
      <c r="D37" s="448"/>
      <c r="E37" s="448"/>
      <c r="F37" s="448"/>
      <c r="G37" s="448"/>
      <c r="H37" s="448"/>
      <c r="I37" s="449" t="s">
        <v>17</v>
      </c>
      <c r="J37" s="448"/>
      <c r="K37" s="449" t="s">
        <v>44</v>
      </c>
      <c r="L37" s="448"/>
      <c r="M37" s="448"/>
      <c r="N37" s="425" t="str">
        <f>IF(L37="常勤",1,IF(M37="","",IF(M37=0,0,IF(ROUND(M37/⑤⑧処遇Ⅰ入力シート!$B$17,1)&lt;0.1,0.1,ROUND(M37/⑤⑧処遇Ⅰ入力シート!$B$17,1)))))</f>
        <v/>
      </c>
      <c r="O37" s="426"/>
      <c r="P37" s="427" t="s">
        <v>342</v>
      </c>
      <c r="Q37" s="450"/>
      <c r="R37" s="451"/>
      <c r="S37" s="452"/>
      <c r="T37" s="452"/>
      <c r="U37" s="453">
        <f t="shared" si="12"/>
        <v>0</v>
      </c>
      <c r="V37" s="452"/>
      <c r="W37" s="432" t="e">
        <f>ROUND((U37+V37)*⑤⑧処遇Ⅰ入力シート!$AG$17/⑤⑧処遇Ⅰ入力シート!$AC$17,0)</f>
        <v>#DIV/0!</v>
      </c>
      <c r="X37" s="454" t="e">
        <f t="shared" si="13"/>
        <v>#DIV/0!</v>
      </c>
      <c r="Y37" s="451"/>
      <c r="Z37" s="452"/>
      <c r="AA37" s="452"/>
      <c r="AB37" s="452"/>
      <c r="AC37" s="452"/>
      <c r="AD37" s="434">
        <f t="shared" si="14"/>
        <v>0</v>
      </c>
      <c r="AE37" s="432" t="e">
        <f>ROUND(AD37*⑤⑧処遇Ⅰ入力シート!$AG$17/⑤⑧処遇Ⅰ入力シート!$AC$17,0)</f>
        <v>#DIV/0!</v>
      </c>
      <c r="AF37" s="454" t="e">
        <f t="shared" si="15"/>
        <v>#DIV/0!</v>
      </c>
      <c r="AG37" s="455"/>
      <c r="AH37" s="452"/>
      <c r="AI37" s="452"/>
      <c r="AJ37" s="432" t="e">
        <f>ROUND(SUM(AG37:AI37)*⑤⑧処遇Ⅰ入力シート!$AG$17/⑤⑧処遇Ⅰ入力シート!$AC$17,0)</f>
        <v>#DIV/0!</v>
      </c>
      <c r="AK37" s="456" t="e">
        <f t="shared" si="16"/>
        <v>#DIV/0!</v>
      </c>
      <c r="AL37" s="437">
        <f t="shared" si="17"/>
        <v>0</v>
      </c>
      <c r="AM37" s="1466"/>
      <c r="AN37" s="1466"/>
      <c r="AO37" s="1466"/>
      <c r="AP37" s="345"/>
      <c r="AQ37" s="345"/>
      <c r="AR37" s="345"/>
      <c r="AS37" s="1438" t="s">
        <v>93</v>
      </c>
      <c r="AT37" s="1439"/>
      <c r="AU37" s="1442" t="s">
        <v>18</v>
      </c>
      <c r="AV37" s="1443"/>
      <c r="AW37" s="1444"/>
      <c r="AX37" s="1442" t="s">
        <v>22</v>
      </c>
      <c r="AY37" s="1444"/>
      <c r="AZ37" s="1450" t="s">
        <v>19</v>
      </c>
      <c r="BA37" s="1451"/>
      <c r="BB37" s="1452" t="s">
        <v>23</v>
      </c>
      <c r="BC37" s="1452"/>
      <c r="BD37" s="1452"/>
      <c r="BE37" s="1452"/>
      <c r="BF37" s="1452"/>
      <c r="BG37" s="1449"/>
      <c r="BH37" s="321"/>
      <c r="BI37" s="1456" t="s">
        <v>94</v>
      </c>
      <c r="BJ37" s="1456"/>
      <c r="BK37" s="1406" t="s">
        <v>18</v>
      </c>
      <c r="BL37" s="1406"/>
      <c r="BM37" s="1406"/>
      <c r="BN37" s="1406" t="s">
        <v>22</v>
      </c>
      <c r="BO37" s="1406"/>
      <c r="BP37" s="1406" t="s">
        <v>19</v>
      </c>
      <c r="BQ37" s="1406"/>
      <c r="BR37" s="1406"/>
      <c r="BS37" s="1406" t="s">
        <v>23</v>
      </c>
      <c r="BT37" s="1406"/>
      <c r="BU37" s="1406"/>
      <c r="BV37" s="1406"/>
      <c r="BW37" s="1406"/>
      <c r="BX37" s="1406"/>
      <c r="BY37" s="345"/>
      <c r="BZ37" s="364" t="str">
        <f t="shared" si="18"/>
        <v>0</v>
      </c>
      <c r="CB37" s="438">
        <f t="shared" si="64"/>
        <v>0</v>
      </c>
      <c r="CC37" s="439">
        <f t="shared" si="19"/>
        <v>0</v>
      </c>
      <c r="CD37" s="439">
        <f t="shared" si="65"/>
        <v>0</v>
      </c>
      <c r="CE37" s="439">
        <f t="shared" si="20"/>
        <v>0</v>
      </c>
      <c r="CF37" s="439">
        <f t="shared" si="21"/>
        <v>0</v>
      </c>
      <c r="CG37" s="440">
        <f t="shared" si="22"/>
        <v>0</v>
      </c>
      <c r="CH37" s="439">
        <f t="shared" si="23"/>
        <v>0</v>
      </c>
      <c r="CI37" s="440">
        <f t="shared" si="24"/>
        <v>0</v>
      </c>
      <c r="CJ37" s="439">
        <f t="shared" si="25"/>
        <v>0</v>
      </c>
      <c r="CK37" s="440">
        <f t="shared" si="26"/>
        <v>0</v>
      </c>
      <c r="CL37" s="439">
        <f t="shared" si="66"/>
        <v>0</v>
      </c>
      <c r="CM37" s="439">
        <f t="shared" si="27"/>
        <v>0</v>
      </c>
      <c r="CN37" s="439">
        <f t="shared" si="67"/>
        <v>0</v>
      </c>
      <c r="CO37" s="439">
        <f t="shared" si="28"/>
        <v>0</v>
      </c>
      <c r="CP37" s="439">
        <f t="shared" si="29"/>
        <v>0</v>
      </c>
      <c r="CQ37" s="440">
        <f t="shared" si="30"/>
        <v>0</v>
      </c>
      <c r="CR37" s="439">
        <f t="shared" si="31"/>
        <v>0</v>
      </c>
      <c r="CS37" s="440">
        <f t="shared" si="32"/>
        <v>0</v>
      </c>
      <c r="CT37" s="439">
        <f t="shared" si="33"/>
        <v>0</v>
      </c>
      <c r="CU37" s="440">
        <f t="shared" si="34"/>
        <v>0</v>
      </c>
      <c r="CV37" s="442">
        <f t="shared" si="68"/>
        <v>0</v>
      </c>
      <c r="CW37" s="442">
        <f t="shared" si="35"/>
        <v>0</v>
      </c>
      <c r="CX37" s="442">
        <f t="shared" si="69"/>
        <v>0</v>
      </c>
      <c r="CY37" s="442">
        <f t="shared" ref="CY37" si="294">CX37*$BZ37</f>
        <v>0</v>
      </c>
      <c r="CZ37" s="442">
        <f t="shared" si="71"/>
        <v>0</v>
      </c>
      <c r="DA37" s="442">
        <f t="shared" ref="DA37" si="295">CZ37*$BZ37</f>
        <v>0</v>
      </c>
      <c r="DB37" s="442">
        <f t="shared" si="73"/>
        <v>0</v>
      </c>
      <c r="DC37" s="442">
        <f t="shared" ref="DC37" si="296">DB37*$BZ37</f>
        <v>0</v>
      </c>
      <c r="DD37" s="442">
        <f t="shared" si="75"/>
        <v>0</v>
      </c>
      <c r="DE37" s="442">
        <f t="shared" ref="DE37" si="297">DD37*$BZ37</f>
        <v>0</v>
      </c>
      <c r="DF37" s="442">
        <f t="shared" si="77"/>
        <v>0</v>
      </c>
      <c r="DG37" s="442">
        <f t="shared" ref="DG37" si="298">DF37*$BZ37</f>
        <v>0</v>
      </c>
      <c r="DH37" s="442">
        <f t="shared" si="79"/>
        <v>0</v>
      </c>
      <c r="DI37" s="442">
        <f t="shared" si="41"/>
        <v>0</v>
      </c>
      <c r="DJ37" s="442">
        <f t="shared" si="80"/>
        <v>0</v>
      </c>
      <c r="DK37" s="442">
        <f t="shared" si="42"/>
        <v>0</v>
      </c>
      <c r="DL37" s="442">
        <f t="shared" si="43"/>
        <v>0</v>
      </c>
      <c r="DM37" s="440">
        <f t="shared" si="44"/>
        <v>0</v>
      </c>
      <c r="DN37" s="442">
        <f t="shared" si="45"/>
        <v>0</v>
      </c>
      <c r="DO37" s="440">
        <f t="shared" si="46"/>
        <v>0</v>
      </c>
      <c r="DP37" s="442">
        <f t="shared" si="47"/>
        <v>0</v>
      </c>
      <c r="DQ37" s="440">
        <f t="shared" si="48"/>
        <v>0</v>
      </c>
      <c r="DR37" s="439">
        <f t="shared" si="81"/>
        <v>0</v>
      </c>
      <c r="DS37" s="439">
        <f t="shared" si="49"/>
        <v>0</v>
      </c>
      <c r="DT37" s="439">
        <f t="shared" si="82"/>
        <v>0</v>
      </c>
      <c r="DU37" s="439">
        <f t="shared" ref="DU37" si="299">DT37*$BZ37</f>
        <v>0</v>
      </c>
      <c r="DV37" s="439">
        <f t="shared" si="84"/>
        <v>0</v>
      </c>
      <c r="DW37" s="439">
        <f t="shared" ref="DW37" si="300">DV37*$BZ37</f>
        <v>0</v>
      </c>
      <c r="DX37" s="439">
        <f t="shared" si="86"/>
        <v>0</v>
      </c>
      <c r="DY37" s="439">
        <f t="shared" ref="DY37" si="301">DX37*$BZ37</f>
        <v>0</v>
      </c>
      <c r="DZ37" s="439">
        <f t="shared" si="88"/>
        <v>0</v>
      </c>
      <c r="EA37" s="439">
        <f t="shared" ref="EA37" si="302">DZ37*$BZ37</f>
        <v>0</v>
      </c>
      <c r="EB37" s="439">
        <f t="shared" si="90"/>
        <v>0</v>
      </c>
      <c r="EC37" s="439">
        <f t="shared" ref="EC37" si="303">EB37*$BZ37</f>
        <v>0</v>
      </c>
      <c r="ED37" s="439">
        <f t="shared" si="92"/>
        <v>0</v>
      </c>
      <c r="EE37" s="439">
        <f t="shared" si="55"/>
        <v>0</v>
      </c>
      <c r="EF37" s="439">
        <f t="shared" si="93"/>
        <v>0</v>
      </c>
      <c r="EG37" s="439">
        <f t="shared" si="56"/>
        <v>0</v>
      </c>
      <c r="EH37" s="439">
        <f t="shared" si="57"/>
        <v>0</v>
      </c>
      <c r="EI37" s="444">
        <f t="shared" si="58"/>
        <v>0</v>
      </c>
      <c r="EJ37" s="439">
        <f t="shared" si="59"/>
        <v>0</v>
      </c>
      <c r="EK37" s="445">
        <f t="shared" si="60"/>
        <v>0</v>
      </c>
      <c r="EL37" s="439">
        <f t="shared" si="61"/>
        <v>0</v>
      </c>
      <c r="EM37" s="445">
        <f t="shared" si="62"/>
        <v>0</v>
      </c>
      <c r="EN37" s="446">
        <f t="shared" si="63"/>
        <v>0</v>
      </c>
    </row>
    <row r="38" spans="1:144" ht="20.100000000000001" customHeight="1">
      <c r="A38" s="447">
        <f t="shared" si="11"/>
        <v>25</v>
      </c>
      <c r="B38" s="1469"/>
      <c r="C38" s="1469"/>
      <c r="D38" s="448"/>
      <c r="E38" s="448"/>
      <c r="F38" s="448"/>
      <c r="G38" s="448"/>
      <c r="H38" s="448"/>
      <c r="I38" s="449" t="s">
        <v>17</v>
      </c>
      <c r="J38" s="448"/>
      <c r="K38" s="449" t="s">
        <v>44</v>
      </c>
      <c r="L38" s="448"/>
      <c r="M38" s="448"/>
      <c r="N38" s="425" t="str">
        <f>IF(L38="常勤",1,IF(M38="","",IF(M38=0,0,IF(ROUND(M38/⑤⑧処遇Ⅰ入力シート!$B$17,1)&lt;0.1,0.1,ROUND(M38/⑤⑧処遇Ⅰ入力シート!$B$17,1)))))</f>
        <v/>
      </c>
      <c r="O38" s="426"/>
      <c r="P38" s="427" t="s">
        <v>342</v>
      </c>
      <c r="Q38" s="450"/>
      <c r="R38" s="451"/>
      <c r="S38" s="452"/>
      <c r="T38" s="452"/>
      <c r="U38" s="453">
        <f t="shared" si="12"/>
        <v>0</v>
      </c>
      <c r="V38" s="452"/>
      <c r="W38" s="432" t="e">
        <f>ROUND((U38+V38)*⑤⑧処遇Ⅰ入力シート!$AG$17/⑤⑧処遇Ⅰ入力シート!$AC$17,0)</f>
        <v>#DIV/0!</v>
      </c>
      <c r="X38" s="454" t="e">
        <f t="shared" si="13"/>
        <v>#DIV/0!</v>
      </c>
      <c r="Y38" s="451"/>
      <c r="Z38" s="452"/>
      <c r="AA38" s="452"/>
      <c r="AB38" s="452"/>
      <c r="AC38" s="452"/>
      <c r="AD38" s="434">
        <f t="shared" si="14"/>
        <v>0</v>
      </c>
      <c r="AE38" s="432" t="e">
        <f>ROUND(AD38*⑤⑧処遇Ⅰ入力シート!$AG$17/⑤⑧処遇Ⅰ入力シート!$AC$17,0)</f>
        <v>#DIV/0!</v>
      </c>
      <c r="AF38" s="454" t="e">
        <f t="shared" si="15"/>
        <v>#DIV/0!</v>
      </c>
      <c r="AG38" s="455"/>
      <c r="AH38" s="452"/>
      <c r="AI38" s="452"/>
      <c r="AJ38" s="432" t="e">
        <f>ROUND(SUM(AG38:AI38)*⑤⑧処遇Ⅰ入力シート!$AG$17/⑤⑧処遇Ⅰ入力シート!$AC$17,0)</f>
        <v>#DIV/0!</v>
      </c>
      <c r="AK38" s="456" t="e">
        <f t="shared" si="16"/>
        <v>#DIV/0!</v>
      </c>
      <c r="AL38" s="437">
        <f t="shared" si="17"/>
        <v>0</v>
      </c>
      <c r="AM38" s="1466"/>
      <c r="AN38" s="1466"/>
      <c r="AO38" s="1466"/>
      <c r="AP38" s="345"/>
      <c r="AQ38" s="345"/>
      <c r="AR38" s="345"/>
      <c r="AS38" s="1440"/>
      <c r="AT38" s="1441"/>
      <c r="AU38" s="1445"/>
      <c r="AV38" s="1446"/>
      <c r="AW38" s="1447"/>
      <c r="AX38" s="1448"/>
      <c r="AY38" s="1449"/>
      <c r="AZ38" s="1450"/>
      <c r="BA38" s="1451"/>
      <c r="BB38" s="1453"/>
      <c r="BC38" s="1453"/>
      <c r="BD38" s="1453"/>
      <c r="BE38" s="1453"/>
      <c r="BF38" s="1453"/>
      <c r="BG38" s="1451"/>
      <c r="BH38" s="321"/>
      <c r="BI38" s="1456"/>
      <c r="BJ38" s="1456"/>
      <c r="BK38" s="1406"/>
      <c r="BL38" s="1406"/>
      <c r="BM38" s="1406"/>
      <c r="BN38" s="1406"/>
      <c r="BO38" s="1406"/>
      <c r="BP38" s="1406"/>
      <c r="BQ38" s="1406"/>
      <c r="BR38" s="1406"/>
      <c r="BS38" s="1406"/>
      <c r="BT38" s="1406"/>
      <c r="BU38" s="1406"/>
      <c r="BV38" s="1406"/>
      <c r="BW38" s="1406"/>
      <c r="BX38" s="1406"/>
      <c r="BY38" s="345"/>
      <c r="BZ38" s="364" t="str">
        <f t="shared" si="18"/>
        <v>0</v>
      </c>
      <c r="CB38" s="438">
        <f t="shared" si="64"/>
        <v>0</v>
      </c>
      <c r="CC38" s="439">
        <f t="shared" si="19"/>
        <v>0</v>
      </c>
      <c r="CD38" s="439">
        <f t="shared" si="65"/>
        <v>0</v>
      </c>
      <c r="CE38" s="439">
        <f t="shared" si="20"/>
        <v>0</v>
      </c>
      <c r="CF38" s="439">
        <f t="shared" si="21"/>
        <v>0</v>
      </c>
      <c r="CG38" s="440">
        <f t="shared" si="22"/>
        <v>0</v>
      </c>
      <c r="CH38" s="439">
        <f t="shared" si="23"/>
        <v>0</v>
      </c>
      <c r="CI38" s="440">
        <f t="shared" si="24"/>
        <v>0</v>
      </c>
      <c r="CJ38" s="439">
        <f t="shared" si="25"/>
        <v>0</v>
      </c>
      <c r="CK38" s="440">
        <f t="shared" si="26"/>
        <v>0</v>
      </c>
      <c r="CL38" s="439">
        <f t="shared" si="66"/>
        <v>0</v>
      </c>
      <c r="CM38" s="439">
        <f t="shared" si="27"/>
        <v>0</v>
      </c>
      <c r="CN38" s="439">
        <f t="shared" si="67"/>
        <v>0</v>
      </c>
      <c r="CO38" s="439">
        <f t="shared" si="28"/>
        <v>0</v>
      </c>
      <c r="CP38" s="439">
        <f t="shared" si="29"/>
        <v>0</v>
      </c>
      <c r="CQ38" s="440">
        <f t="shared" si="30"/>
        <v>0</v>
      </c>
      <c r="CR38" s="439">
        <f t="shared" si="31"/>
        <v>0</v>
      </c>
      <c r="CS38" s="440">
        <f t="shared" si="32"/>
        <v>0</v>
      </c>
      <c r="CT38" s="439">
        <f t="shared" si="33"/>
        <v>0</v>
      </c>
      <c r="CU38" s="440">
        <f t="shared" si="34"/>
        <v>0</v>
      </c>
      <c r="CV38" s="442">
        <f t="shared" si="68"/>
        <v>0</v>
      </c>
      <c r="CW38" s="442">
        <f t="shared" si="35"/>
        <v>0</v>
      </c>
      <c r="CX38" s="442">
        <f t="shared" si="69"/>
        <v>0</v>
      </c>
      <c r="CY38" s="442">
        <f t="shared" ref="CY38" si="304">CX38*$BZ38</f>
        <v>0</v>
      </c>
      <c r="CZ38" s="442">
        <f t="shared" si="71"/>
        <v>0</v>
      </c>
      <c r="DA38" s="442">
        <f t="shared" ref="DA38" si="305">CZ38*$BZ38</f>
        <v>0</v>
      </c>
      <c r="DB38" s="442">
        <f t="shared" si="73"/>
        <v>0</v>
      </c>
      <c r="DC38" s="442">
        <f t="shared" ref="DC38" si="306">DB38*$BZ38</f>
        <v>0</v>
      </c>
      <c r="DD38" s="442">
        <f t="shared" si="75"/>
        <v>0</v>
      </c>
      <c r="DE38" s="442">
        <f t="shared" ref="DE38" si="307">DD38*$BZ38</f>
        <v>0</v>
      </c>
      <c r="DF38" s="442">
        <f t="shared" si="77"/>
        <v>0</v>
      </c>
      <c r="DG38" s="442">
        <f t="shared" ref="DG38" si="308">DF38*$BZ38</f>
        <v>0</v>
      </c>
      <c r="DH38" s="442">
        <f t="shared" si="79"/>
        <v>0</v>
      </c>
      <c r="DI38" s="442">
        <f t="shared" si="41"/>
        <v>0</v>
      </c>
      <c r="DJ38" s="442">
        <f t="shared" si="80"/>
        <v>0</v>
      </c>
      <c r="DK38" s="442">
        <f t="shared" si="42"/>
        <v>0</v>
      </c>
      <c r="DL38" s="442">
        <f t="shared" si="43"/>
        <v>0</v>
      </c>
      <c r="DM38" s="440">
        <f t="shared" si="44"/>
        <v>0</v>
      </c>
      <c r="DN38" s="442">
        <f t="shared" si="45"/>
        <v>0</v>
      </c>
      <c r="DO38" s="440">
        <f t="shared" si="46"/>
        <v>0</v>
      </c>
      <c r="DP38" s="442">
        <f t="shared" si="47"/>
        <v>0</v>
      </c>
      <c r="DQ38" s="440">
        <f t="shared" si="48"/>
        <v>0</v>
      </c>
      <c r="DR38" s="439">
        <f t="shared" si="81"/>
        <v>0</v>
      </c>
      <c r="DS38" s="439">
        <f t="shared" si="49"/>
        <v>0</v>
      </c>
      <c r="DT38" s="439">
        <f t="shared" si="82"/>
        <v>0</v>
      </c>
      <c r="DU38" s="439">
        <f t="shared" ref="DU38" si="309">DT38*$BZ38</f>
        <v>0</v>
      </c>
      <c r="DV38" s="439">
        <f t="shared" si="84"/>
        <v>0</v>
      </c>
      <c r="DW38" s="439">
        <f t="shared" ref="DW38" si="310">DV38*$BZ38</f>
        <v>0</v>
      </c>
      <c r="DX38" s="439">
        <f t="shared" si="86"/>
        <v>0</v>
      </c>
      <c r="DY38" s="439">
        <f t="shared" ref="DY38" si="311">DX38*$BZ38</f>
        <v>0</v>
      </c>
      <c r="DZ38" s="439">
        <f t="shared" si="88"/>
        <v>0</v>
      </c>
      <c r="EA38" s="439">
        <f t="shared" ref="EA38" si="312">DZ38*$BZ38</f>
        <v>0</v>
      </c>
      <c r="EB38" s="439">
        <f t="shared" si="90"/>
        <v>0</v>
      </c>
      <c r="EC38" s="439">
        <f t="shared" ref="EC38" si="313">EB38*$BZ38</f>
        <v>0</v>
      </c>
      <c r="ED38" s="439">
        <f t="shared" si="92"/>
        <v>0</v>
      </c>
      <c r="EE38" s="439">
        <f t="shared" si="55"/>
        <v>0</v>
      </c>
      <c r="EF38" s="439">
        <f t="shared" si="93"/>
        <v>0</v>
      </c>
      <c r="EG38" s="439">
        <f t="shared" si="56"/>
        <v>0</v>
      </c>
      <c r="EH38" s="439">
        <f t="shared" si="57"/>
        <v>0</v>
      </c>
      <c r="EI38" s="444">
        <f t="shared" si="58"/>
        <v>0</v>
      </c>
      <c r="EJ38" s="439">
        <f t="shared" si="59"/>
        <v>0</v>
      </c>
      <c r="EK38" s="445">
        <f t="shared" si="60"/>
        <v>0</v>
      </c>
      <c r="EL38" s="439">
        <f t="shared" si="61"/>
        <v>0</v>
      </c>
      <c r="EM38" s="445">
        <f t="shared" si="62"/>
        <v>0</v>
      </c>
      <c r="EN38" s="446">
        <f t="shared" si="63"/>
        <v>0</v>
      </c>
    </row>
    <row r="39" spans="1:144" ht="20.100000000000001" customHeight="1">
      <c r="A39" s="447">
        <f t="shared" si="11"/>
        <v>26</v>
      </c>
      <c r="B39" s="1469"/>
      <c r="C39" s="1469"/>
      <c r="D39" s="448"/>
      <c r="E39" s="448"/>
      <c r="F39" s="448"/>
      <c r="G39" s="448"/>
      <c r="H39" s="448"/>
      <c r="I39" s="449" t="s">
        <v>17</v>
      </c>
      <c r="J39" s="448"/>
      <c r="K39" s="449" t="s">
        <v>44</v>
      </c>
      <c r="L39" s="448"/>
      <c r="M39" s="448"/>
      <c r="N39" s="425" t="str">
        <f>IF(L39="常勤",1,IF(M39="","",IF(M39=0,0,IF(ROUND(M39/⑤⑧処遇Ⅰ入力シート!$B$17,1)&lt;0.1,0.1,ROUND(M39/⑤⑧処遇Ⅰ入力シート!$B$17,1)))))</f>
        <v/>
      </c>
      <c r="O39" s="426"/>
      <c r="P39" s="427" t="s">
        <v>342</v>
      </c>
      <c r="Q39" s="450"/>
      <c r="R39" s="451"/>
      <c r="S39" s="452"/>
      <c r="T39" s="452"/>
      <c r="U39" s="453">
        <f t="shared" si="12"/>
        <v>0</v>
      </c>
      <c r="V39" s="452"/>
      <c r="W39" s="432" t="e">
        <f>ROUND((U39+V39)*⑤⑧処遇Ⅰ入力シート!$AG$17/⑤⑧処遇Ⅰ入力シート!$AC$17,0)</f>
        <v>#DIV/0!</v>
      </c>
      <c r="X39" s="454" t="e">
        <f t="shared" si="13"/>
        <v>#DIV/0!</v>
      </c>
      <c r="Y39" s="451"/>
      <c r="Z39" s="452"/>
      <c r="AA39" s="452"/>
      <c r="AB39" s="452"/>
      <c r="AC39" s="452"/>
      <c r="AD39" s="434">
        <f t="shared" si="14"/>
        <v>0</v>
      </c>
      <c r="AE39" s="432" t="e">
        <f>ROUND(AD39*⑤⑧処遇Ⅰ入力シート!$AG$17/⑤⑧処遇Ⅰ入力シート!$AC$17,0)</f>
        <v>#DIV/0!</v>
      </c>
      <c r="AF39" s="454" t="e">
        <f t="shared" si="15"/>
        <v>#DIV/0!</v>
      </c>
      <c r="AG39" s="455"/>
      <c r="AH39" s="452"/>
      <c r="AI39" s="452"/>
      <c r="AJ39" s="432" t="e">
        <f>ROUND(SUM(AG39:AI39)*⑤⑧処遇Ⅰ入力シート!$AG$17/⑤⑧処遇Ⅰ入力シート!$AC$17,0)</f>
        <v>#DIV/0!</v>
      </c>
      <c r="AK39" s="456" t="e">
        <f t="shared" si="16"/>
        <v>#DIV/0!</v>
      </c>
      <c r="AL39" s="437">
        <f t="shared" si="17"/>
        <v>0</v>
      </c>
      <c r="AM39" s="1466"/>
      <c r="AN39" s="1466"/>
      <c r="AO39" s="1466"/>
      <c r="AP39" s="345"/>
      <c r="AQ39" s="345"/>
      <c r="AR39" s="345"/>
      <c r="AS39" s="1417">
        <f>'③処遇Ⅱ及び職員処遇入力シート '!B28</f>
        <v>0</v>
      </c>
      <c r="AT39" s="1418"/>
      <c r="AU39" s="1429" t="str">
        <f>IF('③処遇Ⅱ及び職員処遇入力シート '!B35="○","☑","□")</f>
        <v>□</v>
      </c>
      <c r="AV39" s="1454" t="s">
        <v>20</v>
      </c>
      <c r="AW39" s="1454"/>
      <c r="AX39" s="1413">
        <f>'③処遇Ⅱ及び職員処遇入力シート '!G35</f>
        <v>0</v>
      </c>
      <c r="AY39" s="1413"/>
      <c r="AZ39" s="1423" t="str">
        <f>IF('③処遇Ⅱ及び職員処遇入力シート '!J35="","",'③処遇Ⅱ及び職員処遇入力シート '!J35)</f>
        <v/>
      </c>
      <c r="BA39" s="1423"/>
      <c r="BB39" s="1607" t="str">
        <f>IF('③処遇Ⅱ及び職員処遇入力シート '!L35="","",'③処遇Ⅱ及び職員処遇入力シート '!L35)</f>
        <v/>
      </c>
      <c r="BC39" s="1608"/>
      <c r="BD39" s="1608"/>
      <c r="BE39" s="1608"/>
      <c r="BF39" s="1608"/>
      <c r="BG39" s="1609"/>
      <c r="BH39" s="321"/>
      <c r="BI39" s="1413" t="str">
        <f>'③処遇Ⅱ及び職員処遇入力シート '!B56</f>
        <v/>
      </c>
      <c r="BJ39" s="1413"/>
      <c r="BK39" s="1414" t="str">
        <f>IF('③処遇Ⅱ及び職員処遇入力シート '!B63="○","☑","□")</f>
        <v>□</v>
      </c>
      <c r="BL39" s="1415" t="s">
        <v>20</v>
      </c>
      <c r="BM39" s="1415"/>
      <c r="BN39" s="1413">
        <f>'③処遇Ⅱ及び職員処遇入力シート '!G63</f>
        <v>0</v>
      </c>
      <c r="BO39" s="1413"/>
      <c r="BP39" s="1409"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409"/>
      <c r="BR39" s="1409"/>
      <c r="BS39" s="1407" t="str">
        <f>IF('③処遇Ⅱ及び職員処遇入力シート '!O63="","",'③処遇Ⅱ及び職員処遇入力シート '!O63)</f>
        <v/>
      </c>
      <c r="BT39" s="1407"/>
      <c r="BU39" s="1407"/>
      <c r="BV39" s="1407"/>
      <c r="BW39" s="1407"/>
      <c r="BX39" s="1407"/>
      <c r="BY39" s="345"/>
      <c r="BZ39" s="364" t="str">
        <f t="shared" si="18"/>
        <v>0</v>
      </c>
      <c r="CB39" s="438">
        <f t="shared" si="64"/>
        <v>0</v>
      </c>
      <c r="CC39" s="439">
        <f t="shared" si="19"/>
        <v>0</v>
      </c>
      <c r="CD39" s="439">
        <f t="shared" si="65"/>
        <v>0</v>
      </c>
      <c r="CE39" s="439">
        <f t="shared" si="20"/>
        <v>0</v>
      </c>
      <c r="CF39" s="439">
        <f t="shared" si="21"/>
        <v>0</v>
      </c>
      <c r="CG39" s="440">
        <f t="shared" si="22"/>
        <v>0</v>
      </c>
      <c r="CH39" s="439">
        <f t="shared" si="23"/>
        <v>0</v>
      </c>
      <c r="CI39" s="440">
        <f t="shared" si="24"/>
        <v>0</v>
      </c>
      <c r="CJ39" s="439">
        <f t="shared" si="25"/>
        <v>0</v>
      </c>
      <c r="CK39" s="440">
        <f t="shared" si="26"/>
        <v>0</v>
      </c>
      <c r="CL39" s="439">
        <f t="shared" si="66"/>
        <v>0</v>
      </c>
      <c r="CM39" s="439">
        <f t="shared" si="27"/>
        <v>0</v>
      </c>
      <c r="CN39" s="439">
        <f t="shared" si="67"/>
        <v>0</v>
      </c>
      <c r="CO39" s="439">
        <f t="shared" si="28"/>
        <v>0</v>
      </c>
      <c r="CP39" s="439">
        <f t="shared" si="29"/>
        <v>0</v>
      </c>
      <c r="CQ39" s="440">
        <f t="shared" si="30"/>
        <v>0</v>
      </c>
      <c r="CR39" s="439">
        <f t="shared" si="31"/>
        <v>0</v>
      </c>
      <c r="CS39" s="440">
        <f t="shared" si="32"/>
        <v>0</v>
      </c>
      <c r="CT39" s="439">
        <f t="shared" si="33"/>
        <v>0</v>
      </c>
      <c r="CU39" s="440">
        <f t="shared" si="34"/>
        <v>0</v>
      </c>
      <c r="CV39" s="442">
        <f t="shared" si="68"/>
        <v>0</v>
      </c>
      <c r="CW39" s="442">
        <f t="shared" si="35"/>
        <v>0</v>
      </c>
      <c r="CX39" s="442">
        <f t="shared" si="69"/>
        <v>0</v>
      </c>
      <c r="CY39" s="442">
        <f t="shared" ref="CY39" si="314">CX39*$BZ39</f>
        <v>0</v>
      </c>
      <c r="CZ39" s="442">
        <f t="shared" si="71"/>
        <v>0</v>
      </c>
      <c r="DA39" s="442">
        <f t="shared" ref="DA39" si="315">CZ39*$BZ39</f>
        <v>0</v>
      </c>
      <c r="DB39" s="442">
        <f t="shared" si="73"/>
        <v>0</v>
      </c>
      <c r="DC39" s="442">
        <f t="shared" ref="DC39" si="316">DB39*$BZ39</f>
        <v>0</v>
      </c>
      <c r="DD39" s="442">
        <f t="shared" si="75"/>
        <v>0</v>
      </c>
      <c r="DE39" s="442">
        <f t="shared" ref="DE39" si="317">DD39*$BZ39</f>
        <v>0</v>
      </c>
      <c r="DF39" s="442">
        <f t="shared" si="77"/>
        <v>0</v>
      </c>
      <c r="DG39" s="442">
        <f t="shared" ref="DG39" si="318">DF39*$BZ39</f>
        <v>0</v>
      </c>
      <c r="DH39" s="442">
        <f t="shared" si="79"/>
        <v>0</v>
      </c>
      <c r="DI39" s="442">
        <f t="shared" si="41"/>
        <v>0</v>
      </c>
      <c r="DJ39" s="442">
        <f t="shared" si="80"/>
        <v>0</v>
      </c>
      <c r="DK39" s="442">
        <f t="shared" si="42"/>
        <v>0</v>
      </c>
      <c r="DL39" s="442">
        <f t="shared" si="43"/>
        <v>0</v>
      </c>
      <c r="DM39" s="440">
        <f t="shared" si="44"/>
        <v>0</v>
      </c>
      <c r="DN39" s="442">
        <f t="shared" si="45"/>
        <v>0</v>
      </c>
      <c r="DO39" s="440">
        <f t="shared" si="46"/>
        <v>0</v>
      </c>
      <c r="DP39" s="442">
        <f t="shared" si="47"/>
        <v>0</v>
      </c>
      <c r="DQ39" s="440">
        <f t="shared" si="48"/>
        <v>0</v>
      </c>
      <c r="DR39" s="439">
        <f t="shared" si="81"/>
        <v>0</v>
      </c>
      <c r="DS39" s="439">
        <f t="shared" si="49"/>
        <v>0</v>
      </c>
      <c r="DT39" s="439">
        <f t="shared" si="82"/>
        <v>0</v>
      </c>
      <c r="DU39" s="439">
        <f t="shared" ref="DU39" si="319">DT39*$BZ39</f>
        <v>0</v>
      </c>
      <c r="DV39" s="439">
        <f t="shared" si="84"/>
        <v>0</v>
      </c>
      <c r="DW39" s="439">
        <f t="shared" ref="DW39" si="320">DV39*$BZ39</f>
        <v>0</v>
      </c>
      <c r="DX39" s="439">
        <f t="shared" si="86"/>
        <v>0</v>
      </c>
      <c r="DY39" s="439">
        <f t="shared" ref="DY39" si="321">DX39*$BZ39</f>
        <v>0</v>
      </c>
      <c r="DZ39" s="439">
        <f t="shared" si="88"/>
        <v>0</v>
      </c>
      <c r="EA39" s="439">
        <f t="shared" ref="EA39" si="322">DZ39*$BZ39</f>
        <v>0</v>
      </c>
      <c r="EB39" s="439">
        <f t="shared" si="90"/>
        <v>0</v>
      </c>
      <c r="EC39" s="439">
        <f t="shared" ref="EC39" si="323">EB39*$BZ39</f>
        <v>0</v>
      </c>
      <c r="ED39" s="439">
        <f t="shared" si="92"/>
        <v>0</v>
      </c>
      <c r="EE39" s="439">
        <f t="shared" si="55"/>
        <v>0</v>
      </c>
      <c r="EF39" s="439">
        <f t="shared" si="93"/>
        <v>0</v>
      </c>
      <c r="EG39" s="439">
        <f t="shared" si="56"/>
        <v>0</v>
      </c>
      <c r="EH39" s="439">
        <f t="shared" si="57"/>
        <v>0</v>
      </c>
      <c r="EI39" s="444">
        <f t="shared" si="58"/>
        <v>0</v>
      </c>
      <c r="EJ39" s="439">
        <f t="shared" si="59"/>
        <v>0</v>
      </c>
      <c r="EK39" s="445">
        <f t="shared" si="60"/>
        <v>0</v>
      </c>
      <c r="EL39" s="439">
        <f t="shared" si="61"/>
        <v>0</v>
      </c>
      <c r="EM39" s="445">
        <f t="shared" si="62"/>
        <v>0</v>
      </c>
      <c r="EN39" s="446">
        <f t="shared" si="63"/>
        <v>0</v>
      </c>
    </row>
    <row r="40" spans="1:144" ht="20.100000000000001" customHeight="1">
      <c r="A40" s="447">
        <f t="shared" si="11"/>
        <v>27</v>
      </c>
      <c r="B40" s="1469"/>
      <c r="C40" s="1469"/>
      <c r="D40" s="448"/>
      <c r="E40" s="448"/>
      <c r="F40" s="448"/>
      <c r="G40" s="448"/>
      <c r="H40" s="448"/>
      <c r="I40" s="449" t="s">
        <v>17</v>
      </c>
      <c r="J40" s="448"/>
      <c r="K40" s="449" t="s">
        <v>44</v>
      </c>
      <c r="L40" s="448"/>
      <c r="M40" s="448"/>
      <c r="N40" s="425" t="str">
        <f>IF(L40="常勤",1,IF(M40="","",IF(M40=0,0,IF(ROUND(M40/⑤⑧処遇Ⅰ入力シート!$B$17,1)&lt;0.1,0.1,ROUND(M40/⑤⑧処遇Ⅰ入力シート!$B$17,1)))))</f>
        <v/>
      </c>
      <c r="O40" s="426"/>
      <c r="P40" s="427" t="s">
        <v>342</v>
      </c>
      <c r="Q40" s="450"/>
      <c r="R40" s="451"/>
      <c r="S40" s="452"/>
      <c r="T40" s="452"/>
      <c r="U40" s="453">
        <f t="shared" si="12"/>
        <v>0</v>
      </c>
      <c r="V40" s="452"/>
      <c r="W40" s="432" t="e">
        <f>ROUND((U40+V40)*⑤⑧処遇Ⅰ入力シート!$AG$17/⑤⑧処遇Ⅰ入力シート!$AC$17,0)</f>
        <v>#DIV/0!</v>
      </c>
      <c r="X40" s="454" t="e">
        <f t="shared" si="13"/>
        <v>#DIV/0!</v>
      </c>
      <c r="Y40" s="451"/>
      <c r="Z40" s="452"/>
      <c r="AA40" s="452"/>
      <c r="AB40" s="452"/>
      <c r="AC40" s="452"/>
      <c r="AD40" s="434">
        <f t="shared" si="14"/>
        <v>0</v>
      </c>
      <c r="AE40" s="432" t="e">
        <f>ROUND(AD40*⑤⑧処遇Ⅰ入力シート!$AG$17/⑤⑧処遇Ⅰ入力シート!$AC$17,0)</f>
        <v>#DIV/0!</v>
      </c>
      <c r="AF40" s="454" t="e">
        <f t="shared" si="15"/>
        <v>#DIV/0!</v>
      </c>
      <c r="AG40" s="455"/>
      <c r="AH40" s="452"/>
      <c r="AI40" s="452"/>
      <c r="AJ40" s="432" t="e">
        <f>ROUND(SUM(AG40:AI40)*⑤⑧処遇Ⅰ入力シート!$AG$17/⑤⑧処遇Ⅰ入力シート!$AC$17,0)</f>
        <v>#DIV/0!</v>
      </c>
      <c r="AK40" s="456" t="e">
        <f t="shared" si="16"/>
        <v>#DIV/0!</v>
      </c>
      <c r="AL40" s="437">
        <f t="shared" si="17"/>
        <v>0</v>
      </c>
      <c r="AM40" s="1466"/>
      <c r="AN40" s="1466"/>
      <c r="AO40" s="1466"/>
      <c r="AP40" s="345"/>
      <c r="AQ40" s="345"/>
      <c r="AR40" s="345"/>
      <c r="AS40" s="1419"/>
      <c r="AT40" s="1420"/>
      <c r="AU40" s="1430"/>
      <c r="AV40" s="1455"/>
      <c r="AW40" s="1455"/>
      <c r="AX40" s="1413"/>
      <c r="AY40" s="1413"/>
      <c r="AZ40" s="1423"/>
      <c r="BA40" s="1423"/>
      <c r="BB40" s="1610"/>
      <c r="BC40" s="1611"/>
      <c r="BD40" s="1611"/>
      <c r="BE40" s="1611"/>
      <c r="BF40" s="1611"/>
      <c r="BG40" s="1612"/>
      <c r="BH40" s="321"/>
      <c r="BI40" s="1413"/>
      <c r="BJ40" s="1413"/>
      <c r="BK40" s="1414"/>
      <c r="BL40" s="1415"/>
      <c r="BM40" s="1415"/>
      <c r="BN40" s="1413"/>
      <c r="BO40" s="1413"/>
      <c r="BP40" s="1410"/>
      <c r="BQ40" s="1410"/>
      <c r="BR40" s="1410"/>
      <c r="BS40" s="1407"/>
      <c r="BT40" s="1407"/>
      <c r="BU40" s="1407"/>
      <c r="BV40" s="1407"/>
      <c r="BW40" s="1407"/>
      <c r="BX40" s="1407"/>
      <c r="BY40" s="345"/>
      <c r="BZ40" s="364" t="str">
        <f t="shared" si="18"/>
        <v>0</v>
      </c>
      <c r="CB40" s="438">
        <f t="shared" si="64"/>
        <v>0</v>
      </c>
      <c r="CC40" s="439">
        <f t="shared" si="19"/>
        <v>0</v>
      </c>
      <c r="CD40" s="439">
        <f t="shared" si="65"/>
        <v>0</v>
      </c>
      <c r="CE40" s="439">
        <f t="shared" si="20"/>
        <v>0</v>
      </c>
      <c r="CF40" s="439">
        <f t="shared" si="21"/>
        <v>0</v>
      </c>
      <c r="CG40" s="440">
        <f t="shared" si="22"/>
        <v>0</v>
      </c>
      <c r="CH40" s="439">
        <f t="shared" si="23"/>
        <v>0</v>
      </c>
      <c r="CI40" s="440">
        <f t="shared" si="24"/>
        <v>0</v>
      </c>
      <c r="CJ40" s="439">
        <f t="shared" si="25"/>
        <v>0</v>
      </c>
      <c r="CK40" s="440">
        <f t="shared" si="26"/>
        <v>0</v>
      </c>
      <c r="CL40" s="439">
        <f t="shared" si="66"/>
        <v>0</v>
      </c>
      <c r="CM40" s="439">
        <f t="shared" si="27"/>
        <v>0</v>
      </c>
      <c r="CN40" s="439">
        <f t="shared" si="67"/>
        <v>0</v>
      </c>
      <c r="CO40" s="439">
        <f t="shared" si="28"/>
        <v>0</v>
      </c>
      <c r="CP40" s="439">
        <f t="shared" si="29"/>
        <v>0</v>
      </c>
      <c r="CQ40" s="440">
        <f t="shared" si="30"/>
        <v>0</v>
      </c>
      <c r="CR40" s="439">
        <f t="shared" si="31"/>
        <v>0</v>
      </c>
      <c r="CS40" s="440">
        <f t="shared" si="32"/>
        <v>0</v>
      </c>
      <c r="CT40" s="439">
        <f t="shared" si="33"/>
        <v>0</v>
      </c>
      <c r="CU40" s="440">
        <f t="shared" si="34"/>
        <v>0</v>
      </c>
      <c r="CV40" s="442">
        <f t="shared" si="68"/>
        <v>0</v>
      </c>
      <c r="CW40" s="442">
        <f t="shared" si="35"/>
        <v>0</v>
      </c>
      <c r="CX40" s="442">
        <f t="shared" si="69"/>
        <v>0</v>
      </c>
      <c r="CY40" s="442">
        <f t="shared" ref="CY40" si="324">CX40*$BZ40</f>
        <v>0</v>
      </c>
      <c r="CZ40" s="442">
        <f t="shared" si="71"/>
        <v>0</v>
      </c>
      <c r="DA40" s="442">
        <f t="shared" ref="DA40" si="325">CZ40*$BZ40</f>
        <v>0</v>
      </c>
      <c r="DB40" s="442">
        <f t="shared" si="73"/>
        <v>0</v>
      </c>
      <c r="DC40" s="442">
        <f t="shared" ref="DC40" si="326">DB40*$BZ40</f>
        <v>0</v>
      </c>
      <c r="DD40" s="442">
        <f t="shared" si="75"/>
        <v>0</v>
      </c>
      <c r="DE40" s="442">
        <f t="shared" ref="DE40" si="327">DD40*$BZ40</f>
        <v>0</v>
      </c>
      <c r="DF40" s="442">
        <f t="shared" si="77"/>
        <v>0</v>
      </c>
      <c r="DG40" s="442">
        <f t="shared" ref="DG40" si="328">DF40*$BZ40</f>
        <v>0</v>
      </c>
      <c r="DH40" s="442">
        <f t="shared" si="79"/>
        <v>0</v>
      </c>
      <c r="DI40" s="442">
        <f t="shared" si="41"/>
        <v>0</v>
      </c>
      <c r="DJ40" s="442">
        <f t="shared" si="80"/>
        <v>0</v>
      </c>
      <c r="DK40" s="442">
        <f t="shared" si="42"/>
        <v>0</v>
      </c>
      <c r="DL40" s="442">
        <f t="shared" si="43"/>
        <v>0</v>
      </c>
      <c r="DM40" s="440">
        <f t="shared" si="44"/>
        <v>0</v>
      </c>
      <c r="DN40" s="442">
        <f t="shared" si="45"/>
        <v>0</v>
      </c>
      <c r="DO40" s="440">
        <f t="shared" si="46"/>
        <v>0</v>
      </c>
      <c r="DP40" s="442">
        <f t="shared" si="47"/>
        <v>0</v>
      </c>
      <c r="DQ40" s="440">
        <f t="shared" si="48"/>
        <v>0</v>
      </c>
      <c r="DR40" s="439">
        <f t="shared" si="81"/>
        <v>0</v>
      </c>
      <c r="DS40" s="439">
        <f t="shared" si="49"/>
        <v>0</v>
      </c>
      <c r="DT40" s="439">
        <f t="shared" si="82"/>
        <v>0</v>
      </c>
      <c r="DU40" s="439">
        <f t="shared" ref="DU40" si="329">DT40*$BZ40</f>
        <v>0</v>
      </c>
      <c r="DV40" s="439">
        <f t="shared" si="84"/>
        <v>0</v>
      </c>
      <c r="DW40" s="439">
        <f t="shared" ref="DW40" si="330">DV40*$BZ40</f>
        <v>0</v>
      </c>
      <c r="DX40" s="439">
        <f t="shared" si="86"/>
        <v>0</v>
      </c>
      <c r="DY40" s="439">
        <f t="shared" ref="DY40" si="331">DX40*$BZ40</f>
        <v>0</v>
      </c>
      <c r="DZ40" s="439">
        <f t="shared" si="88"/>
        <v>0</v>
      </c>
      <c r="EA40" s="439">
        <f t="shared" ref="EA40" si="332">DZ40*$BZ40</f>
        <v>0</v>
      </c>
      <c r="EB40" s="439">
        <f t="shared" si="90"/>
        <v>0</v>
      </c>
      <c r="EC40" s="439">
        <f t="shared" ref="EC40" si="333">EB40*$BZ40</f>
        <v>0</v>
      </c>
      <c r="ED40" s="439">
        <f t="shared" si="92"/>
        <v>0</v>
      </c>
      <c r="EE40" s="439">
        <f t="shared" si="55"/>
        <v>0</v>
      </c>
      <c r="EF40" s="439">
        <f t="shared" si="93"/>
        <v>0</v>
      </c>
      <c r="EG40" s="439">
        <f t="shared" si="56"/>
        <v>0</v>
      </c>
      <c r="EH40" s="439">
        <f t="shared" si="57"/>
        <v>0</v>
      </c>
      <c r="EI40" s="444">
        <f t="shared" si="58"/>
        <v>0</v>
      </c>
      <c r="EJ40" s="439">
        <f t="shared" si="59"/>
        <v>0</v>
      </c>
      <c r="EK40" s="445">
        <f t="shared" si="60"/>
        <v>0</v>
      </c>
      <c r="EL40" s="439">
        <f t="shared" si="61"/>
        <v>0</v>
      </c>
      <c r="EM40" s="445">
        <f t="shared" si="62"/>
        <v>0</v>
      </c>
      <c r="EN40" s="446">
        <f t="shared" si="63"/>
        <v>0</v>
      </c>
    </row>
    <row r="41" spans="1:144" ht="20.100000000000001" customHeight="1">
      <c r="A41" s="447">
        <f t="shared" si="11"/>
        <v>28</v>
      </c>
      <c r="B41" s="1469"/>
      <c r="C41" s="1469"/>
      <c r="D41" s="448"/>
      <c r="E41" s="448"/>
      <c r="F41" s="448"/>
      <c r="G41" s="448"/>
      <c r="H41" s="448"/>
      <c r="I41" s="449" t="s">
        <v>17</v>
      </c>
      <c r="J41" s="448"/>
      <c r="K41" s="449" t="s">
        <v>44</v>
      </c>
      <c r="L41" s="448"/>
      <c r="M41" s="448"/>
      <c r="N41" s="425" t="str">
        <f>IF(L41="常勤",1,IF(M41="","",IF(M41=0,0,IF(ROUND(M41/⑤⑧処遇Ⅰ入力シート!$B$17,1)&lt;0.1,0.1,ROUND(M41/⑤⑧処遇Ⅰ入力シート!$B$17,1)))))</f>
        <v/>
      </c>
      <c r="O41" s="426"/>
      <c r="P41" s="427" t="s">
        <v>342</v>
      </c>
      <c r="Q41" s="450"/>
      <c r="R41" s="451"/>
      <c r="S41" s="452"/>
      <c r="T41" s="452"/>
      <c r="U41" s="453">
        <f t="shared" si="12"/>
        <v>0</v>
      </c>
      <c r="V41" s="452"/>
      <c r="W41" s="432" t="e">
        <f>ROUND((U41+V41)*⑤⑧処遇Ⅰ入力シート!$AG$17/⑤⑧処遇Ⅰ入力シート!$AC$17,0)</f>
        <v>#DIV/0!</v>
      </c>
      <c r="X41" s="454" t="e">
        <f t="shared" si="13"/>
        <v>#DIV/0!</v>
      </c>
      <c r="Y41" s="451"/>
      <c r="Z41" s="452"/>
      <c r="AA41" s="452"/>
      <c r="AB41" s="452"/>
      <c r="AC41" s="452"/>
      <c r="AD41" s="434">
        <f t="shared" si="14"/>
        <v>0</v>
      </c>
      <c r="AE41" s="432" t="e">
        <f>ROUND(AD41*⑤⑧処遇Ⅰ入力シート!$AG$17/⑤⑧処遇Ⅰ入力シート!$AC$17,0)</f>
        <v>#DIV/0!</v>
      </c>
      <c r="AF41" s="454" t="e">
        <f t="shared" si="15"/>
        <v>#DIV/0!</v>
      </c>
      <c r="AG41" s="455"/>
      <c r="AH41" s="452"/>
      <c r="AI41" s="452"/>
      <c r="AJ41" s="432" t="e">
        <f>ROUND(SUM(AG41:AI41)*⑤⑧処遇Ⅰ入力シート!$AG$17/⑤⑧処遇Ⅰ入力シート!$AC$17,0)</f>
        <v>#DIV/0!</v>
      </c>
      <c r="AK41" s="456" t="e">
        <f t="shared" si="16"/>
        <v>#DIV/0!</v>
      </c>
      <c r="AL41" s="437">
        <f t="shared" si="17"/>
        <v>0</v>
      </c>
      <c r="AM41" s="1466"/>
      <c r="AN41" s="1466"/>
      <c r="AO41" s="1466"/>
      <c r="AP41" s="345"/>
      <c r="AQ41" s="345"/>
      <c r="AR41" s="345"/>
      <c r="AS41" s="1419"/>
      <c r="AT41" s="1420"/>
      <c r="AU41" s="1429" t="str">
        <f>IF('③処遇Ⅱ及び職員処遇入力シート '!B36="○","☑","□")</f>
        <v>□</v>
      </c>
      <c r="AV41" s="1425" t="s">
        <v>338</v>
      </c>
      <c r="AW41" s="1427" t="str">
        <f>IF('③処遇Ⅱ及び職員処遇入力シート '!E36="","",'③処遇Ⅱ及び職員処遇入力シート '!E36)</f>
        <v/>
      </c>
      <c r="AX41" s="1413">
        <f>'③処遇Ⅱ及び職員処遇入力シート '!G36</f>
        <v>0</v>
      </c>
      <c r="AY41" s="1413"/>
      <c r="AZ41" s="1423" t="str">
        <f>IF('③処遇Ⅱ及び職員処遇入力シート '!J36="","",'③処遇Ⅱ及び職員処遇入力シート '!J36)</f>
        <v/>
      </c>
      <c r="BA41" s="1423"/>
      <c r="BB41" s="1610"/>
      <c r="BC41" s="1611"/>
      <c r="BD41" s="1611"/>
      <c r="BE41" s="1611"/>
      <c r="BF41" s="1611"/>
      <c r="BG41" s="1612"/>
      <c r="BH41" s="321"/>
      <c r="BI41" s="1413"/>
      <c r="BJ41" s="1413"/>
      <c r="BK41" s="1414" t="str">
        <f>IF('③処遇Ⅱ及び職員処遇入力シート '!B64="○","☑","□")</f>
        <v>□</v>
      </c>
      <c r="BL41" s="1431" t="s">
        <v>338</v>
      </c>
      <c r="BM41" s="1424" t="str">
        <f>IF('③処遇Ⅱ及び職員処遇入力シート '!E64="","",'③処遇Ⅱ及び職員処遇入力シート '!E64)</f>
        <v/>
      </c>
      <c r="BN41" s="1413">
        <f>'③処遇Ⅱ及び職員処遇入力シート '!G64</f>
        <v>0</v>
      </c>
      <c r="BO41" s="1413"/>
      <c r="BP41" s="1410"/>
      <c r="BQ41" s="1410"/>
      <c r="BR41" s="1410"/>
      <c r="BS41" s="1407"/>
      <c r="BT41" s="1407"/>
      <c r="BU41" s="1407"/>
      <c r="BV41" s="1407"/>
      <c r="BW41" s="1407"/>
      <c r="BX41" s="1407"/>
      <c r="BY41" s="345"/>
      <c r="BZ41" s="364" t="str">
        <f t="shared" si="18"/>
        <v>0</v>
      </c>
      <c r="CB41" s="438">
        <f t="shared" si="64"/>
        <v>0</v>
      </c>
      <c r="CC41" s="439">
        <f t="shared" si="19"/>
        <v>0</v>
      </c>
      <c r="CD41" s="439">
        <f t="shared" si="65"/>
        <v>0</v>
      </c>
      <c r="CE41" s="439">
        <f t="shared" si="20"/>
        <v>0</v>
      </c>
      <c r="CF41" s="439">
        <f t="shared" si="21"/>
        <v>0</v>
      </c>
      <c r="CG41" s="440">
        <f t="shared" si="22"/>
        <v>0</v>
      </c>
      <c r="CH41" s="439">
        <f t="shared" si="23"/>
        <v>0</v>
      </c>
      <c r="CI41" s="440">
        <f t="shared" si="24"/>
        <v>0</v>
      </c>
      <c r="CJ41" s="439">
        <f t="shared" si="25"/>
        <v>0</v>
      </c>
      <c r="CK41" s="440">
        <f t="shared" si="26"/>
        <v>0</v>
      </c>
      <c r="CL41" s="439">
        <f t="shared" si="66"/>
        <v>0</v>
      </c>
      <c r="CM41" s="439">
        <f t="shared" si="27"/>
        <v>0</v>
      </c>
      <c r="CN41" s="439">
        <f t="shared" si="67"/>
        <v>0</v>
      </c>
      <c r="CO41" s="439">
        <f t="shared" si="28"/>
        <v>0</v>
      </c>
      <c r="CP41" s="439">
        <f t="shared" si="29"/>
        <v>0</v>
      </c>
      <c r="CQ41" s="440">
        <f t="shared" si="30"/>
        <v>0</v>
      </c>
      <c r="CR41" s="439">
        <f t="shared" si="31"/>
        <v>0</v>
      </c>
      <c r="CS41" s="440">
        <f t="shared" si="32"/>
        <v>0</v>
      </c>
      <c r="CT41" s="439">
        <f t="shared" si="33"/>
        <v>0</v>
      </c>
      <c r="CU41" s="440">
        <f t="shared" si="34"/>
        <v>0</v>
      </c>
      <c r="CV41" s="442">
        <f t="shared" si="68"/>
        <v>0</v>
      </c>
      <c r="CW41" s="442">
        <f t="shared" si="35"/>
        <v>0</v>
      </c>
      <c r="CX41" s="442">
        <f t="shared" si="69"/>
        <v>0</v>
      </c>
      <c r="CY41" s="442">
        <f t="shared" ref="CY41" si="334">CX41*$BZ41</f>
        <v>0</v>
      </c>
      <c r="CZ41" s="442">
        <f t="shared" si="71"/>
        <v>0</v>
      </c>
      <c r="DA41" s="442">
        <f t="shared" ref="DA41" si="335">CZ41*$BZ41</f>
        <v>0</v>
      </c>
      <c r="DB41" s="442">
        <f t="shared" si="73"/>
        <v>0</v>
      </c>
      <c r="DC41" s="442">
        <f t="shared" ref="DC41" si="336">DB41*$BZ41</f>
        <v>0</v>
      </c>
      <c r="DD41" s="442">
        <f t="shared" si="75"/>
        <v>0</v>
      </c>
      <c r="DE41" s="442">
        <f t="shared" ref="DE41" si="337">DD41*$BZ41</f>
        <v>0</v>
      </c>
      <c r="DF41" s="442">
        <f t="shared" si="77"/>
        <v>0</v>
      </c>
      <c r="DG41" s="442">
        <f t="shared" ref="DG41" si="338">DF41*$BZ41</f>
        <v>0</v>
      </c>
      <c r="DH41" s="442">
        <f t="shared" si="79"/>
        <v>0</v>
      </c>
      <c r="DI41" s="442">
        <f t="shared" si="41"/>
        <v>0</v>
      </c>
      <c r="DJ41" s="442">
        <f t="shared" si="80"/>
        <v>0</v>
      </c>
      <c r="DK41" s="442">
        <f t="shared" si="42"/>
        <v>0</v>
      </c>
      <c r="DL41" s="442">
        <f t="shared" si="43"/>
        <v>0</v>
      </c>
      <c r="DM41" s="440">
        <f t="shared" si="44"/>
        <v>0</v>
      </c>
      <c r="DN41" s="442">
        <f t="shared" si="45"/>
        <v>0</v>
      </c>
      <c r="DO41" s="440">
        <f t="shared" si="46"/>
        <v>0</v>
      </c>
      <c r="DP41" s="442">
        <f t="shared" si="47"/>
        <v>0</v>
      </c>
      <c r="DQ41" s="440">
        <f t="shared" si="48"/>
        <v>0</v>
      </c>
      <c r="DR41" s="439">
        <f t="shared" si="81"/>
        <v>0</v>
      </c>
      <c r="DS41" s="439">
        <f t="shared" si="49"/>
        <v>0</v>
      </c>
      <c r="DT41" s="439">
        <f t="shared" si="82"/>
        <v>0</v>
      </c>
      <c r="DU41" s="439">
        <f t="shared" ref="DU41" si="339">DT41*$BZ41</f>
        <v>0</v>
      </c>
      <c r="DV41" s="439">
        <f t="shared" si="84"/>
        <v>0</v>
      </c>
      <c r="DW41" s="439">
        <f t="shared" ref="DW41" si="340">DV41*$BZ41</f>
        <v>0</v>
      </c>
      <c r="DX41" s="439">
        <f t="shared" si="86"/>
        <v>0</v>
      </c>
      <c r="DY41" s="439">
        <f t="shared" ref="DY41" si="341">DX41*$BZ41</f>
        <v>0</v>
      </c>
      <c r="DZ41" s="439">
        <f t="shared" si="88"/>
        <v>0</v>
      </c>
      <c r="EA41" s="439">
        <f t="shared" ref="EA41" si="342">DZ41*$BZ41</f>
        <v>0</v>
      </c>
      <c r="EB41" s="439">
        <f t="shared" si="90"/>
        <v>0</v>
      </c>
      <c r="EC41" s="439">
        <f t="shared" ref="EC41" si="343">EB41*$BZ41</f>
        <v>0</v>
      </c>
      <c r="ED41" s="439">
        <f t="shared" si="92"/>
        <v>0</v>
      </c>
      <c r="EE41" s="439">
        <f t="shared" si="55"/>
        <v>0</v>
      </c>
      <c r="EF41" s="439">
        <f t="shared" si="93"/>
        <v>0</v>
      </c>
      <c r="EG41" s="439">
        <f t="shared" si="56"/>
        <v>0</v>
      </c>
      <c r="EH41" s="439">
        <f t="shared" si="57"/>
        <v>0</v>
      </c>
      <c r="EI41" s="444">
        <f t="shared" si="58"/>
        <v>0</v>
      </c>
      <c r="EJ41" s="439">
        <f t="shared" si="59"/>
        <v>0</v>
      </c>
      <c r="EK41" s="445">
        <f t="shared" si="60"/>
        <v>0</v>
      </c>
      <c r="EL41" s="439">
        <f t="shared" si="61"/>
        <v>0</v>
      </c>
      <c r="EM41" s="445">
        <f t="shared" si="62"/>
        <v>0</v>
      </c>
      <c r="EN41" s="446">
        <f t="shared" si="63"/>
        <v>0</v>
      </c>
    </row>
    <row r="42" spans="1:144" ht="20.100000000000001" customHeight="1">
      <c r="A42" s="447">
        <f t="shared" si="11"/>
        <v>29</v>
      </c>
      <c r="B42" s="1469"/>
      <c r="C42" s="1469"/>
      <c r="D42" s="448"/>
      <c r="E42" s="448"/>
      <c r="F42" s="448"/>
      <c r="G42" s="448"/>
      <c r="H42" s="448"/>
      <c r="I42" s="449" t="s">
        <v>17</v>
      </c>
      <c r="J42" s="448"/>
      <c r="K42" s="449" t="s">
        <v>44</v>
      </c>
      <c r="L42" s="448"/>
      <c r="M42" s="448"/>
      <c r="N42" s="425" t="str">
        <f>IF(L42="常勤",1,IF(M42="","",IF(M42=0,0,IF(ROUND(M42/⑤⑧処遇Ⅰ入力シート!$B$17,1)&lt;0.1,0.1,ROUND(M42/⑤⑧処遇Ⅰ入力シート!$B$17,1)))))</f>
        <v/>
      </c>
      <c r="O42" s="426"/>
      <c r="P42" s="427" t="s">
        <v>342</v>
      </c>
      <c r="Q42" s="450"/>
      <c r="R42" s="451"/>
      <c r="S42" s="452"/>
      <c r="T42" s="452"/>
      <c r="U42" s="453">
        <f t="shared" si="12"/>
        <v>0</v>
      </c>
      <c r="V42" s="452"/>
      <c r="W42" s="432" t="e">
        <f>ROUND((U42+V42)*⑤⑧処遇Ⅰ入力シート!$AG$17/⑤⑧処遇Ⅰ入力シート!$AC$17,0)</f>
        <v>#DIV/0!</v>
      </c>
      <c r="X42" s="454" t="e">
        <f t="shared" si="13"/>
        <v>#DIV/0!</v>
      </c>
      <c r="Y42" s="451"/>
      <c r="Z42" s="452"/>
      <c r="AA42" s="452"/>
      <c r="AB42" s="452"/>
      <c r="AC42" s="452"/>
      <c r="AD42" s="434">
        <f t="shared" si="14"/>
        <v>0</v>
      </c>
      <c r="AE42" s="432" t="e">
        <f>ROUND(AD42*⑤⑧処遇Ⅰ入力シート!$AG$17/⑤⑧処遇Ⅰ入力シート!$AC$17,0)</f>
        <v>#DIV/0!</v>
      </c>
      <c r="AF42" s="454" t="e">
        <f t="shared" si="15"/>
        <v>#DIV/0!</v>
      </c>
      <c r="AG42" s="455"/>
      <c r="AH42" s="452"/>
      <c r="AI42" s="452"/>
      <c r="AJ42" s="432" t="e">
        <f>ROUND(SUM(AG42:AI42)*⑤⑧処遇Ⅰ入力シート!$AG$17/⑤⑧処遇Ⅰ入力シート!$AC$17,0)</f>
        <v>#DIV/0!</v>
      </c>
      <c r="AK42" s="456" t="e">
        <f t="shared" si="16"/>
        <v>#DIV/0!</v>
      </c>
      <c r="AL42" s="437">
        <f t="shared" si="17"/>
        <v>0</v>
      </c>
      <c r="AM42" s="1466"/>
      <c r="AN42" s="1466"/>
      <c r="AO42" s="1466"/>
      <c r="AP42" s="345"/>
      <c r="AQ42" s="345"/>
      <c r="AR42" s="345"/>
      <c r="AS42" s="1419"/>
      <c r="AT42" s="1420"/>
      <c r="AU42" s="1430"/>
      <c r="AV42" s="1426"/>
      <c r="AW42" s="1428"/>
      <c r="AX42" s="1413"/>
      <c r="AY42" s="1413"/>
      <c r="AZ42" s="1423"/>
      <c r="BA42" s="1423"/>
      <c r="BB42" s="1610"/>
      <c r="BC42" s="1611"/>
      <c r="BD42" s="1611"/>
      <c r="BE42" s="1611"/>
      <c r="BF42" s="1611"/>
      <c r="BG42" s="1612"/>
      <c r="BH42" s="321"/>
      <c r="BI42" s="1413"/>
      <c r="BJ42" s="1413"/>
      <c r="BK42" s="1414"/>
      <c r="BL42" s="1431"/>
      <c r="BM42" s="1424"/>
      <c r="BN42" s="1413"/>
      <c r="BO42" s="1413"/>
      <c r="BP42" s="1410"/>
      <c r="BQ42" s="1410"/>
      <c r="BR42" s="1410"/>
      <c r="BS42" s="1407"/>
      <c r="BT42" s="1407"/>
      <c r="BU42" s="1407"/>
      <c r="BV42" s="1407"/>
      <c r="BW42" s="1407"/>
      <c r="BX42" s="1407"/>
      <c r="BY42" s="345"/>
      <c r="BZ42" s="364" t="str">
        <f t="shared" si="18"/>
        <v>0</v>
      </c>
      <c r="CB42" s="438">
        <f t="shared" si="64"/>
        <v>0</v>
      </c>
      <c r="CC42" s="439">
        <f t="shared" si="19"/>
        <v>0</v>
      </c>
      <c r="CD42" s="439">
        <f t="shared" si="65"/>
        <v>0</v>
      </c>
      <c r="CE42" s="439">
        <f t="shared" si="20"/>
        <v>0</v>
      </c>
      <c r="CF42" s="439">
        <f t="shared" si="21"/>
        <v>0</v>
      </c>
      <c r="CG42" s="440">
        <f t="shared" si="22"/>
        <v>0</v>
      </c>
      <c r="CH42" s="439">
        <f t="shared" si="23"/>
        <v>0</v>
      </c>
      <c r="CI42" s="440">
        <f t="shared" si="24"/>
        <v>0</v>
      </c>
      <c r="CJ42" s="439">
        <f t="shared" si="25"/>
        <v>0</v>
      </c>
      <c r="CK42" s="440">
        <f t="shared" si="26"/>
        <v>0</v>
      </c>
      <c r="CL42" s="439">
        <f t="shared" si="66"/>
        <v>0</v>
      </c>
      <c r="CM42" s="439">
        <f t="shared" si="27"/>
        <v>0</v>
      </c>
      <c r="CN42" s="439">
        <f t="shared" si="67"/>
        <v>0</v>
      </c>
      <c r="CO42" s="439">
        <f t="shared" si="28"/>
        <v>0</v>
      </c>
      <c r="CP42" s="439">
        <f t="shared" si="29"/>
        <v>0</v>
      </c>
      <c r="CQ42" s="440">
        <f t="shared" si="30"/>
        <v>0</v>
      </c>
      <c r="CR42" s="439">
        <f t="shared" si="31"/>
        <v>0</v>
      </c>
      <c r="CS42" s="440">
        <f t="shared" si="32"/>
        <v>0</v>
      </c>
      <c r="CT42" s="439">
        <f t="shared" si="33"/>
        <v>0</v>
      </c>
      <c r="CU42" s="440">
        <f t="shared" si="34"/>
        <v>0</v>
      </c>
      <c r="CV42" s="442">
        <f t="shared" si="68"/>
        <v>0</v>
      </c>
      <c r="CW42" s="442">
        <f t="shared" si="35"/>
        <v>0</v>
      </c>
      <c r="CX42" s="442">
        <f t="shared" si="69"/>
        <v>0</v>
      </c>
      <c r="CY42" s="442">
        <f t="shared" ref="CY42" si="344">CX42*$BZ42</f>
        <v>0</v>
      </c>
      <c r="CZ42" s="442">
        <f t="shared" si="71"/>
        <v>0</v>
      </c>
      <c r="DA42" s="442">
        <f t="shared" ref="DA42" si="345">CZ42*$BZ42</f>
        <v>0</v>
      </c>
      <c r="DB42" s="442">
        <f t="shared" si="73"/>
        <v>0</v>
      </c>
      <c r="DC42" s="442">
        <f t="shared" ref="DC42" si="346">DB42*$BZ42</f>
        <v>0</v>
      </c>
      <c r="DD42" s="442">
        <f t="shared" si="75"/>
        <v>0</v>
      </c>
      <c r="DE42" s="442">
        <f t="shared" ref="DE42" si="347">DD42*$BZ42</f>
        <v>0</v>
      </c>
      <c r="DF42" s="442">
        <f t="shared" si="77"/>
        <v>0</v>
      </c>
      <c r="DG42" s="442">
        <f t="shared" ref="DG42" si="348">DF42*$BZ42</f>
        <v>0</v>
      </c>
      <c r="DH42" s="442">
        <f t="shared" si="79"/>
        <v>0</v>
      </c>
      <c r="DI42" s="442">
        <f t="shared" si="41"/>
        <v>0</v>
      </c>
      <c r="DJ42" s="442">
        <f t="shared" si="80"/>
        <v>0</v>
      </c>
      <c r="DK42" s="442">
        <f t="shared" si="42"/>
        <v>0</v>
      </c>
      <c r="DL42" s="442">
        <f t="shared" si="43"/>
        <v>0</v>
      </c>
      <c r="DM42" s="440">
        <f t="shared" si="44"/>
        <v>0</v>
      </c>
      <c r="DN42" s="442">
        <f t="shared" si="45"/>
        <v>0</v>
      </c>
      <c r="DO42" s="440">
        <f t="shared" si="46"/>
        <v>0</v>
      </c>
      <c r="DP42" s="442">
        <f t="shared" si="47"/>
        <v>0</v>
      </c>
      <c r="DQ42" s="440">
        <f t="shared" si="48"/>
        <v>0</v>
      </c>
      <c r="DR42" s="439">
        <f t="shared" si="81"/>
        <v>0</v>
      </c>
      <c r="DS42" s="439">
        <f t="shared" si="49"/>
        <v>0</v>
      </c>
      <c r="DT42" s="439">
        <f t="shared" si="82"/>
        <v>0</v>
      </c>
      <c r="DU42" s="439">
        <f t="shared" ref="DU42" si="349">DT42*$BZ42</f>
        <v>0</v>
      </c>
      <c r="DV42" s="439">
        <f t="shared" si="84"/>
        <v>0</v>
      </c>
      <c r="DW42" s="439">
        <f t="shared" ref="DW42" si="350">DV42*$BZ42</f>
        <v>0</v>
      </c>
      <c r="DX42" s="439">
        <f t="shared" si="86"/>
        <v>0</v>
      </c>
      <c r="DY42" s="439">
        <f t="shared" ref="DY42" si="351">DX42*$BZ42</f>
        <v>0</v>
      </c>
      <c r="DZ42" s="439">
        <f t="shared" si="88"/>
        <v>0</v>
      </c>
      <c r="EA42" s="439">
        <f t="shared" ref="EA42" si="352">DZ42*$BZ42</f>
        <v>0</v>
      </c>
      <c r="EB42" s="439">
        <f t="shared" si="90"/>
        <v>0</v>
      </c>
      <c r="EC42" s="439">
        <f t="shared" ref="EC42" si="353">EB42*$BZ42</f>
        <v>0</v>
      </c>
      <c r="ED42" s="439">
        <f t="shared" si="92"/>
        <v>0</v>
      </c>
      <c r="EE42" s="439">
        <f t="shared" si="55"/>
        <v>0</v>
      </c>
      <c r="EF42" s="439">
        <f t="shared" si="93"/>
        <v>0</v>
      </c>
      <c r="EG42" s="439">
        <f t="shared" si="56"/>
        <v>0</v>
      </c>
      <c r="EH42" s="439">
        <f t="shared" si="57"/>
        <v>0</v>
      </c>
      <c r="EI42" s="444">
        <f t="shared" si="58"/>
        <v>0</v>
      </c>
      <c r="EJ42" s="439">
        <f t="shared" si="59"/>
        <v>0</v>
      </c>
      <c r="EK42" s="445">
        <f t="shared" si="60"/>
        <v>0</v>
      </c>
      <c r="EL42" s="439">
        <f t="shared" si="61"/>
        <v>0</v>
      </c>
      <c r="EM42" s="445">
        <f t="shared" si="62"/>
        <v>0</v>
      </c>
      <c r="EN42" s="446">
        <f t="shared" si="63"/>
        <v>0</v>
      </c>
    </row>
    <row r="43" spans="1:144" ht="20.100000000000001" customHeight="1">
      <c r="A43" s="447">
        <f t="shared" si="11"/>
        <v>30</v>
      </c>
      <c r="B43" s="1469"/>
      <c r="C43" s="1469"/>
      <c r="D43" s="448"/>
      <c r="E43" s="448"/>
      <c r="F43" s="448"/>
      <c r="G43" s="448"/>
      <c r="H43" s="448"/>
      <c r="I43" s="449" t="s">
        <v>17</v>
      </c>
      <c r="J43" s="448"/>
      <c r="K43" s="449" t="s">
        <v>44</v>
      </c>
      <c r="L43" s="448"/>
      <c r="M43" s="448"/>
      <c r="N43" s="425" t="str">
        <f>IF(L43="常勤",1,IF(M43="","",IF(M43=0,0,IF(ROUND(M43/⑤⑧処遇Ⅰ入力シート!$B$17,1)&lt;0.1,0.1,ROUND(M43/⑤⑧処遇Ⅰ入力シート!$B$17,1)))))</f>
        <v/>
      </c>
      <c r="O43" s="426"/>
      <c r="P43" s="427" t="s">
        <v>342</v>
      </c>
      <c r="Q43" s="450"/>
      <c r="R43" s="451"/>
      <c r="S43" s="452"/>
      <c r="T43" s="452"/>
      <c r="U43" s="453">
        <f t="shared" si="12"/>
        <v>0</v>
      </c>
      <c r="V43" s="452"/>
      <c r="W43" s="432" t="e">
        <f>ROUND((U43+V43)*⑤⑧処遇Ⅰ入力シート!$AG$17/⑤⑧処遇Ⅰ入力シート!$AC$17,0)</f>
        <v>#DIV/0!</v>
      </c>
      <c r="X43" s="454" t="e">
        <f t="shared" si="13"/>
        <v>#DIV/0!</v>
      </c>
      <c r="Y43" s="451"/>
      <c r="Z43" s="452"/>
      <c r="AA43" s="452"/>
      <c r="AB43" s="452"/>
      <c r="AC43" s="452"/>
      <c r="AD43" s="434">
        <f t="shared" si="14"/>
        <v>0</v>
      </c>
      <c r="AE43" s="432" t="e">
        <f>ROUND(AD43*⑤⑧処遇Ⅰ入力シート!$AG$17/⑤⑧処遇Ⅰ入力シート!$AC$17,0)</f>
        <v>#DIV/0!</v>
      </c>
      <c r="AF43" s="454" t="e">
        <f t="shared" si="15"/>
        <v>#DIV/0!</v>
      </c>
      <c r="AG43" s="455"/>
      <c r="AH43" s="452"/>
      <c r="AI43" s="452"/>
      <c r="AJ43" s="432" t="e">
        <f>ROUND(SUM(AG43:AI43)*⑤⑧処遇Ⅰ入力シート!$AG$17/⑤⑧処遇Ⅰ入力シート!$AC$17,0)</f>
        <v>#DIV/0!</v>
      </c>
      <c r="AK43" s="456" t="e">
        <f t="shared" si="16"/>
        <v>#DIV/0!</v>
      </c>
      <c r="AL43" s="437">
        <f t="shared" si="17"/>
        <v>0</v>
      </c>
      <c r="AM43" s="1466"/>
      <c r="AN43" s="1466"/>
      <c r="AO43" s="1466"/>
      <c r="AP43" s="345"/>
      <c r="AQ43" s="345"/>
      <c r="AR43" s="345"/>
      <c r="AS43" s="1419"/>
      <c r="AT43" s="1420"/>
      <c r="AU43" s="1429" t="str">
        <f>IF('③処遇Ⅱ及び職員処遇入力シート '!B37="○","☑","□")</f>
        <v>□</v>
      </c>
      <c r="AV43" s="1454" t="s">
        <v>24</v>
      </c>
      <c r="AW43" s="1454"/>
      <c r="AX43" s="1413">
        <f>'③処遇Ⅱ及び職員処遇入力シート '!G37</f>
        <v>0</v>
      </c>
      <c r="AY43" s="1413"/>
      <c r="AZ43" s="1423" t="str">
        <f>IF('③処遇Ⅱ及び職員処遇入力シート '!J37="","",'③処遇Ⅱ及び職員処遇入力シート '!J37)</f>
        <v/>
      </c>
      <c r="BA43" s="1423"/>
      <c r="BB43" s="1610"/>
      <c r="BC43" s="1611"/>
      <c r="BD43" s="1611"/>
      <c r="BE43" s="1611"/>
      <c r="BF43" s="1611"/>
      <c r="BG43" s="1612"/>
      <c r="BH43" s="321"/>
      <c r="BI43" s="1413"/>
      <c r="BJ43" s="1413"/>
      <c r="BK43" s="1414" t="str">
        <f>IF('③処遇Ⅱ及び職員処遇入力シート '!B65="○","☑","□")</f>
        <v>□</v>
      </c>
      <c r="BL43" s="1415" t="s">
        <v>24</v>
      </c>
      <c r="BM43" s="1415"/>
      <c r="BN43" s="1413">
        <f>'③処遇Ⅱ及び職員処遇入力シート '!G65</f>
        <v>0</v>
      </c>
      <c r="BO43" s="1413"/>
      <c r="BP43" s="1410"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410"/>
      <c r="BR43" s="1410"/>
      <c r="BS43" s="1407"/>
      <c r="BT43" s="1407"/>
      <c r="BU43" s="1407"/>
      <c r="BV43" s="1407"/>
      <c r="BW43" s="1407"/>
      <c r="BX43" s="1407"/>
      <c r="BY43" s="345"/>
      <c r="BZ43" s="364" t="str">
        <f t="shared" si="18"/>
        <v>0</v>
      </c>
      <c r="CB43" s="438">
        <f t="shared" si="64"/>
        <v>0</v>
      </c>
      <c r="CC43" s="439">
        <f t="shared" si="19"/>
        <v>0</v>
      </c>
      <c r="CD43" s="439">
        <f t="shared" si="65"/>
        <v>0</v>
      </c>
      <c r="CE43" s="439">
        <f t="shared" si="20"/>
        <v>0</v>
      </c>
      <c r="CF43" s="439">
        <f t="shared" si="21"/>
        <v>0</v>
      </c>
      <c r="CG43" s="440">
        <f t="shared" si="22"/>
        <v>0</v>
      </c>
      <c r="CH43" s="439">
        <f t="shared" si="23"/>
        <v>0</v>
      </c>
      <c r="CI43" s="440">
        <f t="shared" si="24"/>
        <v>0</v>
      </c>
      <c r="CJ43" s="439">
        <f t="shared" si="25"/>
        <v>0</v>
      </c>
      <c r="CK43" s="440">
        <f t="shared" si="26"/>
        <v>0</v>
      </c>
      <c r="CL43" s="439">
        <f t="shared" si="66"/>
        <v>0</v>
      </c>
      <c r="CM43" s="439">
        <f t="shared" si="27"/>
        <v>0</v>
      </c>
      <c r="CN43" s="439">
        <f t="shared" si="67"/>
        <v>0</v>
      </c>
      <c r="CO43" s="439">
        <f t="shared" si="28"/>
        <v>0</v>
      </c>
      <c r="CP43" s="439">
        <f t="shared" si="29"/>
        <v>0</v>
      </c>
      <c r="CQ43" s="440">
        <f t="shared" si="30"/>
        <v>0</v>
      </c>
      <c r="CR43" s="439">
        <f t="shared" si="31"/>
        <v>0</v>
      </c>
      <c r="CS43" s="440">
        <f t="shared" si="32"/>
        <v>0</v>
      </c>
      <c r="CT43" s="439">
        <f t="shared" si="33"/>
        <v>0</v>
      </c>
      <c r="CU43" s="440">
        <f t="shared" si="34"/>
        <v>0</v>
      </c>
      <c r="CV43" s="442">
        <f t="shared" si="68"/>
        <v>0</v>
      </c>
      <c r="CW43" s="442">
        <f t="shared" si="35"/>
        <v>0</v>
      </c>
      <c r="CX43" s="442">
        <f t="shared" si="69"/>
        <v>0</v>
      </c>
      <c r="CY43" s="442">
        <f t="shared" ref="CY43" si="354">CX43*$BZ43</f>
        <v>0</v>
      </c>
      <c r="CZ43" s="442">
        <f t="shared" si="71"/>
        <v>0</v>
      </c>
      <c r="DA43" s="442">
        <f t="shared" ref="DA43" si="355">CZ43*$BZ43</f>
        <v>0</v>
      </c>
      <c r="DB43" s="442">
        <f t="shared" si="73"/>
        <v>0</v>
      </c>
      <c r="DC43" s="442">
        <f t="shared" ref="DC43" si="356">DB43*$BZ43</f>
        <v>0</v>
      </c>
      <c r="DD43" s="442">
        <f t="shared" si="75"/>
        <v>0</v>
      </c>
      <c r="DE43" s="442">
        <f t="shared" ref="DE43" si="357">DD43*$BZ43</f>
        <v>0</v>
      </c>
      <c r="DF43" s="442">
        <f t="shared" si="77"/>
        <v>0</v>
      </c>
      <c r="DG43" s="442">
        <f t="shared" ref="DG43" si="358">DF43*$BZ43</f>
        <v>0</v>
      </c>
      <c r="DH43" s="442">
        <f t="shared" si="79"/>
        <v>0</v>
      </c>
      <c r="DI43" s="442">
        <f t="shared" si="41"/>
        <v>0</v>
      </c>
      <c r="DJ43" s="442">
        <f t="shared" si="80"/>
        <v>0</v>
      </c>
      <c r="DK43" s="442">
        <f t="shared" si="42"/>
        <v>0</v>
      </c>
      <c r="DL43" s="442">
        <f t="shared" si="43"/>
        <v>0</v>
      </c>
      <c r="DM43" s="440">
        <f t="shared" si="44"/>
        <v>0</v>
      </c>
      <c r="DN43" s="442">
        <f t="shared" si="45"/>
        <v>0</v>
      </c>
      <c r="DO43" s="440">
        <f t="shared" si="46"/>
        <v>0</v>
      </c>
      <c r="DP43" s="442">
        <f t="shared" si="47"/>
        <v>0</v>
      </c>
      <c r="DQ43" s="440">
        <f t="shared" si="48"/>
        <v>0</v>
      </c>
      <c r="DR43" s="439">
        <f t="shared" si="81"/>
        <v>0</v>
      </c>
      <c r="DS43" s="439">
        <f t="shared" si="49"/>
        <v>0</v>
      </c>
      <c r="DT43" s="439">
        <f t="shared" si="82"/>
        <v>0</v>
      </c>
      <c r="DU43" s="439">
        <f t="shared" ref="DU43" si="359">DT43*$BZ43</f>
        <v>0</v>
      </c>
      <c r="DV43" s="439">
        <f t="shared" si="84"/>
        <v>0</v>
      </c>
      <c r="DW43" s="439">
        <f t="shared" ref="DW43" si="360">DV43*$BZ43</f>
        <v>0</v>
      </c>
      <c r="DX43" s="439">
        <f t="shared" si="86"/>
        <v>0</v>
      </c>
      <c r="DY43" s="439">
        <f t="shared" ref="DY43" si="361">DX43*$BZ43</f>
        <v>0</v>
      </c>
      <c r="DZ43" s="439">
        <f t="shared" si="88"/>
        <v>0</v>
      </c>
      <c r="EA43" s="439">
        <f t="shared" ref="EA43" si="362">DZ43*$BZ43</f>
        <v>0</v>
      </c>
      <c r="EB43" s="439">
        <f t="shared" si="90"/>
        <v>0</v>
      </c>
      <c r="EC43" s="439">
        <f t="shared" ref="EC43" si="363">EB43*$BZ43</f>
        <v>0</v>
      </c>
      <c r="ED43" s="439">
        <f t="shared" si="92"/>
        <v>0</v>
      </c>
      <c r="EE43" s="439">
        <f t="shared" si="55"/>
        <v>0</v>
      </c>
      <c r="EF43" s="439">
        <f t="shared" si="93"/>
        <v>0</v>
      </c>
      <c r="EG43" s="439">
        <f t="shared" si="56"/>
        <v>0</v>
      </c>
      <c r="EH43" s="439">
        <f t="shared" si="57"/>
        <v>0</v>
      </c>
      <c r="EI43" s="444">
        <f t="shared" si="58"/>
        <v>0</v>
      </c>
      <c r="EJ43" s="439">
        <f t="shared" si="59"/>
        <v>0</v>
      </c>
      <c r="EK43" s="445">
        <f t="shared" si="60"/>
        <v>0</v>
      </c>
      <c r="EL43" s="439">
        <f t="shared" si="61"/>
        <v>0</v>
      </c>
      <c r="EM43" s="445">
        <f t="shared" si="62"/>
        <v>0</v>
      </c>
      <c r="EN43" s="446">
        <f t="shared" si="63"/>
        <v>0</v>
      </c>
    </row>
    <row r="44" spans="1:144" ht="20.100000000000001" customHeight="1">
      <c r="A44" s="447">
        <f t="shared" si="11"/>
        <v>31</v>
      </c>
      <c r="B44" s="1469"/>
      <c r="C44" s="1469"/>
      <c r="D44" s="448"/>
      <c r="E44" s="448"/>
      <c r="F44" s="448"/>
      <c r="G44" s="448"/>
      <c r="H44" s="448"/>
      <c r="I44" s="449" t="s">
        <v>17</v>
      </c>
      <c r="J44" s="448"/>
      <c r="K44" s="449" t="s">
        <v>44</v>
      </c>
      <c r="L44" s="448"/>
      <c r="M44" s="448"/>
      <c r="N44" s="425" t="str">
        <f>IF(L44="常勤",1,IF(M44="","",IF(M44=0,0,IF(ROUND(M44/⑤⑧処遇Ⅰ入力シート!$B$17,1)&lt;0.1,0.1,ROUND(M44/⑤⑧処遇Ⅰ入力シート!$B$17,1)))))</f>
        <v/>
      </c>
      <c r="O44" s="426"/>
      <c r="P44" s="427" t="s">
        <v>342</v>
      </c>
      <c r="Q44" s="450"/>
      <c r="R44" s="451"/>
      <c r="S44" s="452"/>
      <c r="T44" s="452"/>
      <c r="U44" s="453">
        <f t="shared" si="12"/>
        <v>0</v>
      </c>
      <c r="V44" s="452"/>
      <c r="W44" s="432" t="e">
        <f>ROUND((U44+V44)*⑤⑧処遇Ⅰ入力シート!$AG$17/⑤⑧処遇Ⅰ入力シート!$AC$17,0)</f>
        <v>#DIV/0!</v>
      </c>
      <c r="X44" s="454" t="e">
        <f t="shared" si="13"/>
        <v>#DIV/0!</v>
      </c>
      <c r="Y44" s="451"/>
      <c r="Z44" s="452"/>
      <c r="AA44" s="452"/>
      <c r="AB44" s="452"/>
      <c r="AC44" s="452"/>
      <c r="AD44" s="434">
        <f t="shared" si="14"/>
        <v>0</v>
      </c>
      <c r="AE44" s="432" t="e">
        <f>ROUND(AD44*⑤⑧処遇Ⅰ入力シート!$AG$17/⑤⑧処遇Ⅰ入力シート!$AC$17,0)</f>
        <v>#DIV/0!</v>
      </c>
      <c r="AF44" s="454" t="e">
        <f t="shared" si="15"/>
        <v>#DIV/0!</v>
      </c>
      <c r="AG44" s="455"/>
      <c r="AH44" s="452"/>
      <c r="AI44" s="452"/>
      <c r="AJ44" s="432" t="e">
        <f>ROUND(SUM(AG44:AI44)*⑤⑧処遇Ⅰ入力シート!$AG$17/⑤⑧処遇Ⅰ入力シート!$AC$17,0)</f>
        <v>#DIV/0!</v>
      </c>
      <c r="AK44" s="456" t="e">
        <f t="shared" si="16"/>
        <v>#DIV/0!</v>
      </c>
      <c r="AL44" s="437">
        <f t="shared" si="17"/>
        <v>0</v>
      </c>
      <c r="AM44" s="1466"/>
      <c r="AN44" s="1466"/>
      <c r="AO44" s="1466"/>
      <c r="AP44" s="345"/>
      <c r="AQ44" s="345"/>
      <c r="AR44" s="345"/>
      <c r="AS44" s="1419"/>
      <c r="AT44" s="1420"/>
      <c r="AU44" s="1430"/>
      <c r="AV44" s="1455"/>
      <c r="AW44" s="1455"/>
      <c r="AX44" s="1413"/>
      <c r="AY44" s="1413"/>
      <c r="AZ44" s="1423"/>
      <c r="BA44" s="1423"/>
      <c r="BB44" s="1610"/>
      <c r="BC44" s="1611"/>
      <c r="BD44" s="1611"/>
      <c r="BE44" s="1611"/>
      <c r="BF44" s="1611"/>
      <c r="BG44" s="1612"/>
      <c r="BH44" s="321"/>
      <c r="BI44" s="1413"/>
      <c r="BJ44" s="1413"/>
      <c r="BK44" s="1414"/>
      <c r="BL44" s="1415"/>
      <c r="BM44" s="1415"/>
      <c r="BN44" s="1413"/>
      <c r="BO44" s="1413"/>
      <c r="BP44" s="1410"/>
      <c r="BQ44" s="1410"/>
      <c r="BR44" s="1410"/>
      <c r="BS44" s="1407"/>
      <c r="BT44" s="1407"/>
      <c r="BU44" s="1407"/>
      <c r="BV44" s="1407"/>
      <c r="BW44" s="1407"/>
      <c r="BX44" s="1407"/>
      <c r="BY44" s="345"/>
      <c r="BZ44" s="364" t="str">
        <f t="shared" si="18"/>
        <v>0</v>
      </c>
      <c r="CB44" s="438">
        <f t="shared" si="64"/>
        <v>0</v>
      </c>
      <c r="CC44" s="439">
        <f t="shared" si="19"/>
        <v>0</v>
      </c>
      <c r="CD44" s="439">
        <f t="shared" si="65"/>
        <v>0</v>
      </c>
      <c r="CE44" s="439">
        <f t="shared" si="20"/>
        <v>0</v>
      </c>
      <c r="CF44" s="439">
        <f t="shared" si="21"/>
        <v>0</v>
      </c>
      <c r="CG44" s="440">
        <f t="shared" si="22"/>
        <v>0</v>
      </c>
      <c r="CH44" s="439">
        <f t="shared" si="23"/>
        <v>0</v>
      </c>
      <c r="CI44" s="440">
        <f t="shared" si="24"/>
        <v>0</v>
      </c>
      <c r="CJ44" s="439">
        <f t="shared" si="25"/>
        <v>0</v>
      </c>
      <c r="CK44" s="440">
        <f t="shared" si="26"/>
        <v>0</v>
      </c>
      <c r="CL44" s="439">
        <f t="shared" si="66"/>
        <v>0</v>
      </c>
      <c r="CM44" s="439">
        <f t="shared" si="27"/>
        <v>0</v>
      </c>
      <c r="CN44" s="439">
        <f t="shared" si="67"/>
        <v>0</v>
      </c>
      <c r="CO44" s="439">
        <f t="shared" si="28"/>
        <v>0</v>
      </c>
      <c r="CP44" s="439">
        <f t="shared" si="29"/>
        <v>0</v>
      </c>
      <c r="CQ44" s="440">
        <f t="shared" si="30"/>
        <v>0</v>
      </c>
      <c r="CR44" s="439">
        <f t="shared" si="31"/>
        <v>0</v>
      </c>
      <c r="CS44" s="440">
        <f t="shared" si="32"/>
        <v>0</v>
      </c>
      <c r="CT44" s="439">
        <f t="shared" si="33"/>
        <v>0</v>
      </c>
      <c r="CU44" s="440">
        <f t="shared" si="34"/>
        <v>0</v>
      </c>
      <c r="CV44" s="442">
        <f t="shared" si="68"/>
        <v>0</v>
      </c>
      <c r="CW44" s="442">
        <f t="shared" si="35"/>
        <v>0</v>
      </c>
      <c r="CX44" s="442">
        <f t="shared" si="69"/>
        <v>0</v>
      </c>
      <c r="CY44" s="442">
        <f t="shared" ref="CY44" si="364">CX44*$BZ44</f>
        <v>0</v>
      </c>
      <c r="CZ44" s="442">
        <f t="shared" si="71"/>
        <v>0</v>
      </c>
      <c r="DA44" s="442">
        <f t="shared" ref="DA44" si="365">CZ44*$BZ44</f>
        <v>0</v>
      </c>
      <c r="DB44" s="442">
        <f t="shared" si="73"/>
        <v>0</v>
      </c>
      <c r="DC44" s="442">
        <f t="shared" ref="DC44" si="366">DB44*$BZ44</f>
        <v>0</v>
      </c>
      <c r="DD44" s="442">
        <f t="shared" si="75"/>
        <v>0</v>
      </c>
      <c r="DE44" s="442">
        <f t="shared" ref="DE44" si="367">DD44*$BZ44</f>
        <v>0</v>
      </c>
      <c r="DF44" s="442">
        <f t="shared" si="77"/>
        <v>0</v>
      </c>
      <c r="DG44" s="442">
        <f t="shared" ref="DG44" si="368">DF44*$BZ44</f>
        <v>0</v>
      </c>
      <c r="DH44" s="442">
        <f t="shared" si="79"/>
        <v>0</v>
      </c>
      <c r="DI44" s="442">
        <f t="shared" si="41"/>
        <v>0</v>
      </c>
      <c r="DJ44" s="442">
        <f t="shared" si="80"/>
        <v>0</v>
      </c>
      <c r="DK44" s="442">
        <f t="shared" si="42"/>
        <v>0</v>
      </c>
      <c r="DL44" s="442">
        <f t="shared" si="43"/>
        <v>0</v>
      </c>
      <c r="DM44" s="440">
        <f t="shared" si="44"/>
        <v>0</v>
      </c>
      <c r="DN44" s="442">
        <f t="shared" si="45"/>
        <v>0</v>
      </c>
      <c r="DO44" s="440">
        <f t="shared" si="46"/>
        <v>0</v>
      </c>
      <c r="DP44" s="442">
        <f t="shared" si="47"/>
        <v>0</v>
      </c>
      <c r="DQ44" s="440">
        <f t="shared" si="48"/>
        <v>0</v>
      </c>
      <c r="DR44" s="439">
        <f t="shared" si="81"/>
        <v>0</v>
      </c>
      <c r="DS44" s="439">
        <f t="shared" si="49"/>
        <v>0</v>
      </c>
      <c r="DT44" s="439">
        <f t="shared" si="82"/>
        <v>0</v>
      </c>
      <c r="DU44" s="439">
        <f t="shared" ref="DU44" si="369">DT44*$BZ44</f>
        <v>0</v>
      </c>
      <c r="DV44" s="439">
        <f t="shared" si="84"/>
        <v>0</v>
      </c>
      <c r="DW44" s="439">
        <f t="shared" ref="DW44" si="370">DV44*$BZ44</f>
        <v>0</v>
      </c>
      <c r="DX44" s="439">
        <f t="shared" si="86"/>
        <v>0</v>
      </c>
      <c r="DY44" s="439">
        <f t="shared" ref="DY44" si="371">DX44*$BZ44</f>
        <v>0</v>
      </c>
      <c r="DZ44" s="439">
        <f t="shared" si="88"/>
        <v>0</v>
      </c>
      <c r="EA44" s="439">
        <f t="shared" ref="EA44" si="372">DZ44*$BZ44</f>
        <v>0</v>
      </c>
      <c r="EB44" s="439">
        <f t="shared" si="90"/>
        <v>0</v>
      </c>
      <c r="EC44" s="439">
        <f t="shared" ref="EC44" si="373">EB44*$BZ44</f>
        <v>0</v>
      </c>
      <c r="ED44" s="439">
        <f t="shared" si="92"/>
        <v>0</v>
      </c>
      <c r="EE44" s="439">
        <f t="shared" si="55"/>
        <v>0</v>
      </c>
      <c r="EF44" s="439">
        <f t="shared" si="93"/>
        <v>0</v>
      </c>
      <c r="EG44" s="439">
        <f t="shared" si="56"/>
        <v>0</v>
      </c>
      <c r="EH44" s="439">
        <f t="shared" si="57"/>
        <v>0</v>
      </c>
      <c r="EI44" s="444">
        <f t="shared" si="58"/>
        <v>0</v>
      </c>
      <c r="EJ44" s="439">
        <f t="shared" si="59"/>
        <v>0</v>
      </c>
      <c r="EK44" s="445">
        <f t="shared" si="60"/>
        <v>0</v>
      </c>
      <c r="EL44" s="439">
        <f t="shared" si="61"/>
        <v>0</v>
      </c>
      <c r="EM44" s="445">
        <f t="shared" si="62"/>
        <v>0</v>
      </c>
      <c r="EN44" s="446">
        <f t="shared" si="63"/>
        <v>0</v>
      </c>
    </row>
    <row r="45" spans="1:144" ht="20.100000000000001" customHeight="1">
      <c r="A45" s="447">
        <f t="shared" si="11"/>
        <v>32</v>
      </c>
      <c r="B45" s="1469"/>
      <c r="C45" s="1469"/>
      <c r="D45" s="448"/>
      <c r="E45" s="448"/>
      <c r="F45" s="448"/>
      <c r="G45" s="448"/>
      <c r="H45" s="448"/>
      <c r="I45" s="449" t="s">
        <v>17</v>
      </c>
      <c r="J45" s="448"/>
      <c r="K45" s="449" t="s">
        <v>44</v>
      </c>
      <c r="L45" s="448"/>
      <c r="M45" s="448"/>
      <c r="N45" s="425" t="str">
        <f>IF(L45="常勤",1,IF(M45="","",IF(M45=0,0,IF(ROUND(M45/⑤⑧処遇Ⅰ入力シート!$B$17,1)&lt;0.1,0.1,ROUND(M45/⑤⑧処遇Ⅰ入力シート!$B$17,1)))))</f>
        <v/>
      </c>
      <c r="O45" s="426"/>
      <c r="P45" s="427" t="s">
        <v>342</v>
      </c>
      <c r="Q45" s="450"/>
      <c r="R45" s="451"/>
      <c r="S45" s="452"/>
      <c r="T45" s="452"/>
      <c r="U45" s="453">
        <f t="shared" si="12"/>
        <v>0</v>
      </c>
      <c r="V45" s="452"/>
      <c r="W45" s="432" t="e">
        <f>ROUND((U45+V45)*⑤⑧処遇Ⅰ入力シート!$AG$17/⑤⑧処遇Ⅰ入力シート!$AC$17,0)</f>
        <v>#DIV/0!</v>
      </c>
      <c r="X45" s="454" t="e">
        <f t="shared" si="13"/>
        <v>#DIV/0!</v>
      </c>
      <c r="Y45" s="451"/>
      <c r="Z45" s="452"/>
      <c r="AA45" s="452"/>
      <c r="AB45" s="452"/>
      <c r="AC45" s="452"/>
      <c r="AD45" s="434">
        <f t="shared" si="14"/>
        <v>0</v>
      </c>
      <c r="AE45" s="432" t="e">
        <f>ROUND(AD45*⑤⑧処遇Ⅰ入力シート!$AG$17/⑤⑧処遇Ⅰ入力シート!$AC$17,0)</f>
        <v>#DIV/0!</v>
      </c>
      <c r="AF45" s="454" t="e">
        <f t="shared" si="15"/>
        <v>#DIV/0!</v>
      </c>
      <c r="AG45" s="455"/>
      <c r="AH45" s="452"/>
      <c r="AI45" s="452"/>
      <c r="AJ45" s="432" t="e">
        <f>ROUND(SUM(AG45:AI45)*⑤⑧処遇Ⅰ入力シート!$AG$17/⑤⑧処遇Ⅰ入力シート!$AC$17,0)</f>
        <v>#DIV/0!</v>
      </c>
      <c r="AK45" s="456" t="e">
        <f t="shared" si="16"/>
        <v>#DIV/0!</v>
      </c>
      <c r="AL45" s="437">
        <f t="shared" si="17"/>
        <v>0</v>
      </c>
      <c r="AM45" s="1466"/>
      <c r="AN45" s="1466"/>
      <c r="AO45" s="1466"/>
      <c r="AP45" s="345"/>
      <c r="AQ45" s="345"/>
      <c r="AR45" s="345"/>
      <c r="AS45" s="1419"/>
      <c r="AT45" s="1420"/>
      <c r="AU45" s="1429" t="str">
        <f>IF('③処遇Ⅱ及び職員処遇入力シート '!B38="○","☑","□")</f>
        <v>□</v>
      </c>
      <c r="AV45" s="1425" t="s">
        <v>339</v>
      </c>
      <c r="AW45" s="1427" t="str">
        <f>IF('③処遇Ⅱ及び職員処遇入力シート '!E38="","",'③処遇Ⅱ及び職員処遇入力シート '!E38)</f>
        <v/>
      </c>
      <c r="AX45" s="1413">
        <f>'③処遇Ⅱ及び職員処遇入力シート '!G38</f>
        <v>0</v>
      </c>
      <c r="AY45" s="1413"/>
      <c r="AZ45" s="1423" t="str">
        <f>IF('③処遇Ⅱ及び職員処遇入力シート '!J38="","",'③処遇Ⅱ及び職員処遇入力シート '!J38)</f>
        <v/>
      </c>
      <c r="BA45" s="1423"/>
      <c r="BB45" s="1610"/>
      <c r="BC45" s="1611"/>
      <c r="BD45" s="1611"/>
      <c r="BE45" s="1611"/>
      <c r="BF45" s="1611"/>
      <c r="BG45" s="1612"/>
      <c r="BH45" s="321"/>
      <c r="BI45" s="1413"/>
      <c r="BJ45" s="1413"/>
      <c r="BK45" s="1414" t="str">
        <f>IF('③処遇Ⅱ及び職員処遇入力シート '!B66="○","☑","□")</f>
        <v>□</v>
      </c>
      <c r="BL45" s="1431" t="s">
        <v>339</v>
      </c>
      <c r="BM45" s="1424" t="str">
        <f>IF('③処遇Ⅱ及び職員処遇入力シート '!E66="","",'③処遇Ⅱ及び職員処遇入力シート '!E66)</f>
        <v/>
      </c>
      <c r="BN45" s="1413">
        <f>'③処遇Ⅱ及び職員処遇入力シート '!G66</f>
        <v>0</v>
      </c>
      <c r="BO45" s="1413"/>
      <c r="BP45" s="1410"/>
      <c r="BQ45" s="1410"/>
      <c r="BR45" s="1410"/>
      <c r="BS45" s="1407"/>
      <c r="BT45" s="1407"/>
      <c r="BU45" s="1407"/>
      <c r="BV45" s="1407"/>
      <c r="BW45" s="1407"/>
      <c r="BX45" s="1407"/>
      <c r="BY45" s="345"/>
      <c r="BZ45" s="364" t="str">
        <f t="shared" si="18"/>
        <v>0</v>
      </c>
      <c r="CB45" s="438">
        <f t="shared" si="64"/>
        <v>0</v>
      </c>
      <c r="CC45" s="439">
        <f t="shared" si="19"/>
        <v>0</v>
      </c>
      <c r="CD45" s="439">
        <f t="shared" si="65"/>
        <v>0</v>
      </c>
      <c r="CE45" s="439">
        <f t="shared" si="20"/>
        <v>0</v>
      </c>
      <c r="CF45" s="439">
        <f t="shared" si="21"/>
        <v>0</v>
      </c>
      <c r="CG45" s="440">
        <f t="shared" si="22"/>
        <v>0</v>
      </c>
      <c r="CH45" s="439">
        <f t="shared" si="23"/>
        <v>0</v>
      </c>
      <c r="CI45" s="440">
        <f t="shared" si="24"/>
        <v>0</v>
      </c>
      <c r="CJ45" s="439">
        <f t="shared" si="25"/>
        <v>0</v>
      </c>
      <c r="CK45" s="440">
        <f t="shared" si="26"/>
        <v>0</v>
      </c>
      <c r="CL45" s="439">
        <f t="shared" si="66"/>
        <v>0</v>
      </c>
      <c r="CM45" s="439">
        <f t="shared" si="27"/>
        <v>0</v>
      </c>
      <c r="CN45" s="439">
        <f t="shared" si="67"/>
        <v>0</v>
      </c>
      <c r="CO45" s="439">
        <f t="shared" si="28"/>
        <v>0</v>
      </c>
      <c r="CP45" s="439">
        <f t="shared" si="29"/>
        <v>0</v>
      </c>
      <c r="CQ45" s="440">
        <f t="shared" si="30"/>
        <v>0</v>
      </c>
      <c r="CR45" s="439">
        <f t="shared" si="31"/>
        <v>0</v>
      </c>
      <c r="CS45" s="440">
        <f t="shared" si="32"/>
        <v>0</v>
      </c>
      <c r="CT45" s="439">
        <f t="shared" si="33"/>
        <v>0</v>
      </c>
      <c r="CU45" s="440">
        <f t="shared" si="34"/>
        <v>0</v>
      </c>
      <c r="CV45" s="442">
        <f t="shared" si="68"/>
        <v>0</v>
      </c>
      <c r="CW45" s="442">
        <f t="shared" si="35"/>
        <v>0</v>
      </c>
      <c r="CX45" s="442">
        <f t="shared" si="69"/>
        <v>0</v>
      </c>
      <c r="CY45" s="442">
        <f t="shared" ref="CY45" si="374">CX45*$BZ45</f>
        <v>0</v>
      </c>
      <c r="CZ45" s="442">
        <f t="shared" si="71"/>
        <v>0</v>
      </c>
      <c r="DA45" s="442">
        <f t="shared" ref="DA45" si="375">CZ45*$BZ45</f>
        <v>0</v>
      </c>
      <c r="DB45" s="442">
        <f t="shared" si="73"/>
        <v>0</v>
      </c>
      <c r="DC45" s="442">
        <f t="shared" ref="DC45" si="376">DB45*$BZ45</f>
        <v>0</v>
      </c>
      <c r="DD45" s="442">
        <f t="shared" si="75"/>
        <v>0</v>
      </c>
      <c r="DE45" s="442">
        <f t="shared" ref="DE45" si="377">DD45*$BZ45</f>
        <v>0</v>
      </c>
      <c r="DF45" s="442">
        <f t="shared" si="77"/>
        <v>0</v>
      </c>
      <c r="DG45" s="442">
        <f t="shared" ref="DG45" si="378">DF45*$BZ45</f>
        <v>0</v>
      </c>
      <c r="DH45" s="442">
        <f t="shared" si="79"/>
        <v>0</v>
      </c>
      <c r="DI45" s="442">
        <f t="shared" si="41"/>
        <v>0</v>
      </c>
      <c r="DJ45" s="442">
        <f t="shared" si="80"/>
        <v>0</v>
      </c>
      <c r="DK45" s="442">
        <f t="shared" si="42"/>
        <v>0</v>
      </c>
      <c r="DL45" s="442">
        <f t="shared" si="43"/>
        <v>0</v>
      </c>
      <c r="DM45" s="440">
        <f t="shared" si="44"/>
        <v>0</v>
      </c>
      <c r="DN45" s="442">
        <f t="shared" si="45"/>
        <v>0</v>
      </c>
      <c r="DO45" s="440">
        <f t="shared" si="46"/>
        <v>0</v>
      </c>
      <c r="DP45" s="442">
        <f t="shared" si="47"/>
        <v>0</v>
      </c>
      <c r="DQ45" s="440">
        <f t="shared" si="48"/>
        <v>0</v>
      </c>
      <c r="DR45" s="439">
        <f t="shared" si="81"/>
        <v>0</v>
      </c>
      <c r="DS45" s="439">
        <f t="shared" si="49"/>
        <v>0</v>
      </c>
      <c r="DT45" s="439">
        <f t="shared" si="82"/>
        <v>0</v>
      </c>
      <c r="DU45" s="439">
        <f t="shared" ref="DU45" si="379">DT45*$BZ45</f>
        <v>0</v>
      </c>
      <c r="DV45" s="439">
        <f t="shared" si="84"/>
        <v>0</v>
      </c>
      <c r="DW45" s="439">
        <f t="shared" ref="DW45" si="380">DV45*$BZ45</f>
        <v>0</v>
      </c>
      <c r="DX45" s="439">
        <f t="shared" si="86"/>
        <v>0</v>
      </c>
      <c r="DY45" s="439">
        <f t="shared" ref="DY45" si="381">DX45*$BZ45</f>
        <v>0</v>
      </c>
      <c r="DZ45" s="439">
        <f t="shared" si="88"/>
        <v>0</v>
      </c>
      <c r="EA45" s="439">
        <f t="shared" ref="EA45" si="382">DZ45*$BZ45</f>
        <v>0</v>
      </c>
      <c r="EB45" s="439">
        <f t="shared" si="90"/>
        <v>0</v>
      </c>
      <c r="EC45" s="439">
        <f t="shared" ref="EC45" si="383">EB45*$BZ45</f>
        <v>0</v>
      </c>
      <c r="ED45" s="439">
        <f t="shared" si="92"/>
        <v>0</v>
      </c>
      <c r="EE45" s="439">
        <f t="shared" si="55"/>
        <v>0</v>
      </c>
      <c r="EF45" s="439">
        <f t="shared" si="93"/>
        <v>0</v>
      </c>
      <c r="EG45" s="439">
        <f t="shared" si="56"/>
        <v>0</v>
      </c>
      <c r="EH45" s="439">
        <f t="shared" si="57"/>
        <v>0</v>
      </c>
      <c r="EI45" s="444">
        <f t="shared" si="58"/>
        <v>0</v>
      </c>
      <c r="EJ45" s="439">
        <f t="shared" si="59"/>
        <v>0</v>
      </c>
      <c r="EK45" s="445">
        <f t="shared" si="60"/>
        <v>0</v>
      </c>
      <c r="EL45" s="439">
        <f t="shared" si="61"/>
        <v>0</v>
      </c>
      <c r="EM45" s="445">
        <f t="shared" si="62"/>
        <v>0</v>
      </c>
      <c r="EN45" s="446">
        <f t="shared" si="63"/>
        <v>0</v>
      </c>
    </row>
    <row r="46" spans="1:144" ht="20.100000000000001" customHeight="1">
      <c r="A46" s="447">
        <f t="shared" si="11"/>
        <v>33</v>
      </c>
      <c r="B46" s="1469"/>
      <c r="C46" s="1469"/>
      <c r="D46" s="448"/>
      <c r="E46" s="448"/>
      <c r="F46" s="448"/>
      <c r="G46" s="448"/>
      <c r="H46" s="448"/>
      <c r="I46" s="449" t="s">
        <v>17</v>
      </c>
      <c r="J46" s="448"/>
      <c r="K46" s="449" t="s">
        <v>44</v>
      </c>
      <c r="L46" s="448"/>
      <c r="M46" s="448"/>
      <c r="N46" s="425" t="str">
        <f>IF(L46="常勤",1,IF(M46="","",IF(M46=0,0,IF(ROUND(M46/⑤⑧処遇Ⅰ入力シート!$B$17,1)&lt;0.1,0.1,ROUND(M46/⑤⑧処遇Ⅰ入力シート!$B$17,1)))))</f>
        <v/>
      </c>
      <c r="O46" s="426"/>
      <c r="P46" s="427" t="s">
        <v>342</v>
      </c>
      <c r="Q46" s="450"/>
      <c r="R46" s="451"/>
      <c r="S46" s="452"/>
      <c r="T46" s="452"/>
      <c r="U46" s="453">
        <f t="shared" ref="U46:U63" si="384">SUM(R46:T46)</f>
        <v>0</v>
      </c>
      <c r="V46" s="452"/>
      <c r="W46" s="432" t="e">
        <f>ROUND((U46+V46)*⑤⑧処遇Ⅰ入力シート!$AG$17/⑤⑧処遇Ⅰ入力シート!$AC$17,0)</f>
        <v>#DIV/0!</v>
      </c>
      <c r="X46" s="454" t="e">
        <f t="shared" ref="X46:X63" si="385">SUM(U46:W46)</f>
        <v>#DIV/0!</v>
      </c>
      <c r="Y46" s="451"/>
      <c r="Z46" s="452"/>
      <c r="AA46" s="452"/>
      <c r="AB46" s="452"/>
      <c r="AC46" s="452"/>
      <c r="AD46" s="434">
        <f t="shared" si="14"/>
        <v>0</v>
      </c>
      <c r="AE46" s="432" t="e">
        <f>ROUND(AD46*⑤⑧処遇Ⅰ入力シート!$AG$17/⑤⑧処遇Ⅰ入力シート!$AC$17,0)</f>
        <v>#DIV/0!</v>
      </c>
      <c r="AF46" s="454" t="e">
        <f t="shared" ref="AF46:AF63" si="386">SUM(AD46:AE46)</f>
        <v>#DIV/0!</v>
      </c>
      <c r="AG46" s="455"/>
      <c r="AH46" s="452"/>
      <c r="AI46" s="452"/>
      <c r="AJ46" s="432" t="e">
        <f>ROUND(SUM(AG46:AI46)*⑤⑧処遇Ⅰ入力シート!$AG$17/⑤⑧処遇Ⅰ入力シート!$AC$17,0)</f>
        <v>#DIV/0!</v>
      </c>
      <c r="AK46" s="456" t="e">
        <f t="shared" ref="AK46:AK64" si="387">SUM(AG46:AJ46)</f>
        <v>#DIV/0!</v>
      </c>
      <c r="AL46" s="437">
        <f t="shared" si="17"/>
        <v>0</v>
      </c>
      <c r="AM46" s="1466"/>
      <c r="AN46" s="1466"/>
      <c r="AO46" s="1466"/>
      <c r="AP46" s="345"/>
      <c r="AQ46" s="345"/>
      <c r="AR46" s="345"/>
      <c r="AS46" s="1421"/>
      <c r="AT46" s="1422"/>
      <c r="AU46" s="1430"/>
      <c r="AV46" s="1426"/>
      <c r="AW46" s="1428"/>
      <c r="AX46" s="1413"/>
      <c r="AY46" s="1413"/>
      <c r="AZ46" s="1423"/>
      <c r="BA46" s="1423"/>
      <c r="BB46" s="1613"/>
      <c r="BC46" s="1614"/>
      <c r="BD46" s="1614"/>
      <c r="BE46" s="1614"/>
      <c r="BF46" s="1614"/>
      <c r="BG46" s="1615"/>
      <c r="BH46" s="321"/>
      <c r="BI46" s="1413"/>
      <c r="BJ46" s="1413"/>
      <c r="BK46" s="1414"/>
      <c r="BL46" s="1431"/>
      <c r="BM46" s="1424"/>
      <c r="BN46" s="1413"/>
      <c r="BO46" s="1413"/>
      <c r="BP46" s="1411"/>
      <c r="BQ46" s="1411"/>
      <c r="BR46" s="1411"/>
      <c r="BS46" s="1407"/>
      <c r="BT46" s="1407"/>
      <c r="BU46" s="1407"/>
      <c r="BV46" s="1407"/>
      <c r="BW46" s="1407"/>
      <c r="BX46" s="1407"/>
      <c r="BY46" s="345"/>
      <c r="BZ46" s="364" t="str">
        <f t="shared" si="18"/>
        <v>0</v>
      </c>
      <c r="CB46" s="438">
        <f t="shared" si="64"/>
        <v>0</v>
      </c>
      <c r="CC46" s="439">
        <f t="shared" si="19"/>
        <v>0</v>
      </c>
      <c r="CD46" s="439">
        <f t="shared" si="65"/>
        <v>0</v>
      </c>
      <c r="CE46" s="439">
        <f t="shared" si="20"/>
        <v>0</v>
      </c>
      <c r="CF46" s="439">
        <f t="shared" si="21"/>
        <v>0</v>
      </c>
      <c r="CG46" s="440">
        <f t="shared" si="22"/>
        <v>0</v>
      </c>
      <c r="CH46" s="439">
        <f t="shared" si="23"/>
        <v>0</v>
      </c>
      <c r="CI46" s="440">
        <f t="shared" si="24"/>
        <v>0</v>
      </c>
      <c r="CJ46" s="439">
        <f t="shared" si="25"/>
        <v>0</v>
      </c>
      <c r="CK46" s="440">
        <f t="shared" si="26"/>
        <v>0</v>
      </c>
      <c r="CL46" s="439">
        <f t="shared" si="66"/>
        <v>0</v>
      </c>
      <c r="CM46" s="439">
        <f t="shared" si="27"/>
        <v>0</v>
      </c>
      <c r="CN46" s="439">
        <f t="shared" si="67"/>
        <v>0</v>
      </c>
      <c r="CO46" s="439">
        <f t="shared" si="28"/>
        <v>0</v>
      </c>
      <c r="CP46" s="439">
        <f t="shared" si="29"/>
        <v>0</v>
      </c>
      <c r="CQ46" s="440">
        <f t="shared" si="30"/>
        <v>0</v>
      </c>
      <c r="CR46" s="439">
        <f t="shared" si="31"/>
        <v>0</v>
      </c>
      <c r="CS46" s="440">
        <f t="shared" si="32"/>
        <v>0</v>
      </c>
      <c r="CT46" s="439">
        <f t="shared" si="33"/>
        <v>0</v>
      </c>
      <c r="CU46" s="440">
        <f t="shared" si="34"/>
        <v>0</v>
      </c>
      <c r="CV46" s="442">
        <f t="shared" si="68"/>
        <v>0</v>
      </c>
      <c r="CW46" s="442">
        <f t="shared" si="35"/>
        <v>0</v>
      </c>
      <c r="CX46" s="442">
        <f t="shared" si="69"/>
        <v>0</v>
      </c>
      <c r="CY46" s="442">
        <f t="shared" ref="CY46" si="388">CX46*$BZ46</f>
        <v>0</v>
      </c>
      <c r="CZ46" s="442">
        <f t="shared" si="71"/>
        <v>0</v>
      </c>
      <c r="DA46" s="442">
        <f t="shared" ref="DA46" si="389">CZ46*$BZ46</f>
        <v>0</v>
      </c>
      <c r="DB46" s="442">
        <f t="shared" si="73"/>
        <v>0</v>
      </c>
      <c r="DC46" s="442">
        <f t="shared" ref="DC46" si="390">DB46*$BZ46</f>
        <v>0</v>
      </c>
      <c r="DD46" s="442">
        <f t="shared" si="75"/>
        <v>0</v>
      </c>
      <c r="DE46" s="442">
        <f t="shared" ref="DE46" si="391">DD46*$BZ46</f>
        <v>0</v>
      </c>
      <c r="DF46" s="442">
        <f t="shared" si="77"/>
        <v>0</v>
      </c>
      <c r="DG46" s="442">
        <f t="shared" ref="DG46" si="392">DF46*$BZ46</f>
        <v>0</v>
      </c>
      <c r="DH46" s="442">
        <f t="shared" si="79"/>
        <v>0</v>
      </c>
      <c r="DI46" s="442">
        <f t="shared" si="41"/>
        <v>0</v>
      </c>
      <c r="DJ46" s="442">
        <f t="shared" si="80"/>
        <v>0</v>
      </c>
      <c r="DK46" s="442">
        <f t="shared" si="42"/>
        <v>0</v>
      </c>
      <c r="DL46" s="442">
        <f t="shared" si="43"/>
        <v>0</v>
      </c>
      <c r="DM46" s="440">
        <f t="shared" si="44"/>
        <v>0</v>
      </c>
      <c r="DN46" s="442">
        <f t="shared" si="45"/>
        <v>0</v>
      </c>
      <c r="DO46" s="440">
        <f t="shared" si="46"/>
        <v>0</v>
      </c>
      <c r="DP46" s="442">
        <f t="shared" si="47"/>
        <v>0</v>
      </c>
      <c r="DQ46" s="440">
        <f t="shared" si="48"/>
        <v>0</v>
      </c>
      <c r="DR46" s="439">
        <f t="shared" si="81"/>
        <v>0</v>
      </c>
      <c r="DS46" s="439">
        <f t="shared" si="49"/>
        <v>0</v>
      </c>
      <c r="DT46" s="439">
        <f t="shared" si="82"/>
        <v>0</v>
      </c>
      <c r="DU46" s="439">
        <f t="shared" ref="DU46" si="393">DT46*$BZ46</f>
        <v>0</v>
      </c>
      <c r="DV46" s="439">
        <f t="shared" si="84"/>
        <v>0</v>
      </c>
      <c r="DW46" s="439">
        <f t="shared" ref="DW46" si="394">DV46*$BZ46</f>
        <v>0</v>
      </c>
      <c r="DX46" s="439">
        <f t="shared" si="86"/>
        <v>0</v>
      </c>
      <c r="DY46" s="439">
        <f t="shared" ref="DY46" si="395">DX46*$BZ46</f>
        <v>0</v>
      </c>
      <c r="DZ46" s="439">
        <f t="shared" si="88"/>
        <v>0</v>
      </c>
      <c r="EA46" s="439">
        <f t="shared" ref="EA46" si="396">DZ46*$BZ46</f>
        <v>0</v>
      </c>
      <c r="EB46" s="439">
        <f t="shared" si="90"/>
        <v>0</v>
      </c>
      <c r="EC46" s="439">
        <f t="shared" ref="EC46" si="397">EB46*$BZ46</f>
        <v>0</v>
      </c>
      <c r="ED46" s="439">
        <f t="shared" si="92"/>
        <v>0</v>
      </c>
      <c r="EE46" s="439">
        <f t="shared" si="55"/>
        <v>0</v>
      </c>
      <c r="EF46" s="439">
        <f t="shared" si="93"/>
        <v>0</v>
      </c>
      <c r="EG46" s="439">
        <f t="shared" si="56"/>
        <v>0</v>
      </c>
      <c r="EH46" s="439">
        <f t="shared" si="57"/>
        <v>0</v>
      </c>
      <c r="EI46" s="444">
        <f t="shared" si="58"/>
        <v>0</v>
      </c>
      <c r="EJ46" s="439">
        <f t="shared" si="59"/>
        <v>0</v>
      </c>
      <c r="EK46" s="445">
        <f t="shared" si="60"/>
        <v>0</v>
      </c>
      <c r="EL46" s="439">
        <f t="shared" si="61"/>
        <v>0</v>
      </c>
      <c r="EM46" s="445">
        <f t="shared" si="62"/>
        <v>0</v>
      </c>
      <c r="EN46" s="446">
        <f t="shared" si="63"/>
        <v>0</v>
      </c>
    </row>
    <row r="47" spans="1:144" ht="20.100000000000001" customHeight="1">
      <c r="A47" s="447">
        <f t="shared" ref="A47:A63" si="398">A46+1</f>
        <v>34</v>
      </c>
      <c r="B47" s="1469"/>
      <c r="C47" s="1469"/>
      <c r="D47" s="448"/>
      <c r="E47" s="448"/>
      <c r="F47" s="448"/>
      <c r="G47" s="448"/>
      <c r="H47" s="448"/>
      <c r="I47" s="449" t="s">
        <v>17</v>
      </c>
      <c r="J47" s="448"/>
      <c r="K47" s="449" t="s">
        <v>44</v>
      </c>
      <c r="L47" s="448"/>
      <c r="M47" s="448"/>
      <c r="N47" s="425" t="str">
        <f>IF(L47="常勤",1,IF(M47="","",IF(M47=0,0,IF(ROUND(M47/⑤⑧処遇Ⅰ入力シート!$B$17,1)&lt;0.1,0.1,ROUND(M47/⑤⑧処遇Ⅰ入力シート!$B$17,1)))))</f>
        <v/>
      </c>
      <c r="O47" s="426"/>
      <c r="P47" s="427" t="s">
        <v>342</v>
      </c>
      <c r="Q47" s="450"/>
      <c r="R47" s="451"/>
      <c r="S47" s="452"/>
      <c r="T47" s="452"/>
      <c r="U47" s="453">
        <f t="shared" si="384"/>
        <v>0</v>
      </c>
      <c r="V47" s="452"/>
      <c r="W47" s="432" t="e">
        <f>ROUND((U47+V47)*⑤⑧処遇Ⅰ入力シート!$AG$17/⑤⑧処遇Ⅰ入力シート!$AC$17,0)</f>
        <v>#DIV/0!</v>
      </c>
      <c r="X47" s="454" t="e">
        <f t="shared" si="385"/>
        <v>#DIV/0!</v>
      </c>
      <c r="Y47" s="451"/>
      <c r="Z47" s="452"/>
      <c r="AA47" s="452"/>
      <c r="AB47" s="452"/>
      <c r="AC47" s="452"/>
      <c r="AD47" s="434">
        <f t="shared" si="14"/>
        <v>0</v>
      </c>
      <c r="AE47" s="432" t="e">
        <f>ROUND(AD47*⑤⑧処遇Ⅰ入力シート!$AG$17/⑤⑧処遇Ⅰ入力シート!$AC$17,0)</f>
        <v>#DIV/0!</v>
      </c>
      <c r="AF47" s="454" t="e">
        <f t="shared" si="386"/>
        <v>#DIV/0!</v>
      </c>
      <c r="AG47" s="455"/>
      <c r="AH47" s="452"/>
      <c r="AI47" s="452"/>
      <c r="AJ47" s="432" t="e">
        <f>ROUND(SUM(AG47:AI47)*⑤⑧処遇Ⅰ入力シート!$AG$17/⑤⑧処遇Ⅰ入力シート!$AC$17,0)</f>
        <v>#DIV/0!</v>
      </c>
      <c r="AK47" s="456" t="e">
        <f t="shared" si="387"/>
        <v>#DIV/0!</v>
      </c>
      <c r="AL47" s="437">
        <f t="shared" si="17"/>
        <v>0</v>
      </c>
      <c r="AM47" s="1466"/>
      <c r="AN47" s="1466"/>
      <c r="AO47" s="1466"/>
      <c r="AP47" s="345"/>
      <c r="AQ47" s="345"/>
      <c r="AR47" s="345"/>
      <c r="AS47" s="464"/>
      <c r="AT47" s="464"/>
      <c r="AU47" s="462"/>
      <c r="AV47" s="463"/>
      <c r="AW47" s="463"/>
      <c r="AX47" s="464"/>
      <c r="AY47" s="464"/>
      <c r="AZ47" s="467"/>
      <c r="BA47" s="467"/>
      <c r="BB47" s="466"/>
      <c r="BC47" s="466"/>
      <c r="BD47" s="466"/>
      <c r="BE47" s="466"/>
      <c r="BF47" s="466"/>
      <c r="BG47" s="466"/>
      <c r="BH47" s="321"/>
      <c r="BI47" s="464"/>
      <c r="BJ47" s="464"/>
      <c r="BK47" s="462"/>
      <c r="BL47" s="463"/>
      <c r="BM47" s="463"/>
      <c r="BN47" s="464"/>
      <c r="BO47" s="464"/>
      <c r="BP47" s="467"/>
      <c r="BQ47" s="467"/>
      <c r="BR47" s="466"/>
      <c r="BS47" s="466"/>
      <c r="BT47" s="466"/>
      <c r="BU47" s="466"/>
      <c r="BV47" s="466"/>
      <c r="BW47" s="466"/>
      <c r="BX47" s="345"/>
      <c r="BY47" s="345"/>
      <c r="BZ47" s="364" t="str">
        <f t="shared" si="18"/>
        <v>0</v>
      </c>
      <c r="CB47" s="438">
        <f t="shared" si="64"/>
        <v>0</v>
      </c>
      <c r="CC47" s="439">
        <f t="shared" si="19"/>
        <v>0</v>
      </c>
      <c r="CD47" s="439">
        <f t="shared" si="65"/>
        <v>0</v>
      </c>
      <c r="CE47" s="439">
        <f t="shared" si="20"/>
        <v>0</v>
      </c>
      <c r="CF47" s="439">
        <f t="shared" si="21"/>
        <v>0</v>
      </c>
      <c r="CG47" s="440">
        <f t="shared" si="22"/>
        <v>0</v>
      </c>
      <c r="CH47" s="439">
        <f t="shared" si="23"/>
        <v>0</v>
      </c>
      <c r="CI47" s="440">
        <f t="shared" si="24"/>
        <v>0</v>
      </c>
      <c r="CJ47" s="439">
        <f t="shared" si="25"/>
        <v>0</v>
      </c>
      <c r="CK47" s="440">
        <f t="shared" si="26"/>
        <v>0</v>
      </c>
      <c r="CL47" s="439">
        <f t="shared" si="66"/>
        <v>0</v>
      </c>
      <c r="CM47" s="439">
        <f t="shared" si="27"/>
        <v>0</v>
      </c>
      <c r="CN47" s="439">
        <f t="shared" si="67"/>
        <v>0</v>
      </c>
      <c r="CO47" s="439">
        <f t="shared" si="28"/>
        <v>0</v>
      </c>
      <c r="CP47" s="439">
        <f t="shared" si="29"/>
        <v>0</v>
      </c>
      <c r="CQ47" s="440">
        <f t="shared" si="30"/>
        <v>0</v>
      </c>
      <c r="CR47" s="439">
        <f t="shared" si="31"/>
        <v>0</v>
      </c>
      <c r="CS47" s="440">
        <f t="shared" si="32"/>
        <v>0</v>
      </c>
      <c r="CT47" s="439">
        <f t="shared" si="33"/>
        <v>0</v>
      </c>
      <c r="CU47" s="440">
        <f t="shared" si="34"/>
        <v>0</v>
      </c>
      <c r="CV47" s="442">
        <f t="shared" si="68"/>
        <v>0</v>
      </c>
      <c r="CW47" s="442">
        <f t="shared" si="35"/>
        <v>0</v>
      </c>
      <c r="CX47" s="442">
        <f t="shared" si="69"/>
        <v>0</v>
      </c>
      <c r="CY47" s="442">
        <f t="shared" ref="CY47" si="399">CX47*$BZ47</f>
        <v>0</v>
      </c>
      <c r="CZ47" s="442">
        <f t="shared" si="71"/>
        <v>0</v>
      </c>
      <c r="DA47" s="442">
        <f t="shared" ref="DA47" si="400">CZ47*$BZ47</f>
        <v>0</v>
      </c>
      <c r="DB47" s="442">
        <f t="shared" si="73"/>
        <v>0</v>
      </c>
      <c r="DC47" s="442">
        <f t="shared" ref="DC47" si="401">DB47*$BZ47</f>
        <v>0</v>
      </c>
      <c r="DD47" s="442">
        <f t="shared" si="75"/>
        <v>0</v>
      </c>
      <c r="DE47" s="442">
        <f t="shared" ref="DE47" si="402">DD47*$BZ47</f>
        <v>0</v>
      </c>
      <c r="DF47" s="442">
        <f t="shared" si="77"/>
        <v>0</v>
      </c>
      <c r="DG47" s="442">
        <f t="shared" ref="DG47" si="403">DF47*$BZ47</f>
        <v>0</v>
      </c>
      <c r="DH47" s="442">
        <f t="shared" si="79"/>
        <v>0</v>
      </c>
      <c r="DI47" s="442">
        <f t="shared" si="41"/>
        <v>0</v>
      </c>
      <c r="DJ47" s="442">
        <f t="shared" si="80"/>
        <v>0</v>
      </c>
      <c r="DK47" s="442">
        <f t="shared" si="42"/>
        <v>0</v>
      </c>
      <c r="DL47" s="442">
        <f t="shared" si="43"/>
        <v>0</v>
      </c>
      <c r="DM47" s="440">
        <f t="shared" si="44"/>
        <v>0</v>
      </c>
      <c r="DN47" s="442">
        <f t="shared" si="45"/>
        <v>0</v>
      </c>
      <c r="DO47" s="440">
        <f t="shared" si="46"/>
        <v>0</v>
      </c>
      <c r="DP47" s="442">
        <f t="shared" si="47"/>
        <v>0</v>
      </c>
      <c r="DQ47" s="440">
        <f t="shared" si="48"/>
        <v>0</v>
      </c>
      <c r="DR47" s="439">
        <f t="shared" si="81"/>
        <v>0</v>
      </c>
      <c r="DS47" s="439">
        <f t="shared" si="49"/>
        <v>0</v>
      </c>
      <c r="DT47" s="439">
        <f t="shared" si="82"/>
        <v>0</v>
      </c>
      <c r="DU47" s="439">
        <f t="shared" ref="DU47" si="404">DT47*$BZ47</f>
        <v>0</v>
      </c>
      <c r="DV47" s="439">
        <f t="shared" si="84"/>
        <v>0</v>
      </c>
      <c r="DW47" s="439">
        <f t="shared" ref="DW47" si="405">DV47*$BZ47</f>
        <v>0</v>
      </c>
      <c r="DX47" s="439">
        <f t="shared" si="86"/>
        <v>0</v>
      </c>
      <c r="DY47" s="439">
        <f t="shared" ref="DY47" si="406">DX47*$BZ47</f>
        <v>0</v>
      </c>
      <c r="DZ47" s="439">
        <f t="shared" si="88"/>
        <v>0</v>
      </c>
      <c r="EA47" s="439">
        <f t="shared" ref="EA47" si="407">DZ47*$BZ47</f>
        <v>0</v>
      </c>
      <c r="EB47" s="439">
        <f t="shared" si="90"/>
        <v>0</v>
      </c>
      <c r="EC47" s="439">
        <f t="shared" ref="EC47" si="408">EB47*$BZ47</f>
        <v>0</v>
      </c>
      <c r="ED47" s="439">
        <f t="shared" si="92"/>
        <v>0</v>
      </c>
      <c r="EE47" s="439">
        <f t="shared" si="55"/>
        <v>0</v>
      </c>
      <c r="EF47" s="439">
        <f t="shared" si="93"/>
        <v>0</v>
      </c>
      <c r="EG47" s="439">
        <f t="shared" si="56"/>
        <v>0</v>
      </c>
      <c r="EH47" s="439">
        <f t="shared" si="57"/>
        <v>0</v>
      </c>
      <c r="EI47" s="444">
        <f t="shared" si="58"/>
        <v>0</v>
      </c>
      <c r="EJ47" s="439">
        <f t="shared" si="59"/>
        <v>0</v>
      </c>
      <c r="EK47" s="445">
        <f t="shared" si="60"/>
        <v>0</v>
      </c>
      <c r="EL47" s="439">
        <f t="shared" si="61"/>
        <v>0</v>
      </c>
      <c r="EM47" s="445">
        <f t="shared" si="62"/>
        <v>0</v>
      </c>
      <c r="EN47" s="446">
        <f t="shared" si="63"/>
        <v>0</v>
      </c>
    </row>
    <row r="48" spans="1:144" ht="20.100000000000001" customHeight="1">
      <c r="A48" s="447">
        <f t="shared" si="398"/>
        <v>35</v>
      </c>
      <c r="B48" s="1469"/>
      <c r="C48" s="1469"/>
      <c r="D48" s="448"/>
      <c r="E48" s="448"/>
      <c r="F48" s="448"/>
      <c r="G48" s="448"/>
      <c r="H48" s="448"/>
      <c r="I48" s="449" t="s">
        <v>17</v>
      </c>
      <c r="J48" s="448"/>
      <c r="K48" s="449" t="s">
        <v>44</v>
      </c>
      <c r="L48" s="448"/>
      <c r="M48" s="448"/>
      <c r="N48" s="425" t="str">
        <f>IF(L48="常勤",1,IF(M48="","",IF(M48=0,0,IF(ROUND(M48/⑤⑧処遇Ⅰ入力シート!$B$17,1)&lt;0.1,0.1,ROUND(M48/⑤⑧処遇Ⅰ入力シート!$B$17,1)))))</f>
        <v/>
      </c>
      <c r="O48" s="426"/>
      <c r="P48" s="427" t="s">
        <v>342</v>
      </c>
      <c r="Q48" s="450"/>
      <c r="R48" s="451"/>
      <c r="S48" s="452"/>
      <c r="T48" s="452"/>
      <c r="U48" s="453">
        <f t="shared" si="384"/>
        <v>0</v>
      </c>
      <c r="V48" s="452"/>
      <c r="W48" s="432" t="e">
        <f>ROUND((U48+V48)*⑤⑧処遇Ⅰ入力シート!$AG$17/⑤⑧処遇Ⅰ入力シート!$AC$17,0)</f>
        <v>#DIV/0!</v>
      </c>
      <c r="X48" s="454" t="e">
        <f t="shared" si="385"/>
        <v>#DIV/0!</v>
      </c>
      <c r="Y48" s="451"/>
      <c r="Z48" s="452"/>
      <c r="AA48" s="452"/>
      <c r="AB48" s="452"/>
      <c r="AC48" s="452"/>
      <c r="AD48" s="434">
        <f t="shared" si="14"/>
        <v>0</v>
      </c>
      <c r="AE48" s="432" t="e">
        <f>ROUND(AD48*⑤⑧処遇Ⅰ入力シート!$AG$17/⑤⑧処遇Ⅰ入力シート!$AC$17,0)</f>
        <v>#DIV/0!</v>
      </c>
      <c r="AF48" s="454" t="e">
        <f t="shared" si="386"/>
        <v>#DIV/0!</v>
      </c>
      <c r="AG48" s="455"/>
      <c r="AH48" s="452"/>
      <c r="AI48" s="452"/>
      <c r="AJ48" s="432" t="e">
        <f>ROUND(SUM(AG48:AI48)*⑤⑧処遇Ⅰ入力シート!$AG$17/⑤⑧処遇Ⅰ入力シート!$AC$17,0)</f>
        <v>#DIV/0!</v>
      </c>
      <c r="AK48" s="456" t="e">
        <f t="shared" si="387"/>
        <v>#DIV/0!</v>
      </c>
      <c r="AL48" s="437">
        <f t="shared" si="17"/>
        <v>0</v>
      </c>
      <c r="AM48" s="1466"/>
      <c r="AN48" s="1466"/>
      <c r="AO48" s="1466"/>
      <c r="AP48" s="345"/>
      <c r="AQ48" s="345"/>
      <c r="AR48" s="345"/>
      <c r="AS48" s="464"/>
      <c r="AT48" s="464"/>
      <c r="AU48" s="462"/>
      <c r="AV48" s="463"/>
      <c r="AW48" s="463"/>
      <c r="AX48" s="464"/>
      <c r="AY48" s="464"/>
      <c r="AZ48" s="467"/>
      <c r="BA48" s="467"/>
      <c r="BB48" s="466"/>
      <c r="BC48" s="466"/>
      <c r="BD48" s="466"/>
      <c r="BE48" s="466"/>
      <c r="BF48" s="466"/>
      <c r="BG48" s="466"/>
      <c r="BH48" s="321"/>
      <c r="BI48" s="464"/>
      <c r="BJ48" s="464"/>
      <c r="BK48" s="462"/>
      <c r="BL48" s="463"/>
      <c r="BM48" s="463"/>
      <c r="BN48" s="464"/>
      <c r="BO48" s="464"/>
      <c r="BP48" s="467"/>
      <c r="BQ48" s="467"/>
      <c r="BR48" s="466"/>
      <c r="BS48" s="466"/>
      <c r="BT48" s="466"/>
      <c r="BU48" s="466"/>
      <c r="BV48" s="466"/>
      <c r="BW48" s="466"/>
      <c r="BX48" s="345"/>
      <c r="BY48" s="345"/>
      <c r="BZ48" s="364" t="str">
        <f t="shared" si="18"/>
        <v>0</v>
      </c>
      <c r="CB48" s="438">
        <f t="shared" si="64"/>
        <v>0</v>
      </c>
      <c r="CC48" s="439">
        <f t="shared" si="19"/>
        <v>0</v>
      </c>
      <c r="CD48" s="439">
        <f t="shared" si="65"/>
        <v>0</v>
      </c>
      <c r="CE48" s="439">
        <f t="shared" si="20"/>
        <v>0</v>
      </c>
      <c r="CF48" s="439">
        <f t="shared" si="21"/>
        <v>0</v>
      </c>
      <c r="CG48" s="440">
        <f t="shared" si="22"/>
        <v>0</v>
      </c>
      <c r="CH48" s="439">
        <f t="shared" si="23"/>
        <v>0</v>
      </c>
      <c r="CI48" s="440">
        <f t="shared" si="24"/>
        <v>0</v>
      </c>
      <c r="CJ48" s="439">
        <f t="shared" si="25"/>
        <v>0</v>
      </c>
      <c r="CK48" s="440">
        <f t="shared" si="26"/>
        <v>0</v>
      </c>
      <c r="CL48" s="439">
        <f t="shared" si="66"/>
        <v>0</v>
      </c>
      <c r="CM48" s="439">
        <f t="shared" si="27"/>
        <v>0</v>
      </c>
      <c r="CN48" s="439">
        <f t="shared" si="67"/>
        <v>0</v>
      </c>
      <c r="CO48" s="439">
        <f t="shared" si="28"/>
        <v>0</v>
      </c>
      <c r="CP48" s="439">
        <f t="shared" si="29"/>
        <v>0</v>
      </c>
      <c r="CQ48" s="440">
        <f t="shared" si="30"/>
        <v>0</v>
      </c>
      <c r="CR48" s="439">
        <f t="shared" si="31"/>
        <v>0</v>
      </c>
      <c r="CS48" s="440">
        <f t="shared" si="32"/>
        <v>0</v>
      </c>
      <c r="CT48" s="439">
        <f t="shared" si="33"/>
        <v>0</v>
      </c>
      <c r="CU48" s="440">
        <f t="shared" si="34"/>
        <v>0</v>
      </c>
      <c r="CV48" s="442">
        <f t="shared" si="68"/>
        <v>0</v>
      </c>
      <c r="CW48" s="442">
        <f t="shared" si="35"/>
        <v>0</v>
      </c>
      <c r="CX48" s="442">
        <f t="shared" si="69"/>
        <v>0</v>
      </c>
      <c r="CY48" s="442">
        <f t="shared" ref="CY48" si="409">CX48*$BZ48</f>
        <v>0</v>
      </c>
      <c r="CZ48" s="442">
        <f t="shared" si="71"/>
        <v>0</v>
      </c>
      <c r="DA48" s="442">
        <f t="shared" ref="DA48" si="410">CZ48*$BZ48</f>
        <v>0</v>
      </c>
      <c r="DB48" s="442">
        <f t="shared" si="73"/>
        <v>0</v>
      </c>
      <c r="DC48" s="442">
        <f t="shared" ref="DC48" si="411">DB48*$BZ48</f>
        <v>0</v>
      </c>
      <c r="DD48" s="442">
        <f t="shared" si="75"/>
        <v>0</v>
      </c>
      <c r="DE48" s="442">
        <f t="shared" ref="DE48" si="412">DD48*$BZ48</f>
        <v>0</v>
      </c>
      <c r="DF48" s="442">
        <f t="shared" si="77"/>
        <v>0</v>
      </c>
      <c r="DG48" s="442">
        <f t="shared" ref="DG48" si="413">DF48*$BZ48</f>
        <v>0</v>
      </c>
      <c r="DH48" s="442">
        <f t="shared" si="79"/>
        <v>0</v>
      </c>
      <c r="DI48" s="442">
        <f t="shared" si="41"/>
        <v>0</v>
      </c>
      <c r="DJ48" s="442">
        <f t="shared" si="80"/>
        <v>0</v>
      </c>
      <c r="DK48" s="442">
        <f t="shared" si="42"/>
        <v>0</v>
      </c>
      <c r="DL48" s="442">
        <f t="shared" si="43"/>
        <v>0</v>
      </c>
      <c r="DM48" s="440">
        <f t="shared" si="44"/>
        <v>0</v>
      </c>
      <c r="DN48" s="442">
        <f t="shared" si="45"/>
        <v>0</v>
      </c>
      <c r="DO48" s="440">
        <f t="shared" si="46"/>
        <v>0</v>
      </c>
      <c r="DP48" s="442">
        <f t="shared" si="47"/>
        <v>0</v>
      </c>
      <c r="DQ48" s="440">
        <f t="shared" si="48"/>
        <v>0</v>
      </c>
      <c r="DR48" s="439">
        <f t="shared" si="81"/>
        <v>0</v>
      </c>
      <c r="DS48" s="439">
        <f t="shared" si="49"/>
        <v>0</v>
      </c>
      <c r="DT48" s="439">
        <f t="shared" si="82"/>
        <v>0</v>
      </c>
      <c r="DU48" s="439">
        <f t="shared" ref="DU48" si="414">DT48*$BZ48</f>
        <v>0</v>
      </c>
      <c r="DV48" s="439">
        <f t="shared" si="84"/>
        <v>0</v>
      </c>
      <c r="DW48" s="439">
        <f t="shared" ref="DW48" si="415">DV48*$BZ48</f>
        <v>0</v>
      </c>
      <c r="DX48" s="439">
        <f t="shared" si="86"/>
        <v>0</v>
      </c>
      <c r="DY48" s="439">
        <f t="shared" ref="DY48" si="416">DX48*$BZ48</f>
        <v>0</v>
      </c>
      <c r="DZ48" s="439">
        <f t="shared" si="88"/>
        <v>0</v>
      </c>
      <c r="EA48" s="439">
        <f t="shared" ref="EA48" si="417">DZ48*$BZ48</f>
        <v>0</v>
      </c>
      <c r="EB48" s="439">
        <f t="shared" si="90"/>
        <v>0</v>
      </c>
      <c r="EC48" s="439">
        <f t="shared" ref="EC48" si="418">EB48*$BZ48</f>
        <v>0</v>
      </c>
      <c r="ED48" s="439">
        <f t="shared" si="92"/>
        <v>0</v>
      </c>
      <c r="EE48" s="439">
        <f t="shared" si="55"/>
        <v>0</v>
      </c>
      <c r="EF48" s="439">
        <f t="shared" si="93"/>
        <v>0</v>
      </c>
      <c r="EG48" s="439">
        <f t="shared" si="56"/>
        <v>0</v>
      </c>
      <c r="EH48" s="439">
        <f t="shared" si="57"/>
        <v>0</v>
      </c>
      <c r="EI48" s="444">
        <f t="shared" si="58"/>
        <v>0</v>
      </c>
      <c r="EJ48" s="439">
        <f t="shared" si="59"/>
        <v>0</v>
      </c>
      <c r="EK48" s="445">
        <f t="shared" si="60"/>
        <v>0</v>
      </c>
      <c r="EL48" s="439">
        <f t="shared" si="61"/>
        <v>0</v>
      </c>
      <c r="EM48" s="445">
        <f t="shared" si="62"/>
        <v>0</v>
      </c>
      <c r="EN48" s="446">
        <f t="shared" si="63"/>
        <v>0</v>
      </c>
    </row>
    <row r="49" spans="1:144" ht="20.100000000000001" customHeight="1">
      <c r="A49" s="447">
        <f t="shared" si="398"/>
        <v>36</v>
      </c>
      <c r="B49" s="1469"/>
      <c r="C49" s="1469"/>
      <c r="D49" s="448"/>
      <c r="E49" s="448"/>
      <c r="F49" s="448"/>
      <c r="G49" s="448"/>
      <c r="H49" s="448"/>
      <c r="I49" s="449" t="s">
        <v>17</v>
      </c>
      <c r="J49" s="448"/>
      <c r="K49" s="449" t="s">
        <v>44</v>
      </c>
      <c r="L49" s="448"/>
      <c r="M49" s="448"/>
      <c r="N49" s="425" t="str">
        <f>IF(L49="常勤",1,IF(M49="","",IF(M49=0,0,IF(ROUND(M49/⑤⑧処遇Ⅰ入力シート!$B$17,1)&lt;0.1,0.1,ROUND(M49/⑤⑧処遇Ⅰ入力シート!$B$17,1)))))</f>
        <v/>
      </c>
      <c r="O49" s="426"/>
      <c r="P49" s="427" t="s">
        <v>342</v>
      </c>
      <c r="Q49" s="450"/>
      <c r="R49" s="451"/>
      <c r="S49" s="452"/>
      <c r="T49" s="452"/>
      <c r="U49" s="453">
        <f t="shared" si="384"/>
        <v>0</v>
      </c>
      <c r="V49" s="452"/>
      <c r="W49" s="432" t="e">
        <f>ROUND((U49+V49)*⑤⑧処遇Ⅰ入力シート!$AG$17/⑤⑧処遇Ⅰ入力シート!$AC$17,0)</f>
        <v>#DIV/0!</v>
      </c>
      <c r="X49" s="454" t="e">
        <f t="shared" si="385"/>
        <v>#DIV/0!</v>
      </c>
      <c r="Y49" s="451"/>
      <c r="Z49" s="452"/>
      <c r="AA49" s="452"/>
      <c r="AB49" s="452"/>
      <c r="AC49" s="452"/>
      <c r="AD49" s="434">
        <f t="shared" si="14"/>
        <v>0</v>
      </c>
      <c r="AE49" s="432" t="e">
        <f>ROUND(AD49*⑤⑧処遇Ⅰ入力シート!$AG$17/⑤⑧処遇Ⅰ入力シート!$AC$17,0)</f>
        <v>#DIV/0!</v>
      </c>
      <c r="AF49" s="454" t="e">
        <f t="shared" si="386"/>
        <v>#DIV/0!</v>
      </c>
      <c r="AG49" s="455"/>
      <c r="AH49" s="452"/>
      <c r="AI49" s="452"/>
      <c r="AJ49" s="432" t="e">
        <f>ROUND(SUM(AG49:AI49)*⑤⑧処遇Ⅰ入力シート!$AG$17/⑤⑧処遇Ⅰ入力シート!$AC$17,0)</f>
        <v>#DIV/0!</v>
      </c>
      <c r="AK49" s="456" t="e">
        <f t="shared" si="387"/>
        <v>#DIV/0!</v>
      </c>
      <c r="AL49" s="437">
        <f t="shared" si="17"/>
        <v>0</v>
      </c>
      <c r="AM49" s="1466"/>
      <c r="AN49" s="1466"/>
      <c r="AO49" s="1466"/>
      <c r="AP49" s="345"/>
      <c r="AQ49" s="345"/>
      <c r="AR49" s="345"/>
      <c r="AS49" s="461"/>
      <c r="AT49" s="461"/>
      <c r="AU49" s="462"/>
      <c r="AV49" s="463"/>
      <c r="AW49" s="463"/>
      <c r="AX49" s="464"/>
      <c r="AY49" s="464"/>
      <c r="AZ49" s="465"/>
      <c r="BA49" s="465"/>
      <c r="BB49" s="466"/>
      <c r="BC49" s="466"/>
      <c r="BD49" s="466"/>
      <c r="BE49" s="466"/>
      <c r="BF49" s="466"/>
      <c r="BG49" s="466"/>
      <c r="BH49" s="321"/>
      <c r="BI49" s="461"/>
      <c r="BJ49" s="461"/>
      <c r="BK49" s="462"/>
      <c r="BL49" s="463"/>
      <c r="BM49" s="463"/>
      <c r="BN49" s="464"/>
      <c r="BO49" s="464"/>
      <c r="BP49" s="465"/>
      <c r="BQ49" s="465"/>
      <c r="BR49" s="466"/>
      <c r="BS49" s="466"/>
      <c r="BT49" s="466"/>
      <c r="BU49" s="466"/>
      <c r="BV49" s="466"/>
      <c r="BW49" s="466"/>
      <c r="BX49" s="345"/>
      <c r="BY49" s="345"/>
      <c r="BZ49" s="364" t="str">
        <f t="shared" si="18"/>
        <v>0</v>
      </c>
      <c r="CB49" s="438">
        <f t="shared" si="64"/>
        <v>0</v>
      </c>
      <c r="CC49" s="439">
        <f t="shared" si="19"/>
        <v>0</v>
      </c>
      <c r="CD49" s="439">
        <f t="shared" si="65"/>
        <v>0</v>
      </c>
      <c r="CE49" s="439">
        <f t="shared" si="20"/>
        <v>0</v>
      </c>
      <c r="CF49" s="439">
        <f t="shared" si="21"/>
        <v>0</v>
      </c>
      <c r="CG49" s="440">
        <f t="shared" si="22"/>
        <v>0</v>
      </c>
      <c r="CH49" s="439">
        <f t="shared" si="23"/>
        <v>0</v>
      </c>
      <c r="CI49" s="440">
        <f t="shared" si="24"/>
        <v>0</v>
      </c>
      <c r="CJ49" s="439">
        <f t="shared" si="25"/>
        <v>0</v>
      </c>
      <c r="CK49" s="440">
        <f t="shared" si="26"/>
        <v>0</v>
      </c>
      <c r="CL49" s="439">
        <f t="shared" si="66"/>
        <v>0</v>
      </c>
      <c r="CM49" s="439">
        <f t="shared" si="27"/>
        <v>0</v>
      </c>
      <c r="CN49" s="439">
        <f t="shared" si="67"/>
        <v>0</v>
      </c>
      <c r="CO49" s="439">
        <f t="shared" si="28"/>
        <v>0</v>
      </c>
      <c r="CP49" s="439">
        <f t="shared" si="29"/>
        <v>0</v>
      </c>
      <c r="CQ49" s="440">
        <f t="shared" si="30"/>
        <v>0</v>
      </c>
      <c r="CR49" s="439">
        <f t="shared" si="31"/>
        <v>0</v>
      </c>
      <c r="CS49" s="440">
        <f t="shared" si="32"/>
        <v>0</v>
      </c>
      <c r="CT49" s="439">
        <f t="shared" si="33"/>
        <v>0</v>
      </c>
      <c r="CU49" s="440">
        <f t="shared" si="34"/>
        <v>0</v>
      </c>
      <c r="CV49" s="442">
        <f t="shared" si="68"/>
        <v>0</v>
      </c>
      <c r="CW49" s="442">
        <f t="shared" si="35"/>
        <v>0</v>
      </c>
      <c r="CX49" s="442">
        <f t="shared" si="69"/>
        <v>0</v>
      </c>
      <c r="CY49" s="442">
        <f t="shared" ref="CY49" si="419">CX49*$BZ49</f>
        <v>0</v>
      </c>
      <c r="CZ49" s="442">
        <f t="shared" si="71"/>
        <v>0</v>
      </c>
      <c r="DA49" s="442">
        <f t="shared" ref="DA49" si="420">CZ49*$BZ49</f>
        <v>0</v>
      </c>
      <c r="DB49" s="442">
        <f t="shared" si="73"/>
        <v>0</v>
      </c>
      <c r="DC49" s="442">
        <f t="shared" ref="DC49" si="421">DB49*$BZ49</f>
        <v>0</v>
      </c>
      <c r="DD49" s="442">
        <f t="shared" si="75"/>
        <v>0</v>
      </c>
      <c r="DE49" s="442">
        <f t="shared" ref="DE49" si="422">DD49*$BZ49</f>
        <v>0</v>
      </c>
      <c r="DF49" s="442">
        <f t="shared" si="77"/>
        <v>0</v>
      </c>
      <c r="DG49" s="442">
        <f t="shared" ref="DG49" si="423">DF49*$BZ49</f>
        <v>0</v>
      </c>
      <c r="DH49" s="442">
        <f t="shared" si="79"/>
        <v>0</v>
      </c>
      <c r="DI49" s="442">
        <f t="shared" si="41"/>
        <v>0</v>
      </c>
      <c r="DJ49" s="442">
        <f t="shared" si="80"/>
        <v>0</v>
      </c>
      <c r="DK49" s="442">
        <f t="shared" si="42"/>
        <v>0</v>
      </c>
      <c r="DL49" s="442">
        <f t="shared" si="43"/>
        <v>0</v>
      </c>
      <c r="DM49" s="440">
        <f t="shared" si="44"/>
        <v>0</v>
      </c>
      <c r="DN49" s="442">
        <f t="shared" si="45"/>
        <v>0</v>
      </c>
      <c r="DO49" s="440">
        <f t="shared" si="46"/>
        <v>0</v>
      </c>
      <c r="DP49" s="442">
        <f t="shared" si="47"/>
        <v>0</v>
      </c>
      <c r="DQ49" s="440">
        <f t="shared" si="48"/>
        <v>0</v>
      </c>
      <c r="DR49" s="439">
        <f t="shared" si="81"/>
        <v>0</v>
      </c>
      <c r="DS49" s="439">
        <f t="shared" si="49"/>
        <v>0</v>
      </c>
      <c r="DT49" s="439">
        <f t="shared" si="82"/>
        <v>0</v>
      </c>
      <c r="DU49" s="439">
        <f t="shared" ref="DU49" si="424">DT49*$BZ49</f>
        <v>0</v>
      </c>
      <c r="DV49" s="439">
        <f t="shared" si="84"/>
        <v>0</v>
      </c>
      <c r="DW49" s="439">
        <f t="shared" ref="DW49" si="425">DV49*$BZ49</f>
        <v>0</v>
      </c>
      <c r="DX49" s="439">
        <f t="shared" si="86"/>
        <v>0</v>
      </c>
      <c r="DY49" s="439">
        <f t="shared" ref="DY49" si="426">DX49*$BZ49</f>
        <v>0</v>
      </c>
      <c r="DZ49" s="439">
        <f t="shared" si="88"/>
        <v>0</v>
      </c>
      <c r="EA49" s="439">
        <f t="shared" ref="EA49" si="427">DZ49*$BZ49</f>
        <v>0</v>
      </c>
      <c r="EB49" s="439">
        <f t="shared" si="90"/>
        <v>0</v>
      </c>
      <c r="EC49" s="439">
        <f t="shared" ref="EC49" si="428">EB49*$BZ49</f>
        <v>0</v>
      </c>
      <c r="ED49" s="439">
        <f t="shared" si="92"/>
        <v>0</v>
      </c>
      <c r="EE49" s="439">
        <f t="shared" si="55"/>
        <v>0</v>
      </c>
      <c r="EF49" s="439">
        <f t="shared" si="93"/>
        <v>0</v>
      </c>
      <c r="EG49" s="439">
        <f t="shared" si="56"/>
        <v>0</v>
      </c>
      <c r="EH49" s="439">
        <f t="shared" si="57"/>
        <v>0</v>
      </c>
      <c r="EI49" s="444">
        <f t="shared" si="58"/>
        <v>0</v>
      </c>
      <c r="EJ49" s="439">
        <f t="shared" si="59"/>
        <v>0</v>
      </c>
      <c r="EK49" s="445">
        <f t="shared" si="60"/>
        <v>0</v>
      </c>
      <c r="EL49" s="439">
        <f t="shared" si="61"/>
        <v>0</v>
      </c>
      <c r="EM49" s="445">
        <f t="shared" si="62"/>
        <v>0</v>
      </c>
      <c r="EN49" s="446">
        <f t="shared" si="63"/>
        <v>0</v>
      </c>
    </row>
    <row r="50" spans="1:144" ht="20.100000000000001" customHeight="1">
      <c r="A50" s="447">
        <f t="shared" si="398"/>
        <v>37</v>
      </c>
      <c r="B50" s="1469"/>
      <c r="C50" s="1469"/>
      <c r="D50" s="448"/>
      <c r="E50" s="448"/>
      <c r="F50" s="448"/>
      <c r="G50" s="448"/>
      <c r="H50" s="448"/>
      <c r="I50" s="449" t="s">
        <v>17</v>
      </c>
      <c r="J50" s="448"/>
      <c r="K50" s="449" t="s">
        <v>44</v>
      </c>
      <c r="L50" s="448"/>
      <c r="M50" s="448"/>
      <c r="N50" s="425" t="str">
        <f>IF(L50="常勤",1,IF(M50="","",IF(M50=0,0,IF(ROUND(M50/⑤⑧処遇Ⅰ入力シート!$B$17,1)&lt;0.1,0.1,ROUND(M50/⑤⑧処遇Ⅰ入力シート!$B$17,1)))))</f>
        <v/>
      </c>
      <c r="O50" s="426"/>
      <c r="P50" s="427" t="s">
        <v>342</v>
      </c>
      <c r="Q50" s="450"/>
      <c r="R50" s="451"/>
      <c r="S50" s="452"/>
      <c r="T50" s="452"/>
      <c r="U50" s="453">
        <f t="shared" si="384"/>
        <v>0</v>
      </c>
      <c r="V50" s="452"/>
      <c r="W50" s="432" t="e">
        <f>ROUND((U50+V50)*⑤⑧処遇Ⅰ入力シート!$AG$17/⑤⑧処遇Ⅰ入力シート!$AC$17,0)</f>
        <v>#DIV/0!</v>
      </c>
      <c r="X50" s="454" t="e">
        <f t="shared" si="385"/>
        <v>#DIV/0!</v>
      </c>
      <c r="Y50" s="451"/>
      <c r="Z50" s="452"/>
      <c r="AA50" s="452"/>
      <c r="AB50" s="452"/>
      <c r="AC50" s="452"/>
      <c r="AD50" s="434">
        <f t="shared" si="14"/>
        <v>0</v>
      </c>
      <c r="AE50" s="432" t="e">
        <f>ROUND(AD50*⑤⑧処遇Ⅰ入力シート!$AG$17/⑤⑧処遇Ⅰ入力シート!$AC$17,0)</f>
        <v>#DIV/0!</v>
      </c>
      <c r="AF50" s="454" t="e">
        <f t="shared" si="386"/>
        <v>#DIV/0!</v>
      </c>
      <c r="AG50" s="455"/>
      <c r="AH50" s="452"/>
      <c r="AI50" s="452"/>
      <c r="AJ50" s="432" t="e">
        <f>ROUND(SUM(AG50:AI50)*⑤⑧処遇Ⅰ入力シート!$AG$17/⑤⑧処遇Ⅰ入力シート!$AC$17,0)</f>
        <v>#DIV/0!</v>
      </c>
      <c r="AK50" s="456" t="e">
        <f t="shared" si="387"/>
        <v>#DIV/0!</v>
      </c>
      <c r="AL50" s="437">
        <f t="shared" si="17"/>
        <v>0</v>
      </c>
      <c r="AM50" s="1466"/>
      <c r="AN50" s="1466"/>
      <c r="AO50" s="1466"/>
      <c r="AP50" s="345"/>
      <c r="AQ50" s="345"/>
      <c r="AR50" s="345"/>
      <c r="AS50" s="461"/>
      <c r="AT50" s="461"/>
      <c r="AU50" s="462"/>
      <c r="AV50" s="463"/>
      <c r="AW50" s="463"/>
      <c r="AX50" s="464"/>
      <c r="AY50" s="464"/>
      <c r="AZ50" s="465"/>
      <c r="BA50" s="465"/>
      <c r="BB50" s="466"/>
      <c r="BC50" s="466"/>
      <c r="BD50" s="466"/>
      <c r="BE50" s="466"/>
      <c r="BF50" s="466"/>
      <c r="BG50" s="466"/>
      <c r="BH50" s="321"/>
      <c r="BI50" s="461"/>
      <c r="BJ50" s="461"/>
      <c r="BK50" s="462"/>
      <c r="BL50" s="463"/>
      <c r="BM50" s="463"/>
      <c r="BN50" s="464"/>
      <c r="BO50" s="464"/>
      <c r="BP50" s="465"/>
      <c r="BQ50" s="465"/>
      <c r="BR50" s="466"/>
      <c r="BS50" s="466"/>
      <c r="BT50" s="466"/>
      <c r="BU50" s="466"/>
      <c r="BV50" s="466"/>
      <c r="BW50" s="466"/>
      <c r="BX50" s="345"/>
      <c r="BY50" s="345"/>
      <c r="BZ50" s="364" t="str">
        <f t="shared" si="18"/>
        <v>0</v>
      </c>
      <c r="CB50" s="438">
        <f t="shared" si="64"/>
        <v>0</v>
      </c>
      <c r="CC50" s="439">
        <f t="shared" si="19"/>
        <v>0</v>
      </c>
      <c r="CD50" s="439">
        <f t="shared" si="65"/>
        <v>0</v>
      </c>
      <c r="CE50" s="439">
        <f t="shared" si="20"/>
        <v>0</v>
      </c>
      <c r="CF50" s="439">
        <f t="shared" si="21"/>
        <v>0</v>
      </c>
      <c r="CG50" s="440">
        <f t="shared" si="22"/>
        <v>0</v>
      </c>
      <c r="CH50" s="439">
        <f t="shared" si="23"/>
        <v>0</v>
      </c>
      <c r="CI50" s="440">
        <f t="shared" si="24"/>
        <v>0</v>
      </c>
      <c r="CJ50" s="439">
        <f t="shared" si="25"/>
        <v>0</v>
      </c>
      <c r="CK50" s="440">
        <f t="shared" si="26"/>
        <v>0</v>
      </c>
      <c r="CL50" s="439">
        <f t="shared" si="66"/>
        <v>0</v>
      </c>
      <c r="CM50" s="439">
        <f t="shared" si="27"/>
        <v>0</v>
      </c>
      <c r="CN50" s="439">
        <f t="shared" si="67"/>
        <v>0</v>
      </c>
      <c r="CO50" s="439">
        <f t="shared" si="28"/>
        <v>0</v>
      </c>
      <c r="CP50" s="439">
        <f t="shared" si="29"/>
        <v>0</v>
      </c>
      <c r="CQ50" s="440">
        <f t="shared" si="30"/>
        <v>0</v>
      </c>
      <c r="CR50" s="439">
        <f t="shared" si="31"/>
        <v>0</v>
      </c>
      <c r="CS50" s="440">
        <f t="shared" si="32"/>
        <v>0</v>
      </c>
      <c r="CT50" s="439">
        <f t="shared" si="33"/>
        <v>0</v>
      </c>
      <c r="CU50" s="440">
        <f t="shared" si="34"/>
        <v>0</v>
      </c>
      <c r="CV50" s="442">
        <f t="shared" si="68"/>
        <v>0</v>
      </c>
      <c r="CW50" s="442">
        <f t="shared" si="35"/>
        <v>0</v>
      </c>
      <c r="CX50" s="442">
        <f t="shared" si="69"/>
        <v>0</v>
      </c>
      <c r="CY50" s="442">
        <f t="shared" ref="CY50" si="429">CX50*$BZ50</f>
        <v>0</v>
      </c>
      <c r="CZ50" s="442">
        <f t="shared" si="71"/>
        <v>0</v>
      </c>
      <c r="DA50" s="442">
        <f t="shared" ref="DA50" si="430">CZ50*$BZ50</f>
        <v>0</v>
      </c>
      <c r="DB50" s="442">
        <f t="shared" si="73"/>
        <v>0</v>
      </c>
      <c r="DC50" s="442">
        <f t="shared" ref="DC50" si="431">DB50*$BZ50</f>
        <v>0</v>
      </c>
      <c r="DD50" s="442">
        <f t="shared" si="75"/>
        <v>0</v>
      </c>
      <c r="DE50" s="442">
        <f t="shared" ref="DE50" si="432">DD50*$BZ50</f>
        <v>0</v>
      </c>
      <c r="DF50" s="442">
        <f t="shared" si="77"/>
        <v>0</v>
      </c>
      <c r="DG50" s="442">
        <f t="shared" ref="DG50" si="433">DF50*$BZ50</f>
        <v>0</v>
      </c>
      <c r="DH50" s="442">
        <f t="shared" si="79"/>
        <v>0</v>
      </c>
      <c r="DI50" s="442">
        <f t="shared" si="41"/>
        <v>0</v>
      </c>
      <c r="DJ50" s="442">
        <f t="shared" si="80"/>
        <v>0</v>
      </c>
      <c r="DK50" s="442">
        <f t="shared" si="42"/>
        <v>0</v>
      </c>
      <c r="DL50" s="442">
        <f t="shared" si="43"/>
        <v>0</v>
      </c>
      <c r="DM50" s="440">
        <f t="shared" si="44"/>
        <v>0</v>
      </c>
      <c r="DN50" s="442">
        <f t="shared" si="45"/>
        <v>0</v>
      </c>
      <c r="DO50" s="440">
        <f t="shared" si="46"/>
        <v>0</v>
      </c>
      <c r="DP50" s="442">
        <f t="shared" si="47"/>
        <v>0</v>
      </c>
      <c r="DQ50" s="440">
        <f t="shared" si="48"/>
        <v>0</v>
      </c>
      <c r="DR50" s="439">
        <f t="shared" si="81"/>
        <v>0</v>
      </c>
      <c r="DS50" s="439">
        <f t="shared" si="49"/>
        <v>0</v>
      </c>
      <c r="DT50" s="439">
        <f t="shared" si="82"/>
        <v>0</v>
      </c>
      <c r="DU50" s="439">
        <f t="shared" ref="DU50" si="434">DT50*$BZ50</f>
        <v>0</v>
      </c>
      <c r="DV50" s="439">
        <f t="shared" si="84"/>
        <v>0</v>
      </c>
      <c r="DW50" s="439">
        <f t="shared" ref="DW50" si="435">DV50*$BZ50</f>
        <v>0</v>
      </c>
      <c r="DX50" s="439">
        <f t="shared" si="86"/>
        <v>0</v>
      </c>
      <c r="DY50" s="439">
        <f t="shared" ref="DY50" si="436">DX50*$BZ50</f>
        <v>0</v>
      </c>
      <c r="DZ50" s="439">
        <f t="shared" si="88"/>
        <v>0</v>
      </c>
      <c r="EA50" s="439">
        <f t="shared" ref="EA50" si="437">DZ50*$BZ50</f>
        <v>0</v>
      </c>
      <c r="EB50" s="439">
        <f t="shared" si="90"/>
        <v>0</v>
      </c>
      <c r="EC50" s="439">
        <f t="shared" ref="EC50" si="438">EB50*$BZ50</f>
        <v>0</v>
      </c>
      <c r="ED50" s="439">
        <f t="shared" si="92"/>
        <v>0</v>
      </c>
      <c r="EE50" s="439">
        <f t="shared" si="55"/>
        <v>0</v>
      </c>
      <c r="EF50" s="439">
        <f t="shared" si="93"/>
        <v>0</v>
      </c>
      <c r="EG50" s="439">
        <f t="shared" si="56"/>
        <v>0</v>
      </c>
      <c r="EH50" s="439">
        <f t="shared" si="57"/>
        <v>0</v>
      </c>
      <c r="EI50" s="444">
        <f t="shared" si="58"/>
        <v>0</v>
      </c>
      <c r="EJ50" s="439">
        <f t="shared" si="59"/>
        <v>0</v>
      </c>
      <c r="EK50" s="445">
        <f t="shared" si="60"/>
        <v>0</v>
      </c>
      <c r="EL50" s="439">
        <f t="shared" si="61"/>
        <v>0</v>
      </c>
      <c r="EM50" s="445">
        <f t="shared" si="62"/>
        <v>0</v>
      </c>
      <c r="EN50" s="446">
        <f t="shared" si="63"/>
        <v>0</v>
      </c>
    </row>
    <row r="51" spans="1:144" ht="20.100000000000001" customHeight="1">
      <c r="A51" s="447">
        <f t="shared" si="398"/>
        <v>38</v>
      </c>
      <c r="B51" s="1469"/>
      <c r="C51" s="1469"/>
      <c r="D51" s="448"/>
      <c r="E51" s="448"/>
      <c r="F51" s="448"/>
      <c r="G51" s="448"/>
      <c r="H51" s="448"/>
      <c r="I51" s="449" t="s">
        <v>17</v>
      </c>
      <c r="J51" s="448"/>
      <c r="K51" s="449" t="s">
        <v>44</v>
      </c>
      <c r="L51" s="448"/>
      <c r="M51" s="448"/>
      <c r="N51" s="425" t="str">
        <f>IF(L51="常勤",1,IF(M51="","",IF(M51=0,0,IF(ROUND(M51/⑤⑧処遇Ⅰ入力シート!$B$17,1)&lt;0.1,0.1,ROUND(M51/⑤⑧処遇Ⅰ入力シート!$B$17,1)))))</f>
        <v/>
      </c>
      <c r="O51" s="426"/>
      <c r="P51" s="427" t="s">
        <v>342</v>
      </c>
      <c r="Q51" s="450"/>
      <c r="R51" s="451"/>
      <c r="S51" s="452"/>
      <c r="T51" s="452"/>
      <c r="U51" s="453">
        <f t="shared" si="384"/>
        <v>0</v>
      </c>
      <c r="V51" s="452"/>
      <c r="W51" s="432" t="e">
        <f>ROUND((U51+V51)*⑤⑧処遇Ⅰ入力シート!$AG$17/⑤⑧処遇Ⅰ入力シート!$AC$17,0)</f>
        <v>#DIV/0!</v>
      </c>
      <c r="X51" s="454" t="e">
        <f t="shared" si="385"/>
        <v>#DIV/0!</v>
      </c>
      <c r="Y51" s="451"/>
      <c r="Z51" s="452"/>
      <c r="AA51" s="452"/>
      <c r="AB51" s="452"/>
      <c r="AC51" s="452"/>
      <c r="AD51" s="434">
        <f t="shared" si="14"/>
        <v>0</v>
      </c>
      <c r="AE51" s="432" t="e">
        <f>ROUND(AD51*⑤⑧処遇Ⅰ入力シート!$AG$17/⑤⑧処遇Ⅰ入力シート!$AC$17,0)</f>
        <v>#DIV/0!</v>
      </c>
      <c r="AF51" s="454" t="e">
        <f t="shared" si="386"/>
        <v>#DIV/0!</v>
      </c>
      <c r="AG51" s="455"/>
      <c r="AH51" s="452"/>
      <c r="AI51" s="452"/>
      <c r="AJ51" s="432" t="e">
        <f>ROUND(SUM(AG51:AI51)*⑤⑧処遇Ⅰ入力シート!$AG$17/⑤⑧処遇Ⅰ入力シート!$AC$17,0)</f>
        <v>#DIV/0!</v>
      </c>
      <c r="AK51" s="456" t="e">
        <f t="shared" si="387"/>
        <v>#DIV/0!</v>
      </c>
      <c r="AL51" s="437">
        <f t="shared" si="17"/>
        <v>0</v>
      </c>
      <c r="AM51" s="1466"/>
      <c r="AN51" s="1466"/>
      <c r="AO51" s="1466"/>
      <c r="AP51" s="345"/>
      <c r="AQ51" s="345"/>
      <c r="AR51" s="345"/>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1"/>
      <c r="BX51" s="345"/>
      <c r="BY51" s="345"/>
      <c r="BZ51" s="364" t="str">
        <f t="shared" si="18"/>
        <v>0</v>
      </c>
      <c r="CB51" s="438">
        <f t="shared" si="64"/>
        <v>0</v>
      </c>
      <c r="CC51" s="439">
        <f t="shared" si="19"/>
        <v>0</v>
      </c>
      <c r="CD51" s="439">
        <f t="shared" si="65"/>
        <v>0</v>
      </c>
      <c r="CE51" s="439">
        <f t="shared" si="20"/>
        <v>0</v>
      </c>
      <c r="CF51" s="439">
        <f t="shared" si="21"/>
        <v>0</v>
      </c>
      <c r="CG51" s="440">
        <f t="shared" si="22"/>
        <v>0</v>
      </c>
      <c r="CH51" s="439">
        <f t="shared" si="23"/>
        <v>0</v>
      </c>
      <c r="CI51" s="440">
        <f t="shared" si="24"/>
        <v>0</v>
      </c>
      <c r="CJ51" s="439">
        <f t="shared" si="25"/>
        <v>0</v>
      </c>
      <c r="CK51" s="440">
        <f t="shared" si="26"/>
        <v>0</v>
      </c>
      <c r="CL51" s="439">
        <f t="shared" si="66"/>
        <v>0</v>
      </c>
      <c r="CM51" s="439">
        <f t="shared" si="27"/>
        <v>0</v>
      </c>
      <c r="CN51" s="439">
        <f t="shared" si="67"/>
        <v>0</v>
      </c>
      <c r="CO51" s="439">
        <f t="shared" si="28"/>
        <v>0</v>
      </c>
      <c r="CP51" s="439">
        <f t="shared" si="29"/>
        <v>0</v>
      </c>
      <c r="CQ51" s="440">
        <f t="shared" si="30"/>
        <v>0</v>
      </c>
      <c r="CR51" s="439">
        <f t="shared" si="31"/>
        <v>0</v>
      </c>
      <c r="CS51" s="440">
        <f t="shared" si="32"/>
        <v>0</v>
      </c>
      <c r="CT51" s="439">
        <f t="shared" si="33"/>
        <v>0</v>
      </c>
      <c r="CU51" s="440">
        <f t="shared" si="34"/>
        <v>0</v>
      </c>
      <c r="CV51" s="442">
        <f t="shared" si="68"/>
        <v>0</v>
      </c>
      <c r="CW51" s="442">
        <f t="shared" si="35"/>
        <v>0</v>
      </c>
      <c r="CX51" s="442">
        <f t="shared" si="69"/>
        <v>0</v>
      </c>
      <c r="CY51" s="442">
        <f t="shared" ref="CY51" si="439">CX51*$BZ51</f>
        <v>0</v>
      </c>
      <c r="CZ51" s="442">
        <f t="shared" si="71"/>
        <v>0</v>
      </c>
      <c r="DA51" s="442">
        <f t="shared" ref="DA51" si="440">CZ51*$BZ51</f>
        <v>0</v>
      </c>
      <c r="DB51" s="442">
        <f t="shared" si="73"/>
        <v>0</v>
      </c>
      <c r="DC51" s="442">
        <f t="shared" ref="DC51" si="441">DB51*$BZ51</f>
        <v>0</v>
      </c>
      <c r="DD51" s="442">
        <f t="shared" si="75"/>
        <v>0</v>
      </c>
      <c r="DE51" s="442">
        <f t="shared" ref="DE51" si="442">DD51*$BZ51</f>
        <v>0</v>
      </c>
      <c r="DF51" s="442">
        <f t="shared" si="77"/>
        <v>0</v>
      </c>
      <c r="DG51" s="442">
        <f t="shared" ref="DG51" si="443">DF51*$BZ51</f>
        <v>0</v>
      </c>
      <c r="DH51" s="442">
        <f t="shared" si="79"/>
        <v>0</v>
      </c>
      <c r="DI51" s="442">
        <f t="shared" si="41"/>
        <v>0</v>
      </c>
      <c r="DJ51" s="442">
        <f t="shared" si="80"/>
        <v>0</v>
      </c>
      <c r="DK51" s="442">
        <f t="shared" si="42"/>
        <v>0</v>
      </c>
      <c r="DL51" s="442">
        <f t="shared" si="43"/>
        <v>0</v>
      </c>
      <c r="DM51" s="440">
        <f t="shared" si="44"/>
        <v>0</v>
      </c>
      <c r="DN51" s="442">
        <f t="shared" si="45"/>
        <v>0</v>
      </c>
      <c r="DO51" s="440">
        <f t="shared" si="46"/>
        <v>0</v>
      </c>
      <c r="DP51" s="442">
        <f t="shared" si="47"/>
        <v>0</v>
      </c>
      <c r="DQ51" s="440">
        <f t="shared" si="48"/>
        <v>0</v>
      </c>
      <c r="DR51" s="439">
        <f t="shared" si="81"/>
        <v>0</v>
      </c>
      <c r="DS51" s="439">
        <f t="shared" si="49"/>
        <v>0</v>
      </c>
      <c r="DT51" s="439">
        <f t="shared" si="82"/>
        <v>0</v>
      </c>
      <c r="DU51" s="439">
        <f t="shared" ref="DU51" si="444">DT51*$BZ51</f>
        <v>0</v>
      </c>
      <c r="DV51" s="439">
        <f t="shared" si="84"/>
        <v>0</v>
      </c>
      <c r="DW51" s="439">
        <f t="shared" ref="DW51" si="445">DV51*$BZ51</f>
        <v>0</v>
      </c>
      <c r="DX51" s="439">
        <f t="shared" si="86"/>
        <v>0</v>
      </c>
      <c r="DY51" s="439">
        <f t="shared" ref="DY51" si="446">DX51*$BZ51</f>
        <v>0</v>
      </c>
      <c r="DZ51" s="439">
        <f t="shared" si="88"/>
        <v>0</v>
      </c>
      <c r="EA51" s="439">
        <f t="shared" ref="EA51" si="447">DZ51*$BZ51</f>
        <v>0</v>
      </c>
      <c r="EB51" s="439">
        <f t="shared" si="90"/>
        <v>0</v>
      </c>
      <c r="EC51" s="439">
        <f t="shared" ref="EC51" si="448">EB51*$BZ51</f>
        <v>0</v>
      </c>
      <c r="ED51" s="439">
        <f t="shared" si="92"/>
        <v>0</v>
      </c>
      <c r="EE51" s="439">
        <f t="shared" si="55"/>
        <v>0</v>
      </c>
      <c r="EF51" s="439">
        <f t="shared" si="93"/>
        <v>0</v>
      </c>
      <c r="EG51" s="439">
        <f t="shared" si="56"/>
        <v>0</v>
      </c>
      <c r="EH51" s="439">
        <f t="shared" si="57"/>
        <v>0</v>
      </c>
      <c r="EI51" s="444">
        <f t="shared" si="58"/>
        <v>0</v>
      </c>
      <c r="EJ51" s="439">
        <f t="shared" si="59"/>
        <v>0</v>
      </c>
      <c r="EK51" s="445">
        <f t="shared" si="60"/>
        <v>0</v>
      </c>
      <c r="EL51" s="439">
        <f t="shared" si="61"/>
        <v>0</v>
      </c>
      <c r="EM51" s="445">
        <f t="shared" si="62"/>
        <v>0</v>
      </c>
      <c r="EN51" s="446">
        <f t="shared" si="63"/>
        <v>0</v>
      </c>
    </row>
    <row r="52" spans="1:144" ht="20.100000000000001" customHeight="1">
      <c r="A52" s="447">
        <f t="shared" si="398"/>
        <v>39</v>
      </c>
      <c r="B52" s="1469"/>
      <c r="C52" s="1469"/>
      <c r="D52" s="448"/>
      <c r="E52" s="448"/>
      <c r="F52" s="448"/>
      <c r="G52" s="448"/>
      <c r="H52" s="448"/>
      <c r="I52" s="449" t="s">
        <v>17</v>
      </c>
      <c r="J52" s="448"/>
      <c r="K52" s="449" t="s">
        <v>44</v>
      </c>
      <c r="L52" s="448"/>
      <c r="M52" s="448"/>
      <c r="N52" s="425" t="str">
        <f>IF(L52="常勤",1,IF(M52="","",IF(M52=0,0,IF(ROUND(M52/⑤⑧処遇Ⅰ入力シート!$B$17,1)&lt;0.1,0.1,ROUND(M52/⑤⑧処遇Ⅰ入力シート!$B$17,1)))))</f>
        <v/>
      </c>
      <c r="O52" s="426"/>
      <c r="P52" s="427" t="s">
        <v>342</v>
      </c>
      <c r="Q52" s="450"/>
      <c r="R52" s="451"/>
      <c r="S52" s="452"/>
      <c r="T52" s="452"/>
      <c r="U52" s="453">
        <f t="shared" si="384"/>
        <v>0</v>
      </c>
      <c r="V52" s="452"/>
      <c r="W52" s="432" t="e">
        <f>ROUND((U52+V52)*⑤⑧処遇Ⅰ入力シート!$AG$17/⑤⑧処遇Ⅰ入力シート!$AC$17,0)</f>
        <v>#DIV/0!</v>
      </c>
      <c r="X52" s="454" t="e">
        <f t="shared" si="385"/>
        <v>#DIV/0!</v>
      </c>
      <c r="Y52" s="451"/>
      <c r="Z52" s="452"/>
      <c r="AA52" s="452"/>
      <c r="AB52" s="452"/>
      <c r="AC52" s="452"/>
      <c r="AD52" s="434">
        <f t="shared" si="14"/>
        <v>0</v>
      </c>
      <c r="AE52" s="432" t="e">
        <f>ROUND(AD52*⑤⑧処遇Ⅰ入力シート!$AG$17/⑤⑧処遇Ⅰ入力シート!$AC$17,0)</f>
        <v>#DIV/0!</v>
      </c>
      <c r="AF52" s="454" t="e">
        <f t="shared" si="386"/>
        <v>#DIV/0!</v>
      </c>
      <c r="AG52" s="455"/>
      <c r="AH52" s="452"/>
      <c r="AI52" s="452"/>
      <c r="AJ52" s="432" t="e">
        <f>ROUND(SUM(AG52:AI52)*⑤⑧処遇Ⅰ入力シート!$AG$17/⑤⑧処遇Ⅰ入力シート!$AC$17,0)</f>
        <v>#DIV/0!</v>
      </c>
      <c r="AK52" s="456" t="e">
        <f t="shared" si="387"/>
        <v>#DIV/0!</v>
      </c>
      <c r="AL52" s="437">
        <f t="shared" si="17"/>
        <v>0</v>
      </c>
      <c r="AM52" s="1466"/>
      <c r="AN52" s="1466"/>
      <c r="AO52" s="1466"/>
      <c r="AP52" s="345"/>
      <c r="AQ52" s="345"/>
      <c r="AR52" s="345"/>
      <c r="AS52" s="1570" t="s">
        <v>27</v>
      </c>
      <c r="AT52" s="1571"/>
      <c r="AU52" s="1571"/>
      <c r="AV52" s="1571"/>
      <c r="AW52" s="1571"/>
      <c r="AX52" s="1571"/>
      <c r="AY52" s="1571"/>
      <c r="AZ52" s="1571"/>
      <c r="BA52" s="1571"/>
      <c r="BB52" s="1571"/>
      <c r="BC52" s="1571"/>
      <c r="BD52" s="1571"/>
      <c r="BE52" s="1571"/>
      <c r="BF52" s="1571"/>
      <c r="BG52" s="1572"/>
      <c r="BH52" s="321"/>
      <c r="BI52" s="1412" t="s">
        <v>27</v>
      </c>
      <c r="BJ52" s="1412"/>
      <c r="BK52" s="1412"/>
      <c r="BL52" s="1412"/>
      <c r="BM52" s="1412"/>
      <c r="BN52" s="1412"/>
      <c r="BO52" s="1412"/>
      <c r="BP52" s="1412"/>
      <c r="BQ52" s="1412"/>
      <c r="BR52" s="1412"/>
      <c r="BS52" s="1412"/>
      <c r="BT52" s="1412"/>
      <c r="BU52" s="1412"/>
      <c r="BV52" s="1412"/>
      <c r="BW52" s="1412"/>
      <c r="BX52" s="1412"/>
      <c r="BY52" s="345"/>
      <c r="BZ52" s="364" t="str">
        <f t="shared" si="18"/>
        <v>0</v>
      </c>
      <c r="CB52" s="438">
        <f t="shared" si="64"/>
        <v>0</v>
      </c>
      <c r="CC52" s="439">
        <f t="shared" si="19"/>
        <v>0</v>
      </c>
      <c r="CD52" s="439">
        <f t="shared" si="65"/>
        <v>0</v>
      </c>
      <c r="CE52" s="439">
        <f t="shared" si="20"/>
        <v>0</v>
      </c>
      <c r="CF52" s="439">
        <f t="shared" si="21"/>
        <v>0</v>
      </c>
      <c r="CG52" s="440">
        <f t="shared" si="22"/>
        <v>0</v>
      </c>
      <c r="CH52" s="439">
        <f t="shared" si="23"/>
        <v>0</v>
      </c>
      <c r="CI52" s="440">
        <f t="shared" si="24"/>
        <v>0</v>
      </c>
      <c r="CJ52" s="439">
        <f t="shared" si="25"/>
        <v>0</v>
      </c>
      <c r="CK52" s="440">
        <f t="shared" si="26"/>
        <v>0</v>
      </c>
      <c r="CL52" s="439">
        <f t="shared" si="66"/>
        <v>0</v>
      </c>
      <c r="CM52" s="439">
        <f t="shared" si="27"/>
        <v>0</v>
      </c>
      <c r="CN52" s="439">
        <f t="shared" si="67"/>
        <v>0</v>
      </c>
      <c r="CO52" s="439">
        <f t="shared" si="28"/>
        <v>0</v>
      </c>
      <c r="CP52" s="439">
        <f t="shared" si="29"/>
        <v>0</v>
      </c>
      <c r="CQ52" s="440">
        <f t="shared" si="30"/>
        <v>0</v>
      </c>
      <c r="CR52" s="439">
        <f t="shared" si="31"/>
        <v>0</v>
      </c>
      <c r="CS52" s="440">
        <f t="shared" si="32"/>
        <v>0</v>
      </c>
      <c r="CT52" s="439">
        <f t="shared" si="33"/>
        <v>0</v>
      </c>
      <c r="CU52" s="440">
        <f t="shared" si="34"/>
        <v>0</v>
      </c>
      <c r="CV52" s="442">
        <f t="shared" si="68"/>
        <v>0</v>
      </c>
      <c r="CW52" s="442">
        <f t="shared" si="35"/>
        <v>0</v>
      </c>
      <c r="CX52" s="442">
        <f t="shared" si="69"/>
        <v>0</v>
      </c>
      <c r="CY52" s="442">
        <f t="shared" ref="CY52" si="449">CX52*$BZ52</f>
        <v>0</v>
      </c>
      <c r="CZ52" s="442">
        <f t="shared" si="71"/>
        <v>0</v>
      </c>
      <c r="DA52" s="442">
        <f t="shared" ref="DA52" si="450">CZ52*$BZ52</f>
        <v>0</v>
      </c>
      <c r="DB52" s="442">
        <f t="shared" si="73"/>
        <v>0</v>
      </c>
      <c r="DC52" s="442">
        <f t="shared" ref="DC52" si="451">DB52*$BZ52</f>
        <v>0</v>
      </c>
      <c r="DD52" s="442">
        <f t="shared" si="75"/>
        <v>0</v>
      </c>
      <c r="DE52" s="442">
        <f t="shared" ref="DE52" si="452">DD52*$BZ52</f>
        <v>0</v>
      </c>
      <c r="DF52" s="442">
        <f t="shared" si="77"/>
        <v>0</v>
      </c>
      <c r="DG52" s="442">
        <f t="shared" ref="DG52" si="453">DF52*$BZ52</f>
        <v>0</v>
      </c>
      <c r="DH52" s="442">
        <f t="shared" si="79"/>
        <v>0</v>
      </c>
      <c r="DI52" s="442">
        <f t="shared" si="41"/>
        <v>0</v>
      </c>
      <c r="DJ52" s="442">
        <f t="shared" si="80"/>
        <v>0</v>
      </c>
      <c r="DK52" s="442">
        <f t="shared" si="42"/>
        <v>0</v>
      </c>
      <c r="DL52" s="442">
        <f t="shared" si="43"/>
        <v>0</v>
      </c>
      <c r="DM52" s="440">
        <f t="shared" si="44"/>
        <v>0</v>
      </c>
      <c r="DN52" s="442">
        <f t="shared" si="45"/>
        <v>0</v>
      </c>
      <c r="DO52" s="440">
        <f t="shared" si="46"/>
        <v>0</v>
      </c>
      <c r="DP52" s="442">
        <f t="shared" si="47"/>
        <v>0</v>
      </c>
      <c r="DQ52" s="440">
        <f t="shared" si="48"/>
        <v>0</v>
      </c>
      <c r="DR52" s="439">
        <f t="shared" si="81"/>
        <v>0</v>
      </c>
      <c r="DS52" s="439">
        <f t="shared" si="49"/>
        <v>0</v>
      </c>
      <c r="DT52" s="439">
        <f t="shared" si="82"/>
        <v>0</v>
      </c>
      <c r="DU52" s="439">
        <f t="shared" ref="DU52" si="454">DT52*$BZ52</f>
        <v>0</v>
      </c>
      <c r="DV52" s="439">
        <f t="shared" si="84"/>
        <v>0</v>
      </c>
      <c r="DW52" s="439">
        <f t="shared" ref="DW52" si="455">DV52*$BZ52</f>
        <v>0</v>
      </c>
      <c r="DX52" s="439">
        <f t="shared" si="86"/>
        <v>0</v>
      </c>
      <c r="DY52" s="439">
        <f t="shared" ref="DY52" si="456">DX52*$BZ52</f>
        <v>0</v>
      </c>
      <c r="DZ52" s="439">
        <f t="shared" si="88"/>
        <v>0</v>
      </c>
      <c r="EA52" s="439">
        <f t="shared" ref="EA52" si="457">DZ52*$BZ52</f>
        <v>0</v>
      </c>
      <c r="EB52" s="439">
        <f t="shared" si="90"/>
        <v>0</v>
      </c>
      <c r="EC52" s="439">
        <f t="shared" ref="EC52" si="458">EB52*$BZ52</f>
        <v>0</v>
      </c>
      <c r="ED52" s="439">
        <f t="shared" si="92"/>
        <v>0</v>
      </c>
      <c r="EE52" s="439">
        <f t="shared" si="55"/>
        <v>0</v>
      </c>
      <c r="EF52" s="439">
        <f t="shared" si="93"/>
        <v>0</v>
      </c>
      <c r="EG52" s="439">
        <f t="shared" si="56"/>
        <v>0</v>
      </c>
      <c r="EH52" s="439">
        <f t="shared" si="57"/>
        <v>0</v>
      </c>
      <c r="EI52" s="444">
        <f t="shared" si="58"/>
        <v>0</v>
      </c>
      <c r="EJ52" s="439">
        <f t="shared" si="59"/>
        <v>0</v>
      </c>
      <c r="EK52" s="445">
        <f t="shared" si="60"/>
        <v>0</v>
      </c>
      <c r="EL52" s="439">
        <f t="shared" si="61"/>
        <v>0</v>
      </c>
      <c r="EM52" s="445">
        <f t="shared" si="62"/>
        <v>0</v>
      </c>
      <c r="EN52" s="446">
        <f t="shared" si="63"/>
        <v>0</v>
      </c>
    </row>
    <row r="53" spans="1:144" ht="20.100000000000001" customHeight="1">
      <c r="A53" s="447">
        <f t="shared" si="398"/>
        <v>40</v>
      </c>
      <c r="B53" s="1469"/>
      <c r="C53" s="1469"/>
      <c r="D53" s="448"/>
      <c r="E53" s="448"/>
      <c r="F53" s="448"/>
      <c r="G53" s="448"/>
      <c r="H53" s="448"/>
      <c r="I53" s="449" t="s">
        <v>17</v>
      </c>
      <c r="J53" s="448"/>
      <c r="K53" s="449" t="s">
        <v>44</v>
      </c>
      <c r="L53" s="448"/>
      <c r="M53" s="448"/>
      <c r="N53" s="425" t="str">
        <f>IF(L53="常勤",1,IF(M53="","",IF(M53=0,0,IF(ROUND(M53/⑤⑧処遇Ⅰ入力シート!$B$17,1)&lt;0.1,0.1,ROUND(M53/⑤⑧処遇Ⅰ入力シート!$B$17,1)))))</f>
        <v/>
      </c>
      <c r="O53" s="426"/>
      <c r="P53" s="427" t="s">
        <v>342</v>
      </c>
      <c r="Q53" s="450"/>
      <c r="R53" s="451"/>
      <c r="S53" s="452"/>
      <c r="T53" s="452"/>
      <c r="U53" s="453">
        <f t="shared" si="384"/>
        <v>0</v>
      </c>
      <c r="V53" s="452"/>
      <c r="W53" s="432" t="e">
        <f>ROUND((U53+V53)*⑤⑧処遇Ⅰ入力シート!$AG$17/⑤⑧処遇Ⅰ入力シート!$AC$17,0)</f>
        <v>#DIV/0!</v>
      </c>
      <c r="X53" s="454" t="e">
        <f t="shared" si="385"/>
        <v>#DIV/0!</v>
      </c>
      <c r="Y53" s="451"/>
      <c r="Z53" s="452"/>
      <c r="AA53" s="452"/>
      <c r="AB53" s="452"/>
      <c r="AC53" s="452"/>
      <c r="AD53" s="434">
        <f t="shared" si="14"/>
        <v>0</v>
      </c>
      <c r="AE53" s="432" t="e">
        <f>ROUND(AD53*⑤⑧処遇Ⅰ入力シート!$AG$17/⑤⑧処遇Ⅰ入力シート!$AC$17,0)</f>
        <v>#DIV/0!</v>
      </c>
      <c r="AF53" s="454" t="e">
        <f t="shared" si="386"/>
        <v>#DIV/0!</v>
      </c>
      <c r="AG53" s="455"/>
      <c r="AH53" s="452"/>
      <c r="AI53" s="452"/>
      <c r="AJ53" s="432" t="e">
        <f>ROUND(SUM(AG53:AI53)*⑤⑧処遇Ⅰ入力シート!$AG$17/⑤⑧処遇Ⅰ入力シート!$AC$17,0)</f>
        <v>#DIV/0!</v>
      </c>
      <c r="AK53" s="456" t="e">
        <f t="shared" si="387"/>
        <v>#DIV/0!</v>
      </c>
      <c r="AL53" s="437">
        <f t="shared" si="17"/>
        <v>0</v>
      </c>
      <c r="AM53" s="1466"/>
      <c r="AN53" s="1466"/>
      <c r="AO53" s="1466"/>
      <c r="AP53" s="345"/>
      <c r="AQ53" s="345"/>
      <c r="AR53" s="345"/>
      <c r="AS53" s="1573"/>
      <c r="AT53" s="1574"/>
      <c r="AU53" s="1574"/>
      <c r="AV53" s="1574"/>
      <c r="AW53" s="1574"/>
      <c r="AX53" s="1574"/>
      <c r="AY53" s="1574"/>
      <c r="AZ53" s="1574"/>
      <c r="BA53" s="1574"/>
      <c r="BB53" s="1574"/>
      <c r="BC53" s="1574"/>
      <c r="BD53" s="1574"/>
      <c r="BE53" s="1574"/>
      <c r="BF53" s="1574"/>
      <c r="BG53" s="1575"/>
      <c r="BH53" s="321"/>
      <c r="BI53" s="1412"/>
      <c r="BJ53" s="1412"/>
      <c r="BK53" s="1412"/>
      <c r="BL53" s="1412"/>
      <c r="BM53" s="1412"/>
      <c r="BN53" s="1412"/>
      <c r="BO53" s="1412"/>
      <c r="BP53" s="1412"/>
      <c r="BQ53" s="1412"/>
      <c r="BR53" s="1412"/>
      <c r="BS53" s="1412"/>
      <c r="BT53" s="1412"/>
      <c r="BU53" s="1412"/>
      <c r="BV53" s="1412"/>
      <c r="BW53" s="1412"/>
      <c r="BX53" s="1412"/>
      <c r="BY53" s="345"/>
      <c r="BZ53" s="364" t="str">
        <f t="shared" si="18"/>
        <v>0</v>
      </c>
      <c r="CB53" s="438">
        <f t="shared" si="64"/>
        <v>0</v>
      </c>
      <c r="CC53" s="439">
        <f t="shared" si="19"/>
        <v>0</v>
      </c>
      <c r="CD53" s="439">
        <f t="shared" si="65"/>
        <v>0</v>
      </c>
      <c r="CE53" s="439">
        <f t="shared" si="20"/>
        <v>0</v>
      </c>
      <c r="CF53" s="439">
        <f t="shared" si="21"/>
        <v>0</v>
      </c>
      <c r="CG53" s="440">
        <f t="shared" si="22"/>
        <v>0</v>
      </c>
      <c r="CH53" s="439">
        <f t="shared" si="23"/>
        <v>0</v>
      </c>
      <c r="CI53" s="440">
        <f t="shared" si="24"/>
        <v>0</v>
      </c>
      <c r="CJ53" s="439">
        <f t="shared" si="25"/>
        <v>0</v>
      </c>
      <c r="CK53" s="440">
        <f t="shared" si="26"/>
        <v>0</v>
      </c>
      <c r="CL53" s="439">
        <f t="shared" si="66"/>
        <v>0</v>
      </c>
      <c r="CM53" s="439">
        <f t="shared" si="27"/>
        <v>0</v>
      </c>
      <c r="CN53" s="439">
        <f t="shared" si="67"/>
        <v>0</v>
      </c>
      <c r="CO53" s="439">
        <f t="shared" si="28"/>
        <v>0</v>
      </c>
      <c r="CP53" s="439">
        <f t="shared" si="29"/>
        <v>0</v>
      </c>
      <c r="CQ53" s="440">
        <f t="shared" si="30"/>
        <v>0</v>
      </c>
      <c r="CR53" s="439">
        <f t="shared" si="31"/>
        <v>0</v>
      </c>
      <c r="CS53" s="440">
        <f t="shared" si="32"/>
        <v>0</v>
      </c>
      <c r="CT53" s="439">
        <f t="shared" si="33"/>
        <v>0</v>
      </c>
      <c r="CU53" s="440">
        <f t="shared" si="34"/>
        <v>0</v>
      </c>
      <c r="CV53" s="442">
        <f t="shared" si="68"/>
        <v>0</v>
      </c>
      <c r="CW53" s="442">
        <f t="shared" si="35"/>
        <v>0</v>
      </c>
      <c r="CX53" s="442">
        <f t="shared" si="69"/>
        <v>0</v>
      </c>
      <c r="CY53" s="442">
        <f t="shared" ref="CY53" si="459">CX53*$BZ53</f>
        <v>0</v>
      </c>
      <c r="CZ53" s="442">
        <f t="shared" si="71"/>
        <v>0</v>
      </c>
      <c r="DA53" s="442">
        <f t="shared" ref="DA53" si="460">CZ53*$BZ53</f>
        <v>0</v>
      </c>
      <c r="DB53" s="442">
        <f t="shared" si="73"/>
        <v>0</v>
      </c>
      <c r="DC53" s="442">
        <f t="shared" ref="DC53" si="461">DB53*$BZ53</f>
        <v>0</v>
      </c>
      <c r="DD53" s="442">
        <f t="shared" si="75"/>
        <v>0</v>
      </c>
      <c r="DE53" s="442">
        <f t="shared" ref="DE53" si="462">DD53*$BZ53</f>
        <v>0</v>
      </c>
      <c r="DF53" s="442">
        <f t="shared" si="77"/>
        <v>0</v>
      </c>
      <c r="DG53" s="442">
        <f t="shared" ref="DG53" si="463">DF53*$BZ53</f>
        <v>0</v>
      </c>
      <c r="DH53" s="442">
        <f t="shared" si="79"/>
        <v>0</v>
      </c>
      <c r="DI53" s="442">
        <f t="shared" si="41"/>
        <v>0</v>
      </c>
      <c r="DJ53" s="442">
        <f t="shared" si="80"/>
        <v>0</v>
      </c>
      <c r="DK53" s="442">
        <f t="shared" si="42"/>
        <v>0</v>
      </c>
      <c r="DL53" s="442">
        <f t="shared" si="43"/>
        <v>0</v>
      </c>
      <c r="DM53" s="440">
        <f t="shared" si="44"/>
        <v>0</v>
      </c>
      <c r="DN53" s="442">
        <f t="shared" si="45"/>
        <v>0</v>
      </c>
      <c r="DO53" s="440">
        <f t="shared" si="46"/>
        <v>0</v>
      </c>
      <c r="DP53" s="442">
        <f t="shared" si="47"/>
        <v>0</v>
      </c>
      <c r="DQ53" s="440">
        <f t="shared" si="48"/>
        <v>0</v>
      </c>
      <c r="DR53" s="439">
        <f t="shared" si="81"/>
        <v>0</v>
      </c>
      <c r="DS53" s="439">
        <f t="shared" si="49"/>
        <v>0</v>
      </c>
      <c r="DT53" s="439">
        <f t="shared" si="82"/>
        <v>0</v>
      </c>
      <c r="DU53" s="439">
        <f t="shared" ref="DU53" si="464">DT53*$BZ53</f>
        <v>0</v>
      </c>
      <c r="DV53" s="439">
        <f t="shared" si="84"/>
        <v>0</v>
      </c>
      <c r="DW53" s="439">
        <f t="shared" ref="DW53" si="465">DV53*$BZ53</f>
        <v>0</v>
      </c>
      <c r="DX53" s="439">
        <f t="shared" si="86"/>
        <v>0</v>
      </c>
      <c r="DY53" s="439">
        <f t="shared" ref="DY53" si="466">DX53*$BZ53</f>
        <v>0</v>
      </c>
      <c r="DZ53" s="439">
        <f t="shared" si="88"/>
        <v>0</v>
      </c>
      <c r="EA53" s="439">
        <f t="shared" ref="EA53" si="467">DZ53*$BZ53</f>
        <v>0</v>
      </c>
      <c r="EB53" s="439">
        <f t="shared" si="90"/>
        <v>0</v>
      </c>
      <c r="EC53" s="439">
        <f t="shared" ref="EC53" si="468">EB53*$BZ53</f>
        <v>0</v>
      </c>
      <c r="ED53" s="439">
        <f t="shared" si="92"/>
        <v>0</v>
      </c>
      <c r="EE53" s="439">
        <f t="shared" si="55"/>
        <v>0</v>
      </c>
      <c r="EF53" s="439">
        <f t="shared" si="93"/>
        <v>0</v>
      </c>
      <c r="EG53" s="439">
        <f t="shared" si="56"/>
        <v>0</v>
      </c>
      <c r="EH53" s="439">
        <f t="shared" si="57"/>
        <v>0</v>
      </c>
      <c r="EI53" s="444">
        <f t="shared" si="58"/>
        <v>0</v>
      </c>
      <c r="EJ53" s="439">
        <f t="shared" si="59"/>
        <v>0</v>
      </c>
      <c r="EK53" s="445">
        <f t="shared" si="60"/>
        <v>0</v>
      </c>
      <c r="EL53" s="439">
        <f t="shared" si="61"/>
        <v>0</v>
      </c>
      <c r="EM53" s="445">
        <f t="shared" si="62"/>
        <v>0</v>
      </c>
      <c r="EN53" s="446">
        <f t="shared" si="63"/>
        <v>0</v>
      </c>
    </row>
    <row r="54" spans="1:144" ht="20.100000000000001" customHeight="1">
      <c r="A54" s="447">
        <f t="shared" si="398"/>
        <v>41</v>
      </c>
      <c r="B54" s="1469"/>
      <c r="C54" s="1469"/>
      <c r="D54" s="448"/>
      <c r="E54" s="448"/>
      <c r="F54" s="448"/>
      <c r="G54" s="448"/>
      <c r="H54" s="448"/>
      <c r="I54" s="449" t="s">
        <v>17</v>
      </c>
      <c r="J54" s="448"/>
      <c r="K54" s="449" t="s">
        <v>44</v>
      </c>
      <c r="L54" s="448"/>
      <c r="M54" s="448"/>
      <c r="N54" s="425" t="str">
        <f>IF(L54="常勤",1,IF(M54="","",IF(M54=0,0,IF(ROUND(M54/⑤⑧処遇Ⅰ入力シート!$B$17,1)&lt;0.1,0.1,ROUND(M54/⑤⑧処遇Ⅰ入力シート!$B$17,1)))))</f>
        <v/>
      </c>
      <c r="O54" s="426"/>
      <c r="P54" s="427" t="s">
        <v>342</v>
      </c>
      <c r="Q54" s="450"/>
      <c r="R54" s="451"/>
      <c r="S54" s="452"/>
      <c r="T54" s="452"/>
      <c r="U54" s="453">
        <f t="shared" si="384"/>
        <v>0</v>
      </c>
      <c r="V54" s="452"/>
      <c r="W54" s="432" t="e">
        <f>ROUND((U54+V54)*⑤⑧処遇Ⅰ入力シート!$AG$17/⑤⑧処遇Ⅰ入力シート!$AC$17,0)</f>
        <v>#DIV/0!</v>
      </c>
      <c r="X54" s="454" t="e">
        <f t="shared" si="385"/>
        <v>#DIV/0!</v>
      </c>
      <c r="Y54" s="451"/>
      <c r="Z54" s="452"/>
      <c r="AA54" s="452"/>
      <c r="AB54" s="452"/>
      <c r="AC54" s="452"/>
      <c r="AD54" s="434">
        <f t="shared" si="14"/>
        <v>0</v>
      </c>
      <c r="AE54" s="432" t="e">
        <f>ROUND(AD54*⑤⑧処遇Ⅰ入力シート!$AG$17/⑤⑧処遇Ⅰ入力シート!$AC$17,0)</f>
        <v>#DIV/0!</v>
      </c>
      <c r="AF54" s="454" t="e">
        <f t="shared" si="386"/>
        <v>#DIV/0!</v>
      </c>
      <c r="AG54" s="455"/>
      <c r="AH54" s="452"/>
      <c r="AI54" s="452"/>
      <c r="AJ54" s="432" t="e">
        <f>ROUND(SUM(AG54:AI54)*⑤⑧処遇Ⅰ入力シート!$AG$17/⑤⑧処遇Ⅰ入力シート!$AC$17,0)</f>
        <v>#DIV/0!</v>
      </c>
      <c r="AK54" s="456" t="e">
        <f t="shared" si="387"/>
        <v>#DIV/0!</v>
      </c>
      <c r="AL54" s="437">
        <f t="shared" si="17"/>
        <v>0</v>
      </c>
      <c r="AM54" s="1466"/>
      <c r="AN54" s="1466"/>
      <c r="AO54" s="1466"/>
      <c r="AP54" s="345"/>
      <c r="AQ54" s="345"/>
      <c r="AR54" s="345"/>
      <c r="AS54" s="1438" t="s">
        <v>93</v>
      </c>
      <c r="AT54" s="1439"/>
      <c r="AU54" s="1442" t="s">
        <v>18</v>
      </c>
      <c r="AV54" s="1443"/>
      <c r="AW54" s="1444"/>
      <c r="AX54" s="1442" t="s">
        <v>22</v>
      </c>
      <c r="AY54" s="1444"/>
      <c r="AZ54" s="1450" t="s">
        <v>19</v>
      </c>
      <c r="BA54" s="1451"/>
      <c r="BB54" s="1452" t="s">
        <v>23</v>
      </c>
      <c r="BC54" s="1452"/>
      <c r="BD54" s="1452"/>
      <c r="BE54" s="1452"/>
      <c r="BF54" s="1452"/>
      <c r="BG54" s="1449"/>
      <c r="BH54" s="321"/>
      <c r="BI54" s="1456" t="s">
        <v>94</v>
      </c>
      <c r="BJ54" s="1456"/>
      <c r="BK54" s="1406" t="s">
        <v>18</v>
      </c>
      <c r="BL54" s="1406"/>
      <c r="BM54" s="1406"/>
      <c r="BN54" s="1406" t="s">
        <v>22</v>
      </c>
      <c r="BO54" s="1406"/>
      <c r="BP54" s="1406" t="s">
        <v>19</v>
      </c>
      <c r="BQ54" s="1406"/>
      <c r="BR54" s="1406"/>
      <c r="BS54" s="1406" t="s">
        <v>23</v>
      </c>
      <c r="BT54" s="1406"/>
      <c r="BU54" s="1406"/>
      <c r="BV54" s="1406"/>
      <c r="BW54" s="1406"/>
      <c r="BX54" s="1406"/>
      <c r="BY54" s="345"/>
      <c r="BZ54" s="364" t="str">
        <f t="shared" si="18"/>
        <v>0</v>
      </c>
      <c r="CB54" s="438">
        <f t="shared" si="64"/>
        <v>0</v>
      </c>
      <c r="CC54" s="439">
        <f t="shared" si="19"/>
        <v>0</v>
      </c>
      <c r="CD54" s="439">
        <f t="shared" si="65"/>
        <v>0</v>
      </c>
      <c r="CE54" s="439">
        <f t="shared" si="20"/>
        <v>0</v>
      </c>
      <c r="CF54" s="439">
        <f t="shared" si="21"/>
        <v>0</v>
      </c>
      <c r="CG54" s="440">
        <f t="shared" si="22"/>
        <v>0</v>
      </c>
      <c r="CH54" s="439">
        <f t="shared" si="23"/>
        <v>0</v>
      </c>
      <c r="CI54" s="440">
        <f t="shared" si="24"/>
        <v>0</v>
      </c>
      <c r="CJ54" s="439">
        <f t="shared" si="25"/>
        <v>0</v>
      </c>
      <c r="CK54" s="440">
        <f t="shared" si="26"/>
        <v>0</v>
      </c>
      <c r="CL54" s="439">
        <f t="shared" si="66"/>
        <v>0</v>
      </c>
      <c r="CM54" s="439">
        <f t="shared" si="27"/>
        <v>0</v>
      </c>
      <c r="CN54" s="439">
        <f t="shared" si="67"/>
        <v>0</v>
      </c>
      <c r="CO54" s="439">
        <f t="shared" si="28"/>
        <v>0</v>
      </c>
      <c r="CP54" s="439">
        <f t="shared" si="29"/>
        <v>0</v>
      </c>
      <c r="CQ54" s="440">
        <f t="shared" si="30"/>
        <v>0</v>
      </c>
      <c r="CR54" s="439">
        <f t="shared" si="31"/>
        <v>0</v>
      </c>
      <c r="CS54" s="440">
        <f t="shared" si="32"/>
        <v>0</v>
      </c>
      <c r="CT54" s="439">
        <f t="shared" si="33"/>
        <v>0</v>
      </c>
      <c r="CU54" s="440">
        <f t="shared" si="34"/>
        <v>0</v>
      </c>
      <c r="CV54" s="442">
        <f t="shared" si="68"/>
        <v>0</v>
      </c>
      <c r="CW54" s="442">
        <f t="shared" si="35"/>
        <v>0</v>
      </c>
      <c r="CX54" s="442">
        <f t="shared" si="69"/>
        <v>0</v>
      </c>
      <c r="CY54" s="442">
        <f t="shared" ref="CY54" si="469">CX54*$BZ54</f>
        <v>0</v>
      </c>
      <c r="CZ54" s="442">
        <f t="shared" si="71"/>
        <v>0</v>
      </c>
      <c r="DA54" s="442">
        <f t="shared" ref="DA54" si="470">CZ54*$BZ54</f>
        <v>0</v>
      </c>
      <c r="DB54" s="442">
        <f t="shared" si="73"/>
        <v>0</v>
      </c>
      <c r="DC54" s="442">
        <f t="shared" ref="DC54" si="471">DB54*$BZ54</f>
        <v>0</v>
      </c>
      <c r="DD54" s="442">
        <f t="shared" si="75"/>
        <v>0</v>
      </c>
      <c r="DE54" s="442">
        <f t="shared" ref="DE54" si="472">DD54*$BZ54</f>
        <v>0</v>
      </c>
      <c r="DF54" s="442">
        <f t="shared" si="77"/>
        <v>0</v>
      </c>
      <c r="DG54" s="442">
        <f t="shared" ref="DG54" si="473">DF54*$BZ54</f>
        <v>0</v>
      </c>
      <c r="DH54" s="442">
        <f t="shared" si="79"/>
        <v>0</v>
      </c>
      <c r="DI54" s="442">
        <f t="shared" si="41"/>
        <v>0</v>
      </c>
      <c r="DJ54" s="442">
        <f t="shared" si="80"/>
        <v>0</v>
      </c>
      <c r="DK54" s="442">
        <f t="shared" si="42"/>
        <v>0</v>
      </c>
      <c r="DL54" s="442">
        <f t="shared" si="43"/>
        <v>0</v>
      </c>
      <c r="DM54" s="440">
        <f t="shared" si="44"/>
        <v>0</v>
      </c>
      <c r="DN54" s="442">
        <f t="shared" si="45"/>
        <v>0</v>
      </c>
      <c r="DO54" s="440">
        <f t="shared" si="46"/>
        <v>0</v>
      </c>
      <c r="DP54" s="442">
        <f t="shared" si="47"/>
        <v>0</v>
      </c>
      <c r="DQ54" s="440">
        <f t="shared" si="48"/>
        <v>0</v>
      </c>
      <c r="DR54" s="439">
        <f t="shared" si="81"/>
        <v>0</v>
      </c>
      <c r="DS54" s="439">
        <f t="shared" si="49"/>
        <v>0</v>
      </c>
      <c r="DT54" s="439">
        <f t="shared" si="82"/>
        <v>0</v>
      </c>
      <c r="DU54" s="439">
        <f t="shared" ref="DU54" si="474">DT54*$BZ54</f>
        <v>0</v>
      </c>
      <c r="DV54" s="439">
        <f t="shared" si="84"/>
        <v>0</v>
      </c>
      <c r="DW54" s="439">
        <f t="shared" ref="DW54" si="475">DV54*$BZ54</f>
        <v>0</v>
      </c>
      <c r="DX54" s="439">
        <f t="shared" si="86"/>
        <v>0</v>
      </c>
      <c r="DY54" s="439">
        <f t="shared" ref="DY54" si="476">DX54*$BZ54</f>
        <v>0</v>
      </c>
      <c r="DZ54" s="439">
        <f t="shared" si="88"/>
        <v>0</v>
      </c>
      <c r="EA54" s="439">
        <f t="shared" ref="EA54" si="477">DZ54*$BZ54</f>
        <v>0</v>
      </c>
      <c r="EB54" s="439">
        <f t="shared" si="90"/>
        <v>0</v>
      </c>
      <c r="EC54" s="439">
        <f t="shared" ref="EC54" si="478">EB54*$BZ54</f>
        <v>0</v>
      </c>
      <c r="ED54" s="439">
        <f t="shared" si="92"/>
        <v>0</v>
      </c>
      <c r="EE54" s="439">
        <f t="shared" si="55"/>
        <v>0</v>
      </c>
      <c r="EF54" s="439">
        <f t="shared" si="93"/>
        <v>0</v>
      </c>
      <c r="EG54" s="439">
        <f t="shared" si="56"/>
        <v>0</v>
      </c>
      <c r="EH54" s="439">
        <f t="shared" si="57"/>
        <v>0</v>
      </c>
      <c r="EI54" s="444">
        <f t="shared" si="58"/>
        <v>0</v>
      </c>
      <c r="EJ54" s="439">
        <f t="shared" si="59"/>
        <v>0</v>
      </c>
      <c r="EK54" s="445">
        <f t="shared" si="60"/>
        <v>0</v>
      </c>
      <c r="EL54" s="439">
        <f t="shared" si="61"/>
        <v>0</v>
      </c>
      <c r="EM54" s="445">
        <f t="shared" si="62"/>
        <v>0</v>
      </c>
      <c r="EN54" s="446">
        <f t="shared" si="63"/>
        <v>0</v>
      </c>
    </row>
    <row r="55" spans="1:144" ht="20.100000000000001" customHeight="1">
      <c r="A55" s="447">
        <f t="shared" si="398"/>
        <v>42</v>
      </c>
      <c r="B55" s="1469"/>
      <c r="C55" s="1469"/>
      <c r="D55" s="448"/>
      <c r="E55" s="448"/>
      <c r="F55" s="448"/>
      <c r="G55" s="448"/>
      <c r="H55" s="448"/>
      <c r="I55" s="449" t="s">
        <v>17</v>
      </c>
      <c r="J55" s="448"/>
      <c r="K55" s="449" t="s">
        <v>44</v>
      </c>
      <c r="L55" s="448"/>
      <c r="M55" s="448"/>
      <c r="N55" s="425" t="str">
        <f>IF(L55="常勤",1,IF(M55="","",IF(M55=0,0,IF(ROUND(M55/⑤⑧処遇Ⅰ入力シート!$B$17,1)&lt;0.1,0.1,ROUND(M55/⑤⑧処遇Ⅰ入力シート!$B$17,1)))))</f>
        <v/>
      </c>
      <c r="O55" s="426"/>
      <c r="P55" s="427" t="s">
        <v>342</v>
      </c>
      <c r="Q55" s="450"/>
      <c r="R55" s="451"/>
      <c r="S55" s="452"/>
      <c r="T55" s="452"/>
      <c r="U55" s="453">
        <f t="shared" si="384"/>
        <v>0</v>
      </c>
      <c r="V55" s="452"/>
      <c r="W55" s="432" t="e">
        <f>ROUND((U55+V55)*⑤⑧処遇Ⅰ入力シート!$AG$17/⑤⑧処遇Ⅰ入力シート!$AC$17,0)</f>
        <v>#DIV/0!</v>
      </c>
      <c r="X55" s="454" t="e">
        <f t="shared" si="385"/>
        <v>#DIV/0!</v>
      </c>
      <c r="Y55" s="451"/>
      <c r="Z55" s="452"/>
      <c r="AA55" s="452"/>
      <c r="AB55" s="452"/>
      <c r="AC55" s="452"/>
      <c r="AD55" s="434">
        <f t="shared" si="14"/>
        <v>0</v>
      </c>
      <c r="AE55" s="432" t="e">
        <f>ROUND(AD55*⑤⑧処遇Ⅰ入力シート!$AG$17/⑤⑧処遇Ⅰ入力シート!$AC$17,0)</f>
        <v>#DIV/0!</v>
      </c>
      <c r="AF55" s="454" t="e">
        <f t="shared" si="386"/>
        <v>#DIV/0!</v>
      </c>
      <c r="AG55" s="455"/>
      <c r="AH55" s="452"/>
      <c r="AI55" s="452"/>
      <c r="AJ55" s="432" t="e">
        <f>ROUND(SUM(AG55:AI55)*⑤⑧処遇Ⅰ入力シート!$AG$17/⑤⑧処遇Ⅰ入力シート!$AC$17,0)</f>
        <v>#DIV/0!</v>
      </c>
      <c r="AK55" s="456" t="e">
        <f t="shared" si="387"/>
        <v>#DIV/0!</v>
      </c>
      <c r="AL55" s="437">
        <f t="shared" si="17"/>
        <v>0</v>
      </c>
      <c r="AM55" s="1466"/>
      <c r="AN55" s="1466"/>
      <c r="AO55" s="1466"/>
      <c r="AP55" s="345"/>
      <c r="AQ55" s="345"/>
      <c r="AR55" s="345"/>
      <c r="AS55" s="1440"/>
      <c r="AT55" s="1441"/>
      <c r="AU55" s="1445"/>
      <c r="AV55" s="1446"/>
      <c r="AW55" s="1447"/>
      <c r="AX55" s="1448"/>
      <c r="AY55" s="1449"/>
      <c r="AZ55" s="1450"/>
      <c r="BA55" s="1451"/>
      <c r="BB55" s="1453"/>
      <c r="BC55" s="1453"/>
      <c r="BD55" s="1453"/>
      <c r="BE55" s="1453"/>
      <c r="BF55" s="1453"/>
      <c r="BG55" s="1451"/>
      <c r="BH55" s="321"/>
      <c r="BI55" s="1456"/>
      <c r="BJ55" s="1456"/>
      <c r="BK55" s="1406"/>
      <c r="BL55" s="1406"/>
      <c r="BM55" s="1406"/>
      <c r="BN55" s="1406"/>
      <c r="BO55" s="1406"/>
      <c r="BP55" s="1406"/>
      <c r="BQ55" s="1406"/>
      <c r="BR55" s="1406"/>
      <c r="BS55" s="1406"/>
      <c r="BT55" s="1406"/>
      <c r="BU55" s="1406"/>
      <c r="BV55" s="1406"/>
      <c r="BW55" s="1406"/>
      <c r="BX55" s="1406"/>
      <c r="BY55" s="345"/>
      <c r="BZ55" s="364" t="str">
        <f t="shared" si="18"/>
        <v>0</v>
      </c>
      <c r="CB55" s="438">
        <f t="shared" si="64"/>
        <v>0</v>
      </c>
      <c r="CC55" s="439">
        <f t="shared" si="19"/>
        <v>0</v>
      </c>
      <c r="CD55" s="439">
        <f t="shared" si="65"/>
        <v>0</v>
      </c>
      <c r="CE55" s="439">
        <f t="shared" si="20"/>
        <v>0</v>
      </c>
      <c r="CF55" s="439">
        <f t="shared" si="21"/>
        <v>0</v>
      </c>
      <c r="CG55" s="440">
        <f t="shared" si="22"/>
        <v>0</v>
      </c>
      <c r="CH55" s="439">
        <f t="shared" si="23"/>
        <v>0</v>
      </c>
      <c r="CI55" s="440">
        <f t="shared" si="24"/>
        <v>0</v>
      </c>
      <c r="CJ55" s="439">
        <f t="shared" si="25"/>
        <v>0</v>
      </c>
      <c r="CK55" s="440">
        <f t="shared" si="26"/>
        <v>0</v>
      </c>
      <c r="CL55" s="439">
        <f t="shared" si="66"/>
        <v>0</v>
      </c>
      <c r="CM55" s="439">
        <f t="shared" si="27"/>
        <v>0</v>
      </c>
      <c r="CN55" s="439">
        <f t="shared" si="67"/>
        <v>0</v>
      </c>
      <c r="CO55" s="439">
        <f t="shared" si="28"/>
        <v>0</v>
      </c>
      <c r="CP55" s="439">
        <f t="shared" si="29"/>
        <v>0</v>
      </c>
      <c r="CQ55" s="440">
        <f t="shared" si="30"/>
        <v>0</v>
      </c>
      <c r="CR55" s="439">
        <f t="shared" si="31"/>
        <v>0</v>
      </c>
      <c r="CS55" s="440">
        <f t="shared" si="32"/>
        <v>0</v>
      </c>
      <c r="CT55" s="439">
        <f t="shared" si="33"/>
        <v>0</v>
      </c>
      <c r="CU55" s="440">
        <f t="shared" si="34"/>
        <v>0</v>
      </c>
      <c r="CV55" s="442">
        <f t="shared" si="68"/>
        <v>0</v>
      </c>
      <c r="CW55" s="442">
        <f t="shared" si="35"/>
        <v>0</v>
      </c>
      <c r="CX55" s="442">
        <f t="shared" si="69"/>
        <v>0</v>
      </c>
      <c r="CY55" s="442">
        <f t="shared" ref="CY55" si="479">CX55*$BZ55</f>
        <v>0</v>
      </c>
      <c r="CZ55" s="442">
        <f t="shared" si="71"/>
        <v>0</v>
      </c>
      <c r="DA55" s="442">
        <f t="shared" ref="DA55" si="480">CZ55*$BZ55</f>
        <v>0</v>
      </c>
      <c r="DB55" s="442">
        <f t="shared" si="73"/>
        <v>0</v>
      </c>
      <c r="DC55" s="442">
        <f t="shared" ref="DC55" si="481">DB55*$BZ55</f>
        <v>0</v>
      </c>
      <c r="DD55" s="442">
        <f t="shared" si="75"/>
        <v>0</v>
      </c>
      <c r="DE55" s="442">
        <f t="shared" ref="DE55" si="482">DD55*$BZ55</f>
        <v>0</v>
      </c>
      <c r="DF55" s="442">
        <f t="shared" si="77"/>
        <v>0</v>
      </c>
      <c r="DG55" s="442">
        <f t="shared" ref="DG55" si="483">DF55*$BZ55</f>
        <v>0</v>
      </c>
      <c r="DH55" s="442">
        <f t="shared" si="79"/>
        <v>0</v>
      </c>
      <c r="DI55" s="442">
        <f t="shared" si="41"/>
        <v>0</v>
      </c>
      <c r="DJ55" s="442">
        <f t="shared" si="80"/>
        <v>0</v>
      </c>
      <c r="DK55" s="442">
        <f t="shared" si="42"/>
        <v>0</v>
      </c>
      <c r="DL55" s="442">
        <f t="shared" si="43"/>
        <v>0</v>
      </c>
      <c r="DM55" s="440">
        <f t="shared" si="44"/>
        <v>0</v>
      </c>
      <c r="DN55" s="442">
        <f t="shared" si="45"/>
        <v>0</v>
      </c>
      <c r="DO55" s="440">
        <f t="shared" si="46"/>
        <v>0</v>
      </c>
      <c r="DP55" s="442">
        <f t="shared" si="47"/>
        <v>0</v>
      </c>
      <c r="DQ55" s="440">
        <f t="shared" si="48"/>
        <v>0</v>
      </c>
      <c r="DR55" s="439">
        <f t="shared" si="81"/>
        <v>0</v>
      </c>
      <c r="DS55" s="439">
        <f t="shared" si="49"/>
        <v>0</v>
      </c>
      <c r="DT55" s="439">
        <f t="shared" si="82"/>
        <v>0</v>
      </c>
      <c r="DU55" s="439">
        <f t="shared" ref="DU55" si="484">DT55*$BZ55</f>
        <v>0</v>
      </c>
      <c r="DV55" s="439">
        <f t="shared" si="84"/>
        <v>0</v>
      </c>
      <c r="DW55" s="439">
        <f t="shared" ref="DW55" si="485">DV55*$BZ55</f>
        <v>0</v>
      </c>
      <c r="DX55" s="439">
        <f t="shared" si="86"/>
        <v>0</v>
      </c>
      <c r="DY55" s="439">
        <f t="shared" ref="DY55" si="486">DX55*$BZ55</f>
        <v>0</v>
      </c>
      <c r="DZ55" s="439">
        <f t="shared" si="88"/>
        <v>0</v>
      </c>
      <c r="EA55" s="439">
        <f t="shared" ref="EA55" si="487">DZ55*$BZ55</f>
        <v>0</v>
      </c>
      <c r="EB55" s="439">
        <f t="shared" si="90"/>
        <v>0</v>
      </c>
      <c r="EC55" s="439">
        <f t="shared" ref="EC55" si="488">EB55*$BZ55</f>
        <v>0</v>
      </c>
      <c r="ED55" s="439">
        <f t="shared" si="92"/>
        <v>0</v>
      </c>
      <c r="EE55" s="439">
        <f t="shared" si="55"/>
        <v>0</v>
      </c>
      <c r="EF55" s="439">
        <f t="shared" si="93"/>
        <v>0</v>
      </c>
      <c r="EG55" s="439">
        <f t="shared" si="56"/>
        <v>0</v>
      </c>
      <c r="EH55" s="439">
        <f t="shared" si="57"/>
        <v>0</v>
      </c>
      <c r="EI55" s="444">
        <f t="shared" si="58"/>
        <v>0</v>
      </c>
      <c r="EJ55" s="439">
        <f t="shared" si="59"/>
        <v>0</v>
      </c>
      <c r="EK55" s="445">
        <f t="shared" si="60"/>
        <v>0</v>
      </c>
      <c r="EL55" s="439">
        <f t="shared" si="61"/>
        <v>0</v>
      </c>
      <c r="EM55" s="445">
        <f t="shared" si="62"/>
        <v>0</v>
      </c>
      <c r="EN55" s="446">
        <f t="shared" si="63"/>
        <v>0</v>
      </c>
    </row>
    <row r="56" spans="1:144" ht="20.100000000000001" customHeight="1">
      <c r="A56" s="447">
        <f t="shared" si="398"/>
        <v>43</v>
      </c>
      <c r="B56" s="1469"/>
      <c r="C56" s="1469"/>
      <c r="D56" s="448"/>
      <c r="E56" s="448"/>
      <c r="F56" s="448"/>
      <c r="G56" s="448"/>
      <c r="H56" s="448"/>
      <c r="I56" s="449" t="s">
        <v>17</v>
      </c>
      <c r="J56" s="448"/>
      <c r="K56" s="449" t="s">
        <v>44</v>
      </c>
      <c r="L56" s="448"/>
      <c r="M56" s="448"/>
      <c r="N56" s="425" t="str">
        <f>IF(L56="常勤",1,IF(M56="","",IF(M56=0,0,IF(ROUND(M56/⑤⑧処遇Ⅰ入力シート!$B$17,1)&lt;0.1,0.1,ROUND(M56/⑤⑧処遇Ⅰ入力シート!$B$17,1)))))</f>
        <v/>
      </c>
      <c r="O56" s="426"/>
      <c r="P56" s="427" t="s">
        <v>342</v>
      </c>
      <c r="Q56" s="450"/>
      <c r="R56" s="451"/>
      <c r="S56" s="452"/>
      <c r="T56" s="452"/>
      <c r="U56" s="453">
        <f t="shared" si="384"/>
        <v>0</v>
      </c>
      <c r="V56" s="452"/>
      <c r="W56" s="432" t="e">
        <f>ROUND((U56+V56)*⑤⑧処遇Ⅰ入力シート!$AG$17/⑤⑧処遇Ⅰ入力シート!$AC$17,0)</f>
        <v>#DIV/0!</v>
      </c>
      <c r="X56" s="454" t="e">
        <f t="shared" si="385"/>
        <v>#DIV/0!</v>
      </c>
      <c r="Y56" s="451"/>
      <c r="Z56" s="452"/>
      <c r="AA56" s="452"/>
      <c r="AB56" s="452"/>
      <c r="AC56" s="452"/>
      <c r="AD56" s="434">
        <f t="shared" si="14"/>
        <v>0</v>
      </c>
      <c r="AE56" s="432" t="e">
        <f>ROUND(AD56*⑤⑧処遇Ⅰ入力シート!$AG$17/⑤⑧処遇Ⅰ入力シート!$AC$17,0)</f>
        <v>#DIV/0!</v>
      </c>
      <c r="AF56" s="454" t="e">
        <f t="shared" si="386"/>
        <v>#DIV/0!</v>
      </c>
      <c r="AG56" s="455"/>
      <c r="AH56" s="452"/>
      <c r="AI56" s="452"/>
      <c r="AJ56" s="432" t="e">
        <f>ROUND(SUM(AG56:AI56)*⑤⑧処遇Ⅰ入力シート!$AG$17/⑤⑧処遇Ⅰ入力シート!$AC$17,0)</f>
        <v>#DIV/0!</v>
      </c>
      <c r="AK56" s="456" t="e">
        <f t="shared" si="387"/>
        <v>#DIV/0!</v>
      </c>
      <c r="AL56" s="437">
        <f t="shared" si="17"/>
        <v>0</v>
      </c>
      <c r="AM56" s="1466"/>
      <c r="AN56" s="1466"/>
      <c r="AO56" s="1466"/>
      <c r="AP56" s="345"/>
      <c r="AQ56" s="345"/>
      <c r="AR56" s="345"/>
      <c r="AS56" s="1417">
        <f>'③処遇Ⅱ及び職員処遇入力シート '!B77</f>
        <v>0</v>
      </c>
      <c r="AT56" s="1418"/>
      <c r="AU56" s="1429" t="str">
        <f>IF('③処遇Ⅱ及び職員処遇入力シート '!B84="○","☑","□")</f>
        <v>□</v>
      </c>
      <c r="AV56" s="1454" t="s">
        <v>20</v>
      </c>
      <c r="AW56" s="1454"/>
      <c r="AX56" s="1413">
        <f>'③処遇Ⅱ及び職員処遇入力シート '!G84</f>
        <v>0</v>
      </c>
      <c r="AY56" s="1413"/>
      <c r="AZ56" s="1423" t="str">
        <f>IF('③処遇Ⅱ及び職員処遇入力シート '!J84="","",'③処遇Ⅱ及び職員処遇入力シート '!J84)</f>
        <v/>
      </c>
      <c r="BA56" s="1423"/>
      <c r="BB56" s="1457" t="str">
        <f>IF('③処遇Ⅱ及び職員処遇入力シート '!L84="","",'③処遇Ⅱ及び職員処遇入力シート '!L84)</f>
        <v/>
      </c>
      <c r="BC56" s="1458"/>
      <c r="BD56" s="1458"/>
      <c r="BE56" s="1458"/>
      <c r="BF56" s="1458"/>
      <c r="BG56" s="1459"/>
      <c r="BH56" s="321"/>
      <c r="BI56" s="1413" t="str">
        <f>'③処遇Ⅱ及び職員処遇入力シート '!B106</f>
        <v/>
      </c>
      <c r="BJ56" s="1413"/>
      <c r="BK56" s="1414" t="str">
        <f>IF('③処遇Ⅱ及び職員処遇入力シート '!B111="○","☑","□")</f>
        <v>□</v>
      </c>
      <c r="BL56" s="1415" t="s">
        <v>20</v>
      </c>
      <c r="BM56" s="1415"/>
      <c r="BN56" s="1413">
        <f>'③処遇Ⅱ及び職員処遇入力シート '!G113</f>
        <v>0</v>
      </c>
      <c r="BO56" s="1413"/>
      <c r="BP56" s="1409"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409"/>
      <c r="BR56" s="1409"/>
      <c r="BS56" s="1407" t="str">
        <f>IF('③処遇Ⅱ及び職員処遇入力シート '!O113="","",'③処遇Ⅱ及び職員処遇入力シート '!O113)</f>
        <v/>
      </c>
      <c r="BT56" s="1407"/>
      <c r="BU56" s="1407"/>
      <c r="BV56" s="1407"/>
      <c r="BW56" s="1407"/>
      <c r="BX56" s="1407"/>
      <c r="BY56" s="345"/>
      <c r="BZ56" s="364" t="str">
        <f t="shared" si="18"/>
        <v>0</v>
      </c>
      <c r="CB56" s="438">
        <f t="shared" si="64"/>
        <v>0</v>
      </c>
      <c r="CC56" s="439">
        <f t="shared" si="19"/>
        <v>0</v>
      </c>
      <c r="CD56" s="439">
        <f t="shared" si="65"/>
        <v>0</v>
      </c>
      <c r="CE56" s="439">
        <f t="shared" si="20"/>
        <v>0</v>
      </c>
      <c r="CF56" s="439">
        <f t="shared" si="21"/>
        <v>0</v>
      </c>
      <c r="CG56" s="440">
        <f t="shared" si="22"/>
        <v>0</v>
      </c>
      <c r="CH56" s="439">
        <f t="shared" si="23"/>
        <v>0</v>
      </c>
      <c r="CI56" s="440">
        <f t="shared" si="24"/>
        <v>0</v>
      </c>
      <c r="CJ56" s="439">
        <f t="shared" si="25"/>
        <v>0</v>
      </c>
      <c r="CK56" s="440">
        <f t="shared" si="26"/>
        <v>0</v>
      </c>
      <c r="CL56" s="439">
        <f t="shared" si="66"/>
        <v>0</v>
      </c>
      <c r="CM56" s="439">
        <f t="shared" si="27"/>
        <v>0</v>
      </c>
      <c r="CN56" s="439">
        <f t="shared" si="67"/>
        <v>0</v>
      </c>
      <c r="CO56" s="439">
        <f t="shared" si="28"/>
        <v>0</v>
      </c>
      <c r="CP56" s="439">
        <f t="shared" si="29"/>
        <v>0</v>
      </c>
      <c r="CQ56" s="440">
        <f t="shared" si="30"/>
        <v>0</v>
      </c>
      <c r="CR56" s="439">
        <f t="shared" si="31"/>
        <v>0</v>
      </c>
      <c r="CS56" s="440">
        <f t="shared" si="32"/>
        <v>0</v>
      </c>
      <c r="CT56" s="439">
        <f t="shared" si="33"/>
        <v>0</v>
      </c>
      <c r="CU56" s="440">
        <f t="shared" si="34"/>
        <v>0</v>
      </c>
      <c r="CV56" s="442">
        <f t="shared" si="68"/>
        <v>0</v>
      </c>
      <c r="CW56" s="442">
        <f t="shared" si="35"/>
        <v>0</v>
      </c>
      <c r="CX56" s="442">
        <f t="shared" si="69"/>
        <v>0</v>
      </c>
      <c r="CY56" s="442">
        <f t="shared" ref="CY56" si="489">CX56*$BZ56</f>
        <v>0</v>
      </c>
      <c r="CZ56" s="442">
        <f t="shared" si="71"/>
        <v>0</v>
      </c>
      <c r="DA56" s="442">
        <f t="shared" ref="DA56" si="490">CZ56*$BZ56</f>
        <v>0</v>
      </c>
      <c r="DB56" s="442">
        <f t="shared" si="73"/>
        <v>0</v>
      </c>
      <c r="DC56" s="442">
        <f t="shared" ref="DC56" si="491">DB56*$BZ56</f>
        <v>0</v>
      </c>
      <c r="DD56" s="442">
        <f t="shared" si="75"/>
        <v>0</v>
      </c>
      <c r="DE56" s="442">
        <f t="shared" ref="DE56" si="492">DD56*$BZ56</f>
        <v>0</v>
      </c>
      <c r="DF56" s="442">
        <f t="shared" si="77"/>
        <v>0</v>
      </c>
      <c r="DG56" s="442">
        <f t="shared" ref="DG56" si="493">DF56*$BZ56</f>
        <v>0</v>
      </c>
      <c r="DH56" s="442">
        <f t="shared" si="79"/>
        <v>0</v>
      </c>
      <c r="DI56" s="442">
        <f t="shared" si="41"/>
        <v>0</v>
      </c>
      <c r="DJ56" s="442">
        <f t="shared" si="80"/>
        <v>0</v>
      </c>
      <c r="DK56" s="442">
        <f t="shared" si="42"/>
        <v>0</v>
      </c>
      <c r="DL56" s="442">
        <f t="shared" si="43"/>
        <v>0</v>
      </c>
      <c r="DM56" s="440">
        <f t="shared" si="44"/>
        <v>0</v>
      </c>
      <c r="DN56" s="442">
        <f t="shared" si="45"/>
        <v>0</v>
      </c>
      <c r="DO56" s="440">
        <f t="shared" si="46"/>
        <v>0</v>
      </c>
      <c r="DP56" s="442">
        <f t="shared" si="47"/>
        <v>0</v>
      </c>
      <c r="DQ56" s="440">
        <f t="shared" si="48"/>
        <v>0</v>
      </c>
      <c r="DR56" s="439">
        <f t="shared" si="81"/>
        <v>0</v>
      </c>
      <c r="DS56" s="439">
        <f t="shared" si="49"/>
        <v>0</v>
      </c>
      <c r="DT56" s="439">
        <f t="shared" si="82"/>
        <v>0</v>
      </c>
      <c r="DU56" s="439">
        <f t="shared" ref="DU56" si="494">DT56*$BZ56</f>
        <v>0</v>
      </c>
      <c r="DV56" s="439">
        <f t="shared" si="84"/>
        <v>0</v>
      </c>
      <c r="DW56" s="439">
        <f t="shared" ref="DW56" si="495">DV56*$BZ56</f>
        <v>0</v>
      </c>
      <c r="DX56" s="439">
        <f t="shared" si="86"/>
        <v>0</v>
      </c>
      <c r="DY56" s="439">
        <f t="shared" ref="DY56" si="496">DX56*$BZ56</f>
        <v>0</v>
      </c>
      <c r="DZ56" s="439">
        <f t="shared" si="88"/>
        <v>0</v>
      </c>
      <c r="EA56" s="439">
        <f t="shared" ref="EA56" si="497">DZ56*$BZ56</f>
        <v>0</v>
      </c>
      <c r="EB56" s="439">
        <f t="shared" si="90"/>
        <v>0</v>
      </c>
      <c r="EC56" s="439">
        <f t="shared" ref="EC56" si="498">EB56*$BZ56</f>
        <v>0</v>
      </c>
      <c r="ED56" s="439">
        <f t="shared" si="92"/>
        <v>0</v>
      </c>
      <c r="EE56" s="439">
        <f t="shared" si="55"/>
        <v>0</v>
      </c>
      <c r="EF56" s="439">
        <f t="shared" si="93"/>
        <v>0</v>
      </c>
      <c r="EG56" s="439">
        <f t="shared" si="56"/>
        <v>0</v>
      </c>
      <c r="EH56" s="439">
        <f t="shared" si="57"/>
        <v>0</v>
      </c>
      <c r="EI56" s="444">
        <f t="shared" si="58"/>
        <v>0</v>
      </c>
      <c r="EJ56" s="439">
        <f t="shared" si="59"/>
        <v>0</v>
      </c>
      <c r="EK56" s="445">
        <f t="shared" si="60"/>
        <v>0</v>
      </c>
      <c r="EL56" s="439">
        <f t="shared" si="61"/>
        <v>0</v>
      </c>
      <c r="EM56" s="445">
        <f t="shared" si="62"/>
        <v>0</v>
      </c>
      <c r="EN56" s="446">
        <f t="shared" si="63"/>
        <v>0</v>
      </c>
    </row>
    <row r="57" spans="1:144" ht="20.100000000000001" customHeight="1">
      <c r="A57" s="447">
        <f t="shared" si="398"/>
        <v>44</v>
      </c>
      <c r="B57" s="1469"/>
      <c r="C57" s="1469"/>
      <c r="D57" s="448"/>
      <c r="E57" s="448"/>
      <c r="F57" s="448"/>
      <c r="G57" s="448"/>
      <c r="H57" s="448"/>
      <c r="I57" s="449" t="s">
        <v>17</v>
      </c>
      <c r="J57" s="448"/>
      <c r="K57" s="449" t="s">
        <v>44</v>
      </c>
      <c r="L57" s="448"/>
      <c r="M57" s="448"/>
      <c r="N57" s="425" t="str">
        <f>IF(L57="常勤",1,IF(M57="","",IF(M57=0,0,IF(ROUND(M57/⑤⑧処遇Ⅰ入力シート!$B$17,1)&lt;0.1,0.1,ROUND(M57/⑤⑧処遇Ⅰ入力シート!$B$17,1)))))</f>
        <v/>
      </c>
      <c r="O57" s="426"/>
      <c r="P57" s="427" t="s">
        <v>342</v>
      </c>
      <c r="Q57" s="450"/>
      <c r="R57" s="451"/>
      <c r="S57" s="452"/>
      <c r="T57" s="452"/>
      <c r="U57" s="453">
        <f t="shared" si="384"/>
        <v>0</v>
      </c>
      <c r="V57" s="452"/>
      <c r="W57" s="432" t="e">
        <f>ROUND((U57+V57)*⑤⑧処遇Ⅰ入力シート!$AG$17/⑤⑧処遇Ⅰ入力シート!$AC$17,0)</f>
        <v>#DIV/0!</v>
      </c>
      <c r="X57" s="454" t="e">
        <f t="shared" si="385"/>
        <v>#DIV/0!</v>
      </c>
      <c r="Y57" s="451"/>
      <c r="Z57" s="452"/>
      <c r="AA57" s="452"/>
      <c r="AB57" s="452"/>
      <c r="AC57" s="452"/>
      <c r="AD57" s="434">
        <f t="shared" si="14"/>
        <v>0</v>
      </c>
      <c r="AE57" s="432" t="e">
        <f>ROUND(AD57*⑤⑧処遇Ⅰ入力シート!$AG$17/⑤⑧処遇Ⅰ入力シート!$AC$17,0)</f>
        <v>#DIV/0!</v>
      </c>
      <c r="AF57" s="454" t="e">
        <f t="shared" si="386"/>
        <v>#DIV/0!</v>
      </c>
      <c r="AG57" s="455"/>
      <c r="AH57" s="452"/>
      <c r="AI57" s="452"/>
      <c r="AJ57" s="432" t="e">
        <f>ROUND(SUM(AG57:AI57)*⑤⑧処遇Ⅰ入力シート!$AG$17/⑤⑧処遇Ⅰ入力シート!$AC$17,0)</f>
        <v>#DIV/0!</v>
      </c>
      <c r="AK57" s="456" t="e">
        <f t="shared" si="387"/>
        <v>#DIV/0!</v>
      </c>
      <c r="AL57" s="437">
        <f t="shared" si="17"/>
        <v>0</v>
      </c>
      <c r="AM57" s="1466"/>
      <c r="AN57" s="1466"/>
      <c r="AO57" s="1466"/>
      <c r="AP57" s="345"/>
      <c r="AQ57" s="345"/>
      <c r="AR57" s="345"/>
      <c r="AS57" s="1419"/>
      <c r="AT57" s="1420"/>
      <c r="AU57" s="1430"/>
      <c r="AV57" s="1455"/>
      <c r="AW57" s="1455"/>
      <c r="AX57" s="1413"/>
      <c r="AY57" s="1413"/>
      <c r="AZ57" s="1423"/>
      <c r="BA57" s="1423"/>
      <c r="BB57" s="1460"/>
      <c r="BC57" s="1461"/>
      <c r="BD57" s="1461"/>
      <c r="BE57" s="1461"/>
      <c r="BF57" s="1461"/>
      <c r="BG57" s="1462"/>
      <c r="BH57" s="321"/>
      <c r="BI57" s="1413"/>
      <c r="BJ57" s="1413"/>
      <c r="BK57" s="1414"/>
      <c r="BL57" s="1415"/>
      <c r="BM57" s="1415"/>
      <c r="BN57" s="1413"/>
      <c r="BO57" s="1413"/>
      <c r="BP57" s="1410"/>
      <c r="BQ57" s="1410"/>
      <c r="BR57" s="1410"/>
      <c r="BS57" s="1407"/>
      <c r="BT57" s="1407"/>
      <c r="BU57" s="1407"/>
      <c r="BV57" s="1407"/>
      <c r="BW57" s="1407"/>
      <c r="BX57" s="1407"/>
      <c r="BY57" s="345"/>
      <c r="BZ57" s="364" t="str">
        <f t="shared" si="18"/>
        <v>0</v>
      </c>
      <c r="CB57" s="438">
        <f t="shared" si="64"/>
        <v>0</v>
      </c>
      <c r="CC57" s="439">
        <f t="shared" si="19"/>
        <v>0</v>
      </c>
      <c r="CD57" s="439">
        <f t="shared" si="65"/>
        <v>0</v>
      </c>
      <c r="CE57" s="439">
        <f t="shared" si="20"/>
        <v>0</v>
      </c>
      <c r="CF57" s="439">
        <f t="shared" si="21"/>
        <v>0</v>
      </c>
      <c r="CG57" s="440">
        <f t="shared" si="22"/>
        <v>0</v>
      </c>
      <c r="CH57" s="439">
        <f t="shared" si="23"/>
        <v>0</v>
      </c>
      <c r="CI57" s="440">
        <f t="shared" si="24"/>
        <v>0</v>
      </c>
      <c r="CJ57" s="439">
        <f t="shared" si="25"/>
        <v>0</v>
      </c>
      <c r="CK57" s="440">
        <f t="shared" si="26"/>
        <v>0</v>
      </c>
      <c r="CL57" s="439">
        <f t="shared" si="66"/>
        <v>0</v>
      </c>
      <c r="CM57" s="439">
        <f t="shared" si="27"/>
        <v>0</v>
      </c>
      <c r="CN57" s="439">
        <f t="shared" si="67"/>
        <v>0</v>
      </c>
      <c r="CO57" s="439">
        <f t="shared" si="28"/>
        <v>0</v>
      </c>
      <c r="CP57" s="439">
        <f t="shared" si="29"/>
        <v>0</v>
      </c>
      <c r="CQ57" s="440">
        <f t="shared" si="30"/>
        <v>0</v>
      </c>
      <c r="CR57" s="439">
        <f t="shared" si="31"/>
        <v>0</v>
      </c>
      <c r="CS57" s="440">
        <f t="shared" si="32"/>
        <v>0</v>
      </c>
      <c r="CT57" s="439">
        <f t="shared" si="33"/>
        <v>0</v>
      </c>
      <c r="CU57" s="440">
        <f t="shared" si="34"/>
        <v>0</v>
      </c>
      <c r="CV57" s="442">
        <f t="shared" si="68"/>
        <v>0</v>
      </c>
      <c r="CW57" s="442">
        <f t="shared" si="35"/>
        <v>0</v>
      </c>
      <c r="CX57" s="442">
        <f t="shared" si="69"/>
        <v>0</v>
      </c>
      <c r="CY57" s="442">
        <f t="shared" ref="CY57" si="499">CX57*$BZ57</f>
        <v>0</v>
      </c>
      <c r="CZ57" s="442">
        <f t="shared" si="71"/>
        <v>0</v>
      </c>
      <c r="DA57" s="442">
        <f t="shared" ref="DA57" si="500">CZ57*$BZ57</f>
        <v>0</v>
      </c>
      <c r="DB57" s="442">
        <f t="shared" si="73"/>
        <v>0</v>
      </c>
      <c r="DC57" s="442">
        <f t="shared" ref="DC57" si="501">DB57*$BZ57</f>
        <v>0</v>
      </c>
      <c r="DD57" s="442">
        <f t="shared" si="75"/>
        <v>0</v>
      </c>
      <c r="DE57" s="442">
        <f t="shared" ref="DE57" si="502">DD57*$BZ57</f>
        <v>0</v>
      </c>
      <c r="DF57" s="442">
        <f t="shared" si="77"/>
        <v>0</v>
      </c>
      <c r="DG57" s="442">
        <f t="shared" ref="DG57" si="503">DF57*$BZ57</f>
        <v>0</v>
      </c>
      <c r="DH57" s="442">
        <f t="shared" si="79"/>
        <v>0</v>
      </c>
      <c r="DI57" s="442">
        <f t="shared" si="41"/>
        <v>0</v>
      </c>
      <c r="DJ57" s="442">
        <f t="shared" si="80"/>
        <v>0</v>
      </c>
      <c r="DK57" s="442">
        <f t="shared" si="42"/>
        <v>0</v>
      </c>
      <c r="DL57" s="442">
        <f t="shared" si="43"/>
        <v>0</v>
      </c>
      <c r="DM57" s="440">
        <f t="shared" si="44"/>
        <v>0</v>
      </c>
      <c r="DN57" s="442">
        <f t="shared" si="45"/>
        <v>0</v>
      </c>
      <c r="DO57" s="440">
        <f t="shared" si="46"/>
        <v>0</v>
      </c>
      <c r="DP57" s="442">
        <f t="shared" si="47"/>
        <v>0</v>
      </c>
      <c r="DQ57" s="440">
        <f t="shared" si="48"/>
        <v>0</v>
      </c>
      <c r="DR57" s="439">
        <f t="shared" si="81"/>
        <v>0</v>
      </c>
      <c r="DS57" s="439">
        <f t="shared" si="49"/>
        <v>0</v>
      </c>
      <c r="DT57" s="439">
        <f t="shared" si="82"/>
        <v>0</v>
      </c>
      <c r="DU57" s="439">
        <f t="shared" ref="DU57" si="504">DT57*$BZ57</f>
        <v>0</v>
      </c>
      <c r="DV57" s="439">
        <f t="shared" si="84"/>
        <v>0</v>
      </c>
      <c r="DW57" s="439">
        <f t="shared" ref="DW57" si="505">DV57*$BZ57</f>
        <v>0</v>
      </c>
      <c r="DX57" s="439">
        <f t="shared" si="86"/>
        <v>0</v>
      </c>
      <c r="DY57" s="439">
        <f t="shared" ref="DY57" si="506">DX57*$BZ57</f>
        <v>0</v>
      </c>
      <c r="DZ57" s="439">
        <f t="shared" si="88"/>
        <v>0</v>
      </c>
      <c r="EA57" s="439">
        <f t="shared" ref="EA57" si="507">DZ57*$BZ57</f>
        <v>0</v>
      </c>
      <c r="EB57" s="439">
        <f t="shared" si="90"/>
        <v>0</v>
      </c>
      <c r="EC57" s="439">
        <f t="shared" ref="EC57" si="508">EB57*$BZ57</f>
        <v>0</v>
      </c>
      <c r="ED57" s="439">
        <f t="shared" si="92"/>
        <v>0</v>
      </c>
      <c r="EE57" s="439">
        <f t="shared" si="55"/>
        <v>0</v>
      </c>
      <c r="EF57" s="439">
        <f t="shared" si="93"/>
        <v>0</v>
      </c>
      <c r="EG57" s="439">
        <f t="shared" si="56"/>
        <v>0</v>
      </c>
      <c r="EH57" s="439">
        <f t="shared" si="57"/>
        <v>0</v>
      </c>
      <c r="EI57" s="444">
        <f t="shared" si="58"/>
        <v>0</v>
      </c>
      <c r="EJ57" s="439">
        <f t="shared" si="59"/>
        <v>0</v>
      </c>
      <c r="EK57" s="445">
        <f t="shared" si="60"/>
        <v>0</v>
      </c>
      <c r="EL57" s="439">
        <f t="shared" si="61"/>
        <v>0</v>
      </c>
      <c r="EM57" s="445">
        <f t="shared" si="62"/>
        <v>0</v>
      </c>
      <c r="EN57" s="446">
        <f t="shared" si="63"/>
        <v>0</v>
      </c>
    </row>
    <row r="58" spans="1:144" ht="20.100000000000001" customHeight="1">
      <c r="A58" s="447">
        <f t="shared" si="398"/>
        <v>45</v>
      </c>
      <c r="B58" s="1469"/>
      <c r="C58" s="1469"/>
      <c r="D58" s="448"/>
      <c r="E58" s="448"/>
      <c r="F58" s="448"/>
      <c r="G58" s="448"/>
      <c r="H58" s="448"/>
      <c r="I58" s="449" t="s">
        <v>17</v>
      </c>
      <c r="J58" s="448"/>
      <c r="K58" s="449" t="s">
        <v>44</v>
      </c>
      <c r="L58" s="448"/>
      <c r="M58" s="448"/>
      <c r="N58" s="425" t="str">
        <f>IF(L58="常勤",1,IF(M58="","",IF(M58=0,0,IF(ROUND(M58/⑤⑧処遇Ⅰ入力シート!$B$17,1)&lt;0.1,0.1,ROUND(M58/⑤⑧処遇Ⅰ入力シート!$B$17,1)))))</f>
        <v/>
      </c>
      <c r="O58" s="426"/>
      <c r="P58" s="427" t="s">
        <v>342</v>
      </c>
      <c r="Q58" s="450"/>
      <c r="R58" s="451"/>
      <c r="S58" s="452"/>
      <c r="T58" s="452"/>
      <c r="U58" s="453">
        <f t="shared" si="384"/>
        <v>0</v>
      </c>
      <c r="V58" s="452"/>
      <c r="W58" s="432" t="e">
        <f>ROUND((U58+V58)*⑤⑧処遇Ⅰ入力シート!$AG$17/⑤⑧処遇Ⅰ入力シート!$AC$17,0)</f>
        <v>#DIV/0!</v>
      </c>
      <c r="X58" s="454" t="e">
        <f t="shared" si="385"/>
        <v>#DIV/0!</v>
      </c>
      <c r="Y58" s="451"/>
      <c r="Z58" s="452"/>
      <c r="AA58" s="452"/>
      <c r="AB58" s="452"/>
      <c r="AC58" s="452"/>
      <c r="AD58" s="434">
        <f t="shared" si="14"/>
        <v>0</v>
      </c>
      <c r="AE58" s="432" t="e">
        <f>ROUND(AD58*⑤⑧処遇Ⅰ入力シート!$AG$17/⑤⑧処遇Ⅰ入力シート!$AC$17,0)</f>
        <v>#DIV/0!</v>
      </c>
      <c r="AF58" s="454" t="e">
        <f t="shared" si="386"/>
        <v>#DIV/0!</v>
      </c>
      <c r="AG58" s="455"/>
      <c r="AH58" s="452"/>
      <c r="AI58" s="452"/>
      <c r="AJ58" s="432" t="e">
        <f>ROUND(SUM(AG58:AI58)*⑤⑧処遇Ⅰ入力シート!$AG$17/⑤⑧処遇Ⅰ入力シート!$AC$17,0)</f>
        <v>#DIV/0!</v>
      </c>
      <c r="AK58" s="456" t="e">
        <f t="shared" si="387"/>
        <v>#DIV/0!</v>
      </c>
      <c r="AL58" s="437">
        <f t="shared" si="17"/>
        <v>0</v>
      </c>
      <c r="AM58" s="1466"/>
      <c r="AN58" s="1466"/>
      <c r="AO58" s="1466"/>
      <c r="AP58" s="345"/>
      <c r="AQ58" s="345"/>
      <c r="AR58" s="345"/>
      <c r="AS58" s="1419"/>
      <c r="AT58" s="1420"/>
      <c r="AU58" s="1429" t="str">
        <f>IF('③処遇Ⅱ及び職員処遇入力シート '!B85="○","☑","□")</f>
        <v>□</v>
      </c>
      <c r="AV58" s="1425" t="s">
        <v>338</v>
      </c>
      <c r="AW58" s="1427" t="str">
        <f>IF('③処遇Ⅱ及び職員処遇入力シート '!E85="","",'③処遇Ⅱ及び職員処遇入力シート '!E85)</f>
        <v/>
      </c>
      <c r="AX58" s="1413">
        <f>'③処遇Ⅱ及び職員処遇入力シート '!G85</f>
        <v>0</v>
      </c>
      <c r="AY58" s="1413"/>
      <c r="AZ58" s="1423" t="str">
        <f>IF('③処遇Ⅱ及び職員処遇入力シート '!J85="","",'③処遇Ⅱ及び職員処遇入力シート '!J85)</f>
        <v/>
      </c>
      <c r="BA58" s="1423"/>
      <c r="BB58" s="1460"/>
      <c r="BC58" s="1461"/>
      <c r="BD58" s="1461"/>
      <c r="BE58" s="1461"/>
      <c r="BF58" s="1461"/>
      <c r="BG58" s="1462"/>
      <c r="BH58" s="321"/>
      <c r="BI58" s="1413"/>
      <c r="BJ58" s="1413"/>
      <c r="BK58" s="1414" t="str">
        <f>IF('③処遇Ⅱ及び職員処遇入力シート '!B112="○","☑","□")</f>
        <v>□</v>
      </c>
      <c r="BL58" s="1431" t="s">
        <v>338</v>
      </c>
      <c r="BM58" s="1424" t="str">
        <f>IF('③処遇Ⅱ及び職員処遇入力シート '!E114="","",'③処遇Ⅱ及び職員処遇入力シート '!E114)</f>
        <v/>
      </c>
      <c r="BN58" s="1413">
        <f>'③処遇Ⅱ及び職員処遇入力シート '!G114</f>
        <v>0</v>
      </c>
      <c r="BO58" s="1413"/>
      <c r="BP58" s="1410"/>
      <c r="BQ58" s="1410"/>
      <c r="BR58" s="1410"/>
      <c r="BS58" s="1407"/>
      <c r="BT58" s="1407"/>
      <c r="BU58" s="1407"/>
      <c r="BV58" s="1407"/>
      <c r="BW58" s="1407"/>
      <c r="BX58" s="1407"/>
      <c r="BY58" s="345"/>
      <c r="BZ58" s="364" t="str">
        <f t="shared" si="18"/>
        <v>0</v>
      </c>
      <c r="CB58" s="438">
        <f t="shared" si="64"/>
        <v>0</v>
      </c>
      <c r="CC58" s="439">
        <f t="shared" si="19"/>
        <v>0</v>
      </c>
      <c r="CD58" s="439">
        <f t="shared" si="65"/>
        <v>0</v>
      </c>
      <c r="CE58" s="439">
        <f t="shared" si="20"/>
        <v>0</v>
      </c>
      <c r="CF58" s="439">
        <f t="shared" si="21"/>
        <v>0</v>
      </c>
      <c r="CG58" s="440">
        <f t="shared" si="22"/>
        <v>0</v>
      </c>
      <c r="CH58" s="439">
        <f t="shared" si="23"/>
        <v>0</v>
      </c>
      <c r="CI58" s="440">
        <f t="shared" si="24"/>
        <v>0</v>
      </c>
      <c r="CJ58" s="439">
        <f t="shared" si="25"/>
        <v>0</v>
      </c>
      <c r="CK58" s="440">
        <f t="shared" si="26"/>
        <v>0</v>
      </c>
      <c r="CL58" s="439">
        <f t="shared" si="66"/>
        <v>0</v>
      </c>
      <c r="CM58" s="439">
        <f t="shared" si="27"/>
        <v>0</v>
      </c>
      <c r="CN58" s="439">
        <f t="shared" si="67"/>
        <v>0</v>
      </c>
      <c r="CO58" s="439">
        <f t="shared" si="28"/>
        <v>0</v>
      </c>
      <c r="CP58" s="439">
        <f t="shared" si="29"/>
        <v>0</v>
      </c>
      <c r="CQ58" s="440">
        <f t="shared" si="30"/>
        <v>0</v>
      </c>
      <c r="CR58" s="439">
        <f t="shared" si="31"/>
        <v>0</v>
      </c>
      <c r="CS58" s="440">
        <f t="shared" si="32"/>
        <v>0</v>
      </c>
      <c r="CT58" s="439">
        <f t="shared" si="33"/>
        <v>0</v>
      </c>
      <c r="CU58" s="440">
        <f t="shared" si="34"/>
        <v>0</v>
      </c>
      <c r="CV58" s="442">
        <f t="shared" si="68"/>
        <v>0</v>
      </c>
      <c r="CW58" s="442">
        <f t="shared" si="35"/>
        <v>0</v>
      </c>
      <c r="CX58" s="442">
        <f t="shared" si="69"/>
        <v>0</v>
      </c>
      <c r="CY58" s="442">
        <f t="shared" ref="CY58" si="509">CX58*$BZ58</f>
        <v>0</v>
      </c>
      <c r="CZ58" s="442">
        <f t="shared" si="71"/>
        <v>0</v>
      </c>
      <c r="DA58" s="442">
        <f t="shared" ref="DA58" si="510">CZ58*$BZ58</f>
        <v>0</v>
      </c>
      <c r="DB58" s="442">
        <f t="shared" si="73"/>
        <v>0</v>
      </c>
      <c r="DC58" s="442">
        <f t="shared" ref="DC58" si="511">DB58*$BZ58</f>
        <v>0</v>
      </c>
      <c r="DD58" s="442">
        <f t="shared" si="75"/>
        <v>0</v>
      </c>
      <c r="DE58" s="442">
        <f t="shared" ref="DE58" si="512">DD58*$BZ58</f>
        <v>0</v>
      </c>
      <c r="DF58" s="442">
        <f t="shared" si="77"/>
        <v>0</v>
      </c>
      <c r="DG58" s="442">
        <f t="shared" ref="DG58" si="513">DF58*$BZ58</f>
        <v>0</v>
      </c>
      <c r="DH58" s="442">
        <f t="shared" si="79"/>
        <v>0</v>
      </c>
      <c r="DI58" s="442">
        <f t="shared" si="41"/>
        <v>0</v>
      </c>
      <c r="DJ58" s="442">
        <f t="shared" si="80"/>
        <v>0</v>
      </c>
      <c r="DK58" s="442">
        <f t="shared" si="42"/>
        <v>0</v>
      </c>
      <c r="DL58" s="442">
        <f t="shared" si="43"/>
        <v>0</v>
      </c>
      <c r="DM58" s="440">
        <f t="shared" si="44"/>
        <v>0</v>
      </c>
      <c r="DN58" s="442">
        <f t="shared" si="45"/>
        <v>0</v>
      </c>
      <c r="DO58" s="440">
        <f t="shared" si="46"/>
        <v>0</v>
      </c>
      <c r="DP58" s="442">
        <f t="shared" si="47"/>
        <v>0</v>
      </c>
      <c r="DQ58" s="440">
        <f t="shared" si="48"/>
        <v>0</v>
      </c>
      <c r="DR58" s="439">
        <f t="shared" si="81"/>
        <v>0</v>
      </c>
      <c r="DS58" s="439">
        <f t="shared" si="49"/>
        <v>0</v>
      </c>
      <c r="DT58" s="439">
        <f t="shared" si="82"/>
        <v>0</v>
      </c>
      <c r="DU58" s="439">
        <f t="shared" ref="DU58" si="514">DT58*$BZ58</f>
        <v>0</v>
      </c>
      <c r="DV58" s="439">
        <f t="shared" si="84"/>
        <v>0</v>
      </c>
      <c r="DW58" s="439">
        <f t="shared" ref="DW58" si="515">DV58*$BZ58</f>
        <v>0</v>
      </c>
      <c r="DX58" s="439">
        <f t="shared" si="86"/>
        <v>0</v>
      </c>
      <c r="DY58" s="439">
        <f t="shared" ref="DY58" si="516">DX58*$BZ58</f>
        <v>0</v>
      </c>
      <c r="DZ58" s="439">
        <f t="shared" si="88"/>
        <v>0</v>
      </c>
      <c r="EA58" s="439">
        <f t="shared" ref="EA58" si="517">DZ58*$BZ58</f>
        <v>0</v>
      </c>
      <c r="EB58" s="439">
        <f t="shared" si="90"/>
        <v>0</v>
      </c>
      <c r="EC58" s="439">
        <f t="shared" ref="EC58" si="518">EB58*$BZ58</f>
        <v>0</v>
      </c>
      <c r="ED58" s="439">
        <f t="shared" si="92"/>
        <v>0</v>
      </c>
      <c r="EE58" s="439">
        <f t="shared" si="55"/>
        <v>0</v>
      </c>
      <c r="EF58" s="439">
        <f t="shared" si="93"/>
        <v>0</v>
      </c>
      <c r="EG58" s="439">
        <f t="shared" si="56"/>
        <v>0</v>
      </c>
      <c r="EH58" s="439">
        <f t="shared" si="57"/>
        <v>0</v>
      </c>
      <c r="EI58" s="444">
        <f t="shared" si="58"/>
        <v>0</v>
      </c>
      <c r="EJ58" s="439">
        <f t="shared" si="59"/>
        <v>0</v>
      </c>
      <c r="EK58" s="445">
        <f t="shared" si="60"/>
        <v>0</v>
      </c>
      <c r="EL58" s="439">
        <f t="shared" si="61"/>
        <v>0</v>
      </c>
      <c r="EM58" s="445">
        <f t="shared" si="62"/>
        <v>0</v>
      </c>
      <c r="EN58" s="446">
        <f t="shared" si="63"/>
        <v>0</v>
      </c>
    </row>
    <row r="59" spans="1:144" ht="20.100000000000001" customHeight="1">
      <c r="A59" s="447">
        <f t="shared" si="398"/>
        <v>46</v>
      </c>
      <c r="B59" s="1469"/>
      <c r="C59" s="1469"/>
      <c r="D59" s="448"/>
      <c r="E59" s="448"/>
      <c r="F59" s="448"/>
      <c r="G59" s="448"/>
      <c r="H59" s="448"/>
      <c r="I59" s="449" t="s">
        <v>17</v>
      </c>
      <c r="J59" s="448"/>
      <c r="K59" s="449" t="s">
        <v>44</v>
      </c>
      <c r="L59" s="448"/>
      <c r="M59" s="448"/>
      <c r="N59" s="425" t="str">
        <f>IF(L59="常勤",1,IF(M59="","",IF(M59=0,0,IF(ROUND(M59/⑤⑧処遇Ⅰ入力シート!$B$17,1)&lt;0.1,0.1,ROUND(M59/⑤⑧処遇Ⅰ入力シート!$B$17,1)))))</f>
        <v/>
      </c>
      <c r="O59" s="426"/>
      <c r="P59" s="427" t="s">
        <v>342</v>
      </c>
      <c r="Q59" s="450"/>
      <c r="R59" s="451"/>
      <c r="S59" s="452"/>
      <c r="T59" s="452"/>
      <c r="U59" s="453">
        <f t="shared" si="384"/>
        <v>0</v>
      </c>
      <c r="V59" s="452"/>
      <c r="W59" s="432" t="e">
        <f>ROUND((U59+V59)*⑤⑧処遇Ⅰ入力シート!$AG$17/⑤⑧処遇Ⅰ入力シート!$AC$17,0)</f>
        <v>#DIV/0!</v>
      </c>
      <c r="X59" s="454" t="e">
        <f t="shared" si="385"/>
        <v>#DIV/0!</v>
      </c>
      <c r="Y59" s="451"/>
      <c r="Z59" s="452"/>
      <c r="AA59" s="452"/>
      <c r="AB59" s="452"/>
      <c r="AC59" s="452"/>
      <c r="AD59" s="434">
        <f t="shared" si="14"/>
        <v>0</v>
      </c>
      <c r="AE59" s="432" t="e">
        <f>ROUND(AD59*⑤⑧処遇Ⅰ入力シート!$AG$17/⑤⑧処遇Ⅰ入力シート!$AC$17,0)</f>
        <v>#DIV/0!</v>
      </c>
      <c r="AF59" s="454" t="e">
        <f t="shared" si="386"/>
        <v>#DIV/0!</v>
      </c>
      <c r="AG59" s="455"/>
      <c r="AH59" s="452"/>
      <c r="AI59" s="452"/>
      <c r="AJ59" s="432" t="e">
        <f>ROUND(SUM(AG59:AI59)*⑤⑧処遇Ⅰ入力シート!$AG$17/⑤⑧処遇Ⅰ入力シート!$AC$17,0)</f>
        <v>#DIV/0!</v>
      </c>
      <c r="AK59" s="456" t="e">
        <f t="shared" si="387"/>
        <v>#DIV/0!</v>
      </c>
      <c r="AL59" s="437">
        <f t="shared" si="17"/>
        <v>0</v>
      </c>
      <c r="AM59" s="1466"/>
      <c r="AN59" s="1466"/>
      <c r="AO59" s="1466"/>
      <c r="AP59" s="345"/>
      <c r="AQ59" s="345"/>
      <c r="AR59" s="345"/>
      <c r="AS59" s="1419"/>
      <c r="AT59" s="1420"/>
      <c r="AU59" s="1430"/>
      <c r="AV59" s="1426"/>
      <c r="AW59" s="1428"/>
      <c r="AX59" s="1413"/>
      <c r="AY59" s="1413"/>
      <c r="AZ59" s="1423"/>
      <c r="BA59" s="1423"/>
      <c r="BB59" s="1460"/>
      <c r="BC59" s="1461"/>
      <c r="BD59" s="1461"/>
      <c r="BE59" s="1461"/>
      <c r="BF59" s="1461"/>
      <c r="BG59" s="1462"/>
      <c r="BH59" s="321"/>
      <c r="BI59" s="1413"/>
      <c r="BJ59" s="1413"/>
      <c r="BK59" s="1414"/>
      <c r="BL59" s="1431"/>
      <c r="BM59" s="1424"/>
      <c r="BN59" s="1413"/>
      <c r="BO59" s="1413"/>
      <c r="BP59" s="1410"/>
      <c r="BQ59" s="1410"/>
      <c r="BR59" s="1410"/>
      <c r="BS59" s="1407"/>
      <c r="BT59" s="1407"/>
      <c r="BU59" s="1407"/>
      <c r="BV59" s="1407"/>
      <c r="BW59" s="1407"/>
      <c r="BX59" s="1407"/>
      <c r="BY59" s="345"/>
      <c r="BZ59" s="364" t="str">
        <f t="shared" si="18"/>
        <v>0</v>
      </c>
      <c r="CB59" s="438">
        <f t="shared" si="64"/>
        <v>0</v>
      </c>
      <c r="CC59" s="439">
        <f t="shared" si="19"/>
        <v>0</v>
      </c>
      <c r="CD59" s="439">
        <f t="shared" si="65"/>
        <v>0</v>
      </c>
      <c r="CE59" s="439">
        <f t="shared" si="20"/>
        <v>0</v>
      </c>
      <c r="CF59" s="439">
        <f t="shared" si="21"/>
        <v>0</v>
      </c>
      <c r="CG59" s="440">
        <f t="shared" si="22"/>
        <v>0</v>
      </c>
      <c r="CH59" s="439">
        <f t="shared" si="23"/>
        <v>0</v>
      </c>
      <c r="CI59" s="440">
        <f t="shared" si="24"/>
        <v>0</v>
      </c>
      <c r="CJ59" s="439">
        <f t="shared" si="25"/>
        <v>0</v>
      </c>
      <c r="CK59" s="440">
        <f t="shared" si="26"/>
        <v>0</v>
      </c>
      <c r="CL59" s="439">
        <f t="shared" si="66"/>
        <v>0</v>
      </c>
      <c r="CM59" s="439">
        <f t="shared" si="27"/>
        <v>0</v>
      </c>
      <c r="CN59" s="439">
        <f t="shared" si="67"/>
        <v>0</v>
      </c>
      <c r="CO59" s="439">
        <f t="shared" si="28"/>
        <v>0</v>
      </c>
      <c r="CP59" s="439">
        <f t="shared" si="29"/>
        <v>0</v>
      </c>
      <c r="CQ59" s="440">
        <f t="shared" si="30"/>
        <v>0</v>
      </c>
      <c r="CR59" s="439">
        <f t="shared" si="31"/>
        <v>0</v>
      </c>
      <c r="CS59" s="440">
        <f t="shared" si="32"/>
        <v>0</v>
      </c>
      <c r="CT59" s="439">
        <f t="shared" si="33"/>
        <v>0</v>
      </c>
      <c r="CU59" s="440">
        <f t="shared" si="34"/>
        <v>0</v>
      </c>
      <c r="CV59" s="442">
        <f t="shared" si="68"/>
        <v>0</v>
      </c>
      <c r="CW59" s="442">
        <f t="shared" si="35"/>
        <v>0</v>
      </c>
      <c r="CX59" s="442">
        <f t="shared" si="69"/>
        <v>0</v>
      </c>
      <c r="CY59" s="442">
        <f t="shared" ref="CY59" si="519">CX59*$BZ59</f>
        <v>0</v>
      </c>
      <c r="CZ59" s="442">
        <f t="shared" si="71"/>
        <v>0</v>
      </c>
      <c r="DA59" s="442">
        <f t="shared" ref="DA59" si="520">CZ59*$BZ59</f>
        <v>0</v>
      </c>
      <c r="DB59" s="442">
        <f t="shared" si="73"/>
        <v>0</v>
      </c>
      <c r="DC59" s="442">
        <f t="shared" ref="DC59" si="521">DB59*$BZ59</f>
        <v>0</v>
      </c>
      <c r="DD59" s="442">
        <f t="shared" si="75"/>
        <v>0</v>
      </c>
      <c r="DE59" s="442">
        <f t="shared" ref="DE59" si="522">DD59*$BZ59</f>
        <v>0</v>
      </c>
      <c r="DF59" s="442">
        <f t="shared" si="77"/>
        <v>0</v>
      </c>
      <c r="DG59" s="442">
        <f t="shared" ref="DG59" si="523">DF59*$BZ59</f>
        <v>0</v>
      </c>
      <c r="DH59" s="442">
        <f t="shared" si="79"/>
        <v>0</v>
      </c>
      <c r="DI59" s="442">
        <f t="shared" si="41"/>
        <v>0</v>
      </c>
      <c r="DJ59" s="442">
        <f t="shared" si="80"/>
        <v>0</v>
      </c>
      <c r="DK59" s="442">
        <f t="shared" si="42"/>
        <v>0</v>
      </c>
      <c r="DL59" s="442">
        <f t="shared" si="43"/>
        <v>0</v>
      </c>
      <c r="DM59" s="440">
        <f t="shared" si="44"/>
        <v>0</v>
      </c>
      <c r="DN59" s="442">
        <f t="shared" si="45"/>
        <v>0</v>
      </c>
      <c r="DO59" s="440">
        <f t="shared" si="46"/>
        <v>0</v>
      </c>
      <c r="DP59" s="442">
        <f t="shared" si="47"/>
        <v>0</v>
      </c>
      <c r="DQ59" s="440">
        <f t="shared" si="48"/>
        <v>0</v>
      </c>
      <c r="DR59" s="439">
        <f t="shared" si="81"/>
        <v>0</v>
      </c>
      <c r="DS59" s="439">
        <f t="shared" si="49"/>
        <v>0</v>
      </c>
      <c r="DT59" s="439">
        <f t="shared" si="82"/>
        <v>0</v>
      </c>
      <c r="DU59" s="439">
        <f t="shared" ref="DU59" si="524">DT59*$BZ59</f>
        <v>0</v>
      </c>
      <c r="DV59" s="439">
        <f t="shared" si="84"/>
        <v>0</v>
      </c>
      <c r="DW59" s="439">
        <f t="shared" ref="DW59" si="525">DV59*$BZ59</f>
        <v>0</v>
      </c>
      <c r="DX59" s="439">
        <f t="shared" si="86"/>
        <v>0</v>
      </c>
      <c r="DY59" s="439">
        <f t="shared" ref="DY59" si="526">DX59*$BZ59</f>
        <v>0</v>
      </c>
      <c r="DZ59" s="439">
        <f t="shared" si="88"/>
        <v>0</v>
      </c>
      <c r="EA59" s="439">
        <f t="shared" ref="EA59" si="527">DZ59*$BZ59</f>
        <v>0</v>
      </c>
      <c r="EB59" s="439">
        <f t="shared" si="90"/>
        <v>0</v>
      </c>
      <c r="EC59" s="439">
        <f t="shared" ref="EC59" si="528">EB59*$BZ59</f>
        <v>0</v>
      </c>
      <c r="ED59" s="439">
        <f t="shared" si="92"/>
        <v>0</v>
      </c>
      <c r="EE59" s="439">
        <f t="shared" si="55"/>
        <v>0</v>
      </c>
      <c r="EF59" s="439">
        <f t="shared" si="93"/>
        <v>0</v>
      </c>
      <c r="EG59" s="439">
        <f t="shared" si="56"/>
        <v>0</v>
      </c>
      <c r="EH59" s="439">
        <f t="shared" si="57"/>
        <v>0</v>
      </c>
      <c r="EI59" s="444">
        <f t="shared" si="58"/>
        <v>0</v>
      </c>
      <c r="EJ59" s="439">
        <f t="shared" si="59"/>
        <v>0</v>
      </c>
      <c r="EK59" s="445">
        <f t="shared" si="60"/>
        <v>0</v>
      </c>
      <c r="EL59" s="439">
        <f t="shared" si="61"/>
        <v>0</v>
      </c>
      <c r="EM59" s="445">
        <f t="shared" si="62"/>
        <v>0</v>
      </c>
      <c r="EN59" s="446">
        <f t="shared" si="63"/>
        <v>0</v>
      </c>
    </row>
    <row r="60" spans="1:144" ht="20.100000000000001" customHeight="1">
      <c r="A60" s="447">
        <f t="shared" si="398"/>
        <v>47</v>
      </c>
      <c r="B60" s="1469"/>
      <c r="C60" s="1469"/>
      <c r="D60" s="448"/>
      <c r="E60" s="448"/>
      <c r="F60" s="448"/>
      <c r="G60" s="448"/>
      <c r="H60" s="448"/>
      <c r="I60" s="449" t="s">
        <v>17</v>
      </c>
      <c r="J60" s="448"/>
      <c r="K60" s="449" t="s">
        <v>44</v>
      </c>
      <c r="L60" s="448"/>
      <c r="M60" s="448"/>
      <c r="N60" s="425" t="str">
        <f>IF(L60="常勤",1,IF(M60="","",IF(M60=0,0,IF(ROUND(M60/⑤⑧処遇Ⅰ入力シート!$B$17,1)&lt;0.1,0.1,ROUND(M60/⑤⑧処遇Ⅰ入力シート!$B$17,1)))))</f>
        <v/>
      </c>
      <c r="O60" s="426"/>
      <c r="P60" s="427" t="s">
        <v>342</v>
      </c>
      <c r="Q60" s="450"/>
      <c r="R60" s="451"/>
      <c r="S60" s="452"/>
      <c r="T60" s="452"/>
      <c r="U60" s="453">
        <f t="shared" si="384"/>
        <v>0</v>
      </c>
      <c r="V60" s="452"/>
      <c r="W60" s="432" t="e">
        <f>ROUND((U60+V60)*⑤⑧処遇Ⅰ入力シート!$AG$17/⑤⑧処遇Ⅰ入力シート!$AC$17,0)</f>
        <v>#DIV/0!</v>
      </c>
      <c r="X60" s="454" t="e">
        <f t="shared" si="385"/>
        <v>#DIV/0!</v>
      </c>
      <c r="Y60" s="451"/>
      <c r="Z60" s="452"/>
      <c r="AA60" s="452"/>
      <c r="AB60" s="452"/>
      <c r="AC60" s="452"/>
      <c r="AD60" s="434">
        <f t="shared" si="14"/>
        <v>0</v>
      </c>
      <c r="AE60" s="432" t="e">
        <f>ROUND(AD60*⑤⑧処遇Ⅰ入力シート!$AG$17/⑤⑧処遇Ⅰ入力シート!$AC$17,0)</f>
        <v>#DIV/0!</v>
      </c>
      <c r="AF60" s="454" t="e">
        <f t="shared" si="386"/>
        <v>#DIV/0!</v>
      </c>
      <c r="AG60" s="455"/>
      <c r="AH60" s="452"/>
      <c r="AI60" s="452"/>
      <c r="AJ60" s="432" t="e">
        <f>ROUND(SUM(AG60:AI60)*⑤⑧処遇Ⅰ入力シート!$AG$17/⑤⑧処遇Ⅰ入力シート!$AC$17,0)</f>
        <v>#DIV/0!</v>
      </c>
      <c r="AK60" s="456" t="e">
        <f t="shared" si="387"/>
        <v>#DIV/0!</v>
      </c>
      <c r="AL60" s="437">
        <f t="shared" si="17"/>
        <v>0</v>
      </c>
      <c r="AM60" s="1466"/>
      <c r="AN60" s="1466"/>
      <c r="AO60" s="1466"/>
      <c r="AP60" s="345"/>
      <c r="AQ60" s="345"/>
      <c r="AR60" s="345"/>
      <c r="AS60" s="1419"/>
      <c r="AT60" s="1420"/>
      <c r="AU60" s="1429" t="str">
        <f>IF('③処遇Ⅱ及び職員処遇入力シート '!B86="○","☑","□")</f>
        <v>□</v>
      </c>
      <c r="AV60" s="1454" t="s">
        <v>24</v>
      </c>
      <c r="AW60" s="1454"/>
      <c r="AX60" s="1413">
        <f>'③処遇Ⅱ及び職員処遇入力シート '!G86</f>
        <v>0</v>
      </c>
      <c r="AY60" s="1413"/>
      <c r="AZ60" s="1423" t="str">
        <f>IF('③処遇Ⅱ及び職員処遇入力シート '!J86="","",'③処遇Ⅱ及び職員処遇入力シート '!J86)</f>
        <v/>
      </c>
      <c r="BA60" s="1423"/>
      <c r="BB60" s="1460"/>
      <c r="BC60" s="1461"/>
      <c r="BD60" s="1461"/>
      <c r="BE60" s="1461"/>
      <c r="BF60" s="1461"/>
      <c r="BG60" s="1462"/>
      <c r="BH60" s="321"/>
      <c r="BI60" s="1413"/>
      <c r="BJ60" s="1413"/>
      <c r="BK60" s="1414" t="str">
        <f>IF('③処遇Ⅱ及び職員処遇入力シート '!B113="○","☑","□")</f>
        <v>□</v>
      </c>
      <c r="BL60" s="1415" t="s">
        <v>24</v>
      </c>
      <c r="BM60" s="1415"/>
      <c r="BN60" s="1413">
        <f>'③処遇Ⅱ及び職員処遇入力シート '!G115</f>
        <v>0</v>
      </c>
      <c r="BO60" s="1413"/>
      <c r="BP60" s="1410"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410"/>
      <c r="BR60" s="1410"/>
      <c r="BS60" s="1407"/>
      <c r="BT60" s="1407"/>
      <c r="BU60" s="1407"/>
      <c r="BV60" s="1407"/>
      <c r="BW60" s="1407"/>
      <c r="BX60" s="1407"/>
      <c r="BY60" s="345"/>
      <c r="BZ60" s="364" t="str">
        <f t="shared" si="18"/>
        <v>0</v>
      </c>
      <c r="CB60" s="438">
        <f t="shared" si="64"/>
        <v>0</v>
      </c>
      <c r="CC60" s="439">
        <f t="shared" si="19"/>
        <v>0</v>
      </c>
      <c r="CD60" s="439">
        <f t="shared" si="65"/>
        <v>0</v>
      </c>
      <c r="CE60" s="439">
        <f t="shared" si="20"/>
        <v>0</v>
      </c>
      <c r="CF60" s="439">
        <f t="shared" si="21"/>
        <v>0</v>
      </c>
      <c r="CG60" s="440">
        <f t="shared" si="22"/>
        <v>0</v>
      </c>
      <c r="CH60" s="439">
        <f t="shared" si="23"/>
        <v>0</v>
      </c>
      <c r="CI60" s="440">
        <f t="shared" si="24"/>
        <v>0</v>
      </c>
      <c r="CJ60" s="439">
        <f t="shared" si="25"/>
        <v>0</v>
      </c>
      <c r="CK60" s="440">
        <f t="shared" si="26"/>
        <v>0</v>
      </c>
      <c r="CL60" s="439">
        <f t="shared" si="66"/>
        <v>0</v>
      </c>
      <c r="CM60" s="439">
        <f t="shared" si="27"/>
        <v>0</v>
      </c>
      <c r="CN60" s="439">
        <f t="shared" si="67"/>
        <v>0</v>
      </c>
      <c r="CO60" s="439">
        <f t="shared" si="28"/>
        <v>0</v>
      </c>
      <c r="CP60" s="439">
        <f t="shared" si="29"/>
        <v>0</v>
      </c>
      <c r="CQ60" s="440">
        <f t="shared" si="30"/>
        <v>0</v>
      </c>
      <c r="CR60" s="439">
        <f t="shared" si="31"/>
        <v>0</v>
      </c>
      <c r="CS60" s="440">
        <f t="shared" si="32"/>
        <v>0</v>
      </c>
      <c r="CT60" s="439">
        <f t="shared" si="33"/>
        <v>0</v>
      </c>
      <c r="CU60" s="440">
        <f t="shared" si="34"/>
        <v>0</v>
      </c>
      <c r="CV60" s="442">
        <f t="shared" si="68"/>
        <v>0</v>
      </c>
      <c r="CW60" s="442">
        <f t="shared" si="35"/>
        <v>0</v>
      </c>
      <c r="CX60" s="442">
        <f t="shared" si="69"/>
        <v>0</v>
      </c>
      <c r="CY60" s="442">
        <f t="shared" ref="CY60" si="529">CX60*$BZ60</f>
        <v>0</v>
      </c>
      <c r="CZ60" s="442">
        <f t="shared" si="71"/>
        <v>0</v>
      </c>
      <c r="DA60" s="442">
        <f t="shared" ref="DA60" si="530">CZ60*$BZ60</f>
        <v>0</v>
      </c>
      <c r="DB60" s="442">
        <f t="shared" si="73"/>
        <v>0</v>
      </c>
      <c r="DC60" s="442">
        <f t="shared" ref="DC60" si="531">DB60*$BZ60</f>
        <v>0</v>
      </c>
      <c r="DD60" s="442">
        <f t="shared" si="75"/>
        <v>0</v>
      </c>
      <c r="DE60" s="442">
        <f t="shared" ref="DE60" si="532">DD60*$BZ60</f>
        <v>0</v>
      </c>
      <c r="DF60" s="442">
        <f t="shared" si="77"/>
        <v>0</v>
      </c>
      <c r="DG60" s="442">
        <f t="shared" ref="DG60" si="533">DF60*$BZ60</f>
        <v>0</v>
      </c>
      <c r="DH60" s="442">
        <f t="shared" si="79"/>
        <v>0</v>
      </c>
      <c r="DI60" s="442">
        <f t="shared" si="41"/>
        <v>0</v>
      </c>
      <c r="DJ60" s="442">
        <f t="shared" si="80"/>
        <v>0</v>
      </c>
      <c r="DK60" s="442">
        <f t="shared" si="42"/>
        <v>0</v>
      </c>
      <c r="DL60" s="442">
        <f t="shared" si="43"/>
        <v>0</v>
      </c>
      <c r="DM60" s="440">
        <f t="shared" si="44"/>
        <v>0</v>
      </c>
      <c r="DN60" s="442">
        <f t="shared" si="45"/>
        <v>0</v>
      </c>
      <c r="DO60" s="440">
        <f t="shared" si="46"/>
        <v>0</v>
      </c>
      <c r="DP60" s="442">
        <f t="shared" si="47"/>
        <v>0</v>
      </c>
      <c r="DQ60" s="440">
        <f t="shared" si="48"/>
        <v>0</v>
      </c>
      <c r="DR60" s="439">
        <f t="shared" si="81"/>
        <v>0</v>
      </c>
      <c r="DS60" s="439">
        <f t="shared" si="49"/>
        <v>0</v>
      </c>
      <c r="DT60" s="439">
        <f t="shared" si="82"/>
        <v>0</v>
      </c>
      <c r="DU60" s="439">
        <f t="shared" ref="DU60" si="534">DT60*$BZ60</f>
        <v>0</v>
      </c>
      <c r="DV60" s="439">
        <f t="shared" si="84"/>
        <v>0</v>
      </c>
      <c r="DW60" s="439">
        <f t="shared" ref="DW60" si="535">DV60*$BZ60</f>
        <v>0</v>
      </c>
      <c r="DX60" s="439">
        <f t="shared" si="86"/>
        <v>0</v>
      </c>
      <c r="DY60" s="439">
        <f t="shared" ref="DY60" si="536">DX60*$BZ60</f>
        <v>0</v>
      </c>
      <c r="DZ60" s="439">
        <f t="shared" si="88"/>
        <v>0</v>
      </c>
      <c r="EA60" s="439">
        <f t="shared" ref="EA60" si="537">DZ60*$BZ60</f>
        <v>0</v>
      </c>
      <c r="EB60" s="439">
        <f t="shared" si="90"/>
        <v>0</v>
      </c>
      <c r="EC60" s="439">
        <f t="shared" ref="EC60" si="538">EB60*$BZ60</f>
        <v>0</v>
      </c>
      <c r="ED60" s="439">
        <f t="shared" si="92"/>
        <v>0</v>
      </c>
      <c r="EE60" s="439">
        <f t="shared" si="55"/>
        <v>0</v>
      </c>
      <c r="EF60" s="439">
        <f t="shared" si="93"/>
        <v>0</v>
      </c>
      <c r="EG60" s="439">
        <f t="shared" si="56"/>
        <v>0</v>
      </c>
      <c r="EH60" s="439">
        <f t="shared" si="57"/>
        <v>0</v>
      </c>
      <c r="EI60" s="444">
        <f t="shared" si="58"/>
        <v>0</v>
      </c>
      <c r="EJ60" s="439">
        <f t="shared" si="59"/>
        <v>0</v>
      </c>
      <c r="EK60" s="445">
        <f t="shared" si="60"/>
        <v>0</v>
      </c>
      <c r="EL60" s="439">
        <f t="shared" si="61"/>
        <v>0</v>
      </c>
      <c r="EM60" s="445">
        <f t="shared" si="62"/>
        <v>0</v>
      </c>
      <c r="EN60" s="446">
        <f t="shared" si="63"/>
        <v>0</v>
      </c>
    </row>
    <row r="61" spans="1:144" ht="20.100000000000001" customHeight="1">
      <c r="A61" s="447">
        <f t="shared" si="398"/>
        <v>48</v>
      </c>
      <c r="B61" s="1469"/>
      <c r="C61" s="1469"/>
      <c r="D61" s="448"/>
      <c r="E61" s="448"/>
      <c r="F61" s="448"/>
      <c r="G61" s="448"/>
      <c r="H61" s="448"/>
      <c r="I61" s="449" t="s">
        <v>17</v>
      </c>
      <c r="J61" s="448"/>
      <c r="K61" s="449" t="s">
        <v>44</v>
      </c>
      <c r="L61" s="448"/>
      <c r="M61" s="448"/>
      <c r="N61" s="425" t="str">
        <f>IF(L61="常勤",1,IF(M61="","",IF(M61=0,0,IF(ROUND(M61/⑤⑧処遇Ⅰ入力シート!$B$17,1)&lt;0.1,0.1,ROUND(M61/⑤⑧処遇Ⅰ入力シート!$B$17,1)))))</f>
        <v/>
      </c>
      <c r="O61" s="426"/>
      <c r="P61" s="427" t="s">
        <v>342</v>
      </c>
      <c r="Q61" s="450"/>
      <c r="R61" s="451"/>
      <c r="S61" s="452"/>
      <c r="T61" s="452"/>
      <c r="U61" s="453">
        <f t="shared" si="384"/>
        <v>0</v>
      </c>
      <c r="V61" s="452"/>
      <c r="W61" s="432" t="e">
        <f>ROUND((U61+V61)*⑤⑧処遇Ⅰ入力シート!$AG$17/⑤⑧処遇Ⅰ入力シート!$AC$17,0)</f>
        <v>#DIV/0!</v>
      </c>
      <c r="X61" s="454" t="e">
        <f t="shared" si="385"/>
        <v>#DIV/0!</v>
      </c>
      <c r="Y61" s="451"/>
      <c r="Z61" s="452"/>
      <c r="AA61" s="452"/>
      <c r="AB61" s="452"/>
      <c r="AC61" s="452"/>
      <c r="AD61" s="434">
        <f t="shared" si="14"/>
        <v>0</v>
      </c>
      <c r="AE61" s="432" t="e">
        <f>ROUND(AD61*⑤⑧処遇Ⅰ入力シート!$AG$17/⑤⑧処遇Ⅰ入力シート!$AC$17,0)</f>
        <v>#DIV/0!</v>
      </c>
      <c r="AF61" s="454" t="e">
        <f t="shared" si="386"/>
        <v>#DIV/0!</v>
      </c>
      <c r="AG61" s="455"/>
      <c r="AH61" s="452"/>
      <c r="AI61" s="452"/>
      <c r="AJ61" s="432" t="e">
        <f>ROUND(SUM(AG61:AI61)*⑤⑧処遇Ⅰ入力シート!$AG$17/⑤⑧処遇Ⅰ入力シート!$AC$17,0)</f>
        <v>#DIV/0!</v>
      </c>
      <c r="AK61" s="456" t="e">
        <f t="shared" si="387"/>
        <v>#DIV/0!</v>
      </c>
      <c r="AL61" s="437">
        <f t="shared" si="17"/>
        <v>0</v>
      </c>
      <c r="AM61" s="1466"/>
      <c r="AN61" s="1466"/>
      <c r="AO61" s="1466"/>
      <c r="AP61" s="345"/>
      <c r="AQ61" s="345"/>
      <c r="AR61" s="345"/>
      <c r="AS61" s="1419"/>
      <c r="AT61" s="1420"/>
      <c r="AU61" s="1430"/>
      <c r="AV61" s="1455"/>
      <c r="AW61" s="1455"/>
      <c r="AX61" s="1413"/>
      <c r="AY61" s="1413"/>
      <c r="AZ61" s="1423"/>
      <c r="BA61" s="1423"/>
      <c r="BB61" s="1460"/>
      <c r="BC61" s="1461"/>
      <c r="BD61" s="1461"/>
      <c r="BE61" s="1461"/>
      <c r="BF61" s="1461"/>
      <c r="BG61" s="1462"/>
      <c r="BH61" s="321"/>
      <c r="BI61" s="1413"/>
      <c r="BJ61" s="1413"/>
      <c r="BK61" s="1414"/>
      <c r="BL61" s="1415"/>
      <c r="BM61" s="1415"/>
      <c r="BN61" s="1413"/>
      <c r="BO61" s="1413"/>
      <c r="BP61" s="1410"/>
      <c r="BQ61" s="1410"/>
      <c r="BR61" s="1410"/>
      <c r="BS61" s="1407"/>
      <c r="BT61" s="1407"/>
      <c r="BU61" s="1407"/>
      <c r="BV61" s="1407"/>
      <c r="BW61" s="1407"/>
      <c r="BX61" s="1407"/>
      <c r="BY61" s="345"/>
      <c r="BZ61" s="364" t="str">
        <f t="shared" si="18"/>
        <v>0</v>
      </c>
      <c r="CB61" s="438">
        <f t="shared" si="64"/>
        <v>0</v>
      </c>
      <c r="CC61" s="439">
        <f t="shared" si="19"/>
        <v>0</v>
      </c>
      <c r="CD61" s="439">
        <f t="shared" si="65"/>
        <v>0</v>
      </c>
      <c r="CE61" s="439">
        <f t="shared" si="20"/>
        <v>0</v>
      </c>
      <c r="CF61" s="439">
        <f t="shared" si="21"/>
        <v>0</v>
      </c>
      <c r="CG61" s="440">
        <f t="shared" si="22"/>
        <v>0</v>
      </c>
      <c r="CH61" s="439">
        <f t="shared" si="23"/>
        <v>0</v>
      </c>
      <c r="CI61" s="440">
        <f t="shared" si="24"/>
        <v>0</v>
      </c>
      <c r="CJ61" s="439">
        <f t="shared" si="25"/>
        <v>0</v>
      </c>
      <c r="CK61" s="440">
        <f t="shared" si="26"/>
        <v>0</v>
      </c>
      <c r="CL61" s="439">
        <f t="shared" si="66"/>
        <v>0</v>
      </c>
      <c r="CM61" s="439">
        <f t="shared" si="27"/>
        <v>0</v>
      </c>
      <c r="CN61" s="439">
        <f t="shared" si="67"/>
        <v>0</v>
      </c>
      <c r="CO61" s="439">
        <f t="shared" si="28"/>
        <v>0</v>
      </c>
      <c r="CP61" s="439">
        <f t="shared" si="29"/>
        <v>0</v>
      </c>
      <c r="CQ61" s="440">
        <f t="shared" si="30"/>
        <v>0</v>
      </c>
      <c r="CR61" s="439">
        <f t="shared" si="31"/>
        <v>0</v>
      </c>
      <c r="CS61" s="440">
        <f t="shared" si="32"/>
        <v>0</v>
      </c>
      <c r="CT61" s="439">
        <f t="shared" si="33"/>
        <v>0</v>
      </c>
      <c r="CU61" s="440">
        <f t="shared" si="34"/>
        <v>0</v>
      </c>
      <c r="CV61" s="442">
        <f t="shared" si="68"/>
        <v>0</v>
      </c>
      <c r="CW61" s="442">
        <f t="shared" si="35"/>
        <v>0</v>
      </c>
      <c r="CX61" s="442">
        <f t="shared" si="69"/>
        <v>0</v>
      </c>
      <c r="CY61" s="442">
        <f t="shared" ref="CY61" si="539">CX61*$BZ61</f>
        <v>0</v>
      </c>
      <c r="CZ61" s="442">
        <f t="shared" si="71"/>
        <v>0</v>
      </c>
      <c r="DA61" s="442">
        <f t="shared" ref="DA61" si="540">CZ61*$BZ61</f>
        <v>0</v>
      </c>
      <c r="DB61" s="442">
        <f t="shared" si="73"/>
        <v>0</v>
      </c>
      <c r="DC61" s="442">
        <f t="shared" ref="DC61" si="541">DB61*$BZ61</f>
        <v>0</v>
      </c>
      <c r="DD61" s="442">
        <f t="shared" si="75"/>
        <v>0</v>
      </c>
      <c r="DE61" s="442">
        <f t="shared" ref="DE61" si="542">DD61*$BZ61</f>
        <v>0</v>
      </c>
      <c r="DF61" s="442">
        <f t="shared" si="77"/>
        <v>0</v>
      </c>
      <c r="DG61" s="442">
        <f t="shared" ref="DG61" si="543">DF61*$BZ61</f>
        <v>0</v>
      </c>
      <c r="DH61" s="442">
        <f t="shared" si="79"/>
        <v>0</v>
      </c>
      <c r="DI61" s="442">
        <f t="shared" si="41"/>
        <v>0</v>
      </c>
      <c r="DJ61" s="442">
        <f t="shared" si="80"/>
        <v>0</v>
      </c>
      <c r="DK61" s="442">
        <f t="shared" si="42"/>
        <v>0</v>
      </c>
      <c r="DL61" s="442">
        <f t="shared" si="43"/>
        <v>0</v>
      </c>
      <c r="DM61" s="440">
        <f t="shared" si="44"/>
        <v>0</v>
      </c>
      <c r="DN61" s="442">
        <f t="shared" si="45"/>
        <v>0</v>
      </c>
      <c r="DO61" s="440">
        <f t="shared" si="46"/>
        <v>0</v>
      </c>
      <c r="DP61" s="442">
        <f t="shared" si="47"/>
        <v>0</v>
      </c>
      <c r="DQ61" s="440">
        <f t="shared" si="48"/>
        <v>0</v>
      </c>
      <c r="DR61" s="439">
        <f t="shared" si="81"/>
        <v>0</v>
      </c>
      <c r="DS61" s="439">
        <f t="shared" si="49"/>
        <v>0</v>
      </c>
      <c r="DT61" s="439">
        <f t="shared" si="82"/>
        <v>0</v>
      </c>
      <c r="DU61" s="439">
        <f t="shared" ref="DU61" si="544">DT61*$BZ61</f>
        <v>0</v>
      </c>
      <c r="DV61" s="439">
        <f t="shared" si="84"/>
        <v>0</v>
      </c>
      <c r="DW61" s="439">
        <f t="shared" ref="DW61" si="545">DV61*$BZ61</f>
        <v>0</v>
      </c>
      <c r="DX61" s="439">
        <f t="shared" si="86"/>
        <v>0</v>
      </c>
      <c r="DY61" s="439">
        <f t="shared" ref="DY61" si="546">DX61*$BZ61</f>
        <v>0</v>
      </c>
      <c r="DZ61" s="439">
        <f t="shared" si="88"/>
        <v>0</v>
      </c>
      <c r="EA61" s="439">
        <f t="shared" ref="EA61" si="547">DZ61*$BZ61</f>
        <v>0</v>
      </c>
      <c r="EB61" s="439">
        <f t="shared" si="90"/>
        <v>0</v>
      </c>
      <c r="EC61" s="439">
        <f t="shared" ref="EC61" si="548">EB61*$BZ61</f>
        <v>0</v>
      </c>
      <c r="ED61" s="439">
        <f t="shared" si="92"/>
        <v>0</v>
      </c>
      <c r="EE61" s="439">
        <f t="shared" si="55"/>
        <v>0</v>
      </c>
      <c r="EF61" s="439">
        <f t="shared" si="93"/>
        <v>0</v>
      </c>
      <c r="EG61" s="439">
        <f t="shared" si="56"/>
        <v>0</v>
      </c>
      <c r="EH61" s="439">
        <f t="shared" si="57"/>
        <v>0</v>
      </c>
      <c r="EI61" s="444">
        <f t="shared" si="58"/>
        <v>0</v>
      </c>
      <c r="EJ61" s="439">
        <f t="shared" si="59"/>
        <v>0</v>
      </c>
      <c r="EK61" s="445">
        <f t="shared" si="60"/>
        <v>0</v>
      </c>
      <c r="EL61" s="439">
        <f t="shared" si="61"/>
        <v>0</v>
      </c>
      <c r="EM61" s="445">
        <f t="shared" si="62"/>
        <v>0</v>
      </c>
      <c r="EN61" s="446">
        <f t="shared" si="63"/>
        <v>0</v>
      </c>
    </row>
    <row r="62" spans="1:144" ht="20.100000000000001" customHeight="1">
      <c r="A62" s="447">
        <f t="shared" si="398"/>
        <v>49</v>
      </c>
      <c r="B62" s="1469"/>
      <c r="C62" s="1469"/>
      <c r="D62" s="448"/>
      <c r="E62" s="448"/>
      <c r="F62" s="448"/>
      <c r="G62" s="448"/>
      <c r="H62" s="448"/>
      <c r="I62" s="449" t="s">
        <v>17</v>
      </c>
      <c r="J62" s="448"/>
      <c r="K62" s="449" t="s">
        <v>44</v>
      </c>
      <c r="L62" s="448"/>
      <c r="M62" s="448"/>
      <c r="N62" s="425" t="str">
        <f>IF(L62="常勤",1,IF(M62="","",IF(M62=0,0,IF(ROUND(M62/⑤⑧処遇Ⅰ入力シート!$B$17,1)&lt;0.1,0.1,ROUND(M62/⑤⑧処遇Ⅰ入力シート!$B$17,1)))))</f>
        <v/>
      </c>
      <c r="O62" s="426"/>
      <c r="P62" s="427" t="s">
        <v>342</v>
      </c>
      <c r="Q62" s="450"/>
      <c r="R62" s="451"/>
      <c r="S62" s="452"/>
      <c r="T62" s="452"/>
      <c r="U62" s="453">
        <f t="shared" si="384"/>
        <v>0</v>
      </c>
      <c r="V62" s="452"/>
      <c r="W62" s="432" t="e">
        <f>ROUND((U62+V62)*⑤⑧処遇Ⅰ入力シート!$AG$17/⑤⑧処遇Ⅰ入力シート!$AC$17,0)</f>
        <v>#DIV/0!</v>
      </c>
      <c r="X62" s="454" t="e">
        <f t="shared" si="385"/>
        <v>#DIV/0!</v>
      </c>
      <c r="Y62" s="451"/>
      <c r="Z62" s="452"/>
      <c r="AA62" s="452"/>
      <c r="AB62" s="452"/>
      <c r="AC62" s="452"/>
      <c r="AD62" s="434">
        <f t="shared" si="14"/>
        <v>0</v>
      </c>
      <c r="AE62" s="432" t="e">
        <f>ROUND(AD62*⑤⑧処遇Ⅰ入力シート!$AG$17/⑤⑧処遇Ⅰ入力シート!$AC$17,0)</f>
        <v>#DIV/0!</v>
      </c>
      <c r="AF62" s="454" t="e">
        <f t="shared" si="386"/>
        <v>#DIV/0!</v>
      </c>
      <c r="AG62" s="455"/>
      <c r="AH62" s="452"/>
      <c r="AI62" s="452"/>
      <c r="AJ62" s="432" t="e">
        <f>ROUND(SUM(AG62:AI62)*⑤⑧処遇Ⅰ入力シート!$AG$17/⑤⑧処遇Ⅰ入力シート!$AC$17,0)</f>
        <v>#DIV/0!</v>
      </c>
      <c r="AK62" s="456" t="e">
        <f t="shared" si="387"/>
        <v>#DIV/0!</v>
      </c>
      <c r="AL62" s="437">
        <f t="shared" si="17"/>
        <v>0</v>
      </c>
      <c r="AM62" s="1466"/>
      <c r="AN62" s="1466"/>
      <c r="AO62" s="1466"/>
      <c r="AP62" s="345"/>
      <c r="AQ62" s="345"/>
      <c r="AR62" s="345"/>
      <c r="AS62" s="1419"/>
      <c r="AT62" s="1420"/>
      <c r="AU62" s="1429" t="str">
        <f>IF('③処遇Ⅱ及び職員処遇入力シート '!B87="○","☑","□")</f>
        <v>□</v>
      </c>
      <c r="AV62" s="1425" t="s">
        <v>339</v>
      </c>
      <c r="AW62" s="1427" t="str">
        <f>IF('③処遇Ⅱ及び職員処遇入力シート '!E87="","",'③処遇Ⅱ及び職員処遇入力シート '!E87)</f>
        <v/>
      </c>
      <c r="AX62" s="1413">
        <f>'③処遇Ⅱ及び職員処遇入力シート '!G87</f>
        <v>0</v>
      </c>
      <c r="AY62" s="1413"/>
      <c r="AZ62" s="1423" t="str">
        <f>IF('③処遇Ⅱ及び職員処遇入力シート '!J87="","",'③処遇Ⅱ及び職員処遇入力シート '!J87)</f>
        <v/>
      </c>
      <c r="BA62" s="1423"/>
      <c r="BB62" s="1460"/>
      <c r="BC62" s="1461"/>
      <c r="BD62" s="1461"/>
      <c r="BE62" s="1461"/>
      <c r="BF62" s="1461"/>
      <c r="BG62" s="1462"/>
      <c r="BH62" s="321"/>
      <c r="BI62" s="1413"/>
      <c r="BJ62" s="1413"/>
      <c r="BK62" s="1414" t="str">
        <f>IF('③処遇Ⅱ及び職員処遇入力シート '!B114="○","☑","□")</f>
        <v>□</v>
      </c>
      <c r="BL62" s="1431" t="s">
        <v>339</v>
      </c>
      <c r="BM62" s="1424" t="str">
        <f>IF('③処遇Ⅱ及び職員処遇入力シート '!E116="","",'③処遇Ⅱ及び職員処遇入力シート '!E116)</f>
        <v/>
      </c>
      <c r="BN62" s="1413">
        <f>'③処遇Ⅱ及び職員処遇入力シート '!G116</f>
        <v>0</v>
      </c>
      <c r="BO62" s="1413"/>
      <c r="BP62" s="1410"/>
      <c r="BQ62" s="1410"/>
      <c r="BR62" s="1410"/>
      <c r="BS62" s="1407"/>
      <c r="BT62" s="1407"/>
      <c r="BU62" s="1407"/>
      <c r="BV62" s="1407"/>
      <c r="BW62" s="1407"/>
      <c r="BX62" s="1407"/>
      <c r="BY62" s="345"/>
      <c r="BZ62" s="364" t="str">
        <f t="shared" si="18"/>
        <v>0</v>
      </c>
      <c r="CB62" s="438">
        <f t="shared" si="64"/>
        <v>0</v>
      </c>
      <c r="CC62" s="439">
        <f t="shared" si="19"/>
        <v>0</v>
      </c>
      <c r="CD62" s="439">
        <f t="shared" si="65"/>
        <v>0</v>
      </c>
      <c r="CE62" s="439">
        <f t="shared" si="20"/>
        <v>0</v>
      </c>
      <c r="CF62" s="439">
        <f t="shared" si="21"/>
        <v>0</v>
      </c>
      <c r="CG62" s="440">
        <f t="shared" si="22"/>
        <v>0</v>
      </c>
      <c r="CH62" s="439">
        <f t="shared" si="23"/>
        <v>0</v>
      </c>
      <c r="CI62" s="440">
        <f t="shared" si="24"/>
        <v>0</v>
      </c>
      <c r="CJ62" s="439">
        <f t="shared" si="25"/>
        <v>0</v>
      </c>
      <c r="CK62" s="440">
        <f t="shared" si="26"/>
        <v>0</v>
      </c>
      <c r="CL62" s="439">
        <f t="shared" si="66"/>
        <v>0</v>
      </c>
      <c r="CM62" s="439">
        <f t="shared" si="27"/>
        <v>0</v>
      </c>
      <c r="CN62" s="439">
        <f t="shared" si="67"/>
        <v>0</v>
      </c>
      <c r="CO62" s="439">
        <f t="shared" si="28"/>
        <v>0</v>
      </c>
      <c r="CP62" s="439">
        <f t="shared" si="29"/>
        <v>0</v>
      </c>
      <c r="CQ62" s="440">
        <f t="shared" si="30"/>
        <v>0</v>
      </c>
      <c r="CR62" s="439">
        <f t="shared" si="31"/>
        <v>0</v>
      </c>
      <c r="CS62" s="440">
        <f t="shared" si="32"/>
        <v>0</v>
      </c>
      <c r="CT62" s="439">
        <f t="shared" si="33"/>
        <v>0</v>
      </c>
      <c r="CU62" s="440">
        <f t="shared" si="34"/>
        <v>0</v>
      </c>
      <c r="CV62" s="442">
        <f t="shared" si="68"/>
        <v>0</v>
      </c>
      <c r="CW62" s="442">
        <f t="shared" si="35"/>
        <v>0</v>
      </c>
      <c r="CX62" s="442">
        <f t="shared" si="69"/>
        <v>0</v>
      </c>
      <c r="CY62" s="442">
        <f t="shared" ref="CY62" si="549">CX62*$BZ62</f>
        <v>0</v>
      </c>
      <c r="CZ62" s="442">
        <f t="shared" si="71"/>
        <v>0</v>
      </c>
      <c r="DA62" s="442">
        <f t="shared" ref="DA62" si="550">CZ62*$BZ62</f>
        <v>0</v>
      </c>
      <c r="DB62" s="442">
        <f t="shared" si="73"/>
        <v>0</v>
      </c>
      <c r="DC62" s="442">
        <f t="shared" ref="DC62" si="551">DB62*$BZ62</f>
        <v>0</v>
      </c>
      <c r="DD62" s="442">
        <f t="shared" si="75"/>
        <v>0</v>
      </c>
      <c r="DE62" s="442">
        <f t="shared" ref="DE62" si="552">DD62*$BZ62</f>
        <v>0</v>
      </c>
      <c r="DF62" s="442">
        <f t="shared" si="77"/>
        <v>0</v>
      </c>
      <c r="DG62" s="442">
        <f t="shared" ref="DG62" si="553">DF62*$BZ62</f>
        <v>0</v>
      </c>
      <c r="DH62" s="442">
        <f t="shared" si="79"/>
        <v>0</v>
      </c>
      <c r="DI62" s="442">
        <f t="shared" si="41"/>
        <v>0</v>
      </c>
      <c r="DJ62" s="442">
        <f t="shared" si="80"/>
        <v>0</v>
      </c>
      <c r="DK62" s="442">
        <f t="shared" si="42"/>
        <v>0</v>
      </c>
      <c r="DL62" s="442">
        <f t="shared" si="43"/>
        <v>0</v>
      </c>
      <c r="DM62" s="440">
        <f t="shared" si="44"/>
        <v>0</v>
      </c>
      <c r="DN62" s="442">
        <f t="shared" si="45"/>
        <v>0</v>
      </c>
      <c r="DO62" s="440">
        <f t="shared" si="46"/>
        <v>0</v>
      </c>
      <c r="DP62" s="442">
        <f t="shared" si="47"/>
        <v>0</v>
      </c>
      <c r="DQ62" s="440">
        <f t="shared" si="48"/>
        <v>0</v>
      </c>
      <c r="DR62" s="439">
        <f t="shared" si="81"/>
        <v>0</v>
      </c>
      <c r="DS62" s="439">
        <f t="shared" si="49"/>
        <v>0</v>
      </c>
      <c r="DT62" s="439">
        <f t="shared" si="82"/>
        <v>0</v>
      </c>
      <c r="DU62" s="439">
        <f t="shared" ref="DU62" si="554">DT62*$BZ62</f>
        <v>0</v>
      </c>
      <c r="DV62" s="439">
        <f t="shared" si="84"/>
        <v>0</v>
      </c>
      <c r="DW62" s="439">
        <f t="shared" ref="DW62" si="555">DV62*$BZ62</f>
        <v>0</v>
      </c>
      <c r="DX62" s="439">
        <f t="shared" si="86"/>
        <v>0</v>
      </c>
      <c r="DY62" s="439">
        <f t="shared" ref="DY62" si="556">DX62*$BZ62</f>
        <v>0</v>
      </c>
      <c r="DZ62" s="439">
        <f t="shared" si="88"/>
        <v>0</v>
      </c>
      <c r="EA62" s="439">
        <f t="shared" ref="EA62" si="557">DZ62*$BZ62</f>
        <v>0</v>
      </c>
      <c r="EB62" s="439">
        <f t="shared" si="90"/>
        <v>0</v>
      </c>
      <c r="EC62" s="439">
        <f t="shared" ref="EC62" si="558">EB62*$BZ62</f>
        <v>0</v>
      </c>
      <c r="ED62" s="439">
        <f t="shared" si="92"/>
        <v>0</v>
      </c>
      <c r="EE62" s="439">
        <f t="shared" si="55"/>
        <v>0</v>
      </c>
      <c r="EF62" s="439">
        <f t="shared" si="93"/>
        <v>0</v>
      </c>
      <c r="EG62" s="439">
        <f t="shared" si="56"/>
        <v>0</v>
      </c>
      <c r="EH62" s="439">
        <f t="shared" si="57"/>
        <v>0</v>
      </c>
      <c r="EI62" s="444">
        <f t="shared" si="58"/>
        <v>0</v>
      </c>
      <c r="EJ62" s="439">
        <f t="shared" si="59"/>
        <v>0</v>
      </c>
      <c r="EK62" s="445">
        <f t="shared" si="60"/>
        <v>0</v>
      </c>
      <c r="EL62" s="439">
        <f t="shared" si="61"/>
        <v>0</v>
      </c>
      <c r="EM62" s="445">
        <f t="shared" si="62"/>
        <v>0</v>
      </c>
      <c r="EN62" s="446">
        <f t="shared" si="63"/>
        <v>0</v>
      </c>
    </row>
    <row r="63" spans="1:144" ht="20.100000000000001" customHeight="1">
      <c r="A63" s="447">
        <f t="shared" si="398"/>
        <v>50</v>
      </c>
      <c r="B63" s="1469"/>
      <c r="C63" s="1469"/>
      <c r="D63" s="448"/>
      <c r="E63" s="448"/>
      <c r="F63" s="448"/>
      <c r="G63" s="448"/>
      <c r="H63" s="448"/>
      <c r="I63" s="449" t="s">
        <v>17</v>
      </c>
      <c r="J63" s="448"/>
      <c r="K63" s="449" t="s">
        <v>44</v>
      </c>
      <c r="L63" s="448"/>
      <c r="M63" s="448"/>
      <c r="N63" s="425" t="str">
        <f>IF(L63="常勤",1,IF(M63="","",IF(M63=0,0,IF(ROUND(M63/⑤⑧処遇Ⅰ入力シート!$B$17,1)&lt;0.1,0.1,ROUND(M63/⑤⑧処遇Ⅰ入力シート!$B$17,1)))))</f>
        <v/>
      </c>
      <c r="O63" s="426"/>
      <c r="P63" s="427" t="s">
        <v>342</v>
      </c>
      <c r="Q63" s="450"/>
      <c r="R63" s="451"/>
      <c r="S63" s="452"/>
      <c r="T63" s="452"/>
      <c r="U63" s="453">
        <f t="shared" si="384"/>
        <v>0</v>
      </c>
      <c r="V63" s="452"/>
      <c r="W63" s="432" t="e">
        <f>ROUND((U63+V63)*⑤⑧処遇Ⅰ入力シート!$AG$17/⑤⑧処遇Ⅰ入力シート!$AC$17,0)</f>
        <v>#DIV/0!</v>
      </c>
      <c r="X63" s="454" t="e">
        <f t="shared" si="385"/>
        <v>#DIV/0!</v>
      </c>
      <c r="Y63" s="451"/>
      <c r="Z63" s="452"/>
      <c r="AA63" s="452"/>
      <c r="AB63" s="452"/>
      <c r="AC63" s="452"/>
      <c r="AD63" s="434">
        <f t="shared" si="14"/>
        <v>0</v>
      </c>
      <c r="AE63" s="432" t="e">
        <f>ROUND(AD63*⑤⑧処遇Ⅰ入力シート!$AG$17/⑤⑧処遇Ⅰ入力シート!$AC$17,0)</f>
        <v>#DIV/0!</v>
      </c>
      <c r="AF63" s="454" t="e">
        <f t="shared" si="386"/>
        <v>#DIV/0!</v>
      </c>
      <c r="AG63" s="455"/>
      <c r="AH63" s="452"/>
      <c r="AI63" s="452"/>
      <c r="AJ63" s="432" t="e">
        <f>ROUND(SUM(AG63:AI63)*⑤⑧処遇Ⅰ入力シート!$AG$17/⑤⑧処遇Ⅰ入力シート!$AC$17,0)</f>
        <v>#DIV/0!</v>
      </c>
      <c r="AK63" s="456" t="e">
        <f t="shared" si="387"/>
        <v>#DIV/0!</v>
      </c>
      <c r="AL63" s="437">
        <f t="shared" si="17"/>
        <v>0</v>
      </c>
      <c r="AM63" s="1466"/>
      <c r="AN63" s="1466"/>
      <c r="AO63" s="1466"/>
      <c r="AP63" s="345"/>
      <c r="AQ63" s="345"/>
      <c r="AR63" s="345"/>
      <c r="AS63" s="1421"/>
      <c r="AT63" s="1422"/>
      <c r="AU63" s="1430"/>
      <c r="AV63" s="1426"/>
      <c r="AW63" s="1428"/>
      <c r="AX63" s="1413"/>
      <c r="AY63" s="1413"/>
      <c r="AZ63" s="1423"/>
      <c r="BA63" s="1423"/>
      <c r="BB63" s="1463"/>
      <c r="BC63" s="1464"/>
      <c r="BD63" s="1464"/>
      <c r="BE63" s="1464"/>
      <c r="BF63" s="1464"/>
      <c r="BG63" s="1465"/>
      <c r="BH63" s="321"/>
      <c r="BI63" s="1413"/>
      <c r="BJ63" s="1413"/>
      <c r="BK63" s="1414"/>
      <c r="BL63" s="1431"/>
      <c r="BM63" s="1424"/>
      <c r="BN63" s="1413"/>
      <c r="BO63" s="1413"/>
      <c r="BP63" s="1411"/>
      <c r="BQ63" s="1411"/>
      <c r="BR63" s="1411"/>
      <c r="BS63" s="1407"/>
      <c r="BT63" s="1407"/>
      <c r="BU63" s="1407"/>
      <c r="BV63" s="1407"/>
      <c r="BW63" s="1407"/>
      <c r="BX63" s="1407"/>
      <c r="BY63" s="345"/>
      <c r="BZ63" s="364" t="str">
        <f t="shared" si="18"/>
        <v>0</v>
      </c>
      <c r="CB63" s="438">
        <f t="shared" si="64"/>
        <v>0</v>
      </c>
      <c r="CC63" s="439">
        <f t="shared" si="19"/>
        <v>0</v>
      </c>
      <c r="CD63" s="439">
        <f t="shared" si="65"/>
        <v>0</v>
      </c>
      <c r="CE63" s="439">
        <f t="shared" si="20"/>
        <v>0</v>
      </c>
      <c r="CF63" s="439">
        <f t="shared" si="21"/>
        <v>0</v>
      </c>
      <c r="CG63" s="440">
        <f t="shared" si="22"/>
        <v>0</v>
      </c>
      <c r="CH63" s="439">
        <f t="shared" si="23"/>
        <v>0</v>
      </c>
      <c r="CI63" s="440">
        <f t="shared" si="24"/>
        <v>0</v>
      </c>
      <c r="CJ63" s="439">
        <f t="shared" si="25"/>
        <v>0</v>
      </c>
      <c r="CK63" s="440">
        <f t="shared" si="26"/>
        <v>0</v>
      </c>
      <c r="CL63" s="439">
        <f t="shared" si="66"/>
        <v>0</v>
      </c>
      <c r="CM63" s="439">
        <f t="shared" si="27"/>
        <v>0</v>
      </c>
      <c r="CN63" s="439">
        <f t="shared" si="67"/>
        <v>0</v>
      </c>
      <c r="CO63" s="439">
        <f t="shared" si="28"/>
        <v>0</v>
      </c>
      <c r="CP63" s="439">
        <f t="shared" si="29"/>
        <v>0</v>
      </c>
      <c r="CQ63" s="440">
        <f t="shared" si="30"/>
        <v>0</v>
      </c>
      <c r="CR63" s="439">
        <f t="shared" si="31"/>
        <v>0</v>
      </c>
      <c r="CS63" s="440">
        <f t="shared" si="32"/>
        <v>0</v>
      </c>
      <c r="CT63" s="439">
        <f t="shared" si="33"/>
        <v>0</v>
      </c>
      <c r="CU63" s="440">
        <f t="shared" si="34"/>
        <v>0</v>
      </c>
      <c r="CV63" s="442">
        <f t="shared" si="68"/>
        <v>0</v>
      </c>
      <c r="CW63" s="442">
        <f t="shared" si="35"/>
        <v>0</v>
      </c>
      <c r="CX63" s="442">
        <f t="shared" si="69"/>
        <v>0</v>
      </c>
      <c r="CY63" s="442">
        <f t="shared" ref="CY63" si="559">CX63*$BZ63</f>
        <v>0</v>
      </c>
      <c r="CZ63" s="442">
        <f t="shared" si="71"/>
        <v>0</v>
      </c>
      <c r="DA63" s="442">
        <f t="shared" ref="DA63" si="560">CZ63*$BZ63</f>
        <v>0</v>
      </c>
      <c r="DB63" s="442">
        <f t="shared" si="73"/>
        <v>0</v>
      </c>
      <c r="DC63" s="442">
        <f t="shared" ref="DC63" si="561">DB63*$BZ63</f>
        <v>0</v>
      </c>
      <c r="DD63" s="442">
        <f t="shared" si="75"/>
        <v>0</v>
      </c>
      <c r="DE63" s="442">
        <f t="shared" ref="DE63" si="562">DD63*$BZ63</f>
        <v>0</v>
      </c>
      <c r="DF63" s="442">
        <f t="shared" si="77"/>
        <v>0</v>
      </c>
      <c r="DG63" s="442">
        <f t="shared" ref="DG63" si="563">DF63*$BZ63</f>
        <v>0</v>
      </c>
      <c r="DH63" s="442">
        <f t="shared" si="79"/>
        <v>0</v>
      </c>
      <c r="DI63" s="442">
        <f t="shared" si="41"/>
        <v>0</v>
      </c>
      <c r="DJ63" s="442">
        <f t="shared" si="80"/>
        <v>0</v>
      </c>
      <c r="DK63" s="442">
        <f t="shared" si="42"/>
        <v>0</v>
      </c>
      <c r="DL63" s="442">
        <f t="shared" si="43"/>
        <v>0</v>
      </c>
      <c r="DM63" s="440">
        <f t="shared" si="44"/>
        <v>0</v>
      </c>
      <c r="DN63" s="442">
        <f t="shared" si="45"/>
        <v>0</v>
      </c>
      <c r="DO63" s="440">
        <f t="shared" si="46"/>
        <v>0</v>
      </c>
      <c r="DP63" s="442">
        <f t="shared" si="47"/>
        <v>0</v>
      </c>
      <c r="DQ63" s="440">
        <f t="shared" si="48"/>
        <v>0</v>
      </c>
      <c r="DR63" s="439">
        <f>DI63*$BZ63</f>
        <v>0</v>
      </c>
      <c r="DS63" s="439">
        <f t="shared" si="41"/>
        <v>0</v>
      </c>
      <c r="DT63" s="439">
        <f t="shared" si="41"/>
        <v>0</v>
      </c>
      <c r="DU63" s="439">
        <f t="shared" si="41"/>
        <v>0</v>
      </c>
      <c r="DV63" s="439">
        <f t="shared" si="41"/>
        <v>0</v>
      </c>
      <c r="DW63" s="439">
        <f t="shared" si="41"/>
        <v>0</v>
      </c>
      <c r="DX63" s="439">
        <f t="shared" si="41"/>
        <v>0</v>
      </c>
      <c r="DY63" s="439">
        <f t="shared" si="41"/>
        <v>0</v>
      </c>
      <c r="DZ63" s="439">
        <f t="shared" si="41"/>
        <v>0</v>
      </c>
      <c r="EA63" s="439">
        <f t="shared" si="41"/>
        <v>0</v>
      </c>
      <c r="EB63" s="439">
        <f t="shared" si="41"/>
        <v>0</v>
      </c>
      <c r="EC63" s="439">
        <f t="shared" si="41"/>
        <v>0</v>
      </c>
      <c r="ED63" s="439">
        <f t="shared" si="41"/>
        <v>0</v>
      </c>
      <c r="EE63" s="439">
        <f t="shared" si="41"/>
        <v>0</v>
      </c>
      <c r="EF63" s="439">
        <f t="shared" si="93"/>
        <v>0</v>
      </c>
      <c r="EG63" s="439">
        <f t="shared" si="56"/>
        <v>0</v>
      </c>
      <c r="EH63" s="439">
        <f t="shared" si="57"/>
        <v>0</v>
      </c>
      <c r="EI63" s="444">
        <f t="shared" si="58"/>
        <v>0</v>
      </c>
      <c r="EJ63" s="439">
        <f t="shared" si="59"/>
        <v>0</v>
      </c>
      <c r="EK63" s="445">
        <f t="shared" si="60"/>
        <v>0</v>
      </c>
      <c r="EL63" s="439">
        <f t="shared" si="61"/>
        <v>0</v>
      </c>
      <c r="EM63" s="445">
        <f t="shared" si="62"/>
        <v>0</v>
      </c>
      <c r="EN63" s="446">
        <f t="shared" si="63"/>
        <v>0</v>
      </c>
    </row>
    <row r="64" spans="1:144" ht="20.25" customHeight="1" thickBot="1">
      <c r="A64" s="1511" t="s">
        <v>12</v>
      </c>
      <c r="B64" s="1512"/>
      <c r="C64" s="1512"/>
      <c r="D64" s="1512"/>
      <c r="E64" s="1512"/>
      <c r="F64" s="1512"/>
      <c r="G64" s="1512"/>
      <c r="H64" s="1512"/>
      <c r="I64" s="1512"/>
      <c r="J64" s="1512"/>
      <c r="K64" s="1512"/>
      <c r="L64" s="1512"/>
      <c r="M64" s="1512"/>
      <c r="N64" s="1512"/>
      <c r="O64" s="1512"/>
      <c r="P64" s="1512"/>
      <c r="Q64" s="1513"/>
      <c r="R64" s="468">
        <f t="shared" ref="R64:AA64" si="564">SUM(R14:R63)</f>
        <v>0</v>
      </c>
      <c r="S64" s="469">
        <f t="shared" si="564"/>
        <v>0</v>
      </c>
      <c r="T64" s="469">
        <f t="shared" si="564"/>
        <v>0</v>
      </c>
      <c r="U64" s="470">
        <f t="shared" si="564"/>
        <v>0</v>
      </c>
      <c r="V64" s="469">
        <f>SUM(V14:V63)</f>
        <v>0</v>
      </c>
      <c r="W64" s="469" t="e">
        <f t="shared" si="564"/>
        <v>#DIV/0!</v>
      </c>
      <c r="X64" s="471" t="e">
        <f t="shared" si="564"/>
        <v>#DIV/0!</v>
      </c>
      <c r="Y64" s="468">
        <f t="shared" si="564"/>
        <v>0</v>
      </c>
      <c r="Z64" s="469">
        <f t="shared" si="564"/>
        <v>0</v>
      </c>
      <c r="AA64" s="469">
        <f t="shared" si="564"/>
        <v>0</v>
      </c>
      <c r="AB64" s="469">
        <f t="shared" ref="AB64:AJ64" si="565">SUM(AB14:AB63)</f>
        <v>0</v>
      </c>
      <c r="AC64" s="469">
        <f t="shared" si="565"/>
        <v>0</v>
      </c>
      <c r="AD64" s="470">
        <f t="shared" si="565"/>
        <v>0</v>
      </c>
      <c r="AE64" s="469" t="e">
        <f t="shared" si="565"/>
        <v>#DIV/0!</v>
      </c>
      <c r="AF64" s="471" t="e">
        <f t="shared" si="565"/>
        <v>#DIV/0!</v>
      </c>
      <c r="AG64" s="472">
        <f t="shared" si="565"/>
        <v>0</v>
      </c>
      <c r="AH64" s="472">
        <f t="shared" si="565"/>
        <v>0</v>
      </c>
      <c r="AI64" s="472">
        <f t="shared" si="565"/>
        <v>0</v>
      </c>
      <c r="AJ64" s="473" t="e">
        <f t="shared" si="565"/>
        <v>#DIV/0!</v>
      </c>
      <c r="AK64" s="456" t="e">
        <f t="shared" si="387"/>
        <v>#DIV/0!</v>
      </c>
      <c r="AL64" s="474" t="e">
        <f>SUM(AL14:AL63)-$X$83</f>
        <v>#DIV/0!</v>
      </c>
      <c r="AM64" s="1496"/>
      <c r="AN64" s="1496"/>
      <c r="AO64" s="1496"/>
      <c r="AP64" s="345"/>
      <c r="AQ64" s="345"/>
      <c r="AR64" s="345"/>
      <c r="AS64" s="475"/>
      <c r="AT64" s="475"/>
      <c r="AU64" s="476"/>
      <c r="AV64" s="477"/>
      <c r="AW64" s="477"/>
      <c r="AX64" s="475"/>
      <c r="AY64" s="475"/>
      <c r="AZ64" s="478"/>
      <c r="BA64" s="478"/>
      <c r="BB64" s="479"/>
      <c r="BC64" s="479"/>
      <c r="BD64" s="479"/>
      <c r="BE64" s="479"/>
      <c r="BF64" s="479"/>
      <c r="BG64" s="479"/>
      <c r="BH64" s="345"/>
      <c r="BI64" s="475"/>
      <c r="BJ64" s="475"/>
      <c r="BK64" s="476"/>
      <c r="BL64" s="477"/>
      <c r="BM64" s="477"/>
      <c r="BN64" s="475"/>
      <c r="BO64" s="475"/>
      <c r="BP64" s="478"/>
      <c r="BQ64" s="478"/>
      <c r="BR64" s="479"/>
      <c r="BS64" s="479"/>
      <c r="BT64" s="479"/>
      <c r="BU64" s="479"/>
      <c r="BV64" s="479"/>
      <c r="BW64" s="479"/>
      <c r="BX64" s="345"/>
      <c r="BY64" s="345"/>
      <c r="BZ64" s="345"/>
      <c r="CB64" s="438">
        <f>SUM(CB14:CB63)</f>
        <v>0</v>
      </c>
      <c r="CC64" s="439">
        <f t="shared" ref="CC64:EN64" si="566">SUM(CC14:CC63)</f>
        <v>0</v>
      </c>
      <c r="CD64" s="439">
        <f t="shared" si="566"/>
        <v>0</v>
      </c>
      <c r="CE64" s="439">
        <f t="shared" si="566"/>
        <v>0</v>
      </c>
      <c r="CF64" s="439">
        <f t="shared" si="566"/>
        <v>0</v>
      </c>
      <c r="CG64" s="480">
        <f>SUM(CG14:CG63)</f>
        <v>0</v>
      </c>
      <c r="CH64" s="439">
        <f t="shared" si="566"/>
        <v>0</v>
      </c>
      <c r="CI64" s="480">
        <f>SUM(CI14:CI63)</f>
        <v>0</v>
      </c>
      <c r="CJ64" s="439">
        <f t="shared" si="566"/>
        <v>0</v>
      </c>
      <c r="CK64" s="480">
        <f>SUM(CK14:CK63)</f>
        <v>0</v>
      </c>
      <c r="CL64" s="439">
        <f t="shared" si="566"/>
        <v>0</v>
      </c>
      <c r="CM64" s="439">
        <f t="shared" si="566"/>
        <v>0</v>
      </c>
      <c r="CN64" s="439">
        <f t="shared" si="566"/>
        <v>0</v>
      </c>
      <c r="CO64" s="439">
        <f t="shared" si="566"/>
        <v>0</v>
      </c>
      <c r="CP64" s="439">
        <f t="shared" si="566"/>
        <v>0</v>
      </c>
      <c r="CQ64" s="480">
        <f>SUM(CQ14:CQ63)</f>
        <v>0</v>
      </c>
      <c r="CR64" s="439">
        <f t="shared" si="566"/>
        <v>0</v>
      </c>
      <c r="CS64" s="480">
        <f>SUM(CS14:CS63)</f>
        <v>0</v>
      </c>
      <c r="CT64" s="439">
        <f t="shared" si="566"/>
        <v>0</v>
      </c>
      <c r="CU64" s="480">
        <f>SUM(CU14:CU63)</f>
        <v>0</v>
      </c>
      <c r="CV64" s="481">
        <f t="shared" si="566"/>
        <v>0</v>
      </c>
      <c r="CW64" s="481">
        <f t="shared" si="566"/>
        <v>0</v>
      </c>
      <c r="CX64" s="481">
        <f t="shared" si="566"/>
        <v>0</v>
      </c>
      <c r="CY64" s="481">
        <f t="shared" si="566"/>
        <v>0</v>
      </c>
      <c r="CZ64" s="481">
        <f t="shared" si="566"/>
        <v>0</v>
      </c>
      <c r="DA64" s="481">
        <f t="shared" si="566"/>
        <v>0</v>
      </c>
      <c r="DB64" s="481">
        <f t="shared" si="566"/>
        <v>0</v>
      </c>
      <c r="DC64" s="481">
        <f t="shared" si="566"/>
        <v>0</v>
      </c>
      <c r="DD64" s="481">
        <f t="shared" si="566"/>
        <v>0</v>
      </c>
      <c r="DE64" s="481">
        <f t="shared" si="566"/>
        <v>0</v>
      </c>
      <c r="DF64" s="481">
        <f t="shared" si="566"/>
        <v>0</v>
      </c>
      <c r="DG64" s="481">
        <f t="shared" si="566"/>
        <v>0</v>
      </c>
      <c r="DH64" s="481">
        <f t="shared" si="566"/>
        <v>0</v>
      </c>
      <c r="DI64" s="481">
        <f t="shared" si="566"/>
        <v>0</v>
      </c>
      <c r="DJ64" s="481">
        <f t="shared" si="566"/>
        <v>0</v>
      </c>
      <c r="DK64" s="481">
        <f t="shared" si="566"/>
        <v>0</v>
      </c>
      <c r="DL64" s="439">
        <f t="shared" si="566"/>
        <v>0</v>
      </c>
      <c r="DM64" s="480">
        <f>SUM(DM14:DM63)</f>
        <v>0</v>
      </c>
      <c r="DN64" s="439">
        <f t="shared" si="566"/>
        <v>0</v>
      </c>
      <c r="DO64" s="480">
        <f>SUM(DO14:DO63)</f>
        <v>0</v>
      </c>
      <c r="DP64" s="439">
        <f t="shared" si="566"/>
        <v>0</v>
      </c>
      <c r="DQ64" s="480">
        <f>SUM(DQ14:DQ63)</f>
        <v>0</v>
      </c>
      <c r="DR64" s="481">
        <f t="shared" si="566"/>
        <v>0</v>
      </c>
      <c r="DS64" s="481">
        <f t="shared" si="566"/>
        <v>0</v>
      </c>
      <c r="DT64" s="481">
        <f t="shared" si="566"/>
        <v>0</v>
      </c>
      <c r="DU64" s="481">
        <f t="shared" si="566"/>
        <v>0</v>
      </c>
      <c r="DV64" s="481">
        <f t="shared" si="566"/>
        <v>0</v>
      </c>
      <c r="DW64" s="481">
        <f t="shared" si="566"/>
        <v>0</v>
      </c>
      <c r="DX64" s="481">
        <f t="shared" si="566"/>
        <v>0</v>
      </c>
      <c r="DY64" s="481">
        <f t="shared" si="566"/>
        <v>0</v>
      </c>
      <c r="DZ64" s="481">
        <f t="shared" si="566"/>
        <v>0</v>
      </c>
      <c r="EA64" s="481">
        <f t="shared" si="566"/>
        <v>0</v>
      </c>
      <c r="EB64" s="481">
        <f t="shared" si="566"/>
        <v>0</v>
      </c>
      <c r="EC64" s="481">
        <f t="shared" si="566"/>
        <v>0</v>
      </c>
      <c r="ED64" s="481">
        <f t="shared" si="566"/>
        <v>0</v>
      </c>
      <c r="EE64" s="481">
        <f t="shared" si="566"/>
        <v>0</v>
      </c>
      <c r="EF64" s="481">
        <f t="shared" si="566"/>
        <v>0</v>
      </c>
      <c r="EG64" s="481">
        <f t="shared" si="566"/>
        <v>0</v>
      </c>
      <c r="EH64" s="439">
        <f t="shared" si="566"/>
        <v>0</v>
      </c>
      <c r="EI64" s="482">
        <f>SUM(EI14:EI63)</f>
        <v>0</v>
      </c>
      <c r="EJ64" s="439">
        <f t="shared" si="566"/>
        <v>0</v>
      </c>
      <c r="EK64" s="480">
        <f>SUM(EK14:EK63)</f>
        <v>0</v>
      </c>
      <c r="EL64" s="439">
        <f t="shared" si="566"/>
        <v>0</v>
      </c>
      <c r="EM64" s="480">
        <f>SUM(EM14:EM63)</f>
        <v>0</v>
      </c>
      <c r="EN64" s="481">
        <f t="shared" si="566"/>
        <v>0</v>
      </c>
    </row>
    <row r="65" spans="1:78" ht="18.75" customHeight="1" thickTop="1">
      <c r="A65" s="1514"/>
      <c r="B65" s="1515"/>
      <c r="C65" s="1515"/>
      <c r="D65" s="1515"/>
      <c r="E65" s="1515"/>
      <c r="F65" s="1515"/>
      <c r="G65" s="1515"/>
      <c r="H65" s="1515"/>
      <c r="I65" s="1515"/>
      <c r="J65" s="1515"/>
      <c r="K65" s="1515"/>
      <c r="L65" s="1515"/>
      <c r="M65" s="1515"/>
      <c r="N65" s="1515"/>
      <c r="O65" s="1515"/>
      <c r="P65" s="1515"/>
      <c r="Q65" s="1515"/>
      <c r="R65" s="1515"/>
      <c r="S65" s="1515"/>
      <c r="T65" s="1515"/>
      <c r="U65" s="1515"/>
      <c r="V65" s="1515"/>
      <c r="W65" s="1515"/>
      <c r="X65" s="1515"/>
      <c r="Y65" s="1515"/>
      <c r="Z65" s="1515"/>
      <c r="AA65" s="1515"/>
      <c r="AB65" s="1515"/>
      <c r="AC65" s="1515"/>
      <c r="AD65" s="1515"/>
      <c r="AE65" s="483"/>
      <c r="AF65" s="483"/>
      <c r="AG65" s="483"/>
      <c r="AH65" s="483"/>
      <c r="AI65" s="483"/>
      <c r="AJ65" s="483"/>
      <c r="AK65" s="483"/>
      <c r="AL65" s="484"/>
      <c r="AM65" s="485"/>
      <c r="AN65" s="485"/>
      <c r="AO65" s="486"/>
      <c r="AP65" s="345"/>
      <c r="AQ65" s="345"/>
      <c r="AR65" s="345"/>
      <c r="AS65" s="475"/>
      <c r="AT65" s="475"/>
      <c r="AU65" s="476"/>
      <c r="AV65" s="477"/>
      <c r="AW65" s="477"/>
      <c r="AX65" s="475"/>
      <c r="AY65" s="475"/>
      <c r="AZ65" s="478"/>
      <c r="BA65" s="478"/>
      <c r="BB65" s="479"/>
      <c r="BC65" s="479"/>
      <c r="BD65" s="479"/>
      <c r="BE65" s="479"/>
      <c r="BF65" s="479"/>
      <c r="BG65" s="479"/>
      <c r="BH65" s="345"/>
      <c r="BI65" s="475"/>
      <c r="BJ65" s="475"/>
      <c r="BK65" s="476"/>
      <c r="BL65" s="477"/>
      <c r="BM65" s="477"/>
      <c r="BN65" s="475"/>
      <c r="BO65" s="475"/>
      <c r="BP65" s="478"/>
      <c r="BQ65" s="478"/>
      <c r="BR65" s="479"/>
      <c r="BS65" s="479"/>
      <c r="BT65" s="479"/>
      <c r="BU65" s="479"/>
      <c r="BV65" s="479"/>
      <c r="BW65" s="479"/>
      <c r="BX65" s="345"/>
      <c r="BY65" s="345"/>
      <c r="BZ65" s="345"/>
    </row>
    <row r="66" spans="1:78" ht="18.75" customHeight="1">
      <c r="A66" s="459"/>
      <c r="B66" s="483"/>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4"/>
      <c r="AM66" s="485"/>
      <c r="AN66" s="485"/>
      <c r="AO66" s="486"/>
      <c r="AP66" s="345"/>
      <c r="AQ66" s="345"/>
      <c r="AR66" s="345"/>
      <c r="AS66" s="475"/>
      <c r="AT66" s="475"/>
      <c r="AU66" s="476"/>
      <c r="AV66" s="477"/>
      <c r="AW66" s="477"/>
      <c r="AX66" s="475"/>
      <c r="AY66" s="475"/>
      <c r="AZ66" s="478"/>
      <c r="BA66" s="478"/>
      <c r="BB66" s="479"/>
      <c r="BC66" s="479"/>
      <c r="BD66" s="479"/>
      <c r="BE66" s="479"/>
      <c r="BF66" s="479"/>
      <c r="BG66" s="479"/>
      <c r="BH66" s="345"/>
      <c r="BI66" s="475"/>
      <c r="BJ66" s="475"/>
      <c r="BK66" s="476"/>
      <c r="BL66" s="477"/>
      <c r="BM66" s="477"/>
      <c r="BN66" s="475"/>
      <c r="BO66" s="475"/>
      <c r="BP66" s="478"/>
      <c r="BQ66" s="478"/>
      <c r="BR66" s="479"/>
      <c r="BS66" s="479"/>
      <c r="BT66" s="479"/>
      <c r="BU66" s="479"/>
      <c r="BV66" s="479"/>
      <c r="BW66" s="479"/>
      <c r="BX66" s="345"/>
      <c r="BY66" s="345"/>
      <c r="BZ66" s="345"/>
    </row>
    <row r="67" spans="1:78" ht="2.25" customHeight="1" thickBot="1">
      <c r="A67" s="459"/>
      <c r="B67" s="487"/>
      <c r="C67" s="487"/>
      <c r="D67" s="487"/>
      <c r="E67" s="487"/>
      <c r="F67" s="487"/>
      <c r="G67" s="487"/>
      <c r="H67" s="487"/>
      <c r="I67" s="487"/>
      <c r="J67" s="487"/>
      <c r="K67" s="487"/>
      <c r="L67" s="487"/>
      <c r="M67" s="487"/>
      <c r="N67" s="487"/>
      <c r="O67" s="487"/>
      <c r="P67" s="487"/>
      <c r="Q67" s="487"/>
      <c r="R67" s="487"/>
      <c r="S67" s="487"/>
      <c r="T67" s="483"/>
      <c r="U67" s="483"/>
      <c r="V67" s="483"/>
      <c r="W67" s="483"/>
      <c r="X67" s="483"/>
      <c r="Y67" s="483"/>
      <c r="Z67" s="483"/>
      <c r="AA67" s="483"/>
      <c r="AB67" s="483"/>
      <c r="AC67" s="483"/>
      <c r="AD67" s="483"/>
      <c r="AE67" s="483"/>
      <c r="AF67" s="483"/>
      <c r="AG67" s="483"/>
      <c r="AH67" s="483"/>
      <c r="AI67" s="483"/>
      <c r="AJ67" s="483"/>
      <c r="AK67" s="483"/>
      <c r="AL67" s="484"/>
      <c r="AM67" s="485"/>
      <c r="AN67" s="485"/>
      <c r="AO67" s="486"/>
      <c r="AP67" s="345"/>
      <c r="AQ67" s="345"/>
      <c r="AR67" s="345"/>
      <c r="AS67" s="475"/>
      <c r="AT67" s="475"/>
      <c r="AU67" s="476"/>
      <c r="AV67" s="477"/>
      <c r="AW67" s="477"/>
      <c r="AX67" s="475"/>
      <c r="AY67" s="475"/>
      <c r="AZ67" s="478"/>
      <c r="BA67" s="478"/>
      <c r="BB67" s="479"/>
      <c r="BC67" s="479"/>
      <c r="BD67" s="479"/>
      <c r="BE67" s="479"/>
      <c r="BF67" s="479"/>
      <c r="BG67" s="479"/>
      <c r="BH67" s="345"/>
      <c r="BI67" s="475"/>
      <c r="BJ67" s="475"/>
      <c r="BK67" s="476"/>
      <c r="BL67" s="477"/>
      <c r="BM67" s="477"/>
      <c r="BN67" s="475"/>
      <c r="BO67" s="475"/>
      <c r="BP67" s="478"/>
      <c r="BQ67" s="478"/>
      <c r="BR67" s="479"/>
      <c r="BS67" s="479"/>
      <c r="BT67" s="479"/>
      <c r="BU67" s="479"/>
      <c r="BV67" s="479"/>
      <c r="BW67" s="479"/>
      <c r="BX67" s="345"/>
      <c r="BY67" s="345"/>
      <c r="BZ67" s="345"/>
    </row>
    <row r="68" spans="1:78" ht="18.75" customHeight="1">
      <c r="A68" s="459"/>
      <c r="B68" s="487"/>
      <c r="C68" s="487"/>
      <c r="D68" s="487"/>
      <c r="E68" s="487"/>
      <c r="F68" s="487"/>
      <c r="G68" s="487"/>
      <c r="H68" s="487"/>
      <c r="I68" s="487"/>
      <c r="J68" s="487"/>
      <c r="K68" s="487"/>
      <c r="L68" s="487"/>
      <c r="M68" s="487"/>
      <c r="N68" s="487"/>
      <c r="O68" s="487"/>
      <c r="P68" s="487"/>
      <c r="Q68" s="487"/>
      <c r="R68" s="487"/>
      <c r="S68" s="487"/>
      <c r="T68" s="483"/>
      <c r="U68" s="1497" t="s">
        <v>810</v>
      </c>
      <c r="V68" s="1498"/>
      <c r="W68" s="1499"/>
      <c r="X68" s="483"/>
      <c r="Y68" s="483"/>
      <c r="Z68" s="483"/>
      <c r="AA68" s="483"/>
      <c r="AB68" s="1510" t="s">
        <v>113</v>
      </c>
      <c r="AC68" s="1510"/>
      <c r="AD68" s="1510"/>
      <c r="AE68" s="1510"/>
      <c r="AF68" s="1510"/>
      <c r="AG68" s="1510"/>
      <c r="AH68" s="1510"/>
      <c r="AI68" s="1510"/>
      <c r="AJ68" s="1510"/>
      <c r="AK68" s="1510"/>
      <c r="AL68" s="1510"/>
      <c r="AM68" s="1510"/>
      <c r="AN68" s="1510"/>
      <c r="AO68" s="1510"/>
      <c r="AP68" s="488"/>
      <c r="AQ68" s="488"/>
      <c r="AR68" s="488"/>
      <c r="AS68" s="488"/>
      <c r="AT68" s="488"/>
      <c r="AU68" s="488"/>
      <c r="AV68" s="488"/>
      <c r="AW68" s="477"/>
      <c r="AX68" s="475"/>
      <c r="AY68" s="475"/>
      <c r="AZ68" s="478"/>
      <c r="BA68" s="478"/>
      <c r="BB68" s="479"/>
      <c r="BC68" s="479"/>
      <c r="BD68" s="479"/>
      <c r="BE68" s="479"/>
      <c r="BF68" s="479"/>
      <c r="BG68" s="479"/>
      <c r="BH68" s="345"/>
      <c r="BI68" s="475"/>
      <c r="BJ68" s="475"/>
      <c r="BK68" s="476"/>
      <c r="BL68" s="477"/>
      <c r="BM68" s="477"/>
      <c r="BN68" s="475"/>
      <c r="BO68" s="475"/>
      <c r="BP68" s="478"/>
      <c r="BQ68" s="478"/>
      <c r="BR68" s="479"/>
      <c r="BS68" s="479"/>
      <c r="BT68" s="479"/>
      <c r="BU68" s="479"/>
      <c r="BV68" s="479"/>
      <c r="BW68" s="479"/>
      <c r="BX68" s="345"/>
      <c r="BY68" s="345"/>
      <c r="BZ68" s="345"/>
    </row>
    <row r="69" spans="1:78" ht="18.75" customHeight="1">
      <c r="A69" s="459"/>
      <c r="B69" s="487"/>
      <c r="C69" s="487"/>
      <c r="D69" s="487"/>
      <c r="E69" s="487"/>
      <c r="F69" s="487"/>
      <c r="G69" s="487"/>
      <c r="H69" s="487"/>
      <c r="I69" s="487"/>
      <c r="J69" s="487"/>
      <c r="K69" s="487"/>
      <c r="L69" s="487"/>
      <c r="M69" s="487"/>
      <c r="N69" s="487"/>
      <c r="O69" s="487"/>
      <c r="P69" s="487"/>
      <c r="Q69" s="487"/>
      <c r="R69" s="487"/>
      <c r="S69" s="487"/>
      <c r="T69" s="483"/>
      <c r="U69" s="1500"/>
      <c r="V69" s="1501"/>
      <c r="W69" s="1502"/>
      <c r="X69" s="483"/>
      <c r="Y69" s="483"/>
      <c r="Z69" s="483"/>
      <c r="AA69" s="483"/>
      <c r="AB69" s="1510" t="s">
        <v>114</v>
      </c>
      <c r="AC69" s="1510"/>
      <c r="AD69" s="1510"/>
      <c r="AE69" s="1510"/>
      <c r="AF69" s="1510"/>
      <c r="AG69" s="1510"/>
      <c r="AH69" s="1510"/>
      <c r="AI69" s="1510"/>
      <c r="AJ69" s="1510"/>
      <c r="AK69" s="1510"/>
      <c r="AL69" s="1510"/>
      <c r="AM69" s="1510"/>
      <c r="AN69" s="1510"/>
      <c r="AO69" s="1510"/>
      <c r="AP69" s="487"/>
      <c r="AQ69" s="487"/>
      <c r="AR69" s="487"/>
      <c r="AS69" s="487"/>
      <c r="AT69" s="487"/>
      <c r="AU69" s="487"/>
      <c r="AV69" s="487"/>
      <c r="AW69" s="477"/>
      <c r="AX69" s="475"/>
      <c r="AY69" s="475"/>
      <c r="AZ69" s="478"/>
      <c r="BA69" s="478"/>
      <c r="BB69" s="479"/>
      <c r="BC69" s="479"/>
      <c r="BD69" s="479"/>
      <c r="BE69" s="479"/>
      <c r="BF69" s="479"/>
      <c r="BG69" s="479"/>
      <c r="BH69" s="345"/>
      <c r="BI69" s="475"/>
      <c r="BJ69" s="475"/>
      <c r="BK69" s="476"/>
      <c r="BL69" s="477"/>
      <c r="BM69" s="477"/>
      <c r="BN69" s="475"/>
      <c r="BO69" s="475"/>
      <c r="BP69" s="478"/>
      <c r="BQ69" s="478"/>
      <c r="BR69" s="479"/>
      <c r="BS69" s="479"/>
      <c r="BT69" s="479"/>
      <c r="BU69" s="479"/>
      <c r="BV69" s="479"/>
      <c r="BW69" s="479"/>
      <c r="BX69" s="345"/>
      <c r="BY69" s="345"/>
      <c r="BZ69" s="345"/>
    </row>
    <row r="70" spans="1:78" ht="18.75" customHeight="1">
      <c r="A70" s="459"/>
      <c r="B70" s="487"/>
      <c r="C70" s="487"/>
      <c r="D70" s="487"/>
      <c r="E70" s="487"/>
      <c r="F70" s="487"/>
      <c r="G70" s="487"/>
      <c r="H70" s="487"/>
      <c r="I70" s="487"/>
      <c r="J70" s="487"/>
      <c r="K70" s="487"/>
      <c r="L70" s="487"/>
      <c r="M70" s="487"/>
      <c r="N70" s="487"/>
      <c r="O70" s="487"/>
      <c r="P70" s="487"/>
      <c r="Q70" s="487"/>
      <c r="R70" s="487"/>
      <c r="S70" s="487"/>
      <c r="T70" s="483"/>
      <c r="U70" s="1500"/>
      <c r="V70" s="1501"/>
      <c r="W70" s="1502"/>
      <c r="X70" s="483"/>
      <c r="Y70" s="483"/>
      <c r="Z70" s="483"/>
      <c r="AA70" s="483"/>
      <c r="AB70" s="1510" t="s">
        <v>410</v>
      </c>
      <c r="AC70" s="1510"/>
      <c r="AD70" s="1510"/>
      <c r="AE70" s="1510"/>
      <c r="AF70" s="1510"/>
      <c r="AG70" s="1510"/>
      <c r="AH70" s="1510"/>
      <c r="AI70" s="1510"/>
      <c r="AJ70" s="1510"/>
      <c r="AK70" s="1510"/>
      <c r="AL70" s="1510"/>
      <c r="AM70" s="1510"/>
      <c r="AN70" s="1510"/>
      <c r="AO70" s="1510"/>
      <c r="AP70" s="488"/>
      <c r="AQ70" s="488"/>
      <c r="AR70" s="488"/>
      <c r="AS70" s="488"/>
      <c r="AT70" s="488"/>
      <c r="AU70" s="488"/>
      <c r="AV70" s="488"/>
      <c r="AW70" s="477"/>
      <c r="AX70" s="475"/>
      <c r="AY70" s="475"/>
      <c r="AZ70" s="478"/>
      <c r="BA70" s="478"/>
      <c r="BB70" s="479"/>
      <c r="BC70" s="479"/>
      <c r="BD70" s="479"/>
      <c r="BE70" s="479"/>
      <c r="BF70" s="479"/>
      <c r="BG70" s="479"/>
      <c r="BH70" s="345"/>
      <c r="BI70" s="475"/>
      <c r="BJ70" s="475"/>
      <c r="BK70" s="476"/>
      <c r="BL70" s="477"/>
      <c r="BM70" s="477"/>
      <c r="BN70" s="475"/>
      <c r="BO70" s="475"/>
      <c r="BP70" s="478"/>
      <c r="BQ70" s="478"/>
      <c r="BR70" s="479"/>
      <c r="BS70" s="479"/>
      <c r="BT70" s="479"/>
      <c r="BU70" s="479"/>
      <c r="BV70" s="479"/>
      <c r="BW70" s="479"/>
      <c r="BX70" s="345"/>
      <c r="BY70" s="345"/>
      <c r="BZ70" s="345"/>
    </row>
    <row r="71" spans="1:78" ht="18.75" customHeight="1">
      <c r="A71" s="459"/>
      <c r="B71" s="487"/>
      <c r="C71" s="487"/>
      <c r="D71" s="487"/>
      <c r="E71" s="487"/>
      <c r="F71" s="487"/>
      <c r="G71" s="487"/>
      <c r="H71" s="487"/>
      <c r="I71" s="487"/>
      <c r="J71" s="487"/>
      <c r="K71" s="487"/>
      <c r="L71" s="487"/>
      <c r="M71" s="487"/>
      <c r="N71" s="487"/>
      <c r="O71" s="487"/>
      <c r="P71" s="487"/>
      <c r="Q71" s="487"/>
      <c r="R71" s="487"/>
      <c r="S71" s="487"/>
      <c r="T71" s="483"/>
      <c r="U71" s="1503" t="e">
        <f>V64+V64*⑤⑧処遇Ⅰ入力シート!AG17/⑤⑧処遇Ⅰ入力シート!AC17</f>
        <v>#DIV/0!</v>
      </c>
      <c r="V71" s="1504"/>
      <c r="W71" s="1505"/>
      <c r="X71" s="483"/>
      <c r="Y71" s="483"/>
      <c r="Z71" s="483"/>
      <c r="AA71" s="483"/>
      <c r="AB71" s="1510" t="s">
        <v>411</v>
      </c>
      <c r="AC71" s="1510"/>
      <c r="AD71" s="1510"/>
      <c r="AE71" s="1510"/>
      <c r="AF71" s="1510"/>
      <c r="AG71" s="1510"/>
      <c r="AH71" s="1510"/>
      <c r="AI71" s="1510"/>
      <c r="AJ71" s="1510"/>
      <c r="AK71" s="1510"/>
      <c r="AL71" s="1510"/>
      <c r="AM71" s="1510"/>
      <c r="AN71" s="1510"/>
      <c r="AO71" s="1510"/>
      <c r="AP71" s="488"/>
      <c r="AQ71" s="488"/>
      <c r="AR71" s="488"/>
      <c r="AS71" s="488"/>
      <c r="AT71" s="488"/>
      <c r="AU71" s="488"/>
      <c r="AV71" s="477"/>
      <c r="AW71" s="477"/>
      <c r="AX71" s="475"/>
      <c r="AY71" s="475"/>
      <c r="AZ71" s="478"/>
      <c r="BA71" s="478"/>
      <c r="BB71" s="479"/>
      <c r="BC71" s="479"/>
      <c r="BD71" s="479"/>
      <c r="BE71" s="479"/>
      <c r="BF71" s="479"/>
      <c r="BG71" s="479"/>
      <c r="BH71" s="345"/>
      <c r="BI71" s="475"/>
      <c r="BJ71" s="475"/>
      <c r="BK71" s="476"/>
      <c r="BL71" s="477"/>
      <c r="BM71" s="477"/>
      <c r="BN71" s="475"/>
      <c r="BO71" s="475"/>
      <c r="BP71" s="478"/>
      <c r="BQ71" s="478"/>
      <c r="BR71" s="479"/>
      <c r="BS71" s="479"/>
      <c r="BT71" s="479"/>
      <c r="BU71" s="479"/>
      <c r="BV71" s="479"/>
      <c r="BW71" s="479"/>
      <c r="BX71" s="345"/>
      <c r="BY71" s="345"/>
      <c r="BZ71" s="345"/>
    </row>
    <row r="72" spans="1:78" ht="18.75" customHeight="1">
      <c r="A72" s="459"/>
      <c r="B72" s="487"/>
      <c r="C72" s="487"/>
      <c r="D72" s="487"/>
      <c r="E72" s="487"/>
      <c r="F72" s="487"/>
      <c r="G72" s="487"/>
      <c r="H72" s="487"/>
      <c r="I72" s="487"/>
      <c r="J72" s="487"/>
      <c r="K72" s="487"/>
      <c r="L72" s="487"/>
      <c r="M72" s="487"/>
      <c r="N72" s="487"/>
      <c r="O72" s="487"/>
      <c r="P72" s="487"/>
      <c r="Q72" s="487"/>
      <c r="R72" s="487"/>
      <c r="S72" s="487"/>
      <c r="T72" s="483"/>
      <c r="U72" s="1503"/>
      <c r="V72" s="1504"/>
      <c r="W72" s="1505"/>
      <c r="X72" s="345"/>
      <c r="Y72" s="345"/>
      <c r="Z72" s="345"/>
      <c r="AA72" s="483"/>
      <c r="AB72" s="1510" t="s">
        <v>408</v>
      </c>
      <c r="AC72" s="1510"/>
      <c r="AD72" s="1510"/>
      <c r="AE72" s="1510"/>
      <c r="AF72" s="1510"/>
      <c r="AG72" s="1510"/>
      <c r="AH72" s="1510"/>
      <c r="AI72" s="1510"/>
      <c r="AJ72" s="1510"/>
      <c r="AK72" s="1510"/>
      <c r="AL72" s="1510"/>
      <c r="AM72" s="1510"/>
      <c r="AN72" s="1510"/>
      <c r="AO72" s="1510"/>
      <c r="AP72" s="489"/>
      <c r="AQ72" s="489"/>
      <c r="AR72" s="489"/>
      <c r="AS72" s="489"/>
      <c r="AT72" s="489"/>
      <c r="AU72" s="489"/>
      <c r="AV72" s="489"/>
      <c r="AW72" s="489"/>
      <c r="AX72" s="489"/>
      <c r="AY72" s="489"/>
      <c r="AZ72" s="489"/>
      <c r="BA72" s="489"/>
      <c r="BB72" s="489"/>
      <c r="BC72" s="489"/>
      <c r="BD72" s="489"/>
      <c r="BE72" s="479"/>
      <c r="BF72" s="479"/>
      <c r="BG72" s="479"/>
      <c r="BH72" s="345"/>
      <c r="BI72" s="475"/>
      <c r="BJ72" s="475"/>
      <c r="BK72" s="476"/>
      <c r="BL72" s="477"/>
      <c r="BM72" s="477"/>
      <c r="BN72" s="475"/>
      <c r="BO72" s="475"/>
      <c r="BP72" s="478"/>
      <c r="BQ72" s="478"/>
      <c r="BR72" s="479"/>
      <c r="BS72" s="479"/>
      <c r="BT72" s="479"/>
      <c r="BU72" s="479"/>
      <c r="BV72" s="479"/>
      <c r="BW72" s="479"/>
      <c r="BX72" s="345"/>
      <c r="BY72" s="345"/>
      <c r="BZ72" s="345"/>
    </row>
    <row r="73" spans="1:78" ht="19.5" customHeight="1" thickBot="1">
      <c r="A73" s="459"/>
      <c r="B73" s="487"/>
      <c r="C73" s="487"/>
      <c r="D73" s="487"/>
      <c r="E73" s="487"/>
      <c r="F73" s="487"/>
      <c r="G73" s="487"/>
      <c r="H73" s="487"/>
      <c r="I73" s="487"/>
      <c r="J73" s="487"/>
      <c r="K73" s="487"/>
      <c r="L73" s="487"/>
      <c r="M73" s="487"/>
      <c r="N73" s="487"/>
      <c r="O73" s="487"/>
      <c r="P73" s="487"/>
      <c r="Q73" s="487"/>
      <c r="R73" s="487"/>
      <c r="S73" s="487"/>
      <c r="T73" s="483"/>
      <c r="U73" s="1506"/>
      <c r="V73" s="1507"/>
      <c r="W73" s="1508"/>
      <c r="X73" s="345"/>
      <c r="Y73" s="345"/>
      <c r="Z73" s="345"/>
      <c r="AA73" s="483"/>
      <c r="AB73" s="1509" t="s">
        <v>409</v>
      </c>
      <c r="AC73" s="1509"/>
      <c r="AD73" s="1509"/>
      <c r="AE73" s="1509"/>
      <c r="AF73" s="1509"/>
      <c r="AG73" s="1509"/>
      <c r="AH73" s="1509"/>
      <c r="AI73" s="1509"/>
      <c r="AJ73" s="1509"/>
      <c r="AK73" s="1509"/>
      <c r="AL73" s="1509"/>
      <c r="AM73" s="1509"/>
      <c r="AN73" s="1509"/>
      <c r="AO73" s="1509"/>
      <c r="AP73" s="370"/>
      <c r="AQ73" s="370"/>
      <c r="AR73" s="370"/>
      <c r="AS73" s="370"/>
      <c r="AT73" s="370"/>
      <c r="AU73" s="370"/>
      <c r="AV73" s="370"/>
      <c r="AW73" s="370"/>
      <c r="AX73" s="370"/>
      <c r="AY73" s="370"/>
      <c r="AZ73" s="370"/>
      <c r="BA73" s="370"/>
      <c r="BB73" s="370"/>
      <c r="BC73" s="370"/>
      <c r="BD73" s="370"/>
      <c r="BE73" s="479"/>
      <c r="BF73" s="479"/>
      <c r="BG73" s="479"/>
      <c r="BH73" s="345"/>
      <c r="BI73" s="475"/>
      <c r="BJ73" s="475"/>
      <c r="BK73" s="476"/>
      <c r="BL73" s="477"/>
      <c r="BM73" s="477"/>
      <c r="BN73" s="475"/>
      <c r="BO73" s="475"/>
      <c r="BP73" s="478"/>
      <c r="BQ73" s="478"/>
      <c r="BR73" s="479"/>
      <c r="BS73" s="479"/>
      <c r="BT73" s="479"/>
      <c r="BU73" s="479"/>
      <c r="BV73" s="479"/>
      <c r="BW73" s="479"/>
      <c r="BX73" s="345"/>
      <c r="BY73" s="345"/>
      <c r="BZ73" s="345"/>
    </row>
    <row r="74" spans="1:78" ht="18.75" customHeight="1">
      <c r="A74" s="459"/>
      <c r="B74" s="487"/>
      <c r="C74" s="487"/>
      <c r="D74" s="487"/>
      <c r="E74" s="487"/>
      <c r="F74" s="487"/>
      <c r="G74" s="487"/>
      <c r="H74" s="487"/>
      <c r="I74" s="487"/>
      <c r="J74" s="487"/>
      <c r="K74" s="487"/>
      <c r="L74" s="487"/>
      <c r="M74" s="487"/>
      <c r="N74" s="487"/>
      <c r="O74" s="487"/>
      <c r="P74" s="487"/>
      <c r="Q74" s="487"/>
      <c r="R74" s="487"/>
      <c r="S74" s="487"/>
      <c r="T74" s="483"/>
      <c r="U74" s="345"/>
      <c r="V74" s="345"/>
      <c r="W74" s="345"/>
      <c r="X74" s="345"/>
      <c r="Y74" s="345"/>
      <c r="Z74" s="345"/>
      <c r="AA74" s="483"/>
      <c r="AB74" s="1509" t="s">
        <v>116</v>
      </c>
      <c r="AC74" s="1509"/>
      <c r="AD74" s="1509"/>
      <c r="AE74" s="1509"/>
      <c r="AF74" s="1509"/>
      <c r="AG74" s="1509"/>
      <c r="AH74" s="1509"/>
      <c r="AI74" s="1509"/>
      <c r="AJ74" s="1509"/>
      <c r="AK74" s="1509"/>
      <c r="AL74" s="1509"/>
      <c r="AM74" s="1509"/>
      <c r="AN74" s="1509"/>
      <c r="AO74" s="1509"/>
      <c r="AP74" s="490"/>
      <c r="AQ74" s="490"/>
      <c r="AR74" s="490"/>
      <c r="AS74" s="490"/>
      <c r="AT74" s="490"/>
      <c r="AU74" s="490"/>
      <c r="AV74" s="477"/>
      <c r="AW74" s="477"/>
      <c r="AX74" s="475"/>
      <c r="AY74" s="475"/>
      <c r="AZ74" s="478"/>
      <c r="BA74" s="478"/>
      <c r="BB74" s="479"/>
      <c r="BC74" s="479"/>
      <c r="BD74" s="479"/>
      <c r="BE74" s="479"/>
      <c r="BF74" s="479"/>
      <c r="BG74" s="479"/>
      <c r="BH74" s="345"/>
      <c r="BI74" s="475"/>
      <c r="BJ74" s="475"/>
      <c r="BK74" s="476"/>
      <c r="BL74" s="477"/>
      <c r="BM74" s="477"/>
      <c r="BN74" s="475"/>
      <c r="BO74" s="475"/>
      <c r="BP74" s="478"/>
      <c r="BQ74" s="478"/>
      <c r="BR74" s="479"/>
      <c r="BS74" s="479"/>
      <c r="BT74" s="479"/>
      <c r="BU74" s="479"/>
      <c r="BV74" s="479"/>
      <c r="BW74" s="479"/>
      <c r="BX74" s="345"/>
      <c r="BY74" s="345"/>
      <c r="BZ74" s="345"/>
    </row>
    <row r="75" spans="1:78" ht="18.75" customHeight="1">
      <c r="A75" s="459"/>
      <c r="B75" s="487"/>
      <c r="C75" s="487"/>
      <c r="D75" s="487"/>
      <c r="E75" s="487"/>
      <c r="F75" s="487"/>
      <c r="G75" s="487"/>
      <c r="H75" s="487"/>
      <c r="I75" s="487"/>
      <c r="J75" s="487"/>
      <c r="K75" s="487"/>
      <c r="L75" s="487"/>
      <c r="M75" s="487"/>
      <c r="N75" s="487"/>
      <c r="O75" s="487"/>
      <c r="P75" s="487"/>
      <c r="Q75" s="487"/>
      <c r="R75" s="487"/>
      <c r="S75" s="487"/>
      <c r="T75" s="483"/>
      <c r="U75" s="345"/>
      <c r="V75" s="345"/>
      <c r="W75" s="345"/>
      <c r="X75" s="345"/>
      <c r="Y75" s="345"/>
      <c r="Z75" s="345"/>
      <c r="AA75" s="483"/>
      <c r="AB75" s="1467" t="s">
        <v>406</v>
      </c>
      <c r="AC75" s="1467"/>
      <c r="AD75" s="1467"/>
      <c r="AE75" s="1467"/>
      <c r="AF75" s="1467"/>
      <c r="AG75" s="1467"/>
      <c r="AH75" s="1467"/>
      <c r="AI75" s="1467"/>
      <c r="AJ75" s="1467"/>
      <c r="AK75" s="1467"/>
      <c r="AL75" s="1467"/>
      <c r="AM75" s="1467"/>
      <c r="AN75" s="1467"/>
      <c r="AO75" s="1467"/>
      <c r="AP75" s="491"/>
      <c r="AQ75" s="491"/>
      <c r="AR75" s="491"/>
      <c r="AS75" s="491"/>
      <c r="AT75" s="491"/>
      <c r="AU75" s="491"/>
      <c r="AV75" s="477"/>
      <c r="AW75" s="477"/>
      <c r="AX75" s="475"/>
      <c r="AY75" s="475"/>
      <c r="AZ75" s="478"/>
      <c r="BA75" s="478"/>
      <c r="BB75" s="479"/>
      <c r="BC75" s="479"/>
      <c r="BD75" s="479"/>
      <c r="BE75" s="479"/>
      <c r="BF75" s="479"/>
      <c r="BG75" s="479"/>
      <c r="BH75" s="345"/>
      <c r="BI75" s="475"/>
      <c r="BJ75" s="475"/>
      <c r="BK75" s="476"/>
      <c r="BL75" s="477"/>
      <c r="BM75" s="477"/>
      <c r="BN75" s="475"/>
      <c r="BO75" s="475"/>
      <c r="BP75" s="478"/>
      <c r="BQ75" s="478"/>
      <c r="BR75" s="479"/>
      <c r="BS75" s="479"/>
      <c r="BT75" s="479"/>
      <c r="BU75" s="479"/>
      <c r="BV75" s="479"/>
      <c r="BW75" s="479"/>
      <c r="BX75" s="345"/>
      <c r="BY75" s="345"/>
      <c r="BZ75" s="345"/>
    </row>
    <row r="76" spans="1:78" ht="18.75" customHeight="1">
      <c r="A76" s="459"/>
      <c r="B76" s="487"/>
      <c r="C76" s="487"/>
      <c r="D76" s="487"/>
      <c r="E76" s="487"/>
      <c r="F76" s="487"/>
      <c r="G76" s="487"/>
      <c r="H76" s="487"/>
      <c r="I76" s="487"/>
      <c r="J76" s="487"/>
      <c r="K76" s="487"/>
      <c r="L76" s="487"/>
      <c r="M76" s="487"/>
      <c r="N76" s="487"/>
      <c r="O76" s="487"/>
      <c r="P76" s="487"/>
      <c r="Q76" s="487"/>
      <c r="R76" s="487"/>
      <c r="S76" s="487"/>
      <c r="T76" s="483"/>
      <c r="U76" s="345"/>
      <c r="V76" s="345"/>
      <c r="W76" s="345"/>
      <c r="X76" s="345"/>
      <c r="Y76" s="345"/>
      <c r="Z76" s="345"/>
      <c r="AA76" s="483"/>
      <c r="AB76" s="1416" t="s">
        <v>115</v>
      </c>
      <c r="AC76" s="1416"/>
      <c r="AD76" s="1416"/>
      <c r="AE76" s="1416"/>
      <c r="AF76" s="1416"/>
      <c r="AG76" s="1416"/>
      <c r="AH76" s="1416"/>
      <c r="AI76" s="1416"/>
      <c r="AJ76" s="1416"/>
      <c r="AK76" s="1416"/>
      <c r="AL76" s="1416"/>
      <c r="AM76" s="1416"/>
      <c r="AN76" s="1416"/>
      <c r="AO76" s="1416"/>
      <c r="AP76" s="492"/>
      <c r="AQ76" s="492"/>
      <c r="AR76" s="492"/>
      <c r="AS76" s="492"/>
      <c r="AT76" s="492"/>
      <c r="AU76" s="492"/>
      <c r="AV76" s="492"/>
      <c r="AW76" s="492"/>
      <c r="AX76" s="492"/>
      <c r="AY76" s="492"/>
      <c r="AZ76" s="492"/>
      <c r="BA76" s="492"/>
      <c r="BB76" s="492"/>
      <c r="BC76" s="492"/>
      <c r="BD76" s="492"/>
      <c r="BE76" s="479"/>
      <c r="BF76" s="479"/>
      <c r="BG76" s="479"/>
      <c r="BH76" s="345"/>
      <c r="BI76" s="475"/>
      <c r="BJ76" s="475"/>
      <c r="BK76" s="476"/>
      <c r="BL76" s="477"/>
      <c r="BM76" s="477"/>
      <c r="BN76" s="475"/>
      <c r="BO76" s="475"/>
      <c r="BP76" s="478"/>
      <c r="BQ76" s="478"/>
      <c r="BR76" s="479"/>
      <c r="BS76" s="479"/>
      <c r="BT76" s="479"/>
      <c r="BU76" s="479"/>
      <c r="BV76" s="479"/>
      <c r="BW76" s="479"/>
      <c r="BX76" s="345"/>
      <c r="BY76" s="345"/>
      <c r="BZ76" s="345"/>
    </row>
    <row r="77" spans="1:78" ht="18.75" customHeight="1">
      <c r="A77" s="459"/>
      <c r="B77" s="487"/>
      <c r="C77" s="487"/>
      <c r="D77" s="487"/>
      <c r="E77" s="487"/>
      <c r="F77" s="487"/>
      <c r="G77" s="487"/>
      <c r="H77" s="487"/>
      <c r="I77" s="487"/>
      <c r="J77" s="487"/>
      <c r="K77" s="487"/>
      <c r="L77" s="487"/>
      <c r="M77" s="487"/>
      <c r="N77" s="487"/>
      <c r="O77" s="487"/>
      <c r="P77" s="487"/>
      <c r="Q77" s="487"/>
      <c r="R77" s="487"/>
      <c r="S77" s="487"/>
      <c r="T77" s="483"/>
      <c r="U77" s="345"/>
      <c r="V77" s="345"/>
      <c r="W77" s="345"/>
      <c r="X77" s="345"/>
      <c r="Y77" s="345"/>
      <c r="Z77" s="345"/>
      <c r="AA77" s="483"/>
      <c r="AB77" s="1416" t="s">
        <v>407</v>
      </c>
      <c r="AC77" s="1416"/>
      <c r="AD77" s="1416"/>
      <c r="AE77" s="1416"/>
      <c r="AF77" s="1416"/>
      <c r="AG77" s="1416"/>
      <c r="AH77" s="1416"/>
      <c r="AI77" s="1416"/>
      <c r="AJ77" s="1416"/>
      <c r="AK77" s="1416"/>
      <c r="AL77" s="1416"/>
      <c r="AM77" s="1416"/>
      <c r="AN77" s="1416"/>
      <c r="AO77" s="1416"/>
      <c r="AP77" s="493"/>
      <c r="AQ77" s="493"/>
      <c r="AR77" s="494"/>
      <c r="AS77" s="475"/>
      <c r="AT77" s="475"/>
      <c r="AU77" s="476"/>
      <c r="AV77" s="477"/>
      <c r="AW77" s="477"/>
      <c r="AX77" s="475"/>
      <c r="AY77" s="475"/>
      <c r="AZ77" s="478"/>
      <c r="BA77" s="478"/>
      <c r="BB77" s="479"/>
      <c r="BC77" s="479"/>
      <c r="BD77" s="479"/>
      <c r="BE77" s="345"/>
      <c r="BF77" s="345"/>
      <c r="BG77" s="345"/>
      <c r="BH77" s="345"/>
      <c r="BI77" s="345"/>
      <c r="BJ77" s="345"/>
      <c r="BK77" s="345"/>
      <c r="BL77" s="345"/>
      <c r="BM77" s="345"/>
      <c r="BN77" s="345"/>
      <c r="BO77" s="345"/>
      <c r="BP77" s="345"/>
      <c r="BQ77" s="345"/>
      <c r="BR77" s="345"/>
      <c r="BS77" s="345"/>
      <c r="BT77" s="345"/>
      <c r="BU77" s="345"/>
      <c r="BV77" s="345"/>
      <c r="BW77" s="345"/>
      <c r="BX77" s="345"/>
      <c r="BY77" s="345"/>
      <c r="BZ77" s="345"/>
    </row>
    <row r="78" spans="1:78" ht="18.75" customHeight="1">
      <c r="A78" s="495"/>
      <c r="B78" s="487"/>
      <c r="C78" s="487"/>
      <c r="D78" s="487"/>
      <c r="E78" s="487"/>
      <c r="F78" s="487"/>
      <c r="G78" s="487"/>
      <c r="H78" s="487"/>
      <c r="I78" s="487"/>
      <c r="J78" s="487"/>
      <c r="K78" s="487"/>
      <c r="L78" s="487"/>
      <c r="M78" s="487"/>
      <c r="N78" s="487"/>
      <c r="O78" s="487"/>
      <c r="P78" s="487"/>
      <c r="Q78" s="487"/>
      <c r="R78" s="487"/>
      <c r="S78" s="487"/>
      <c r="T78" s="496"/>
      <c r="U78" s="345"/>
      <c r="V78" s="345"/>
      <c r="W78" s="345"/>
      <c r="X78" s="345"/>
      <c r="Y78" s="345"/>
      <c r="Z78" s="345"/>
      <c r="AA78" s="496"/>
      <c r="AB78" s="1509" t="s">
        <v>812</v>
      </c>
      <c r="AC78" s="1509"/>
      <c r="AD78" s="1509"/>
      <c r="AE78" s="1509"/>
      <c r="AF78" s="1509"/>
      <c r="AG78" s="1509"/>
      <c r="AH78" s="1509"/>
      <c r="AI78" s="1509"/>
      <c r="AJ78" s="1509"/>
      <c r="AK78" s="1509"/>
      <c r="AL78" s="1509"/>
      <c r="AM78" s="1509"/>
      <c r="AN78" s="1509"/>
      <c r="AO78" s="1509"/>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45"/>
    </row>
    <row r="79" spans="1:78" ht="19.5" thickBot="1">
      <c r="A79" s="495"/>
      <c r="B79" s="487"/>
      <c r="C79" s="487"/>
      <c r="D79" s="487"/>
      <c r="E79" s="487"/>
      <c r="F79" s="487"/>
      <c r="G79" s="487"/>
      <c r="H79" s="487"/>
      <c r="I79" s="487"/>
      <c r="J79" s="487"/>
      <c r="K79" s="487"/>
      <c r="L79" s="487"/>
      <c r="M79" s="487"/>
      <c r="N79" s="487"/>
      <c r="O79" s="487"/>
      <c r="P79" s="487"/>
      <c r="Q79" s="487"/>
      <c r="R79" s="487"/>
      <c r="S79" s="487"/>
      <c r="T79" s="495"/>
      <c r="U79" s="495"/>
      <c r="V79" s="495"/>
      <c r="W79" s="495"/>
      <c r="X79" s="495"/>
      <c r="Y79" s="495"/>
      <c r="Z79" s="495"/>
      <c r="AA79" s="495"/>
      <c r="AB79" s="1416" t="s">
        <v>813</v>
      </c>
      <c r="AC79" s="1416"/>
      <c r="AD79" s="1416"/>
      <c r="AE79" s="1416"/>
      <c r="AF79" s="1416"/>
      <c r="AG79" s="1416"/>
      <c r="AH79" s="1416"/>
      <c r="AI79" s="1416"/>
      <c r="AJ79" s="1416"/>
      <c r="AK79" s="1416"/>
      <c r="AL79" s="1416"/>
      <c r="AM79" s="1416"/>
      <c r="AN79" s="1416"/>
      <c r="AO79" s="1416"/>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45"/>
    </row>
    <row r="80" spans="1:78" ht="21" customHeight="1" thickTop="1">
      <c r="A80" s="495" t="s">
        <v>106</v>
      </c>
      <c r="B80" s="487"/>
      <c r="C80" s="487"/>
      <c r="D80" s="487"/>
      <c r="E80" s="487"/>
      <c r="F80" s="487"/>
      <c r="G80" s="487"/>
      <c r="H80" s="487"/>
      <c r="I80" s="487"/>
      <c r="J80" s="487"/>
      <c r="K80" s="487"/>
      <c r="L80" s="487"/>
      <c r="M80" s="487"/>
      <c r="N80" s="487"/>
      <c r="O80" s="487"/>
      <c r="P80" s="487"/>
      <c r="Q80" s="487"/>
      <c r="R80" s="487"/>
      <c r="S80" s="487"/>
      <c r="T80" s="495"/>
      <c r="U80" s="1470" t="s">
        <v>332</v>
      </c>
      <c r="V80" s="1471"/>
      <c r="W80" s="1472"/>
      <c r="X80" s="1487" t="s">
        <v>371</v>
      </c>
      <c r="Y80" s="1488"/>
      <c r="Z80" s="1489"/>
      <c r="AA80" s="495"/>
      <c r="AB80" s="1416" t="s">
        <v>117</v>
      </c>
      <c r="AC80" s="1416"/>
      <c r="AD80" s="1416"/>
      <c r="AE80" s="1416"/>
      <c r="AF80" s="1416"/>
      <c r="AG80" s="1416"/>
      <c r="AH80" s="1416"/>
      <c r="AI80" s="1416"/>
      <c r="AJ80" s="1416"/>
      <c r="AK80" s="1416"/>
      <c r="AL80" s="1416"/>
      <c r="AM80" s="1416"/>
      <c r="AN80" s="1416"/>
      <c r="AO80" s="1416"/>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c r="BN80" s="345"/>
      <c r="BO80" s="345"/>
      <c r="BP80" s="345"/>
      <c r="BQ80" s="345"/>
      <c r="BR80" s="345"/>
      <c r="BS80" s="345"/>
      <c r="BT80" s="345"/>
      <c r="BU80" s="345"/>
      <c r="BV80" s="345"/>
      <c r="BW80" s="345"/>
      <c r="BX80" s="345"/>
      <c r="BY80" s="345"/>
      <c r="BZ80" s="345"/>
    </row>
    <row r="81" spans="1:78" ht="21" customHeight="1">
      <c r="A81" s="495"/>
      <c r="B81" s="487"/>
      <c r="C81" s="487"/>
      <c r="D81" s="487"/>
      <c r="E81" s="487"/>
      <c r="F81" s="487"/>
      <c r="G81" s="487"/>
      <c r="H81" s="487"/>
      <c r="I81" s="487"/>
      <c r="J81" s="487"/>
      <c r="K81" s="487"/>
      <c r="L81" s="487"/>
      <c r="M81" s="487"/>
      <c r="N81" s="487"/>
      <c r="O81" s="487"/>
      <c r="P81" s="487"/>
      <c r="Q81" s="487"/>
      <c r="R81" s="487"/>
      <c r="S81" s="487"/>
      <c r="T81" s="495"/>
      <c r="U81" s="1473"/>
      <c r="V81" s="1467"/>
      <c r="W81" s="1474"/>
      <c r="X81" s="1467"/>
      <c r="Y81" s="1467"/>
      <c r="Z81" s="1490"/>
      <c r="AA81" s="495"/>
      <c r="AB81" s="488"/>
      <c r="AC81" s="488"/>
      <c r="AD81" s="488"/>
      <c r="AE81" s="488"/>
      <c r="AF81" s="488"/>
      <c r="AG81" s="488"/>
      <c r="AH81" s="488"/>
      <c r="AI81" s="488"/>
      <c r="AJ81" s="488"/>
      <c r="AK81" s="488"/>
      <c r="AL81" s="497"/>
      <c r="AM81" s="498"/>
      <c r="AN81" s="498"/>
      <c r="AO81" s="499"/>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row>
    <row r="82" spans="1:78" ht="21" customHeight="1">
      <c r="A82" s="500"/>
      <c r="B82" s="500"/>
      <c r="C82" s="500"/>
      <c r="D82" s="500"/>
      <c r="E82" s="500"/>
      <c r="F82" s="500"/>
      <c r="G82" s="500"/>
      <c r="H82" s="500"/>
      <c r="I82" s="500"/>
      <c r="J82" s="500"/>
      <c r="K82" s="500"/>
      <c r="L82" s="500"/>
      <c r="M82" s="500"/>
      <c r="N82" s="500"/>
      <c r="O82" s="500"/>
      <c r="P82" s="500"/>
      <c r="Q82" s="500"/>
      <c r="R82" s="500"/>
      <c r="S82" s="500"/>
      <c r="T82" s="500"/>
      <c r="U82" s="1475"/>
      <c r="V82" s="1476"/>
      <c r="W82" s="1477"/>
      <c r="X82" s="1476"/>
      <c r="Y82" s="1476"/>
      <c r="Z82" s="1491"/>
      <c r="AA82" s="500"/>
      <c r="AB82" s="488"/>
      <c r="AC82" s="488"/>
      <c r="AD82" s="488"/>
      <c r="AE82" s="488"/>
      <c r="AF82" s="488"/>
      <c r="AG82" s="488"/>
      <c r="AH82" s="488"/>
      <c r="AI82" s="488"/>
      <c r="AJ82" s="488"/>
      <c r="AK82" s="488"/>
      <c r="AL82" s="497"/>
      <c r="AM82" s="498"/>
      <c r="AN82" s="498"/>
      <c r="AO82" s="499"/>
      <c r="AP82" s="345"/>
      <c r="AQ82" s="345"/>
      <c r="AR82" s="345"/>
      <c r="AS82" s="345"/>
      <c r="AT82" s="345"/>
      <c r="AU82" s="345"/>
      <c r="AV82" s="345"/>
      <c r="AW82" s="345"/>
      <c r="AX82" s="345"/>
      <c r="AY82" s="345"/>
      <c r="AZ82" s="345"/>
      <c r="BA82" s="345"/>
      <c r="BB82" s="345"/>
      <c r="BC82" s="345"/>
      <c r="BD82" s="345"/>
      <c r="BE82" s="345"/>
      <c r="BF82" s="345"/>
      <c r="BG82" s="345"/>
      <c r="BH82" s="345"/>
      <c r="BI82" s="345"/>
      <c r="BJ82" s="345"/>
      <c r="BK82" s="345"/>
      <c r="BL82" s="345"/>
      <c r="BM82" s="345"/>
      <c r="BN82" s="345"/>
      <c r="BO82" s="345"/>
      <c r="BP82" s="345"/>
      <c r="BQ82" s="345"/>
      <c r="BR82" s="345"/>
      <c r="BS82" s="345"/>
      <c r="BT82" s="345"/>
      <c r="BU82" s="345"/>
      <c r="BV82" s="345"/>
      <c r="BW82" s="345"/>
      <c r="BX82" s="345"/>
      <c r="BY82" s="345"/>
      <c r="BZ82" s="345"/>
    </row>
    <row r="83" spans="1:78" ht="24">
      <c r="A83" s="345"/>
      <c r="B83" s="501"/>
      <c r="C83" s="502"/>
      <c r="D83" s="502"/>
      <c r="E83" s="502"/>
      <c r="F83" s="502"/>
      <c r="G83" s="502"/>
      <c r="H83" s="502"/>
      <c r="I83" s="502"/>
      <c r="J83" s="502"/>
      <c r="K83" s="502"/>
      <c r="L83" s="502"/>
      <c r="M83" s="502"/>
      <c r="N83" s="502"/>
      <c r="O83" s="502"/>
      <c r="P83" s="502"/>
      <c r="Q83" s="502"/>
      <c r="R83" s="502"/>
      <c r="S83" s="502"/>
      <c r="T83" s="502"/>
      <c r="U83" s="1478">
        <f>⑥積算表!M29</f>
        <v>0</v>
      </c>
      <c r="V83" s="1479"/>
      <c r="W83" s="1480"/>
      <c r="X83" s="1479" t="e">
        <f>IF((U83-U71)&lt;0,0,U83-U71)</f>
        <v>#DIV/0!</v>
      </c>
      <c r="Y83" s="1479"/>
      <c r="Z83" s="1492"/>
      <c r="AA83" s="502"/>
      <c r="AB83" s="502"/>
      <c r="AC83" s="502"/>
      <c r="AD83" s="502"/>
      <c r="AE83" s="502"/>
      <c r="AF83" s="345"/>
      <c r="AG83" s="345"/>
      <c r="AH83" s="345"/>
      <c r="AI83" s="345"/>
      <c r="AJ83" s="345"/>
      <c r="AK83" s="345"/>
      <c r="AL83" s="345"/>
      <c r="AM83" s="345"/>
      <c r="AN83" s="345"/>
      <c r="AO83" s="345"/>
      <c r="AP83" s="345"/>
      <c r="AQ83" s="345"/>
      <c r="AR83" s="345"/>
      <c r="AS83" s="345"/>
      <c r="AT83" s="345"/>
      <c r="AU83" s="345"/>
      <c r="AV83" s="345"/>
      <c r="AW83" s="345"/>
      <c r="AX83" s="345"/>
      <c r="AY83" s="345"/>
      <c r="AZ83" s="345"/>
      <c r="BA83" s="345"/>
      <c r="BB83" s="345"/>
      <c r="BC83" s="345"/>
      <c r="BD83" s="345"/>
      <c r="BE83" s="345"/>
      <c r="BF83" s="345"/>
      <c r="BG83" s="345"/>
      <c r="BH83" s="345"/>
      <c r="BI83" s="345"/>
      <c r="BJ83" s="345"/>
      <c r="BK83" s="345"/>
      <c r="BL83" s="345"/>
      <c r="BM83" s="345"/>
      <c r="BN83" s="345"/>
      <c r="BO83" s="345"/>
      <c r="BP83" s="345"/>
      <c r="BQ83" s="345"/>
      <c r="BR83" s="345"/>
      <c r="BS83" s="345"/>
      <c r="BT83" s="345"/>
      <c r="BU83" s="345"/>
      <c r="BV83" s="345"/>
      <c r="BW83" s="345"/>
      <c r="BX83" s="345"/>
      <c r="BY83" s="345"/>
      <c r="BZ83" s="345"/>
    </row>
    <row r="84" spans="1:78" ht="24">
      <c r="A84" s="345"/>
      <c r="B84" s="501"/>
      <c r="C84" s="501"/>
      <c r="D84" s="501"/>
      <c r="E84" s="501"/>
      <c r="F84" s="501"/>
      <c r="G84" s="501"/>
      <c r="H84" s="501"/>
      <c r="I84" s="501"/>
      <c r="J84" s="501"/>
      <c r="K84" s="501"/>
      <c r="L84" s="501"/>
      <c r="M84" s="501"/>
      <c r="N84" s="501"/>
      <c r="O84" s="501"/>
      <c r="P84" s="501"/>
      <c r="Q84" s="501"/>
      <c r="R84" s="501"/>
      <c r="S84" s="501"/>
      <c r="T84" s="501"/>
      <c r="U84" s="1481"/>
      <c r="V84" s="1482"/>
      <c r="W84" s="1483"/>
      <c r="X84" s="1482"/>
      <c r="Y84" s="1482"/>
      <c r="Z84" s="1493"/>
      <c r="AA84" s="501"/>
      <c r="AB84" s="501"/>
      <c r="AC84" s="501"/>
      <c r="AD84" s="501"/>
      <c r="AE84" s="501"/>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row>
    <row r="85" spans="1:78" ht="24">
      <c r="A85" s="345"/>
      <c r="B85" s="501"/>
      <c r="C85" s="501"/>
      <c r="D85" s="501"/>
      <c r="E85" s="501"/>
      <c r="F85" s="501"/>
      <c r="G85" s="501"/>
      <c r="H85" s="501"/>
      <c r="I85" s="501"/>
      <c r="J85" s="501"/>
      <c r="K85" s="501"/>
      <c r="L85" s="501"/>
      <c r="M85" s="501"/>
      <c r="N85" s="501"/>
      <c r="O85" s="501"/>
      <c r="P85" s="501"/>
      <c r="Q85" s="501"/>
      <c r="R85" s="501"/>
      <c r="S85" s="501"/>
      <c r="T85" s="501"/>
      <c r="U85" s="1481"/>
      <c r="V85" s="1482"/>
      <c r="W85" s="1483"/>
      <c r="X85" s="1482"/>
      <c r="Y85" s="1482"/>
      <c r="Z85" s="1493"/>
      <c r="AA85" s="501"/>
      <c r="AB85" s="501"/>
      <c r="AC85" s="501"/>
      <c r="AD85" s="501"/>
      <c r="AE85" s="501"/>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row>
    <row r="86" spans="1:78" ht="24.75" thickBot="1">
      <c r="A86" s="345"/>
      <c r="B86" s="501"/>
      <c r="C86" s="502"/>
      <c r="D86" s="502"/>
      <c r="E86" s="502"/>
      <c r="F86" s="502"/>
      <c r="G86" s="502"/>
      <c r="H86" s="502"/>
      <c r="I86" s="502"/>
      <c r="J86" s="502"/>
      <c r="K86" s="502"/>
      <c r="L86" s="502"/>
      <c r="M86" s="502"/>
      <c r="N86" s="502"/>
      <c r="O86" s="502"/>
      <c r="P86" s="502"/>
      <c r="Q86" s="502"/>
      <c r="R86" s="502"/>
      <c r="S86" s="502"/>
      <c r="T86" s="502"/>
      <c r="U86" s="1484"/>
      <c r="V86" s="1485"/>
      <c r="W86" s="1486"/>
      <c r="X86" s="1494"/>
      <c r="Y86" s="1494"/>
      <c r="Z86" s="1495"/>
      <c r="AA86" s="502"/>
      <c r="AB86" s="502"/>
      <c r="AC86" s="502"/>
      <c r="AD86" s="502"/>
      <c r="AE86" s="502"/>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45"/>
    </row>
    <row r="87" spans="1:78" ht="24.75" thickTop="1">
      <c r="A87" s="345"/>
      <c r="B87" s="501"/>
      <c r="C87" s="501"/>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45"/>
    </row>
    <row r="88" spans="1:78" ht="24">
      <c r="A88" s="345"/>
      <c r="B88" s="501"/>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345"/>
      <c r="AG88" s="345"/>
      <c r="AH88" s="345"/>
      <c r="AI88" s="345"/>
      <c r="AJ88" s="345"/>
      <c r="AK88" s="345"/>
      <c r="AL88" s="345"/>
      <c r="AM88" s="345"/>
      <c r="AN88" s="345"/>
      <c r="AO88" s="345"/>
      <c r="AP88" s="345"/>
      <c r="AQ88" s="345"/>
      <c r="AR88" s="345"/>
      <c r="AS88" s="345"/>
      <c r="AT88" s="345"/>
      <c r="AU88" s="345"/>
      <c r="AV88" s="345"/>
      <c r="AW88" s="345"/>
      <c r="AX88" s="345"/>
      <c r="AY88" s="345"/>
      <c r="AZ88" s="345"/>
      <c r="BA88" s="345"/>
      <c r="BB88" s="345"/>
      <c r="BC88" s="345"/>
      <c r="BD88" s="345"/>
      <c r="BE88" s="345"/>
      <c r="BF88" s="345"/>
      <c r="BG88" s="345"/>
      <c r="BH88" s="345"/>
      <c r="BI88" s="345"/>
      <c r="BJ88" s="345"/>
      <c r="BK88" s="345"/>
      <c r="BL88" s="345"/>
      <c r="BM88" s="345"/>
      <c r="BN88" s="345"/>
      <c r="BO88" s="345"/>
      <c r="BP88" s="345"/>
      <c r="BQ88" s="345"/>
      <c r="BR88" s="345"/>
      <c r="BS88" s="345"/>
      <c r="BT88" s="345"/>
      <c r="BU88" s="345"/>
      <c r="BV88" s="345"/>
      <c r="BW88" s="345"/>
      <c r="BX88" s="345"/>
      <c r="BY88" s="345"/>
      <c r="BZ88" s="345"/>
    </row>
    <row r="89" spans="1:78" ht="24">
      <c r="A89" s="345"/>
      <c r="B89" s="501"/>
      <c r="C89" s="501"/>
      <c r="D89" s="501"/>
      <c r="E89" s="501"/>
      <c r="F89" s="501"/>
      <c r="G89" s="501"/>
      <c r="H89" s="501"/>
      <c r="I89" s="501"/>
      <c r="J89" s="501"/>
      <c r="K89" s="501"/>
      <c r="L89" s="501"/>
      <c r="M89" s="501"/>
      <c r="N89" s="501"/>
      <c r="O89" s="501"/>
      <c r="P89" s="501"/>
      <c r="Q89" s="501"/>
      <c r="R89" s="501"/>
      <c r="S89" s="501"/>
      <c r="T89" s="501"/>
      <c r="U89" s="501"/>
      <c r="V89" s="501"/>
      <c r="W89" s="501"/>
      <c r="X89" s="501"/>
      <c r="Y89" s="501"/>
      <c r="Z89" s="501"/>
      <c r="AA89" s="501"/>
      <c r="AB89" s="501"/>
      <c r="AC89" s="501"/>
      <c r="AD89" s="501"/>
      <c r="AE89" s="501"/>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c r="BS89" s="345"/>
      <c r="BT89" s="345"/>
      <c r="BU89" s="345"/>
      <c r="BV89" s="345"/>
      <c r="BW89" s="345"/>
      <c r="BX89" s="345"/>
      <c r="BY89" s="345"/>
      <c r="BZ89" s="345"/>
    </row>
    <row r="90" spans="1:78">
      <c r="A90" s="345"/>
      <c r="B90" s="345"/>
      <c r="C90" s="345"/>
      <c r="D90" s="345"/>
      <c r="E90" s="345"/>
      <c r="F90" s="345"/>
      <c r="G90" s="345"/>
      <c r="H90" s="345"/>
      <c r="I90" s="345"/>
      <c r="J90" s="345"/>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45"/>
      <c r="BM90" s="345"/>
      <c r="BN90" s="345"/>
      <c r="BO90" s="345"/>
      <c r="BP90" s="345"/>
      <c r="BQ90" s="345"/>
      <c r="BR90" s="345"/>
      <c r="BS90" s="345"/>
      <c r="BT90" s="345"/>
      <c r="BU90" s="345"/>
      <c r="BV90" s="345"/>
      <c r="BW90" s="345"/>
      <c r="BX90" s="345"/>
      <c r="BY90" s="345"/>
      <c r="BZ90" s="345"/>
    </row>
    <row r="91" spans="1:78">
      <c r="A91" s="345"/>
      <c r="B91" s="345"/>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345"/>
      <c r="BV91" s="345"/>
      <c r="BW91" s="345"/>
      <c r="BX91" s="345"/>
      <c r="BY91" s="345"/>
      <c r="BZ91" s="345"/>
    </row>
    <row r="92" spans="1:78">
      <c r="A92" s="345"/>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45"/>
      <c r="BV92" s="345"/>
      <c r="BW92" s="345"/>
      <c r="BX92" s="345"/>
      <c r="BY92" s="345"/>
      <c r="BZ92" s="345"/>
    </row>
    <row r="93" spans="1:78">
      <c r="A93" s="345"/>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45"/>
    </row>
    <row r="94" spans="1:78">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c r="AZ94" s="345"/>
      <c r="BA94" s="345"/>
      <c r="BB94" s="345"/>
      <c r="BC94" s="345"/>
      <c r="BD94" s="345"/>
      <c r="BE94" s="345"/>
      <c r="BF94" s="345"/>
      <c r="BG94" s="345"/>
      <c r="BH94" s="345"/>
      <c r="BI94" s="345"/>
      <c r="BJ94" s="345"/>
      <c r="BK94" s="345"/>
      <c r="BL94" s="345"/>
      <c r="BM94" s="345"/>
      <c r="BN94" s="345"/>
      <c r="BO94" s="345"/>
      <c r="BP94" s="345"/>
      <c r="BQ94" s="345"/>
      <c r="BR94" s="345"/>
      <c r="BS94" s="345"/>
      <c r="BT94" s="345"/>
      <c r="BU94" s="345"/>
      <c r="BV94" s="345"/>
      <c r="BW94" s="345"/>
      <c r="BX94" s="345"/>
      <c r="BY94" s="345"/>
      <c r="BZ94" s="345"/>
    </row>
    <row r="95" spans="1:78">
      <c r="A95" s="345"/>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row>
    <row r="96" spans="1:78">
      <c r="A96" s="345"/>
      <c r="B96" s="345"/>
      <c r="C96" s="345"/>
      <c r="D96" s="34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c r="AZ96" s="345"/>
      <c r="BA96" s="345"/>
      <c r="BB96" s="345"/>
      <c r="BC96" s="345"/>
      <c r="BD96" s="345"/>
      <c r="BE96" s="345"/>
      <c r="BF96" s="345"/>
      <c r="BG96" s="345"/>
      <c r="BH96" s="345"/>
      <c r="BI96" s="345"/>
      <c r="BJ96" s="345"/>
      <c r="BK96" s="345"/>
      <c r="BL96" s="345"/>
      <c r="BM96" s="345"/>
      <c r="BN96" s="345"/>
      <c r="BO96" s="345"/>
      <c r="BP96" s="345"/>
      <c r="BQ96" s="345"/>
      <c r="BR96" s="345"/>
      <c r="BS96" s="345"/>
      <c r="BT96" s="345"/>
      <c r="BU96" s="345"/>
      <c r="BV96" s="345"/>
      <c r="BW96" s="345"/>
      <c r="BX96" s="345"/>
      <c r="BY96" s="345"/>
      <c r="BZ96" s="345"/>
    </row>
    <row r="97" spans="1:78">
      <c r="A97" s="345"/>
      <c r="B97" s="345"/>
      <c r="C97" s="345"/>
      <c r="D97" s="345"/>
      <c r="E97" s="345"/>
      <c r="F97" s="345"/>
      <c r="G97" s="345"/>
      <c r="H97" s="345"/>
      <c r="I97" s="345"/>
      <c r="J97" s="345"/>
      <c r="K97" s="345"/>
      <c r="L97" s="345"/>
      <c r="M97" s="345"/>
      <c r="N97" s="345"/>
      <c r="O97" s="345"/>
      <c r="P97" s="345"/>
      <c r="Q97" s="345"/>
      <c r="R97" s="345"/>
      <c r="S97" s="345"/>
      <c r="T97" s="345"/>
      <c r="U97" s="345"/>
      <c r="V97" s="345"/>
      <c r="W97" s="345"/>
      <c r="X97" s="345"/>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c r="AY97" s="345"/>
      <c r="AZ97" s="345"/>
      <c r="BA97" s="345"/>
      <c r="BB97" s="345"/>
      <c r="BC97" s="345"/>
      <c r="BD97" s="345"/>
      <c r="BE97" s="345"/>
      <c r="BF97" s="345"/>
      <c r="BG97" s="345"/>
      <c r="BH97" s="345"/>
      <c r="BI97" s="345"/>
      <c r="BJ97" s="345"/>
      <c r="BK97" s="345"/>
      <c r="BL97" s="345"/>
      <c r="BM97" s="345"/>
      <c r="BN97" s="345"/>
      <c r="BO97" s="345"/>
      <c r="BP97" s="345"/>
      <c r="BQ97" s="345"/>
      <c r="BR97" s="345"/>
      <c r="BS97" s="345"/>
      <c r="BT97" s="345"/>
      <c r="BU97" s="345"/>
      <c r="BV97" s="345"/>
      <c r="BW97" s="345"/>
      <c r="BX97" s="345"/>
      <c r="BY97" s="345"/>
      <c r="BZ97" s="345"/>
    </row>
    <row r="98" spans="1:78">
      <c r="A98" s="345"/>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45"/>
      <c r="BM98" s="345"/>
      <c r="BN98" s="345"/>
      <c r="BO98" s="345"/>
      <c r="BP98" s="345"/>
      <c r="BQ98" s="345"/>
      <c r="BR98" s="345"/>
      <c r="BS98" s="345"/>
      <c r="BT98" s="345"/>
      <c r="BU98" s="345"/>
      <c r="BV98" s="345"/>
      <c r="BW98" s="345"/>
      <c r="BX98" s="345"/>
      <c r="BY98" s="345"/>
      <c r="BZ98" s="345"/>
    </row>
    <row r="99" spans="1:78" hidden="1">
      <c r="A99" s="345" t="s">
        <v>37</v>
      </c>
      <c r="B99" s="345"/>
      <c r="C99" s="345" t="s">
        <v>321</v>
      </c>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c r="AY99" s="345"/>
      <c r="AZ99" s="345"/>
      <c r="BA99" s="345"/>
      <c r="BB99" s="345"/>
      <c r="BC99" s="345"/>
      <c r="BD99" s="345"/>
      <c r="BE99" s="345"/>
      <c r="BF99" s="345"/>
      <c r="BG99" s="345"/>
      <c r="BH99" s="345"/>
      <c r="BI99" s="345"/>
      <c r="BJ99" s="345"/>
      <c r="BK99" s="345"/>
      <c r="BL99" s="345"/>
      <c r="BM99" s="345"/>
      <c r="BN99" s="345"/>
      <c r="BO99" s="345"/>
      <c r="BP99" s="345"/>
      <c r="BQ99" s="345"/>
      <c r="BR99" s="345"/>
      <c r="BS99" s="345"/>
      <c r="BT99" s="345"/>
      <c r="BU99" s="345"/>
      <c r="BV99" s="345"/>
      <c r="BW99" s="345"/>
      <c r="BX99" s="345"/>
      <c r="BY99" s="345"/>
      <c r="BZ99" s="345"/>
    </row>
    <row r="100" spans="1:78" hidden="1">
      <c r="A100" s="345" t="s">
        <v>38</v>
      </c>
      <c r="B100" s="345"/>
      <c r="C100" s="345" t="s">
        <v>322</v>
      </c>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345"/>
      <c r="BD100" s="345"/>
      <c r="BE100" s="345"/>
      <c r="BF100" s="345"/>
      <c r="BG100" s="345"/>
      <c r="BH100" s="345"/>
      <c r="BI100" s="345"/>
      <c r="BJ100" s="345"/>
      <c r="BK100" s="345"/>
      <c r="BL100" s="345"/>
      <c r="BM100" s="345"/>
      <c r="BN100" s="345"/>
      <c r="BO100" s="345"/>
      <c r="BP100" s="345"/>
      <c r="BQ100" s="345"/>
      <c r="BR100" s="345"/>
      <c r="BS100" s="345"/>
      <c r="BT100" s="345"/>
      <c r="BU100" s="345"/>
      <c r="BV100" s="345"/>
      <c r="BW100" s="345"/>
      <c r="BX100" s="345"/>
      <c r="BY100" s="345"/>
      <c r="BZ100" s="345"/>
    </row>
    <row r="101" spans="1:78" hidden="1">
      <c r="A101" s="345" t="s">
        <v>39</v>
      </c>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345"/>
      <c r="BV101" s="345"/>
      <c r="BW101" s="345"/>
      <c r="BX101" s="345"/>
      <c r="BY101" s="345"/>
      <c r="BZ101" s="345"/>
    </row>
    <row r="102" spans="1:78" hidden="1">
      <c r="A102" s="345" t="s">
        <v>40</v>
      </c>
      <c r="B102" s="345"/>
      <c r="C102" s="345"/>
      <c r="D102" s="345"/>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45"/>
      <c r="BM102" s="345"/>
      <c r="BN102" s="345"/>
      <c r="BO102" s="345"/>
      <c r="BP102" s="345"/>
      <c r="BQ102" s="345"/>
      <c r="BR102" s="345"/>
      <c r="BS102" s="345"/>
      <c r="BT102" s="345"/>
      <c r="BU102" s="345"/>
      <c r="BV102" s="345"/>
      <c r="BW102" s="345"/>
      <c r="BX102" s="345"/>
      <c r="BY102" s="345"/>
      <c r="BZ102" s="345"/>
    </row>
    <row r="103" spans="1:78" hidden="1">
      <c r="A103" s="345" t="s">
        <v>146</v>
      </c>
      <c r="B103" s="345"/>
      <c r="C103" s="345"/>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c r="AY103" s="345"/>
      <c r="AZ103" s="345"/>
      <c r="BA103" s="345"/>
      <c r="BB103" s="345"/>
      <c r="BC103" s="345"/>
      <c r="BD103" s="345"/>
      <c r="BE103" s="345"/>
      <c r="BF103" s="345"/>
      <c r="BG103" s="345"/>
      <c r="BH103" s="345"/>
      <c r="BI103" s="345"/>
      <c r="BJ103" s="345"/>
      <c r="BK103" s="345"/>
      <c r="BL103" s="345"/>
      <c r="BM103" s="345"/>
      <c r="BN103" s="345"/>
      <c r="BO103" s="345"/>
      <c r="BP103" s="345"/>
      <c r="BQ103" s="345"/>
      <c r="BR103" s="345"/>
      <c r="BS103" s="345"/>
      <c r="BT103" s="345"/>
      <c r="BU103" s="345"/>
      <c r="BV103" s="345"/>
      <c r="BW103" s="345"/>
      <c r="BX103" s="345"/>
      <c r="BY103" s="345"/>
      <c r="BZ103" s="345"/>
    </row>
    <row r="104" spans="1:78" hidden="1">
      <c r="A104" s="345" t="s">
        <v>237</v>
      </c>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BL104" s="345"/>
      <c r="BM104" s="345"/>
      <c r="BN104" s="345"/>
      <c r="BO104" s="345"/>
      <c r="BP104" s="345"/>
      <c r="BQ104" s="345"/>
      <c r="BR104" s="345"/>
      <c r="BS104" s="345"/>
      <c r="BT104" s="345"/>
      <c r="BU104" s="345"/>
      <c r="BV104" s="345"/>
      <c r="BW104" s="345"/>
      <c r="BX104" s="345"/>
      <c r="BY104" s="345"/>
      <c r="BZ104" s="345"/>
    </row>
    <row r="105" spans="1:78" hidden="1">
      <c r="A105" s="345" t="s">
        <v>343</v>
      </c>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BL105" s="345"/>
      <c r="BM105" s="345"/>
      <c r="BN105" s="345"/>
      <c r="BO105" s="345"/>
      <c r="BP105" s="345"/>
      <c r="BQ105" s="345"/>
      <c r="BR105" s="345"/>
      <c r="BS105" s="345"/>
      <c r="BT105" s="345"/>
      <c r="BU105" s="345"/>
      <c r="BV105" s="345"/>
      <c r="BW105" s="345"/>
      <c r="BX105" s="345"/>
      <c r="BY105" s="345"/>
      <c r="BZ105" s="345"/>
    </row>
    <row r="106" spans="1:78" hidden="1">
      <c r="A106" s="345" t="s">
        <v>344</v>
      </c>
      <c r="B106" s="345"/>
      <c r="C106" s="345"/>
      <c r="D106" s="345"/>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BL106" s="345"/>
      <c r="BM106" s="345"/>
      <c r="BN106" s="345"/>
      <c r="BO106" s="345"/>
      <c r="BP106" s="345"/>
      <c r="BQ106" s="345"/>
      <c r="BR106" s="345"/>
      <c r="BS106" s="345"/>
      <c r="BT106" s="345"/>
      <c r="BU106" s="345"/>
      <c r="BV106" s="345"/>
      <c r="BW106" s="345"/>
      <c r="BX106" s="345"/>
      <c r="BY106" s="345"/>
      <c r="BZ106" s="345"/>
    </row>
    <row r="107" spans="1:78" hidden="1">
      <c r="A107" s="345" t="s">
        <v>41</v>
      </c>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345"/>
      <c r="BW107" s="345"/>
      <c r="BX107" s="345"/>
      <c r="BY107" s="345"/>
      <c r="BZ107" s="345"/>
    </row>
    <row r="108" spans="1:78" hidden="1">
      <c r="A108" s="345" t="s">
        <v>42</v>
      </c>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BL108" s="345"/>
      <c r="BM108" s="345"/>
      <c r="BN108" s="345"/>
      <c r="BO108" s="345"/>
      <c r="BP108" s="345"/>
      <c r="BQ108" s="345"/>
      <c r="BR108" s="345"/>
      <c r="BS108" s="345"/>
      <c r="BT108" s="345"/>
      <c r="BU108" s="345"/>
      <c r="BV108" s="345"/>
      <c r="BW108" s="345"/>
      <c r="BX108" s="345"/>
      <c r="BY108" s="345"/>
      <c r="BZ108" s="345"/>
    </row>
    <row r="109" spans="1:78" hidden="1">
      <c r="A109" s="345" t="s">
        <v>43</v>
      </c>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BL109" s="345"/>
      <c r="BM109" s="345"/>
      <c r="BN109" s="345"/>
      <c r="BO109" s="345"/>
      <c r="BP109" s="345"/>
      <c r="BQ109" s="345"/>
      <c r="BR109" s="345"/>
      <c r="BS109" s="345"/>
      <c r="BT109" s="345"/>
      <c r="BU109" s="345"/>
      <c r="BV109" s="345"/>
      <c r="BW109" s="345"/>
      <c r="BX109" s="345"/>
      <c r="BY109" s="345"/>
      <c r="BZ109" s="345"/>
    </row>
    <row r="110" spans="1:78">
      <c r="A110" s="345"/>
      <c r="B110" s="345"/>
      <c r="C110" s="345"/>
      <c r="D110" s="345"/>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c r="BJ110" s="345"/>
      <c r="BK110" s="345"/>
      <c r="BL110" s="345"/>
      <c r="BM110" s="345"/>
      <c r="BN110" s="345"/>
      <c r="BO110" s="345"/>
      <c r="BP110" s="345"/>
      <c r="BQ110" s="345"/>
      <c r="BR110" s="345"/>
      <c r="BS110" s="345"/>
      <c r="BT110" s="345"/>
      <c r="BU110" s="345"/>
      <c r="BV110" s="345"/>
      <c r="BW110" s="345"/>
      <c r="BX110" s="345"/>
      <c r="BY110" s="345"/>
      <c r="BZ110" s="345"/>
    </row>
    <row r="111" spans="1:78">
      <c r="A111" s="345"/>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5"/>
      <c r="BQ111" s="345"/>
      <c r="BR111" s="345"/>
      <c r="BS111" s="345"/>
      <c r="BT111" s="345"/>
      <c r="BU111" s="345"/>
      <c r="BV111" s="345"/>
      <c r="BW111" s="345"/>
      <c r="BX111" s="345"/>
      <c r="BY111" s="345"/>
      <c r="BZ111" s="345"/>
    </row>
    <row r="112" spans="1:78">
      <c r="A112" s="345"/>
      <c r="B112" s="345"/>
      <c r="C112" s="345"/>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5"/>
      <c r="BN112" s="345"/>
      <c r="BO112" s="345"/>
      <c r="BP112" s="345"/>
      <c r="BQ112" s="345"/>
      <c r="BR112" s="345"/>
      <c r="BS112" s="345"/>
      <c r="BT112" s="345"/>
      <c r="BU112" s="345"/>
      <c r="BV112" s="345"/>
      <c r="BW112" s="345"/>
      <c r="BX112" s="345"/>
      <c r="BY112" s="345"/>
      <c r="BZ112" s="345"/>
    </row>
    <row r="113" spans="1:78">
      <c r="A113" s="345"/>
      <c r="B113" s="345"/>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45"/>
      <c r="BM113" s="345"/>
      <c r="BN113" s="345"/>
      <c r="BO113" s="345"/>
      <c r="BP113" s="345"/>
      <c r="BQ113" s="345"/>
      <c r="BR113" s="345"/>
      <c r="BS113" s="345"/>
      <c r="BT113" s="345"/>
      <c r="BU113" s="345"/>
      <c r="BV113" s="345"/>
      <c r="BW113" s="345"/>
      <c r="BX113" s="345"/>
      <c r="BY113" s="345"/>
      <c r="BZ113" s="345"/>
    </row>
    <row r="114" spans="1:78">
      <c r="A114" s="345"/>
      <c r="B114" s="345"/>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row>
    <row r="115" spans="1:78">
      <c r="A115" s="345"/>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c r="AQ115" s="345"/>
      <c r="AR115" s="345"/>
      <c r="AS115" s="345"/>
      <c r="AT115" s="345"/>
      <c r="AU115" s="345"/>
      <c r="AV115" s="345"/>
      <c r="AW115" s="345"/>
      <c r="AX115" s="345"/>
      <c r="AY115" s="345"/>
      <c r="AZ115" s="345"/>
      <c r="BA115" s="345"/>
      <c r="BB115" s="345"/>
      <c r="BC115" s="345"/>
      <c r="BD115" s="345"/>
      <c r="BE115" s="345"/>
      <c r="BF115" s="345"/>
      <c r="BG115" s="345"/>
      <c r="BH115" s="345"/>
      <c r="BI115" s="345"/>
      <c r="BJ115" s="345"/>
      <c r="BK115" s="345"/>
      <c r="BL115" s="345"/>
      <c r="BM115" s="345"/>
      <c r="BN115" s="345"/>
      <c r="BO115" s="345"/>
      <c r="BP115" s="345"/>
      <c r="BQ115" s="345"/>
      <c r="BR115" s="345"/>
      <c r="BS115" s="345"/>
      <c r="BT115" s="345"/>
      <c r="BU115" s="345"/>
      <c r="BV115" s="345"/>
      <c r="BW115" s="345"/>
      <c r="BX115" s="345"/>
      <c r="BY115" s="345"/>
      <c r="BZ115" s="345"/>
    </row>
    <row r="116" spans="1:78">
      <c r="A116" s="345"/>
      <c r="B116" s="345"/>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row>
    <row r="117" spans="1:78">
      <c r="A117" s="345"/>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row>
    <row r="118" spans="1:78">
      <c r="A118" s="345"/>
      <c r="B118" s="345"/>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c r="AG118" s="345"/>
      <c r="AH118" s="345"/>
      <c r="AI118" s="345"/>
      <c r="AJ118" s="345"/>
      <c r="AK118" s="345"/>
      <c r="AL118" s="345"/>
      <c r="AM118" s="345"/>
      <c r="AN118" s="345"/>
      <c r="AO118" s="345"/>
      <c r="AP118" s="345"/>
      <c r="AQ118" s="345"/>
      <c r="AR118" s="345"/>
      <c r="AS118" s="345"/>
      <c r="AT118" s="345"/>
      <c r="AU118" s="345"/>
      <c r="AV118" s="345"/>
      <c r="AW118" s="345"/>
      <c r="AX118" s="345"/>
      <c r="AY118" s="345"/>
      <c r="AZ118" s="345"/>
      <c r="BA118" s="345"/>
      <c r="BB118" s="345"/>
      <c r="BC118" s="345"/>
      <c r="BD118" s="345"/>
      <c r="BE118" s="345"/>
      <c r="BF118" s="345"/>
      <c r="BG118" s="345"/>
      <c r="BH118" s="345"/>
      <c r="BI118" s="345"/>
      <c r="BJ118" s="345"/>
      <c r="BK118" s="345"/>
      <c r="BL118" s="345"/>
      <c r="BM118" s="345"/>
      <c r="BN118" s="345"/>
      <c r="BO118" s="345"/>
      <c r="BP118" s="345"/>
      <c r="BQ118" s="345"/>
      <c r="BR118" s="345"/>
      <c r="BS118" s="345"/>
      <c r="BT118" s="345"/>
      <c r="BU118" s="345"/>
      <c r="BV118" s="345"/>
      <c r="BW118" s="345"/>
      <c r="BX118" s="345"/>
      <c r="BY118" s="345"/>
    </row>
    <row r="119" spans="1:78">
      <c r="A119" s="345"/>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5"/>
      <c r="AQ119" s="345"/>
      <c r="AR119" s="345"/>
      <c r="AS119" s="345"/>
      <c r="AT119" s="345"/>
      <c r="AU119" s="345"/>
      <c r="AV119" s="345"/>
      <c r="AW119" s="345"/>
      <c r="AX119" s="345"/>
      <c r="AY119" s="345"/>
      <c r="AZ119" s="345"/>
      <c r="BA119" s="345"/>
      <c r="BB119" s="345"/>
      <c r="BC119" s="345"/>
      <c r="BD119" s="345"/>
      <c r="BE119" s="345"/>
      <c r="BF119" s="345"/>
      <c r="BG119" s="345"/>
      <c r="BH119" s="345"/>
      <c r="BI119" s="345"/>
      <c r="BJ119" s="345"/>
      <c r="BK119" s="345"/>
      <c r="BL119" s="345"/>
      <c r="BM119" s="345"/>
      <c r="BN119" s="345"/>
      <c r="BO119" s="345"/>
      <c r="BP119" s="345"/>
      <c r="BQ119" s="345"/>
      <c r="BR119" s="345"/>
      <c r="BS119" s="345"/>
      <c r="BT119" s="345"/>
      <c r="BU119" s="345"/>
      <c r="BV119" s="345"/>
      <c r="BW119" s="345"/>
      <c r="BX119" s="345"/>
      <c r="BY119" s="345"/>
    </row>
    <row r="120" spans="1:78">
      <c r="A120" s="345"/>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345"/>
      <c r="AL120" s="345"/>
      <c r="AM120" s="345"/>
      <c r="AN120" s="345"/>
      <c r="AO120" s="345"/>
      <c r="AP120" s="345"/>
      <c r="AQ120" s="345"/>
      <c r="AR120" s="345"/>
      <c r="AS120" s="345"/>
      <c r="AT120" s="345"/>
      <c r="AU120" s="345"/>
      <c r="AV120" s="345"/>
      <c r="AW120" s="345"/>
      <c r="AX120" s="345"/>
      <c r="AY120" s="345"/>
      <c r="AZ120" s="345"/>
      <c r="BA120" s="345"/>
      <c r="BB120" s="345"/>
      <c r="BC120" s="345"/>
      <c r="BD120" s="345"/>
      <c r="BE120" s="345"/>
      <c r="BF120" s="345"/>
      <c r="BG120" s="345"/>
      <c r="BH120" s="345"/>
      <c r="BI120" s="345"/>
      <c r="BJ120" s="345"/>
      <c r="BK120" s="345"/>
      <c r="BL120" s="345"/>
      <c r="BM120" s="345"/>
      <c r="BN120" s="345"/>
      <c r="BO120" s="345"/>
      <c r="BP120" s="345"/>
      <c r="BQ120" s="345"/>
      <c r="BR120" s="345"/>
      <c r="BS120" s="345"/>
      <c r="BT120" s="345"/>
      <c r="BU120" s="345"/>
      <c r="BV120" s="345"/>
      <c r="BW120" s="345"/>
      <c r="BX120" s="345"/>
      <c r="BY120" s="345"/>
    </row>
    <row r="121" spans="1:78">
      <c r="A121" s="345"/>
      <c r="B121" s="345"/>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5"/>
      <c r="AY121" s="345"/>
      <c r="AZ121" s="345"/>
      <c r="BA121" s="345"/>
      <c r="BB121" s="345"/>
      <c r="BC121" s="345"/>
      <c r="BD121" s="345"/>
      <c r="BE121" s="345"/>
      <c r="BF121" s="345"/>
      <c r="BG121" s="345"/>
      <c r="BH121" s="345"/>
      <c r="BI121" s="345"/>
      <c r="BJ121" s="345"/>
      <c r="BK121" s="345"/>
      <c r="BL121" s="345"/>
      <c r="BM121" s="345"/>
      <c r="BN121" s="345"/>
      <c r="BO121" s="345"/>
      <c r="BP121" s="345"/>
      <c r="BQ121" s="345"/>
      <c r="BR121" s="345"/>
      <c r="BS121" s="345"/>
      <c r="BT121" s="345"/>
      <c r="BU121" s="345"/>
      <c r="BV121" s="345"/>
      <c r="BW121" s="345"/>
      <c r="BX121" s="345"/>
      <c r="BY121" s="345"/>
    </row>
    <row r="122" spans="1:78">
      <c r="A122" s="345"/>
      <c r="B122" s="345"/>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5"/>
      <c r="BM122" s="345"/>
      <c r="BN122" s="345"/>
      <c r="BO122" s="345"/>
      <c r="BP122" s="345"/>
      <c r="BQ122" s="345"/>
      <c r="BR122" s="345"/>
      <c r="BS122" s="345"/>
      <c r="BT122" s="345"/>
      <c r="BU122" s="345"/>
      <c r="BV122" s="345"/>
      <c r="BW122" s="345"/>
      <c r="BX122" s="345"/>
      <c r="BY122" s="345"/>
    </row>
    <row r="123" spans="1:78">
      <c r="A123" s="345"/>
      <c r="B123" s="345"/>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5"/>
      <c r="BO123" s="345"/>
      <c r="BP123" s="345"/>
      <c r="BQ123" s="345"/>
      <c r="BR123" s="345"/>
      <c r="BS123" s="345"/>
      <c r="BT123" s="345"/>
      <c r="BU123" s="345"/>
      <c r="BV123" s="345"/>
      <c r="BW123" s="345"/>
      <c r="BX123" s="345"/>
      <c r="BY123" s="345"/>
    </row>
  </sheetData>
  <sheetProtection algorithmName="SHA-512" hashValue="YvHsLsVJDhCTVTrRcKTqOMEF/cGxran3MbpbFo0dPpf3kcpGgCU2sToYtjzHHfR5lO1YbvT/EJ/3B2CQ4tSBlg==" saltValue="Jftld5caj4MbpqhAhBilFw==" spinCount="100000" sheet="1" objects="1" scenarios="1"/>
  <mergeCells count="344">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AS52:BG53"/>
    <mergeCell ref="AZ22:BA23"/>
    <mergeCell ref="AU26:AU27"/>
    <mergeCell ref="AV26:AW27"/>
    <mergeCell ref="AZ43:BA44"/>
    <mergeCell ref="AV43:AW44"/>
    <mergeCell ref="AZ41:BA42"/>
    <mergeCell ref="AM17:AO17"/>
    <mergeCell ref="AM14:AO14"/>
    <mergeCell ref="AM15:AO15"/>
    <mergeCell ref="AM16:AO16"/>
    <mergeCell ref="AV28:AV29"/>
    <mergeCell ref="AW24:AW25"/>
    <mergeCell ref="AW28:AW29"/>
    <mergeCell ref="AV41:AV42"/>
    <mergeCell ref="AW41:AW42"/>
    <mergeCell ref="AV45:AV46"/>
    <mergeCell ref="AW45:AW46"/>
    <mergeCell ref="AU41:AU42"/>
    <mergeCell ref="AU28:AU29"/>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L11:AL13"/>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U80:W82"/>
    <mergeCell ref="U83:W86"/>
    <mergeCell ref="X80:Z82"/>
    <mergeCell ref="X83:Z86"/>
    <mergeCell ref="AM64:AO64"/>
    <mergeCell ref="AZ62:BA63"/>
    <mergeCell ref="AV58:AV59"/>
    <mergeCell ref="AW58:AW59"/>
    <mergeCell ref="AZ58:BA59"/>
    <mergeCell ref="AZ60:BA61"/>
    <mergeCell ref="U68:W70"/>
    <mergeCell ref="U71:W73"/>
    <mergeCell ref="AB74:AO74"/>
    <mergeCell ref="AM62:AO62"/>
    <mergeCell ref="AB70:AO70"/>
    <mergeCell ref="AB71:AO71"/>
    <mergeCell ref="AB72:AO72"/>
    <mergeCell ref="AB73:AO73"/>
    <mergeCell ref="AM63:AO63"/>
    <mergeCell ref="AB68:AO68"/>
    <mergeCell ref="AB69:AO69"/>
    <mergeCell ref="AB76:AO76"/>
    <mergeCell ref="AB77:AO77"/>
    <mergeCell ref="AB78:AO78"/>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AB75:AO75"/>
    <mergeCell ref="BP56:BR59"/>
    <mergeCell ref="BP60:BR63"/>
    <mergeCell ref="BP20:BR21"/>
    <mergeCell ref="BP22:BR23"/>
    <mergeCell ref="BP24:BR25"/>
    <mergeCell ref="BP26:BR27"/>
    <mergeCell ref="BP28:BR29"/>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AM23:AO23"/>
    <mergeCell ref="AM35:AO35"/>
    <mergeCell ref="AM36:AO36"/>
    <mergeCell ref="BB22:BG29"/>
    <mergeCell ref="BI22:BJ29"/>
    <mergeCell ref="BK22:BK23"/>
    <mergeCell ref="AM52:AO52"/>
    <mergeCell ref="AM53:AO53"/>
    <mergeCell ref="AM54:AO54"/>
    <mergeCell ref="AM38:AO38"/>
    <mergeCell ref="AM32:AO32"/>
    <mergeCell ref="AM33:AO33"/>
    <mergeCell ref="AM24:AO24"/>
    <mergeCell ref="AM34:AO34"/>
    <mergeCell ref="AM37:AO37"/>
    <mergeCell ref="AM25:AO25"/>
    <mergeCell ref="AM26:AO26"/>
    <mergeCell ref="AM27:AO27"/>
    <mergeCell ref="AM29:AO29"/>
    <mergeCell ref="AS54:AT55"/>
    <mergeCell ref="AU54:AW55"/>
    <mergeCell ref="AX54:AY55"/>
    <mergeCell ref="AZ54:BA55"/>
    <mergeCell ref="AS22:AT29"/>
    <mergeCell ref="AU22:AU23"/>
    <mergeCell ref="AU24:AU25"/>
    <mergeCell ref="AV24:AV25"/>
    <mergeCell ref="AB79:AO79"/>
    <mergeCell ref="AB80:AO80"/>
    <mergeCell ref="BS22:BX29"/>
    <mergeCell ref="AS56:AT63"/>
    <mergeCell ref="AX58:AY59"/>
    <mergeCell ref="AX60:AY61"/>
    <mergeCell ref="AX62:AY63"/>
    <mergeCell ref="AZ56:BA57"/>
    <mergeCell ref="BM62:BM63"/>
    <mergeCell ref="AX56:AY57"/>
    <mergeCell ref="AV62:AV63"/>
    <mergeCell ref="AW62:AW63"/>
    <mergeCell ref="AU58:AU59"/>
    <mergeCell ref="BL28:BL29"/>
    <mergeCell ref="BN54:BO55"/>
    <mergeCell ref="AS35:BG36"/>
    <mergeCell ref="AS37:AT38"/>
    <mergeCell ref="AU37:AW38"/>
    <mergeCell ref="AX37:AY38"/>
    <mergeCell ref="AZ37:BA38"/>
    <mergeCell ref="BB37:BG38"/>
    <mergeCell ref="AS39:AT46"/>
    <mergeCell ref="AU39:AU40"/>
    <mergeCell ref="AV39:AW40"/>
    <mergeCell ref="BS20:BX21"/>
    <mergeCell ref="BS39:BX46"/>
    <mergeCell ref="BS37:BX38"/>
    <mergeCell ref="BI35:BX36"/>
    <mergeCell ref="BP37:BR38"/>
    <mergeCell ref="BP39:BR42"/>
    <mergeCell ref="BP43:BR46"/>
    <mergeCell ref="BS56:BX63"/>
    <mergeCell ref="BS54:BX55"/>
    <mergeCell ref="BI52:BX53"/>
    <mergeCell ref="BP54:BR55"/>
    <mergeCell ref="BN62:BO63"/>
    <mergeCell ref="BN56:BO57"/>
    <mergeCell ref="BK37:BM38"/>
    <mergeCell ref="BN37:BO38"/>
    <mergeCell ref="BN41:BO42"/>
    <mergeCell ref="BN24:BO25"/>
    <mergeCell ref="BN26:BO27"/>
    <mergeCell ref="BK41:BK42"/>
    <mergeCell ref="BK28:BK29"/>
    <mergeCell ref="BK26:BK27"/>
    <mergeCell ref="BL26:BM27"/>
    <mergeCell ref="BI54:BJ55"/>
    <mergeCell ref="BK54:BM55"/>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topLeftCell="A10" zoomScaleNormal="100" zoomScaleSheetLayoutView="100" workbookViewId="0">
      <selection activeCell="C20" sqref="C20:T21"/>
    </sheetView>
  </sheetViews>
  <sheetFormatPr defaultRowHeight="13.5"/>
  <cols>
    <col min="1" max="39" width="2.25" style="1" customWidth="1"/>
    <col min="40" max="41" width="0" style="1" hidden="1" customWidth="1"/>
    <col min="42" max="16384" width="9" style="1"/>
  </cols>
  <sheetData>
    <row r="1" spans="1:40">
      <c r="A1" s="1" t="s">
        <v>172</v>
      </c>
      <c r="AL1" s="1631"/>
      <c r="AM1" s="1631"/>
    </row>
    <row r="2" spans="1:40">
      <c r="A2" s="1632" t="s">
        <v>173</v>
      </c>
      <c r="B2" s="1632"/>
      <c r="C2" s="1632"/>
      <c r="D2" s="1632"/>
      <c r="E2" s="1632"/>
      <c r="F2" s="1632"/>
      <c r="G2" s="1632"/>
      <c r="H2" s="1632"/>
      <c r="I2" s="1632"/>
      <c r="J2" s="1632"/>
      <c r="K2" s="1632"/>
      <c r="L2" s="1632"/>
      <c r="M2" s="1632"/>
      <c r="N2" s="1632"/>
      <c r="O2" s="1632"/>
      <c r="P2" s="1632"/>
      <c r="Q2" s="1632"/>
      <c r="R2" s="1632"/>
      <c r="S2" s="1632"/>
      <c r="T2" s="1632"/>
      <c r="U2" s="1632"/>
      <c r="V2" s="1632"/>
      <c r="W2" s="1632"/>
      <c r="X2" s="1632"/>
      <c r="Y2" s="1632"/>
      <c r="Z2" s="1632"/>
      <c r="AA2" s="1632"/>
      <c r="AB2" s="1632"/>
      <c r="AC2" s="1632"/>
      <c r="AD2" s="1632"/>
      <c r="AE2" s="1632"/>
      <c r="AF2" s="1632"/>
      <c r="AG2" s="1632"/>
      <c r="AH2" s="1632"/>
      <c r="AI2" s="1632"/>
      <c r="AJ2" s="1632"/>
      <c r="AK2" s="1632"/>
      <c r="AL2" s="1632"/>
      <c r="AM2" s="1632"/>
    </row>
    <row r="3" spans="1:40">
      <c r="A3" s="1632"/>
      <c r="B3" s="1632"/>
      <c r="C3" s="1632"/>
      <c r="D3" s="1632"/>
      <c r="E3" s="1632"/>
      <c r="F3" s="1632"/>
      <c r="G3" s="1632"/>
      <c r="H3" s="1632"/>
      <c r="I3" s="1632"/>
      <c r="J3" s="1632"/>
      <c r="K3" s="1632"/>
      <c r="L3" s="1632"/>
      <c r="M3" s="1632"/>
      <c r="N3" s="1632"/>
      <c r="O3" s="1632"/>
      <c r="P3" s="1632"/>
      <c r="Q3" s="1632"/>
      <c r="R3" s="1632"/>
      <c r="S3" s="1632"/>
      <c r="T3" s="1632"/>
      <c r="U3" s="1632"/>
      <c r="V3" s="1632"/>
      <c r="W3" s="1632"/>
      <c r="X3" s="1632"/>
      <c r="Y3" s="1632"/>
      <c r="Z3" s="1632"/>
      <c r="AA3" s="1632"/>
      <c r="AB3" s="1632"/>
      <c r="AC3" s="1632"/>
      <c r="AD3" s="1632"/>
      <c r="AE3" s="1632"/>
      <c r="AF3" s="1632"/>
      <c r="AG3" s="1632"/>
      <c r="AH3" s="1632"/>
      <c r="AI3" s="1632"/>
      <c r="AJ3" s="1632"/>
      <c r="AK3" s="1632"/>
      <c r="AL3" s="1632"/>
      <c r="AM3" s="1632"/>
    </row>
    <row r="4" spans="1:40" ht="13.5" customHeight="1">
      <c r="A4" s="2"/>
      <c r="B4" s="2"/>
      <c r="C4" s="2"/>
      <c r="D4" s="2"/>
      <c r="E4" s="2"/>
      <c r="F4" s="2"/>
      <c r="G4" s="2"/>
      <c r="H4" s="2"/>
      <c r="I4" s="2"/>
      <c r="J4" s="2"/>
      <c r="K4" s="2"/>
      <c r="L4" s="2"/>
      <c r="M4" s="2"/>
      <c r="N4" s="2"/>
      <c r="O4" s="2"/>
      <c r="P4" s="2"/>
      <c r="Q4" s="2"/>
      <c r="R4" s="2"/>
      <c r="AC4" s="1633">
        <f ca="1">TODAY()</f>
        <v>44117</v>
      </c>
      <c r="AD4" s="1633"/>
      <c r="AE4" s="1633"/>
      <c r="AF4" s="1633"/>
      <c r="AG4" s="1633"/>
      <c r="AH4" s="1633"/>
      <c r="AI4" s="1633"/>
      <c r="AJ4" s="1633"/>
      <c r="AK4" s="1633"/>
      <c r="AL4" s="1633"/>
      <c r="AM4" s="1633"/>
    </row>
    <row r="5" spans="1:40" ht="13.5" customHeight="1" thickBot="1">
      <c r="A5" s="1" t="s">
        <v>169</v>
      </c>
      <c r="B5" s="2"/>
      <c r="C5" s="2"/>
      <c r="D5" s="2"/>
      <c r="E5" s="2"/>
      <c r="F5" s="2"/>
      <c r="G5" s="2"/>
      <c r="H5" s="2"/>
      <c r="I5" s="2"/>
      <c r="J5" s="2"/>
      <c r="K5" s="2"/>
      <c r="L5" s="2"/>
      <c r="M5" s="2"/>
      <c r="N5" s="2"/>
      <c r="O5" s="2"/>
      <c r="P5" s="2"/>
      <c r="Q5" s="2"/>
      <c r="R5" s="2"/>
    </row>
    <row r="6" spans="1:40">
      <c r="S6" s="1634" t="s">
        <v>13</v>
      </c>
      <c r="T6" s="1635"/>
      <c r="U6" s="1635"/>
      <c r="V6" s="1635"/>
      <c r="W6" s="1635"/>
      <c r="X6" s="1635"/>
      <c r="Y6" s="1636" t="s">
        <v>168</v>
      </c>
      <c r="Z6" s="1637"/>
      <c r="AA6" s="1637"/>
      <c r="AB6" s="1637"/>
      <c r="AC6" s="1637"/>
      <c r="AD6" s="1638">
        <f>⑤⑧処遇Ⅰ入力シート!I7</f>
        <v>0</v>
      </c>
      <c r="AE6" s="1638"/>
      <c r="AF6" s="1638"/>
      <c r="AG6" s="1638"/>
      <c r="AH6" s="1638"/>
      <c r="AI6" s="1638"/>
      <c r="AJ6" s="1638"/>
      <c r="AK6" s="1638"/>
      <c r="AL6" s="1637" t="s">
        <v>31</v>
      </c>
      <c r="AM6" s="1639"/>
    </row>
    <row r="7" spans="1:40">
      <c r="S7" s="1620" t="s">
        <v>14</v>
      </c>
      <c r="T7" s="1621"/>
      <c r="U7" s="1621"/>
      <c r="V7" s="1621"/>
      <c r="W7" s="1621"/>
      <c r="X7" s="1622"/>
      <c r="Y7" s="1623" t="str">
        <f>⑤⑧処遇Ⅰ入力シート!E8</f>
        <v>保育所</v>
      </c>
      <c r="Z7" s="1624"/>
      <c r="AA7" s="1624"/>
      <c r="AB7" s="1624"/>
      <c r="AC7" s="1624"/>
      <c r="AD7" s="1624"/>
      <c r="AE7" s="1624"/>
      <c r="AF7" s="1624"/>
      <c r="AG7" s="1624"/>
      <c r="AH7" s="1624"/>
      <c r="AI7" s="1624"/>
      <c r="AJ7" s="1624"/>
      <c r="AK7" s="1624"/>
      <c r="AL7" s="1624"/>
      <c r="AM7" s="1625"/>
    </row>
    <row r="8" spans="1:40">
      <c r="S8" s="1626" t="s">
        <v>15</v>
      </c>
      <c r="T8" s="1627"/>
      <c r="U8" s="1627"/>
      <c r="V8" s="1627"/>
      <c r="W8" s="1627"/>
      <c r="X8" s="1627"/>
      <c r="Y8" s="1628">
        <f>⑤⑧処遇Ⅰ入力シート!E9</f>
        <v>0</v>
      </c>
      <c r="Z8" s="1629"/>
      <c r="AA8" s="1629"/>
      <c r="AB8" s="1629"/>
      <c r="AC8" s="1629"/>
      <c r="AD8" s="1629"/>
      <c r="AE8" s="1629"/>
      <c r="AF8" s="1629"/>
      <c r="AG8" s="1629"/>
      <c r="AH8" s="1629"/>
      <c r="AI8" s="1629"/>
      <c r="AJ8" s="1629"/>
      <c r="AK8" s="1629"/>
      <c r="AL8" s="1629"/>
      <c r="AM8" s="1630"/>
    </row>
    <row r="9" spans="1:40" ht="27" customHeight="1">
      <c r="S9" s="1620" t="s">
        <v>16</v>
      </c>
      <c r="T9" s="1621"/>
      <c r="U9" s="1621"/>
      <c r="V9" s="1621"/>
      <c r="W9" s="1621"/>
      <c r="X9" s="1622"/>
      <c r="Y9" s="1623">
        <f>⑤⑧処遇Ⅰ入力シート!E10</f>
        <v>0</v>
      </c>
      <c r="Z9" s="1624"/>
      <c r="AA9" s="1624"/>
      <c r="AB9" s="1624"/>
      <c r="AC9" s="1624"/>
      <c r="AD9" s="1624"/>
      <c r="AE9" s="1624"/>
      <c r="AF9" s="1624"/>
      <c r="AG9" s="1624"/>
      <c r="AH9" s="1624"/>
      <c r="AI9" s="1624"/>
      <c r="AJ9" s="1624"/>
      <c r="AK9" s="1624"/>
      <c r="AL9" s="1624"/>
      <c r="AM9" s="1625"/>
    </row>
    <row r="10" spans="1:40" ht="14.25" customHeight="1" thickBot="1">
      <c r="S10" s="1640" t="s">
        <v>32</v>
      </c>
      <c r="T10" s="1641"/>
      <c r="U10" s="1641"/>
      <c r="V10" s="1641"/>
      <c r="W10" s="1641"/>
      <c r="X10" s="1641"/>
      <c r="Y10" s="1642">
        <f>⑤⑧処遇Ⅰ入力シート!E11</f>
        <v>0</v>
      </c>
      <c r="Z10" s="1643"/>
      <c r="AA10" s="1643"/>
      <c r="AB10" s="1643"/>
      <c r="AC10" s="1643"/>
      <c r="AD10" s="1643"/>
      <c r="AE10" s="1643"/>
      <c r="AF10" s="1643"/>
      <c r="AG10" s="1643"/>
      <c r="AH10" s="1643"/>
      <c r="AI10" s="1643"/>
      <c r="AJ10" s="1643"/>
      <c r="AK10" s="1643"/>
      <c r="AL10" s="1644" t="s">
        <v>167</v>
      </c>
      <c r="AM10" s="1645"/>
    </row>
    <row r="11" spans="1:40" ht="8.25" customHeight="1"/>
    <row r="12" spans="1:40">
      <c r="A12" s="1" t="s">
        <v>174</v>
      </c>
    </row>
    <row r="13" spans="1:40" ht="7.5" customHeight="1"/>
    <row r="14" spans="1:40">
      <c r="A14" s="1" t="s">
        <v>175</v>
      </c>
    </row>
    <row r="15" spans="1:40" ht="27" customHeight="1">
      <c r="A15" s="1646" t="s">
        <v>176</v>
      </c>
      <c r="B15" s="1647"/>
      <c r="C15" s="1652" t="s">
        <v>35</v>
      </c>
      <c r="D15" s="1653"/>
      <c r="E15" s="1653"/>
      <c r="F15" s="1653"/>
      <c r="G15" s="1653"/>
      <c r="H15" s="1653"/>
      <c r="I15" s="1653"/>
      <c r="J15" s="1653"/>
      <c r="K15" s="1653"/>
      <c r="L15" s="1653"/>
      <c r="M15" s="1653"/>
      <c r="N15" s="1653"/>
      <c r="O15" s="1653"/>
      <c r="P15" s="1653"/>
      <c r="Q15" s="1654"/>
      <c r="R15" s="1654"/>
      <c r="S15" s="1654"/>
      <c r="T15" s="1655"/>
      <c r="U15" s="1656">
        <f>⑤⑧処遇Ⅰ入力シート!J48</f>
        <v>0</v>
      </c>
      <c r="V15" s="1657"/>
      <c r="W15" s="1657"/>
      <c r="X15" s="1657"/>
      <c r="Y15" s="1657"/>
      <c r="Z15" s="1657"/>
      <c r="AA15" s="1657"/>
      <c r="AB15" s="1657"/>
      <c r="AC15" s="1657"/>
      <c r="AD15" s="1657"/>
      <c r="AE15" s="1657"/>
      <c r="AF15" s="1657"/>
      <c r="AG15" s="1657"/>
      <c r="AH15" s="1657"/>
      <c r="AI15" s="1657"/>
      <c r="AJ15" s="1657"/>
      <c r="AK15" s="1657"/>
      <c r="AL15" s="1657"/>
      <c r="AM15" s="1658"/>
      <c r="AN15" s="1" t="s">
        <v>177</v>
      </c>
    </row>
    <row r="16" spans="1:40" ht="27" customHeight="1">
      <c r="A16" s="1648"/>
      <c r="B16" s="1649"/>
      <c r="C16" s="5"/>
      <c r="D16" s="1659" t="s">
        <v>422</v>
      </c>
      <c r="E16" s="1653"/>
      <c r="F16" s="1653"/>
      <c r="G16" s="1653"/>
      <c r="H16" s="1653"/>
      <c r="I16" s="1653"/>
      <c r="J16" s="1653"/>
      <c r="K16" s="1653"/>
      <c r="L16" s="1653"/>
      <c r="M16" s="1653"/>
      <c r="N16" s="1653"/>
      <c r="O16" s="1653"/>
      <c r="P16" s="1653"/>
      <c r="Q16" s="1653"/>
      <c r="R16" s="1653"/>
      <c r="S16" s="1653"/>
      <c r="T16" s="1660"/>
      <c r="U16" s="1656">
        <f>ROUNDDOWN(⑤⑧処遇Ⅰ入力シート!B48,-3)</f>
        <v>0</v>
      </c>
      <c r="V16" s="1657"/>
      <c r="W16" s="1657"/>
      <c r="X16" s="1657"/>
      <c r="Y16" s="1657"/>
      <c r="Z16" s="1657"/>
      <c r="AA16" s="1657"/>
      <c r="AB16" s="1657"/>
      <c r="AC16" s="1657"/>
      <c r="AD16" s="1657"/>
      <c r="AE16" s="1657"/>
      <c r="AF16" s="1657"/>
      <c r="AG16" s="1657"/>
      <c r="AH16" s="1657"/>
      <c r="AI16" s="1657"/>
      <c r="AJ16" s="1657"/>
      <c r="AK16" s="1657"/>
      <c r="AL16" s="1657"/>
      <c r="AM16" s="1658"/>
      <c r="AN16" s="1" t="s">
        <v>178</v>
      </c>
    </row>
    <row r="17" spans="1:46" ht="27" customHeight="1">
      <c r="A17" s="1650"/>
      <c r="B17" s="1651"/>
      <c r="C17" s="6"/>
      <c r="D17" s="1659" t="s">
        <v>423</v>
      </c>
      <c r="E17" s="1653"/>
      <c r="F17" s="1653"/>
      <c r="G17" s="1653"/>
      <c r="H17" s="1653"/>
      <c r="I17" s="1653"/>
      <c r="J17" s="1653"/>
      <c r="K17" s="1653"/>
      <c r="L17" s="1653"/>
      <c r="M17" s="1653"/>
      <c r="N17" s="1653"/>
      <c r="O17" s="1653"/>
      <c r="P17" s="1653"/>
      <c r="Q17" s="1653"/>
      <c r="R17" s="1653"/>
      <c r="S17" s="1653"/>
      <c r="T17" s="1660"/>
      <c r="U17" s="1656">
        <f>ROUNDDOWN(⑤⑧処遇Ⅰ入力シート!F48,-3)</f>
        <v>0</v>
      </c>
      <c r="V17" s="1657"/>
      <c r="W17" s="1675"/>
      <c r="X17" s="1675"/>
      <c r="Y17" s="1657"/>
      <c r="Z17" s="1657"/>
      <c r="AA17" s="1657"/>
      <c r="AB17" s="1657"/>
      <c r="AC17" s="1657"/>
      <c r="AD17" s="1657"/>
      <c r="AE17" s="1657"/>
      <c r="AF17" s="1657"/>
      <c r="AG17" s="1657"/>
      <c r="AH17" s="1657"/>
      <c r="AI17" s="1657"/>
      <c r="AJ17" s="1657"/>
      <c r="AK17" s="1657"/>
      <c r="AL17" s="1657"/>
      <c r="AM17" s="1658"/>
      <c r="AN17" s="1" t="s">
        <v>178</v>
      </c>
    </row>
    <row r="18" spans="1:46" ht="27" customHeight="1">
      <c r="A18" s="1676" t="s">
        <v>179</v>
      </c>
      <c r="B18" s="1676"/>
      <c r="C18" s="1677" t="s">
        <v>180</v>
      </c>
      <c r="D18" s="1677"/>
      <c r="E18" s="1677"/>
      <c r="F18" s="1677"/>
      <c r="G18" s="1677"/>
      <c r="H18" s="1677"/>
      <c r="I18" s="1677"/>
      <c r="J18" s="1677"/>
      <c r="K18" s="1677"/>
      <c r="L18" s="1677"/>
      <c r="M18" s="1677"/>
      <c r="N18" s="1677"/>
      <c r="O18" s="1677"/>
      <c r="P18" s="1677"/>
      <c r="Q18" s="1677"/>
      <c r="R18" s="1677"/>
      <c r="S18" s="1677"/>
      <c r="T18" s="1677"/>
      <c r="U18" s="1678" t="s">
        <v>181</v>
      </c>
      <c r="V18" s="1621"/>
      <c r="W18" s="1621">
        <v>31</v>
      </c>
      <c r="X18" s="1621"/>
      <c r="Y18" s="3" t="s">
        <v>17</v>
      </c>
      <c r="Z18" s="1621">
        <v>4</v>
      </c>
      <c r="AA18" s="1621"/>
      <c r="AB18" s="3" t="s">
        <v>59</v>
      </c>
      <c r="AC18" s="3"/>
      <c r="AD18" s="3" t="s">
        <v>182</v>
      </c>
      <c r="AE18" s="1621" t="s">
        <v>57</v>
      </c>
      <c r="AF18" s="1621"/>
      <c r="AG18" s="1621">
        <v>2</v>
      </c>
      <c r="AH18" s="1621"/>
      <c r="AI18" s="3" t="s">
        <v>17</v>
      </c>
      <c r="AJ18" s="1621">
        <v>3</v>
      </c>
      <c r="AK18" s="1621"/>
      <c r="AL18" s="3" t="s">
        <v>59</v>
      </c>
      <c r="AM18" s="4"/>
    </row>
    <row r="19" spans="1:46">
      <c r="A19" s="1646" t="s">
        <v>183</v>
      </c>
      <c r="B19" s="1688"/>
      <c r="C19" s="1652" t="s">
        <v>184</v>
      </c>
      <c r="D19" s="1698"/>
      <c r="E19" s="1698"/>
      <c r="F19" s="1698"/>
      <c r="G19" s="1698"/>
      <c r="H19" s="1698"/>
      <c r="I19" s="1698"/>
      <c r="J19" s="1698"/>
      <c r="K19" s="1698"/>
      <c r="L19" s="1698"/>
      <c r="M19" s="1698"/>
      <c r="N19" s="1698"/>
      <c r="O19" s="1698"/>
      <c r="P19" s="1698"/>
      <c r="Q19" s="1698"/>
      <c r="R19" s="1698"/>
      <c r="S19" s="1698"/>
      <c r="T19" s="1699"/>
      <c r="U19" s="1701" t="e">
        <f>ROUNDDOWN('⑦明細書（参考様式）'!AL64,-3)</f>
        <v>#DIV/0!</v>
      </c>
      <c r="V19" s="1675"/>
      <c r="W19" s="1680"/>
      <c r="X19" s="1680"/>
      <c r="Y19" s="1675"/>
      <c r="Z19" s="1675"/>
      <c r="AA19" s="1675"/>
      <c r="AB19" s="1675"/>
      <c r="AC19" s="1675"/>
      <c r="AD19" s="1675"/>
      <c r="AE19" s="1675"/>
      <c r="AF19" s="1675"/>
      <c r="AG19" s="1675"/>
      <c r="AH19" s="1675"/>
      <c r="AI19" s="1675"/>
      <c r="AJ19" s="1675"/>
      <c r="AK19" s="1675"/>
      <c r="AL19" s="1675"/>
      <c r="AM19" s="1693"/>
      <c r="AN19" s="1" t="s">
        <v>185</v>
      </c>
    </row>
    <row r="20" spans="1:46">
      <c r="A20" s="1648"/>
      <c r="B20" s="1689"/>
      <c r="C20" s="1702" t="s">
        <v>424</v>
      </c>
      <c r="D20" s="1703"/>
      <c r="E20" s="1703"/>
      <c r="F20" s="1703"/>
      <c r="G20" s="1703"/>
      <c r="H20" s="1703"/>
      <c r="I20" s="1703"/>
      <c r="J20" s="1703"/>
      <c r="K20" s="1703"/>
      <c r="L20" s="1703"/>
      <c r="M20" s="1703"/>
      <c r="N20" s="1703"/>
      <c r="O20" s="1703"/>
      <c r="P20" s="1703"/>
      <c r="Q20" s="1703"/>
      <c r="R20" s="1703"/>
      <c r="S20" s="1703"/>
      <c r="T20" s="1704"/>
      <c r="U20" s="1679"/>
      <c r="V20" s="1680"/>
      <c r="W20" s="1680"/>
      <c r="X20" s="1680"/>
      <c r="Y20" s="1680"/>
      <c r="Z20" s="1680"/>
      <c r="AA20" s="1680"/>
      <c r="AB20" s="1680"/>
      <c r="AC20" s="1680"/>
      <c r="AD20" s="1680"/>
      <c r="AE20" s="1680"/>
      <c r="AF20" s="1680"/>
      <c r="AG20" s="1680"/>
      <c r="AH20" s="1680"/>
      <c r="AI20" s="1680"/>
      <c r="AJ20" s="1680"/>
      <c r="AK20" s="1680"/>
      <c r="AL20" s="1680"/>
      <c r="AM20" s="1681"/>
      <c r="AN20" s="1661"/>
      <c r="AO20" s="1662"/>
      <c r="AP20" s="1662"/>
      <c r="AQ20" s="1662"/>
      <c r="AR20" s="1662"/>
      <c r="AS20" s="1662"/>
      <c r="AT20" s="1662"/>
    </row>
    <row r="21" spans="1:46">
      <c r="A21" s="1648"/>
      <c r="B21" s="1689"/>
      <c r="C21" s="1702"/>
      <c r="D21" s="1703"/>
      <c r="E21" s="1703"/>
      <c r="F21" s="1703"/>
      <c r="G21" s="1703"/>
      <c r="H21" s="1703"/>
      <c r="I21" s="1703"/>
      <c r="J21" s="1703"/>
      <c r="K21" s="1703"/>
      <c r="L21" s="1703"/>
      <c r="M21" s="1703"/>
      <c r="N21" s="1703"/>
      <c r="O21" s="1703"/>
      <c r="P21" s="1703"/>
      <c r="Q21" s="1703"/>
      <c r="R21" s="1703"/>
      <c r="S21" s="1703"/>
      <c r="T21" s="1704"/>
      <c r="U21" s="1679"/>
      <c r="V21" s="1680"/>
      <c r="W21" s="1680"/>
      <c r="X21" s="1680"/>
      <c r="Y21" s="1680"/>
      <c r="Z21" s="1680"/>
      <c r="AA21" s="1680"/>
      <c r="AB21" s="1680"/>
      <c r="AC21" s="1680"/>
      <c r="AD21" s="1680"/>
      <c r="AE21" s="1680"/>
      <c r="AF21" s="1680"/>
      <c r="AG21" s="1680"/>
      <c r="AH21" s="1680"/>
      <c r="AI21" s="1680"/>
      <c r="AJ21" s="1680"/>
      <c r="AK21" s="1680"/>
      <c r="AL21" s="1680"/>
      <c r="AM21" s="1681"/>
      <c r="AN21" s="1661"/>
      <c r="AO21" s="1662"/>
      <c r="AP21" s="1662"/>
      <c r="AQ21" s="1662"/>
      <c r="AR21" s="1662"/>
      <c r="AS21" s="1662"/>
      <c r="AT21" s="1662"/>
    </row>
    <row r="22" spans="1:46">
      <c r="A22" s="1648"/>
      <c r="B22" s="1689"/>
      <c r="C22" s="1663" t="s">
        <v>186</v>
      </c>
      <c r="D22" s="1664"/>
      <c r="E22" s="1664"/>
      <c r="F22" s="1664"/>
      <c r="G22" s="1664"/>
      <c r="H22" s="1664"/>
      <c r="I22" s="1664"/>
      <c r="J22" s="1664"/>
      <c r="K22" s="1664"/>
      <c r="L22" s="1664"/>
      <c r="M22" s="1664"/>
      <c r="N22" s="1664"/>
      <c r="O22" s="1664"/>
      <c r="P22" s="1664"/>
      <c r="Q22" s="1665"/>
      <c r="R22" s="1665"/>
      <c r="S22" s="1665"/>
      <c r="T22" s="1666"/>
      <c r="U22" s="1679"/>
      <c r="V22" s="1680"/>
      <c r="W22" s="1680"/>
      <c r="X22" s="1680"/>
      <c r="Y22" s="1680"/>
      <c r="Z22" s="1680"/>
      <c r="AA22" s="1680"/>
      <c r="AB22" s="1680"/>
      <c r="AC22" s="1680"/>
      <c r="AD22" s="1680"/>
      <c r="AE22" s="1680"/>
      <c r="AF22" s="1680"/>
      <c r="AG22" s="1680"/>
      <c r="AH22" s="1680"/>
      <c r="AI22" s="1680"/>
      <c r="AJ22" s="1680"/>
      <c r="AK22" s="1680"/>
      <c r="AL22" s="1680"/>
      <c r="AM22" s="1681"/>
      <c r="AN22" s="1661"/>
      <c r="AO22" s="1662"/>
      <c r="AP22" s="1662"/>
      <c r="AQ22" s="1662"/>
      <c r="AR22" s="1662"/>
      <c r="AS22" s="1662"/>
      <c r="AT22" s="1662"/>
    </row>
    <row r="23" spans="1:46">
      <c r="A23" s="1648"/>
      <c r="B23" s="1649"/>
      <c r="C23" s="7"/>
      <c r="D23" s="8" t="s">
        <v>187</v>
      </c>
      <c r="E23" s="1667" t="s">
        <v>188</v>
      </c>
      <c r="F23" s="1667"/>
      <c r="G23" s="1667"/>
      <c r="H23" s="1667"/>
      <c r="I23" s="1667"/>
      <c r="J23" s="1667"/>
      <c r="K23" s="1667"/>
      <c r="L23" s="1667"/>
      <c r="M23" s="1667"/>
      <c r="N23" s="1667"/>
      <c r="O23" s="1667"/>
      <c r="P23" s="1667"/>
      <c r="Q23" s="1667"/>
      <c r="R23" s="1667"/>
      <c r="S23" s="1667"/>
      <c r="T23" s="1668"/>
      <c r="U23" s="1669" t="e">
        <f>U57+U93+U144+U194+W27</f>
        <v>#DIV/0!</v>
      </c>
      <c r="V23" s="1670"/>
      <c r="W23" s="1670"/>
      <c r="X23" s="1670"/>
      <c r="Y23" s="1670"/>
      <c r="Z23" s="1670"/>
      <c r="AA23" s="1670"/>
      <c r="AB23" s="1670"/>
      <c r="AC23" s="1670"/>
      <c r="AD23" s="1670"/>
      <c r="AE23" s="1670"/>
      <c r="AF23" s="1670"/>
      <c r="AG23" s="1670"/>
      <c r="AH23" s="1670"/>
      <c r="AI23" s="1670"/>
      <c r="AJ23" s="1670"/>
      <c r="AK23" s="1670"/>
      <c r="AL23" s="1670"/>
      <c r="AM23" s="1671"/>
      <c r="AN23" s="1" t="s">
        <v>425</v>
      </c>
    </row>
    <row r="24" spans="1:46" ht="13.5" customHeight="1">
      <c r="A24" s="1648"/>
      <c r="B24" s="1689"/>
      <c r="C24" s="9"/>
      <c r="D24" s="10" t="s">
        <v>190</v>
      </c>
      <c r="E24" s="1662" t="s">
        <v>191</v>
      </c>
      <c r="F24" s="1662"/>
      <c r="G24" s="1662"/>
      <c r="H24" s="1662"/>
      <c r="I24" s="1662"/>
      <c r="J24" s="1662"/>
      <c r="K24" s="1662"/>
      <c r="L24" s="1662"/>
      <c r="M24" s="1662"/>
      <c r="N24" s="1662"/>
      <c r="O24" s="1662"/>
      <c r="P24" s="1662"/>
      <c r="Q24" s="1662"/>
      <c r="R24" s="1662"/>
      <c r="S24" s="1662"/>
      <c r="T24" s="1672"/>
      <c r="U24" s="1679" t="e">
        <f>U58+U94+U145+U195</f>
        <v>#DIV/0!</v>
      </c>
      <c r="V24" s="1680"/>
      <c r="W24" s="1680"/>
      <c r="X24" s="1680"/>
      <c r="Y24" s="1680"/>
      <c r="Z24" s="1680"/>
      <c r="AA24" s="1680"/>
      <c r="AB24" s="1680"/>
      <c r="AC24" s="1680"/>
      <c r="AD24" s="1680"/>
      <c r="AE24" s="1680"/>
      <c r="AF24" s="1680"/>
      <c r="AG24" s="1680"/>
      <c r="AH24" s="1680"/>
      <c r="AI24" s="1680"/>
      <c r="AJ24" s="1680"/>
      <c r="AK24" s="1680"/>
      <c r="AL24" s="1680"/>
      <c r="AM24" s="1681"/>
      <c r="AN24" s="1" t="s">
        <v>189</v>
      </c>
    </row>
    <row r="25" spans="1:46" ht="13.5" customHeight="1">
      <c r="A25" s="1648"/>
      <c r="B25" s="1689"/>
      <c r="C25" s="9"/>
      <c r="D25" s="10"/>
      <c r="E25" s="1662"/>
      <c r="F25" s="1662"/>
      <c r="G25" s="1662"/>
      <c r="H25" s="1662"/>
      <c r="I25" s="1662"/>
      <c r="J25" s="1662"/>
      <c r="K25" s="1662"/>
      <c r="L25" s="1662"/>
      <c r="M25" s="1662"/>
      <c r="N25" s="1662"/>
      <c r="O25" s="1662"/>
      <c r="P25" s="1662"/>
      <c r="Q25" s="1662"/>
      <c r="R25" s="1662"/>
      <c r="S25" s="1662"/>
      <c r="T25" s="1672"/>
      <c r="U25" s="1679"/>
      <c r="V25" s="1680"/>
      <c r="W25" s="1680"/>
      <c r="X25" s="1680"/>
      <c r="Y25" s="1680"/>
      <c r="Z25" s="1680"/>
      <c r="AA25" s="1680"/>
      <c r="AB25" s="1680"/>
      <c r="AC25" s="1680"/>
      <c r="AD25" s="1680"/>
      <c r="AE25" s="1680"/>
      <c r="AF25" s="1680"/>
      <c r="AG25" s="1680"/>
      <c r="AH25" s="1680"/>
      <c r="AI25" s="1680"/>
      <c r="AJ25" s="1680"/>
      <c r="AK25" s="1680"/>
      <c r="AL25" s="1680"/>
      <c r="AM25" s="1681"/>
    </row>
    <row r="26" spans="1:46">
      <c r="A26" s="1648"/>
      <c r="B26" s="1689"/>
      <c r="C26" s="11"/>
      <c r="D26" s="12"/>
      <c r="E26" s="1673"/>
      <c r="F26" s="1673"/>
      <c r="G26" s="1673"/>
      <c r="H26" s="1673"/>
      <c r="I26" s="1673"/>
      <c r="J26" s="1673"/>
      <c r="K26" s="1673"/>
      <c r="L26" s="1673"/>
      <c r="M26" s="1673"/>
      <c r="N26" s="1673"/>
      <c r="O26" s="1673"/>
      <c r="P26" s="1673"/>
      <c r="Q26" s="1673"/>
      <c r="R26" s="1673"/>
      <c r="S26" s="1673"/>
      <c r="T26" s="1674"/>
      <c r="U26" s="1679"/>
      <c r="V26" s="1680"/>
      <c r="W26" s="1682"/>
      <c r="X26" s="1682"/>
      <c r="Y26" s="1682"/>
      <c r="Z26" s="1682"/>
      <c r="AA26" s="1682"/>
      <c r="AB26" s="1682"/>
      <c r="AC26" s="1682"/>
      <c r="AD26" s="1682"/>
      <c r="AE26" s="1682"/>
      <c r="AF26" s="1682"/>
      <c r="AG26" s="1682"/>
      <c r="AH26" s="1682"/>
      <c r="AI26" s="1682"/>
      <c r="AJ26" s="1682"/>
      <c r="AK26" s="1682"/>
      <c r="AL26" s="1682"/>
      <c r="AM26" s="1683"/>
    </row>
    <row r="27" spans="1:46" ht="27" customHeight="1">
      <c r="A27" s="1650"/>
      <c r="B27" s="1690"/>
      <c r="C27" s="1659" t="s">
        <v>192</v>
      </c>
      <c r="D27" s="1653"/>
      <c r="E27" s="1653"/>
      <c r="F27" s="1653"/>
      <c r="G27" s="1653"/>
      <c r="H27" s="1653"/>
      <c r="I27" s="1653"/>
      <c r="J27" s="1653"/>
      <c r="K27" s="1653"/>
      <c r="L27" s="1653"/>
      <c r="M27" s="1653"/>
      <c r="N27" s="1653"/>
      <c r="O27" s="1653"/>
      <c r="P27" s="1653"/>
      <c r="Q27" s="1653"/>
      <c r="R27" s="1653"/>
      <c r="S27" s="1653"/>
      <c r="T27" s="1653"/>
      <c r="U27" s="1684" t="s">
        <v>193</v>
      </c>
      <c r="V27" s="1685"/>
      <c r="W27" s="1686" t="e">
        <f>'⑦明細書（参考様式）'!AE64-'⑦明細書（参考様式）'!W64-'⑦明細書（参考様式）'!AJ64</f>
        <v>#DIV/0!</v>
      </c>
      <c r="X27" s="1686"/>
      <c r="Y27" s="1686"/>
      <c r="Z27" s="1686"/>
      <c r="AA27" s="1686"/>
      <c r="AB27" s="1686"/>
      <c r="AC27" s="1686"/>
      <c r="AD27" s="1686"/>
      <c r="AE27" s="1686"/>
      <c r="AF27" s="1686"/>
      <c r="AG27" s="1686"/>
      <c r="AH27" s="1686"/>
      <c r="AI27" s="1686"/>
      <c r="AJ27" s="1686"/>
      <c r="AK27" s="1686"/>
      <c r="AL27" s="1686"/>
      <c r="AM27" s="1687"/>
    </row>
    <row r="28" spans="1:46">
      <c r="A28" s="1646" t="s">
        <v>194</v>
      </c>
      <c r="B28" s="1688"/>
      <c r="C28" s="1691" t="s">
        <v>195</v>
      </c>
      <c r="D28" s="1691"/>
      <c r="E28" s="1691"/>
      <c r="F28" s="1691"/>
      <c r="G28" s="1691"/>
      <c r="H28" s="1691"/>
      <c r="I28" s="1691"/>
      <c r="J28" s="1691"/>
      <c r="K28" s="1691"/>
      <c r="L28" s="1691"/>
      <c r="M28" s="1691"/>
      <c r="N28" s="1691"/>
      <c r="O28" s="1691"/>
      <c r="P28" s="1691"/>
      <c r="Q28" s="1691"/>
      <c r="R28" s="1691"/>
      <c r="S28" s="1691"/>
      <c r="T28" s="1692"/>
      <c r="U28" s="1679" t="e">
        <f>IF(⑤⑧処遇Ⅰ入力シート!B57="","",⑤⑧処遇Ⅰ入力シート!B57)</f>
        <v>#DIV/0!</v>
      </c>
      <c r="V28" s="1680"/>
      <c r="W28" s="1675"/>
      <c r="X28" s="1675"/>
      <c r="Y28" s="1675"/>
      <c r="Z28" s="1675"/>
      <c r="AA28" s="1675"/>
      <c r="AB28" s="1675"/>
      <c r="AC28" s="1675"/>
      <c r="AD28" s="1675"/>
      <c r="AE28" s="1675"/>
      <c r="AF28" s="1675"/>
      <c r="AG28" s="1675"/>
      <c r="AH28" s="1675"/>
      <c r="AI28" s="1675"/>
      <c r="AJ28" s="1675"/>
      <c r="AK28" s="1675"/>
      <c r="AL28" s="1675"/>
      <c r="AM28" s="1693"/>
    </row>
    <row r="29" spans="1:46">
      <c r="A29" s="1648"/>
      <c r="B29" s="1689"/>
      <c r="C29" s="1662"/>
      <c r="D29" s="1662"/>
      <c r="E29" s="1662"/>
      <c r="F29" s="1662"/>
      <c r="G29" s="1662"/>
      <c r="H29" s="1662"/>
      <c r="I29" s="1662"/>
      <c r="J29" s="1662"/>
      <c r="K29" s="1662"/>
      <c r="L29" s="1662"/>
      <c r="M29" s="1662"/>
      <c r="N29" s="1662"/>
      <c r="O29" s="1662"/>
      <c r="P29" s="1662"/>
      <c r="Q29" s="1662"/>
      <c r="R29" s="1662"/>
      <c r="S29" s="1662"/>
      <c r="T29" s="1672"/>
      <c r="U29" s="1679"/>
      <c r="V29" s="1680"/>
      <c r="W29" s="1680"/>
      <c r="X29" s="1680"/>
      <c r="Y29" s="1680"/>
      <c r="Z29" s="1680"/>
      <c r="AA29" s="1680"/>
      <c r="AB29" s="1680"/>
      <c r="AC29" s="1680"/>
      <c r="AD29" s="1680"/>
      <c r="AE29" s="1680"/>
      <c r="AF29" s="1680"/>
      <c r="AG29" s="1680"/>
      <c r="AH29" s="1680"/>
      <c r="AI29" s="1680"/>
      <c r="AJ29" s="1680"/>
      <c r="AK29" s="1680"/>
      <c r="AL29" s="1680"/>
      <c r="AM29" s="1681"/>
    </row>
    <row r="30" spans="1:46">
      <c r="A30" s="1648"/>
      <c r="B30" s="1689"/>
      <c r="C30" s="1695" t="s">
        <v>196</v>
      </c>
      <c r="D30" s="1696"/>
      <c r="E30" s="1696"/>
      <c r="F30" s="1696"/>
      <c r="G30" s="1696"/>
      <c r="H30" s="1696"/>
      <c r="I30" s="1696"/>
      <c r="J30" s="1696"/>
      <c r="K30" s="1696"/>
      <c r="L30" s="1696"/>
      <c r="M30" s="1696"/>
      <c r="N30" s="1696"/>
      <c r="O30" s="1696"/>
      <c r="P30" s="1696"/>
      <c r="Q30" s="1696"/>
      <c r="R30" s="1696"/>
      <c r="S30" s="1696"/>
      <c r="T30" s="1697"/>
      <c r="U30" s="1694"/>
      <c r="V30" s="1682"/>
      <c r="W30" s="1682"/>
      <c r="X30" s="1682"/>
      <c r="Y30" s="1682"/>
      <c r="Z30" s="1682"/>
      <c r="AA30" s="1682"/>
      <c r="AB30" s="1682"/>
      <c r="AC30" s="1682"/>
      <c r="AD30" s="1682"/>
      <c r="AE30" s="1682"/>
      <c r="AF30" s="1682"/>
      <c r="AG30" s="1682"/>
      <c r="AH30" s="1682"/>
      <c r="AI30" s="1682"/>
      <c r="AJ30" s="1682"/>
      <c r="AK30" s="1682"/>
      <c r="AL30" s="1682"/>
      <c r="AM30" s="1683"/>
    </row>
    <row r="31" spans="1:46">
      <c r="A31" s="1648"/>
      <c r="B31" s="1689"/>
      <c r="C31" s="1698" t="s">
        <v>197</v>
      </c>
      <c r="D31" s="1698"/>
      <c r="E31" s="1698"/>
      <c r="F31" s="1698"/>
      <c r="G31" s="1698"/>
      <c r="H31" s="1698"/>
      <c r="I31" s="1698"/>
      <c r="J31" s="1698"/>
      <c r="K31" s="1698"/>
      <c r="L31" s="1698"/>
      <c r="M31" s="1698"/>
      <c r="N31" s="1698"/>
      <c r="O31" s="1698"/>
      <c r="P31" s="1698"/>
      <c r="Q31" s="1698"/>
      <c r="R31" s="1698"/>
      <c r="S31" s="1698"/>
      <c r="T31" s="1699"/>
      <c r="U31" s="1700" t="str">
        <f>'⑦明細書（参考様式）'!BK22</f>
        <v>□</v>
      </c>
      <c r="V31" s="1646"/>
      <c r="W31" s="1698" t="s">
        <v>20</v>
      </c>
      <c r="X31" s="1698"/>
      <c r="Y31" s="1698"/>
      <c r="Z31" s="1698"/>
      <c r="AA31" s="1698"/>
      <c r="AB31" s="1698"/>
      <c r="AC31" s="1698"/>
      <c r="AD31" s="1698"/>
      <c r="AE31" s="1698"/>
      <c r="AF31" s="1698"/>
      <c r="AG31" s="1698"/>
      <c r="AH31" s="1698"/>
      <c r="AI31" s="1698"/>
      <c r="AJ31" s="1698"/>
      <c r="AK31" s="1698"/>
      <c r="AL31" s="1698"/>
      <c r="AM31" s="1699"/>
    </row>
    <row r="32" spans="1:46">
      <c r="A32" s="1648"/>
      <c r="B32" s="1689"/>
      <c r="C32" s="1719" t="s">
        <v>198</v>
      </c>
      <c r="D32" s="1719"/>
      <c r="E32" s="1719"/>
      <c r="F32" s="1719"/>
      <c r="G32" s="1719"/>
      <c r="H32" s="1719"/>
      <c r="I32" s="1719"/>
      <c r="J32" s="1719"/>
      <c r="K32" s="1719"/>
      <c r="L32" s="1719"/>
      <c r="M32" s="1719"/>
      <c r="N32" s="1719"/>
      <c r="O32" s="1719"/>
      <c r="P32" s="1719"/>
      <c r="Q32" s="1719"/>
      <c r="R32" s="1719"/>
      <c r="S32" s="1719"/>
      <c r="T32" s="1720"/>
      <c r="U32" s="1721" t="str">
        <f>'⑦明細書（参考様式）'!BK24</f>
        <v>□</v>
      </c>
      <c r="V32" s="1648"/>
      <c r="W32" s="1722" t="s">
        <v>21</v>
      </c>
      <c r="X32" s="1722"/>
      <c r="Y32" s="1722"/>
      <c r="Z32" s="1649" t="s">
        <v>199</v>
      </c>
      <c r="AA32" s="1649"/>
      <c r="AB32" s="1649"/>
      <c r="AC32" s="1723" t="str">
        <f>IF(⑤⑧処遇Ⅰ入力シート!E66="","",⑤⑧処遇Ⅰ入力シート!E66)</f>
        <v/>
      </c>
      <c r="AD32" s="1723"/>
      <c r="AE32" s="1723"/>
      <c r="AF32" s="1723"/>
      <c r="AG32" s="1723"/>
      <c r="AH32" s="1723"/>
      <c r="AI32" s="1723"/>
      <c r="AJ32" s="1723"/>
      <c r="AK32" s="1723"/>
      <c r="AL32" s="1723"/>
      <c r="AM32" s="1724"/>
    </row>
    <row r="33" spans="1:39">
      <c r="A33" s="1648"/>
      <c r="B33" s="1689"/>
      <c r="C33" s="1719"/>
      <c r="D33" s="1719"/>
      <c r="E33" s="1719"/>
      <c r="F33" s="1719"/>
      <c r="G33" s="1719"/>
      <c r="H33" s="1719"/>
      <c r="I33" s="1719"/>
      <c r="J33" s="1719"/>
      <c r="K33" s="1719"/>
      <c r="L33" s="1719"/>
      <c r="M33" s="1719"/>
      <c r="N33" s="1719"/>
      <c r="O33" s="1719"/>
      <c r="P33" s="1719"/>
      <c r="Q33" s="1719"/>
      <c r="R33" s="1719"/>
      <c r="S33" s="1719"/>
      <c r="T33" s="1720"/>
      <c r="U33" s="1721" t="str">
        <f>'⑦明細書（参考様式）'!BK26</f>
        <v>□</v>
      </c>
      <c r="V33" s="1648"/>
      <c r="W33" s="1725" t="s">
        <v>200</v>
      </c>
      <c r="X33" s="1725"/>
      <c r="Y33" s="1725"/>
      <c r="Z33" s="1725"/>
      <c r="AA33" s="1725"/>
      <c r="AB33" s="1725"/>
      <c r="AC33" s="1725"/>
      <c r="AD33" s="1725"/>
      <c r="AE33" s="1725"/>
      <c r="AF33" s="1725"/>
      <c r="AG33" s="1725"/>
      <c r="AH33" s="1725"/>
      <c r="AI33" s="1725"/>
      <c r="AJ33" s="1725"/>
      <c r="AK33" s="1725"/>
      <c r="AL33" s="1725"/>
      <c r="AM33" s="1726"/>
    </row>
    <row r="34" spans="1:39">
      <c r="A34" s="1648"/>
      <c r="B34" s="1689"/>
      <c r="C34" s="1717"/>
      <c r="D34" s="1717"/>
      <c r="E34" s="1717"/>
      <c r="F34" s="1717"/>
      <c r="G34" s="1717"/>
      <c r="H34" s="1717"/>
      <c r="I34" s="1717"/>
      <c r="J34" s="1717"/>
      <c r="K34" s="1717"/>
      <c r="L34" s="1717"/>
      <c r="M34" s="1717"/>
      <c r="N34" s="1717"/>
      <c r="O34" s="1717"/>
      <c r="P34" s="1717"/>
      <c r="Q34" s="1717"/>
      <c r="R34" s="1717"/>
      <c r="S34" s="1717"/>
      <c r="T34" s="1718"/>
      <c r="U34" s="1727" t="str">
        <f>'⑦明細書（参考様式）'!BK28</f>
        <v>□</v>
      </c>
      <c r="V34" s="1650"/>
      <c r="W34" s="1696" t="s">
        <v>201</v>
      </c>
      <c r="X34" s="1696"/>
      <c r="Y34" s="1696"/>
      <c r="Z34" s="1651" t="s">
        <v>199</v>
      </c>
      <c r="AA34" s="1651"/>
      <c r="AB34" s="1651"/>
      <c r="AC34" s="1705" t="str">
        <f>IF(⑤⑧処遇Ⅰ入力シート!E68="","",⑤⑧処遇Ⅰ入力シート!E68)</f>
        <v/>
      </c>
      <c r="AD34" s="1705"/>
      <c r="AE34" s="1705"/>
      <c r="AF34" s="1705"/>
      <c r="AG34" s="1705"/>
      <c r="AH34" s="1705"/>
      <c r="AI34" s="1705"/>
      <c r="AJ34" s="1705"/>
      <c r="AK34" s="1705"/>
      <c r="AL34" s="1705"/>
      <c r="AM34" s="1706"/>
    </row>
    <row r="35" spans="1:39">
      <c r="A35" s="1648"/>
      <c r="B35" s="1689"/>
      <c r="C35" s="1707" t="s">
        <v>23</v>
      </c>
      <c r="D35" s="1708"/>
      <c r="E35" s="1708"/>
      <c r="F35" s="1708"/>
      <c r="G35" s="1708"/>
      <c r="H35" s="1708"/>
      <c r="I35" s="1708"/>
      <c r="J35" s="1708"/>
      <c r="K35" s="1708"/>
      <c r="L35" s="1708"/>
      <c r="M35" s="1708"/>
      <c r="N35" s="1708"/>
      <c r="O35" s="1708"/>
      <c r="P35" s="1708"/>
      <c r="Q35" s="1708"/>
      <c r="R35" s="1708"/>
      <c r="S35" s="1708"/>
      <c r="T35" s="1709"/>
      <c r="U35" s="1713" t="str">
        <f>IF(⑤⑧処遇Ⅰ入力シート!L65="","",⑤⑧処遇Ⅰ入力シート!L65)</f>
        <v/>
      </c>
      <c r="V35" s="1714"/>
      <c r="W35" s="1714"/>
      <c r="X35" s="1714"/>
      <c r="Y35" s="1714"/>
      <c r="Z35" s="1714"/>
      <c r="AA35" s="1714"/>
      <c r="AB35" s="1714"/>
      <c r="AC35" s="1714"/>
      <c r="AD35" s="1714"/>
      <c r="AE35" s="1714"/>
      <c r="AF35" s="1714"/>
      <c r="AG35" s="1714"/>
      <c r="AH35" s="1714"/>
      <c r="AI35" s="1714"/>
      <c r="AJ35" s="1714"/>
      <c r="AK35" s="1714"/>
      <c r="AL35" s="1714"/>
      <c r="AM35" s="1715"/>
    </row>
    <row r="36" spans="1:39" ht="62.25" customHeight="1">
      <c r="A36" s="1650"/>
      <c r="B36" s="1690"/>
      <c r="C36" s="1710"/>
      <c r="D36" s="1711"/>
      <c r="E36" s="1711"/>
      <c r="F36" s="1711"/>
      <c r="G36" s="1711"/>
      <c r="H36" s="1711"/>
      <c r="I36" s="1711"/>
      <c r="J36" s="1711"/>
      <c r="K36" s="1711"/>
      <c r="L36" s="1711"/>
      <c r="M36" s="1711"/>
      <c r="N36" s="1711"/>
      <c r="O36" s="1711"/>
      <c r="P36" s="1711"/>
      <c r="Q36" s="1711"/>
      <c r="R36" s="1711"/>
      <c r="S36" s="1711"/>
      <c r="T36" s="1712"/>
      <c r="U36" s="1716"/>
      <c r="V36" s="1717"/>
      <c r="W36" s="1717"/>
      <c r="X36" s="1717"/>
      <c r="Y36" s="1717"/>
      <c r="Z36" s="1717"/>
      <c r="AA36" s="1717"/>
      <c r="AB36" s="1717"/>
      <c r="AC36" s="1717"/>
      <c r="AD36" s="1717"/>
      <c r="AE36" s="1717"/>
      <c r="AF36" s="1717"/>
      <c r="AG36" s="1717"/>
      <c r="AH36" s="1717"/>
      <c r="AI36" s="1717"/>
      <c r="AJ36" s="1717"/>
      <c r="AK36" s="1717"/>
      <c r="AL36" s="1717"/>
      <c r="AM36" s="1718"/>
    </row>
    <row r="37" spans="1:39" ht="7.5" customHeight="1"/>
    <row r="38" spans="1:39">
      <c r="A38" s="1" t="s">
        <v>202</v>
      </c>
    </row>
    <row r="39" spans="1:39">
      <c r="C39" s="1" t="s">
        <v>203</v>
      </c>
    </row>
    <row r="40" spans="1:39">
      <c r="A40" s="1" t="s">
        <v>204</v>
      </c>
    </row>
    <row r="41" spans="1:39">
      <c r="A41" s="1676" t="s">
        <v>176</v>
      </c>
      <c r="B41" s="1676"/>
      <c r="C41" s="1652" t="s">
        <v>205</v>
      </c>
      <c r="D41" s="1698"/>
      <c r="E41" s="1698"/>
      <c r="F41" s="1698"/>
      <c r="G41" s="1698"/>
      <c r="H41" s="1698"/>
      <c r="I41" s="1698"/>
      <c r="J41" s="1698"/>
      <c r="K41" s="1698"/>
      <c r="L41" s="1698"/>
      <c r="M41" s="1698"/>
      <c r="N41" s="1698"/>
      <c r="O41" s="1698"/>
      <c r="P41" s="1698"/>
      <c r="Q41" s="1698"/>
      <c r="R41" s="1698"/>
      <c r="S41" s="1698"/>
      <c r="T41" s="1699"/>
      <c r="U41" s="1728">
        <f>'⑦明細書（参考様式）'!CB64</f>
        <v>0</v>
      </c>
      <c r="V41" s="1728"/>
      <c r="W41" s="1728"/>
      <c r="X41" s="1728"/>
      <c r="Y41" s="1728"/>
      <c r="Z41" s="1728"/>
      <c r="AA41" s="1728"/>
      <c r="AB41" s="1728"/>
      <c r="AC41" s="1728"/>
      <c r="AD41" s="1728"/>
      <c r="AE41" s="1728"/>
      <c r="AF41" s="1728"/>
      <c r="AG41" s="1728"/>
      <c r="AH41" s="1728"/>
      <c r="AI41" s="1728"/>
      <c r="AJ41" s="1728"/>
      <c r="AK41" s="1728"/>
      <c r="AL41" s="1728"/>
      <c r="AM41" s="1728"/>
    </row>
    <row r="42" spans="1:39">
      <c r="A42" s="1676"/>
      <c r="B42" s="1676"/>
      <c r="C42" s="1729" t="s">
        <v>206</v>
      </c>
      <c r="D42" s="1722"/>
      <c r="E42" s="1722"/>
      <c r="F42" s="1722"/>
      <c r="G42" s="1722"/>
      <c r="H42" s="1722"/>
      <c r="I42" s="1722"/>
      <c r="J42" s="1722"/>
      <c r="K42" s="1722"/>
      <c r="L42" s="1722"/>
      <c r="M42" s="1722"/>
      <c r="N42" s="1722"/>
      <c r="O42" s="1722"/>
      <c r="P42" s="1722"/>
      <c r="Q42" s="1722"/>
      <c r="R42" s="1722"/>
      <c r="S42" s="1722"/>
      <c r="T42" s="1730"/>
      <c r="U42" s="1728"/>
      <c r="V42" s="1728"/>
      <c r="W42" s="1728"/>
      <c r="X42" s="1728"/>
      <c r="Y42" s="1728"/>
      <c r="Z42" s="1728"/>
      <c r="AA42" s="1728"/>
      <c r="AB42" s="1728"/>
      <c r="AC42" s="1728"/>
      <c r="AD42" s="1728"/>
      <c r="AE42" s="1728"/>
      <c r="AF42" s="1728"/>
      <c r="AG42" s="1728"/>
      <c r="AH42" s="1728"/>
      <c r="AI42" s="1728"/>
      <c r="AJ42" s="1728"/>
      <c r="AK42" s="1728"/>
      <c r="AL42" s="1728"/>
      <c r="AM42" s="1728"/>
    </row>
    <row r="43" spans="1:39">
      <c r="A43" s="1676" t="s">
        <v>179</v>
      </c>
      <c r="B43" s="1676"/>
      <c r="C43" s="1652" t="s">
        <v>207</v>
      </c>
      <c r="D43" s="1698"/>
      <c r="E43" s="1698"/>
      <c r="F43" s="1698"/>
      <c r="G43" s="1698"/>
      <c r="H43" s="1698"/>
      <c r="I43" s="1698"/>
      <c r="J43" s="1698"/>
      <c r="K43" s="1698"/>
      <c r="L43" s="1698"/>
      <c r="M43" s="1698"/>
      <c r="N43" s="1698"/>
      <c r="O43" s="1698"/>
      <c r="P43" s="1698"/>
      <c r="Q43" s="1698"/>
      <c r="R43" s="1698"/>
      <c r="S43" s="1698"/>
      <c r="T43" s="1699"/>
      <c r="U43" s="1728">
        <f>'⑦明細書（参考様式）'!CC64</f>
        <v>0</v>
      </c>
      <c r="V43" s="1728"/>
      <c r="W43" s="1728"/>
      <c r="X43" s="1728"/>
      <c r="Y43" s="1728"/>
      <c r="Z43" s="1728"/>
      <c r="AA43" s="1728"/>
      <c r="AB43" s="1728"/>
      <c r="AC43" s="1728"/>
      <c r="AD43" s="1728"/>
      <c r="AE43" s="1728"/>
      <c r="AF43" s="1728"/>
      <c r="AG43" s="1728"/>
      <c r="AH43" s="1728"/>
      <c r="AI43" s="1728"/>
      <c r="AJ43" s="1728"/>
      <c r="AK43" s="1728"/>
      <c r="AL43" s="1728"/>
      <c r="AM43" s="1728"/>
    </row>
    <row r="44" spans="1:39">
      <c r="A44" s="1676"/>
      <c r="B44" s="1676"/>
      <c r="C44" s="1729" t="s">
        <v>206</v>
      </c>
      <c r="D44" s="1722"/>
      <c r="E44" s="1722"/>
      <c r="F44" s="1722"/>
      <c r="G44" s="1722"/>
      <c r="H44" s="1722"/>
      <c r="I44" s="1722"/>
      <c r="J44" s="1722"/>
      <c r="K44" s="1722"/>
      <c r="L44" s="1722"/>
      <c r="M44" s="1722"/>
      <c r="N44" s="1722"/>
      <c r="O44" s="1722"/>
      <c r="P44" s="1722"/>
      <c r="Q44" s="1722"/>
      <c r="R44" s="1722"/>
      <c r="S44" s="1722"/>
      <c r="T44" s="1730"/>
      <c r="U44" s="1728"/>
      <c r="V44" s="1728"/>
      <c r="W44" s="1728"/>
      <c r="X44" s="1728"/>
      <c r="Y44" s="1728"/>
      <c r="Z44" s="1728"/>
      <c r="AA44" s="1728"/>
      <c r="AB44" s="1728"/>
      <c r="AC44" s="1728"/>
      <c r="AD44" s="1728"/>
      <c r="AE44" s="1728"/>
      <c r="AF44" s="1728"/>
      <c r="AG44" s="1728"/>
      <c r="AH44" s="1728"/>
      <c r="AI44" s="1728"/>
      <c r="AJ44" s="1728"/>
      <c r="AK44" s="1728"/>
      <c r="AL44" s="1728"/>
      <c r="AM44" s="1728"/>
    </row>
    <row r="45" spans="1:39">
      <c r="A45" s="1676" t="s">
        <v>183</v>
      </c>
      <c r="B45" s="1676"/>
      <c r="C45" s="1652" t="s">
        <v>208</v>
      </c>
      <c r="D45" s="1698"/>
      <c r="E45" s="1698"/>
      <c r="F45" s="1698"/>
      <c r="G45" s="1698"/>
      <c r="H45" s="1698"/>
      <c r="I45" s="1698"/>
      <c r="J45" s="1698"/>
      <c r="K45" s="1698"/>
      <c r="L45" s="1698"/>
      <c r="M45" s="1698"/>
      <c r="N45" s="1698"/>
      <c r="O45" s="1698"/>
      <c r="P45" s="1698"/>
      <c r="Q45" s="1698"/>
      <c r="R45" s="1698"/>
      <c r="S45" s="1698"/>
      <c r="T45" s="1699"/>
      <c r="U45" s="1728">
        <f>'⑦明細書（参考様式）'!CD64</f>
        <v>0</v>
      </c>
      <c r="V45" s="1728"/>
      <c r="W45" s="1728"/>
      <c r="X45" s="1728"/>
      <c r="Y45" s="1728"/>
      <c r="Z45" s="1728"/>
      <c r="AA45" s="1728"/>
      <c r="AB45" s="1728"/>
      <c r="AC45" s="1728"/>
      <c r="AD45" s="1728"/>
      <c r="AE45" s="1728"/>
      <c r="AF45" s="1728"/>
      <c r="AG45" s="1728"/>
      <c r="AH45" s="1728"/>
      <c r="AI45" s="1728"/>
      <c r="AJ45" s="1728"/>
      <c r="AK45" s="1728"/>
      <c r="AL45" s="1728"/>
      <c r="AM45" s="1728"/>
    </row>
    <row r="46" spans="1:39">
      <c r="A46" s="1676"/>
      <c r="B46" s="1676"/>
      <c r="C46" s="1729" t="s">
        <v>206</v>
      </c>
      <c r="D46" s="1722"/>
      <c r="E46" s="1722"/>
      <c r="F46" s="1722"/>
      <c r="G46" s="1722"/>
      <c r="H46" s="1722"/>
      <c r="I46" s="1722"/>
      <c r="J46" s="1722"/>
      <c r="K46" s="1722"/>
      <c r="L46" s="1722"/>
      <c r="M46" s="1722"/>
      <c r="N46" s="1722"/>
      <c r="O46" s="1722"/>
      <c r="P46" s="1722"/>
      <c r="Q46" s="1722"/>
      <c r="R46" s="1722"/>
      <c r="S46" s="1722"/>
      <c r="T46" s="1730"/>
      <c r="U46" s="1728"/>
      <c r="V46" s="1728"/>
      <c r="W46" s="1728"/>
      <c r="X46" s="1728"/>
      <c r="Y46" s="1728"/>
      <c r="Z46" s="1728"/>
      <c r="AA46" s="1728"/>
      <c r="AB46" s="1728"/>
      <c r="AC46" s="1728"/>
      <c r="AD46" s="1728"/>
      <c r="AE46" s="1728"/>
      <c r="AF46" s="1728"/>
      <c r="AG46" s="1728"/>
      <c r="AH46" s="1728"/>
      <c r="AI46" s="1728"/>
      <c r="AJ46" s="1728"/>
      <c r="AK46" s="1728"/>
      <c r="AL46" s="1728"/>
      <c r="AM46" s="1728"/>
    </row>
    <row r="47" spans="1:39">
      <c r="A47" s="1676" t="s">
        <v>194</v>
      </c>
      <c r="B47" s="1676"/>
      <c r="C47" s="1652" t="s">
        <v>209</v>
      </c>
      <c r="D47" s="1698"/>
      <c r="E47" s="1698"/>
      <c r="F47" s="1698"/>
      <c r="G47" s="1698"/>
      <c r="H47" s="1698"/>
      <c r="I47" s="1698"/>
      <c r="J47" s="1698"/>
      <c r="K47" s="1698"/>
      <c r="L47" s="1698"/>
      <c r="M47" s="1698"/>
      <c r="N47" s="1698"/>
      <c r="O47" s="1698"/>
      <c r="P47" s="1698"/>
      <c r="Q47" s="1698"/>
      <c r="R47" s="1698"/>
      <c r="S47" s="1698"/>
      <c r="T47" s="1699"/>
      <c r="U47" s="1728">
        <f>'⑦明細書（参考様式）'!CE64</f>
        <v>0</v>
      </c>
      <c r="V47" s="1728"/>
      <c r="W47" s="1728"/>
      <c r="X47" s="1728"/>
      <c r="Y47" s="1728"/>
      <c r="Z47" s="1728"/>
      <c r="AA47" s="1728"/>
      <c r="AB47" s="1728"/>
      <c r="AC47" s="1728"/>
      <c r="AD47" s="1728"/>
      <c r="AE47" s="1728"/>
      <c r="AF47" s="1728"/>
      <c r="AG47" s="1728"/>
      <c r="AH47" s="1728"/>
      <c r="AI47" s="1728"/>
      <c r="AJ47" s="1728"/>
      <c r="AK47" s="1728"/>
      <c r="AL47" s="1728"/>
      <c r="AM47" s="1728"/>
    </row>
    <row r="48" spans="1:39">
      <c r="A48" s="1676"/>
      <c r="B48" s="1676"/>
      <c r="C48" s="1695" t="s">
        <v>206</v>
      </c>
      <c r="D48" s="1696"/>
      <c r="E48" s="1696"/>
      <c r="F48" s="1696"/>
      <c r="G48" s="1696"/>
      <c r="H48" s="1696"/>
      <c r="I48" s="1696"/>
      <c r="J48" s="1696"/>
      <c r="K48" s="1696"/>
      <c r="L48" s="1696"/>
      <c r="M48" s="1696"/>
      <c r="N48" s="1696"/>
      <c r="O48" s="1696"/>
      <c r="P48" s="1696"/>
      <c r="Q48" s="1696"/>
      <c r="R48" s="1696"/>
      <c r="S48" s="1696"/>
      <c r="T48" s="1697"/>
      <c r="U48" s="1728"/>
      <c r="V48" s="1728"/>
      <c r="W48" s="1728"/>
      <c r="X48" s="1728"/>
      <c r="Y48" s="1728"/>
      <c r="Z48" s="1728"/>
      <c r="AA48" s="1728"/>
      <c r="AB48" s="1728"/>
      <c r="AC48" s="1728"/>
      <c r="AD48" s="1728"/>
      <c r="AE48" s="1728"/>
      <c r="AF48" s="1728"/>
      <c r="AG48" s="1728"/>
      <c r="AH48" s="1728"/>
      <c r="AI48" s="1728"/>
      <c r="AJ48" s="1728"/>
      <c r="AK48" s="1728"/>
      <c r="AL48" s="1728"/>
      <c r="AM48" s="1728"/>
    </row>
    <row r="49" spans="1:40">
      <c r="A49" s="1676" t="s">
        <v>210</v>
      </c>
      <c r="B49" s="1676"/>
      <c r="C49" s="1729" t="s">
        <v>211</v>
      </c>
      <c r="D49" s="1722"/>
      <c r="E49" s="1722"/>
      <c r="F49" s="1722"/>
      <c r="G49" s="1722"/>
      <c r="H49" s="1722"/>
      <c r="I49" s="1722"/>
      <c r="J49" s="1722"/>
      <c r="K49" s="1722"/>
      <c r="L49" s="1722"/>
      <c r="M49" s="1722"/>
      <c r="N49" s="1722"/>
      <c r="O49" s="1722"/>
      <c r="P49" s="1722"/>
      <c r="Q49" s="1722"/>
      <c r="R49" s="1722"/>
      <c r="S49" s="1722"/>
      <c r="T49" s="1730"/>
      <c r="U49" s="1731">
        <f>'⑦明細書（参考様式）'!CF64</f>
        <v>0</v>
      </c>
      <c r="V49" s="1731"/>
      <c r="W49" s="1731"/>
      <c r="X49" s="1731"/>
      <c r="Y49" s="1731"/>
      <c r="Z49" s="1731"/>
      <c r="AA49" s="1731"/>
      <c r="AB49" s="1731"/>
      <c r="AC49" s="1731"/>
      <c r="AD49" s="1731"/>
      <c r="AE49" s="1731"/>
      <c r="AF49" s="1731"/>
      <c r="AG49" s="1731"/>
      <c r="AH49" s="1731"/>
      <c r="AI49" s="1731"/>
      <c r="AJ49" s="1731"/>
      <c r="AK49" s="1731"/>
      <c r="AL49" s="1731"/>
      <c r="AM49" s="1731"/>
    </row>
    <row r="50" spans="1:40">
      <c r="A50" s="1676"/>
      <c r="B50" s="1676"/>
      <c r="C50" s="1695" t="s">
        <v>212</v>
      </c>
      <c r="D50" s="1696"/>
      <c r="E50" s="1696"/>
      <c r="F50" s="1696"/>
      <c r="G50" s="1696"/>
      <c r="H50" s="1696"/>
      <c r="I50" s="1696"/>
      <c r="J50" s="1696"/>
      <c r="K50" s="1696"/>
      <c r="L50" s="1696"/>
      <c r="M50" s="1696"/>
      <c r="N50" s="1696"/>
      <c r="O50" s="1696"/>
      <c r="P50" s="1696"/>
      <c r="Q50" s="1696"/>
      <c r="R50" s="1696"/>
      <c r="S50" s="1696"/>
      <c r="T50" s="1697"/>
      <c r="U50" s="1731"/>
      <c r="V50" s="1731"/>
      <c r="W50" s="1731"/>
      <c r="X50" s="1731"/>
      <c r="Y50" s="1731"/>
      <c r="Z50" s="1731"/>
      <c r="AA50" s="1731"/>
      <c r="AB50" s="1731"/>
      <c r="AC50" s="1731"/>
      <c r="AD50" s="1731"/>
      <c r="AE50" s="1731"/>
      <c r="AF50" s="1731"/>
      <c r="AG50" s="1731"/>
      <c r="AH50" s="1731"/>
      <c r="AI50" s="1731"/>
      <c r="AJ50" s="1731"/>
      <c r="AK50" s="1731"/>
      <c r="AL50" s="1731"/>
      <c r="AM50" s="1731"/>
    </row>
    <row r="51" spans="1:40">
      <c r="A51" s="1676" t="s">
        <v>213</v>
      </c>
      <c r="B51" s="1676"/>
      <c r="C51" s="1729" t="s">
        <v>214</v>
      </c>
      <c r="D51" s="1722"/>
      <c r="E51" s="1722"/>
      <c r="F51" s="1722"/>
      <c r="G51" s="1722"/>
      <c r="H51" s="1722"/>
      <c r="I51" s="1722"/>
      <c r="J51" s="1722"/>
      <c r="K51" s="1722"/>
      <c r="L51" s="1722"/>
      <c r="M51" s="1722"/>
      <c r="N51" s="1722"/>
      <c r="O51" s="1722"/>
      <c r="P51" s="1722"/>
      <c r="Q51" s="1722"/>
      <c r="R51" s="1722"/>
      <c r="S51" s="1722"/>
      <c r="T51" s="1730"/>
      <c r="U51" s="1701">
        <f>IFERROR(ROUNDDOWN(U49/U45,0),0)</f>
        <v>0</v>
      </c>
      <c r="V51" s="1675"/>
      <c r="W51" s="1675"/>
      <c r="X51" s="1675"/>
      <c r="Y51" s="1675"/>
      <c r="Z51" s="1675"/>
      <c r="AA51" s="1675"/>
      <c r="AB51" s="1675"/>
      <c r="AC51" s="1675"/>
      <c r="AD51" s="1675"/>
      <c r="AE51" s="1675"/>
      <c r="AF51" s="1675"/>
      <c r="AG51" s="1675"/>
      <c r="AH51" s="1675"/>
      <c r="AI51" s="1675"/>
      <c r="AJ51" s="1675"/>
      <c r="AK51" s="1675"/>
      <c r="AL51" s="1675"/>
      <c r="AM51" s="1693"/>
    </row>
    <row r="52" spans="1:40">
      <c r="A52" s="1676"/>
      <c r="B52" s="1676"/>
      <c r="C52" s="1695" t="s">
        <v>215</v>
      </c>
      <c r="D52" s="1696"/>
      <c r="E52" s="1696"/>
      <c r="F52" s="1696"/>
      <c r="G52" s="1696"/>
      <c r="H52" s="1696"/>
      <c r="I52" s="1696"/>
      <c r="J52" s="1696"/>
      <c r="K52" s="1696"/>
      <c r="L52" s="1696"/>
      <c r="M52" s="1696"/>
      <c r="N52" s="1696"/>
      <c r="O52" s="1696"/>
      <c r="P52" s="1696"/>
      <c r="Q52" s="1696"/>
      <c r="R52" s="1696"/>
      <c r="S52" s="1696"/>
      <c r="T52" s="1697"/>
      <c r="U52" s="1679"/>
      <c r="V52" s="1680"/>
      <c r="W52" s="1682"/>
      <c r="X52" s="1682"/>
      <c r="Y52" s="1682"/>
      <c r="Z52" s="1682"/>
      <c r="AA52" s="1682"/>
      <c r="AB52" s="1682"/>
      <c r="AC52" s="1682"/>
      <c r="AD52" s="1682"/>
      <c r="AE52" s="1682"/>
      <c r="AF52" s="1682"/>
      <c r="AG52" s="1682"/>
      <c r="AH52" s="1682"/>
      <c r="AI52" s="1682"/>
      <c r="AJ52" s="1682"/>
      <c r="AK52" s="1682"/>
      <c r="AL52" s="1682"/>
      <c r="AM52" s="1683"/>
    </row>
    <row r="53" spans="1:40">
      <c r="A53" s="1676" t="s">
        <v>216</v>
      </c>
      <c r="B53" s="1676"/>
      <c r="C53" s="1652" t="s">
        <v>184</v>
      </c>
      <c r="D53" s="1698"/>
      <c r="E53" s="1698"/>
      <c r="F53" s="1698"/>
      <c r="G53" s="1698"/>
      <c r="H53" s="1698"/>
      <c r="I53" s="1698"/>
      <c r="J53" s="1698"/>
      <c r="K53" s="1698"/>
      <c r="L53" s="1698"/>
      <c r="M53" s="1698"/>
      <c r="N53" s="1698"/>
      <c r="O53" s="1698"/>
      <c r="P53" s="1698"/>
      <c r="Q53" s="1698"/>
      <c r="R53" s="1698"/>
      <c r="S53" s="1698"/>
      <c r="T53" s="1698"/>
      <c r="U53" s="1646" t="s">
        <v>218</v>
      </c>
      <c r="V53" s="1647"/>
      <c r="W53" s="1733" t="e">
        <f>U57-U58</f>
        <v>#DIV/0!</v>
      </c>
      <c r="X53" s="1733"/>
      <c r="Y53" s="1733"/>
      <c r="Z53" s="1733"/>
      <c r="AA53" s="1733"/>
      <c r="AB53" s="1733"/>
      <c r="AC53" s="1733"/>
      <c r="AD53" s="1733"/>
      <c r="AE53" s="1733"/>
      <c r="AF53" s="1733"/>
      <c r="AG53" s="1733"/>
      <c r="AH53" s="1733"/>
      <c r="AI53" s="1733"/>
      <c r="AJ53" s="1733"/>
      <c r="AK53" s="1733"/>
      <c r="AL53" s="1733"/>
      <c r="AM53" s="1734"/>
      <c r="AN53" s="5"/>
    </row>
    <row r="54" spans="1:40" ht="13.5" customHeight="1">
      <c r="A54" s="1676"/>
      <c r="B54" s="1676"/>
      <c r="C54" s="1661" t="s">
        <v>426</v>
      </c>
      <c r="D54" s="1662"/>
      <c r="E54" s="1662"/>
      <c r="F54" s="1662"/>
      <c r="G54" s="1662"/>
      <c r="H54" s="1662"/>
      <c r="I54" s="1662"/>
      <c r="J54" s="1662"/>
      <c r="K54" s="1662"/>
      <c r="L54" s="1662"/>
      <c r="M54" s="1662"/>
      <c r="N54" s="1662"/>
      <c r="O54" s="1662"/>
      <c r="P54" s="1662"/>
      <c r="Q54" s="1662"/>
      <c r="R54" s="1662"/>
      <c r="S54" s="1662"/>
      <c r="T54" s="1672"/>
      <c r="U54" s="1648"/>
      <c r="V54" s="1649"/>
      <c r="W54" s="1735"/>
      <c r="X54" s="1735"/>
      <c r="Y54" s="1735"/>
      <c r="Z54" s="1735"/>
      <c r="AA54" s="1735"/>
      <c r="AB54" s="1735"/>
      <c r="AC54" s="1735"/>
      <c r="AD54" s="1735"/>
      <c r="AE54" s="1735"/>
      <c r="AF54" s="1735"/>
      <c r="AG54" s="1735"/>
      <c r="AH54" s="1735"/>
      <c r="AI54" s="1735"/>
      <c r="AJ54" s="1735"/>
      <c r="AK54" s="1735"/>
      <c r="AL54" s="1735"/>
      <c r="AM54" s="1736"/>
      <c r="AN54" s="5"/>
    </row>
    <row r="55" spans="1:40">
      <c r="A55" s="1676"/>
      <c r="B55" s="1676"/>
      <c r="C55" s="1661"/>
      <c r="D55" s="1662"/>
      <c r="E55" s="1662"/>
      <c r="F55" s="1662"/>
      <c r="G55" s="1662"/>
      <c r="H55" s="1662"/>
      <c r="I55" s="1662"/>
      <c r="J55" s="1662"/>
      <c r="K55" s="1662"/>
      <c r="L55" s="1662"/>
      <c r="M55" s="1662"/>
      <c r="N55" s="1662"/>
      <c r="O55" s="1662"/>
      <c r="P55" s="1662"/>
      <c r="Q55" s="1662"/>
      <c r="R55" s="1662"/>
      <c r="S55" s="1662"/>
      <c r="T55" s="1672"/>
      <c r="U55" s="1648"/>
      <c r="V55" s="1649"/>
      <c r="W55" s="1735"/>
      <c r="X55" s="1735"/>
      <c r="Y55" s="1735"/>
      <c r="Z55" s="1735"/>
      <c r="AA55" s="1735"/>
      <c r="AB55" s="1735"/>
      <c r="AC55" s="1735"/>
      <c r="AD55" s="1735"/>
      <c r="AE55" s="1735"/>
      <c r="AF55" s="1735"/>
      <c r="AG55" s="1735"/>
      <c r="AH55" s="1735"/>
      <c r="AI55" s="1735"/>
      <c r="AJ55" s="1735"/>
      <c r="AK55" s="1735"/>
      <c r="AL55" s="1735"/>
      <c r="AM55" s="1736"/>
      <c r="AN55" s="5"/>
    </row>
    <row r="56" spans="1:40">
      <c r="A56" s="1676"/>
      <c r="B56" s="1676"/>
      <c r="C56" s="1739"/>
      <c r="D56" s="1740"/>
      <c r="E56" s="1740"/>
      <c r="F56" s="1740"/>
      <c r="G56" s="1740"/>
      <c r="H56" s="1740"/>
      <c r="I56" s="1740"/>
      <c r="J56" s="1740"/>
      <c r="K56" s="1740"/>
      <c r="L56" s="1740"/>
      <c r="M56" s="1740"/>
      <c r="N56" s="1740"/>
      <c r="O56" s="1740"/>
      <c r="P56" s="1740"/>
      <c r="Q56" s="1740"/>
      <c r="R56" s="1740"/>
      <c r="S56" s="1740"/>
      <c r="T56" s="1741"/>
      <c r="U56" s="1732"/>
      <c r="V56" s="1665"/>
      <c r="W56" s="1737"/>
      <c r="X56" s="1737"/>
      <c r="Y56" s="1737"/>
      <c r="Z56" s="1737"/>
      <c r="AA56" s="1737"/>
      <c r="AB56" s="1737"/>
      <c r="AC56" s="1737"/>
      <c r="AD56" s="1737"/>
      <c r="AE56" s="1737"/>
      <c r="AF56" s="1737"/>
      <c r="AG56" s="1737"/>
      <c r="AH56" s="1737"/>
      <c r="AI56" s="1737"/>
      <c r="AJ56" s="1737"/>
      <c r="AK56" s="1737"/>
      <c r="AL56" s="1737"/>
      <c r="AM56" s="1738"/>
      <c r="AN56" s="5"/>
    </row>
    <row r="57" spans="1:40" ht="13.5" customHeight="1">
      <c r="A57" s="1676"/>
      <c r="B57" s="1676"/>
      <c r="C57" s="7"/>
      <c r="D57" s="8" t="s">
        <v>187</v>
      </c>
      <c r="E57" s="1667" t="s">
        <v>188</v>
      </c>
      <c r="F57" s="1667"/>
      <c r="G57" s="1667"/>
      <c r="H57" s="1667"/>
      <c r="I57" s="1667"/>
      <c r="J57" s="1667"/>
      <c r="K57" s="1667"/>
      <c r="L57" s="1667"/>
      <c r="M57" s="1667"/>
      <c r="N57" s="1667"/>
      <c r="O57" s="1667"/>
      <c r="P57" s="1667"/>
      <c r="Q57" s="1667"/>
      <c r="R57" s="1667"/>
      <c r="S57" s="1667"/>
      <c r="T57" s="1668"/>
      <c r="U57" s="1742">
        <f>'⑦明細書（参考様式）'!CG64-'⑦明細書（参考様式）'!CI64</f>
        <v>0</v>
      </c>
      <c r="V57" s="1743"/>
      <c r="W57" s="1743"/>
      <c r="X57" s="1743"/>
      <c r="Y57" s="1743"/>
      <c r="Z57" s="1743"/>
      <c r="AA57" s="1743"/>
      <c r="AB57" s="1743"/>
      <c r="AC57" s="1743"/>
      <c r="AD57" s="1743"/>
      <c r="AE57" s="1743"/>
      <c r="AF57" s="1743"/>
      <c r="AG57" s="1743"/>
      <c r="AH57" s="1743"/>
      <c r="AI57" s="1743"/>
      <c r="AJ57" s="1743"/>
      <c r="AK57" s="1743"/>
      <c r="AL57" s="1743"/>
      <c r="AM57" s="1744"/>
    </row>
    <row r="58" spans="1:40" ht="20.100000000000001" customHeight="1">
      <c r="A58" s="1676"/>
      <c r="B58" s="1676"/>
      <c r="C58" s="9"/>
      <c r="D58" s="10" t="s">
        <v>190</v>
      </c>
      <c r="E58" s="1662" t="s">
        <v>219</v>
      </c>
      <c r="F58" s="1662"/>
      <c r="G58" s="1662"/>
      <c r="H58" s="1662"/>
      <c r="I58" s="1662"/>
      <c r="J58" s="1662"/>
      <c r="K58" s="1662"/>
      <c r="L58" s="1662"/>
      <c r="M58" s="1662"/>
      <c r="N58" s="1662"/>
      <c r="O58" s="1662"/>
      <c r="P58" s="1662"/>
      <c r="Q58" s="1662"/>
      <c r="R58" s="1662"/>
      <c r="S58" s="1662"/>
      <c r="T58" s="1672"/>
      <c r="U58" s="1742" t="e">
        <f>'⑦明細書（参考様式）'!CK64+'⑦明細書（参考様式）'!X83</f>
        <v>#DIV/0!</v>
      </c>
      <c r="V58" s="1743"/>
      <c r="W58" s="1743"/>
      <c r="X58" s="1743"/>
      <c r="Y58" s="1743"/>
      <c r="Z58" s="1743"/>
      <c r="AA58" s="1743"/>
      <c r="AB58" s="1743"/>
      <c r="AC58" s="1743"/>
      <c r="AD58" s="1743"/>
      <c r="AE58" s="1743"/>
      <c r="AF58" s="1743"/>
      <c r="AG58" s="1743"/>
      <c r="AH58" s="1743"/>
      <c r="AI58" s="1743"/>
      <c r="AJ58" s="1743"/>
      <c r="AK58" s="1743"/>
      <c r="AL58" s="1743"/>
      <c r="AM58" s="1744"/>
    </row>
    <row r="59" spans="1:40" ht="20.100000000000001" customHeight="1">
      <c r="A59" s="1676"/>
      <c r="B59" s="1676"/>
      <c r="C59" s="9"/>
      <c r="D59" s="10"/>
      <c r="E59" s="1662"/>
      <c r="F59" s="1662"/>
      <c r="G59" s="1662"/>
      <c r="H59" s="1662"/>
      <c r="I59" s="1662"/>
      <c r="J59" s="1662"/>
      <c r="K59" s="1662"/>
      <c r="L59" s="1662"/>
      <c r="M59" s="1662"/>
      <c r="N59" s="1662"/>
      <c r="O59" s="1662"/>
      <c r="P59" s="1662"/>
      <c r="Q59" s="1662"/>
      <c r="R59" s="1662"/>
      <c r="S59" s="1662"/>
      <c r="T59" s="1672"/>
      <c r="U59" s="1679"/>
      <c r="V59" s="1680"/>
      <c r="W59" s="1680"/>
      <c r="X59" s="1680"/>
      <c r="Y59" s="1680"/>
      <c r="Z59" s="1680"/>
      <c r="AA59" s="1680"/>
      <c r="AB59" s="1680"/>
      <c r="AC59" s="1680"/>
      <c r="AD59" s="1680"/>
      <c r="AE59" s="1680"/>
      <c r="AF59" s="1680"/>
      <c r="AG59" s="1680"/>
      <c r="AH59" s="1680"/>
      <c r="AI59" s="1680"/>
      <c r="AJ59" s="1680"/>
      <c r="AK59" s="1680"/>
      <c r="AL59" s="1680"/>
      <c r="AM59" s="1681"/>
    </row>
    <row r="60" spans="1:40" ht="20.100000000000001" customHeight="1">
      <c r="A60" s="1676"/>
      <c r="B60" s="1676"/>
      <c r="C60" s="9"/>
      <c r="D60" s="10"/>
      <c r="E60" s="1662"/>
      <c r="F60" s="1662"/>
      <c r="G60" s="1662"/>
      <c r="H60" s="1662"/>
      <c r="I60" s="1662"/>
      <c r="J60" s="1662"/>
      <c r="K60" s="1662"/>
      <c r="L60" s="1662"/>
      <c r="M60" s="1662"/>
      <c r="N60" s="1662"/>
      <c r="O60" s="1662"/>
      <c r="P60" s="1662"/>
      <c r="Q60" s="1662"/>
      <c r="R60" s="1662"/>
      <c r="S60" s="1662"/>
      <c r="T60" s="1672"/>
      <c r="U60" s="1679"/>
      <c r="V60" s="1680"/>
      <c r="W60" s="1680"/>
      <c r="X60" s="1680"/>
      <c r="Y60" s="1680"/>
      <c r="Z60" s="1680"/>
      <c r="AA60" s="1680"/>
      <c r="AB60" s="1680"/>
      <c r="AC60" s="1680"/>
      <c r="AD60" s="1680"/>
      <c r="AE60" s="1680"/>
      <c r="AF60" s="1680"/>
      <c r="AG60" s="1680"/>
      <c r="AH60" s="1680"/>
      <c r="AI60" s="1680"/>
      <c r="AJ60" s="1680"/>
      <c r="AK60" s="1680"/>
      <c r="AL60" s="1680"/>
      <c r="AM60" s="1681"/>
    </row>
    <row r="61" spans="1:40" ht="20.100000000000001" customHeight="1">
      <c r="A61" s="1676"/>
      <c r="B61" s="1676"/>
      <c r="C61" s="11"/>
      <c r="D61" s="12"/>
      <c r="E61" s="1673"/>
      <c r="F61" s="1673"/>
      <c r="G61" s="1673"/>
      <c r="H61" s="1673"/>
      <c r="I61" s="1673"/>
      <c r="J61" s="1673"/>
      <c r="K61" s="1673"/>
      <c r="L61" s="1673"/>
      <c r="M61" s="1673"/>
      <c r="N61" s="1673"/>
      <c r="O61" s="1673"/>
      <c r="P61" s="1673"/>
      <c r="Q61" s="1673"/>
      <c r="R61" s="1673"/>
      <c r="S61" s="1673"/>
      <c r="T61" s="1674"/>
      <c r="U61" s="1694"/>
      <c r="V61" s="1682"/>
      <c r="W61" s="1682"/>
      <c r="X61" s="1682"/>
      <c r="Y61" s="1682"/>
      <c r="Z61" s="1682"/>
      <c r="AA61" s="1682"/>
      <c r="AB61" s="1682"/>
      <c r="AC61" s="1682"/>
      <c r="AD61" s="1682"/>
      <c r="AE61" s="1682"/>
      <c r="AF61" s="1682"/>
      <c r="AG61" s="1682"/>
      <c r="AH61" s="1682"/>
      <c r="AI61" s="1682"/>
      <c r="AJ61" s="1682"/>
      <c r="AK61" s="1682"/>
      <c r="AL61" s="1682"/>
      <c r="AM61" s="1683"/>
    </row>
    <row r="62" spans="1:40">
      <c r="A62" s="1646" t="s">
        <v>220</v>
      </c>
      <c r="B62" s="1688"/>
      <c r="C62" s="1751" t="s">
        <v>221</v>
      </c>
      <c r="D62" s="1751"/>
      <c r="E62" s="1751"/>
      <c r="F62" s="1751"/>
      <c r="G62" s="1751"/>
      <c r="H62" s="1751"/>
      <c r="I62" s="1751"/>
      <c r="J62" s="13"/>
      <c r="K62" s="13"/>
      <c r="L62" s="13"/>
      <c r="M62" s="13"/>
      <c r="N62" s="13"/>
      <c r="O62" s="13"/>
      <c r="P62" s="13"/>
      <c r="Q62" s="13"/>
      <c r="R62" s="13"/>
      <c r="S62" s="13"/>
      <c r="T62" s="14"/>
      <c r="U62" s="1646" t="str">
        <f>IF(⑤⑧処遇Ⅰ入力シート!B83="○","☑","□")</f>
        <v>□</v>
      </c>
      <c r="V62" s="1647"/>
      <c r="W62" s="1698" t="s">
        <v>20</v>
      </c>
      <c r="X62" s="1698"/>
      <c r="Y62" s="1698"/>
      <c r="Z62" s="1698"/>
      <c r="AA62" s="1698"/>
      <c r="AB62" s="1698"/>
      <c r="AC62" s="1698"/>
      <c r="AD62" s="1698"/>
      <c r="AE62" s="1698"/>
      <c r="AF62" s="1698"/>
      <c r="AG62" s="1698"/>
      <c r="AH62" s="1698"/>
      <c r="AI62" s="1698"/>
      <c r="AJ62" s="1698"/>
      <c r="AK62" s="1698"/>
      <c r="AL62" s="1698"/>
      <c r="AM62" s="1699"/>
    </row>
    <row r="63" spans="1:40">
      <c r="A63" s="1648"/>
      <c r="B63" s="1689"/>
      <c r="C63" s="9" t="s">
        <v>55</v>
      </c>
      <c r="D63" s="15"/>
      <c r="E63" s="15"/>
      <c r="F63" s="15"/>
      <c r="G63" s="15"/>
      <c r="H63" s="15"/>
      <c r="I63" s="15"/>
      <c r="J63" s="15"/>
      <c r="K63" s="15"/>
      <c r="L63" s="15"/>
      <c r="M63" s="15"/>
      <c r="N63" s="15"/>
      <c r="O63" s="15"/>
      <c r="P63" s="15"/>
      <c r="Q63" s="15"/>
      <c r="R63" s="15"/>
      <c r="S63" s="15"/>
      <c r="T63" s="16"/>
      <c r="U63" s="1648" t="str">
        <f>IF(⑤⑧処遇Ⅰ入力シート!B85="○","☑","□")</f>
        <v>□</v>
      </c>
      <c r="V63" s="1649"/>
      <c r="W63" s="1722" t="s">
        <v>21</v>
      </c>
      <c r="X63" s="1722"/>
      <c r="Y63" s="1722"/>
      <c r="Z63" s="1649" t="s">
        <v>199</v>
      </c>
      <c r="AA63" s="1649"/>
      <c r="AB63" s="1649"/>
      <c r="AC63" s="1725" t="str">
        <f>IF(⑤⑧処遇Ⅰ入力シート!E85="","",⑤⑧処遇Ⅰ入力シート!E85)</f>
        <v/>
      </c>
      <c r="AD63" s="1725"/>
      <c r="AE63" s="1725"/>
      <c r="AF63" s="1725"/>
      <c r="AG63" s="1725"/>
      <c r="AH63" s="1725"/>
      <c r="AI63" s="1725"/>
      <c r="AJ63" s="1725"/>
      <c r="AK63" s="1725"/>
      <c r="AL63" s="1725"/>
      <c r="AM63" s="1726"/>
    </row>
    <row r="64" spans="1:40">
      <c r="A64" s="1648"/>
      <c r="B64" s="1689"/>
      <c r="C64" s="1745" t="s">
        <v>222</v>
      </c>
      <c r="D64" s="1719"/>
      <c r="E64" s="1719"/>
      <c r="F64" s="1719"/>
      <c r="G64" s="1719"/>
      <c r="H64" s="1719"/>
      <c r="I64" s="1719"/>
      <c r="J64" s="1719"/>
      <c r="K64" s="1719"/>
      <c r="L64" s="1719"/>
      <c r="M64" s="1719"/>
      <c r="N64" s="1719"/>
      <c r="O64" s="1719"/>
      <c r="P64" s="1719"/>
      <c r="Q64" s="1719"/>
      <c r="R64" s="1719"/>
      <c r="S64" s="1719"/>
      <c r="T64" s="1720"/>
      <c r="U64" s="1648" t="str">
        <f>IF(⑤⑧処遇Ⅰ入力シート!B87="○","☑","□")</f>
        <v>□</v>
      </c>
      <c r="V64" s="1649"/>
      <c r="W64" s="1722" t="s">
        <v>223</v>
      </c>
      <c r="X64" s="1722"/>
      <c r="Y64" s="1722"/>
      <c r="Z64" s="1722"/>
      <c r="AA64" s="1722"/>
      <c r="AB64" s="1722"/>
      <c r="AC64" s="1722"/>
      <c r="AD64" s="1722"/>
      <c r="AE64" s="1722"/>
      <c r="AF64" s="1722"/>
      <c r="AG64" s="1722"/>
      <c r="AH64" s="1722"/>
      <c r="AI64" s="1722"/>
      <c r="AJ64" s="1722"/>
      <c r="AK64" s="1722"/>
      <c r="AL64" s="1722"/>
      <c r="AM64" s="1730"/>
    </row>
    <row r="65" spans="1:39">
      <c r="A65" s="1648"/>
      <c r="B65" s="1689"/>
      <c r="C65" s="1716"/>
      <c r="D65" s="1717"/>
      <c r="E65" s="1717"/>
      <c r="F65" s="1717"/>
      <c r="G65" s="1717"/>
      <c r="H65" s="1717"/>
      <c r="I65" s="1717"/>
      <c r="J65" s="1717"/>
      <c r="K65" s="1717"/>
      <c r="L65" s="1717"/>
      <c r="M65" s="1717"/>
      <c r="N65" s="1717"/>
      <c r="O65" s="1717"/>
      <c r="P65" s="1717"/>
      <c r="Q65" s="1717"/>
      <c r="R65" s="1717"/>
      <c r="S65" s="1717"/>
      <c r="T65" s="1718"/>
      <c r="U65" s="1650" t="str">
        <f>IF(⑤⑧処遇Ⅰ入力シート!B89="○","☑","□")</f>
        <v>□</v>
      </c>
      <c r="V65" s="1651"/>
      <c r="W65" s="1696" t="s">
        <v>201</v>
      </c>
      <c r="X65" s="1696"/>
      <c r="Y65" s="1696"/>
      <c r="Z65" s="1651" t="s">
        <v>199</v>
      </c>
      <c r="AA65" s="1651"/>
      <c r="AB65" s="1651"/>
      <c r="AC65" s="1725" t="str">
        <f>IF(⑤⑧処遇Ⅰ入力シート!E89="","",⑤⑧処遇Ⅰ入力シート!E89)</f>
        <v/>
      </c>
      <c r="AD65" s="1725"/>
      <c r="AE65" s="1725"/>
      <c r="AF65" s="1725"/>
      <c r="AG65" s="1725"/>
      <c r="AH65" s="1725"/>
      <c r="AI65" s="1725"/>
      <c r="AJ65" s="1725"/>
      <c r="AK65" s="1725"/>
      <c r="AL65" s="1725"/>
      <c r="AM65" s="1726"/>
    </row>
    <row r="66" spans="1:39">
      <c r="A66" s="1648"/>
      <c r="B66" s="1689"/>
      <c r="C66" s="1749" t="s">
        <v>224</v>
      </c>
      <c r="D66" s="1691"/>
      <c r="E66" s="1691"/>
      <c r="F66" s="1691"/>
      <c r="G66" s="1691"/>
      <c r="H66" s="1691"/>
      <c r="I66" s="1691"/>
      <c r="J66" s="1691"/>
      <c r="K66" s="1691"/>
      <c r="L66" s="1691"/>
      <c r="M66" s="1691"/>
      <c r="N66" s="1691"/>
      <c r="O66" s="1691"/>
      <c r="P66" s="1691"/>
      <c r="Q66" s="1691"/>
      <c r="R66" s="1691"/>
      <c r="S66" s="1691"/>
      <c r="T66" s="1692"/>
      <c r="U66" s="1652" t="s">
        <v>225</v>
      </c>
      <c r="V66" s="1698"/>
      <c r="W66" s="1698"/>
      <c r="X66" s="1647" t="s">
        <v>57</v>
      </c>
      <c r="Y66" s="1647"/>
      <c r="Z66" s="1647" t="str">
        <f>IF(⑤⑧処遇Ⅰ入力シート!H83="","",⑤⑧処遇Ⅰ入力シート!H83)</f>
        <v/>
      </c>
      <c r="AA66" s="1647"/>
      <c r="AB66" s="13" t="s">
        <v>17</v>
      </c>
      <c r="AC66" s="1647" t="str">
        <f>IF(⑤⑧処遇Ⅰ入力シート!J83="","",⑤⑧処遇Ⅰ入力シート!J83)</f>
        <v/>
      </c>
      <c r="AD66" s="1647"/>
      <c r="AE66" s="13" t="s">
        <v>59</v>
      </c>
      <c r="AF66" s="17"/>
      <c r="AG66" s="17"/>
      <c r="AH66" s="13"/>
      <c r="AI66" s="13"/>
      <c r="AJ66" s="13"/>
      <c r="AK66" s="13"/>
      <c r="AL66" s="13"/>
      <c r="AM66" s="14"/>
    </row>
    <row r="67" spans="1:39">
      <c r="A67" s="1648"/>
      <c r="B67" s="1689"/>
      <c r="C67" s="1661"/>
      <c r="D67" s="1662"/>
      <c r="E67" s="1662"/>
      <c r="F67" s="1662"/>
      <c r="G67" s="1662"/>
      <c r="H67" s="1662"/>
      <c r="I67" s="1662"/>
      <c r="J67" s="1662"/>
      <c r="K67" s="1662"/>
      <c r="L67" s="1662"/>
      <c r="M67" s="1662"/>
      <c r="N67" s="1662"/>
      <c r="O67" s="1662"/>
      <c r="P67" s="1662"/>
      <c r="Q67" s="1662"/>
      <c r="R67" s="1662"/>
      <c r="S67" s="1662"/>
      <c r="T67" s="1672"/>
      <c r="U67" s="9"/>
      <c r="V67" s="15"/>
      <c r="X67" s="1649" t="s">
        <v>182</v>
      </c>
      <c r="Y67" s="1649"/>
      <c r="Z67" s="1649" t="s">
        <v>57</v>
      </c>
      <c r="AA67" s="1649"/>
      <c r="AB67" s="1649" t="str">
        <f>IF(⑤⑧処遇Ⅰ入力シート!I87="","",⑤⑧処遇Ⅰ入力シート!I87)</f>
        <v/>
      </c>
      <c r="AC67" s="1649"/>
      <c r="AD67" s="15" t="s">
        <v>17</v>
      </c>
      <c r="AE67" s="1649" t="str">
        <f>IF(⑤⑧処遇Ⅰ入力シート!K87="","",⑤⑧処遇Ⅰ入力シート!K87)</f>
        <v/>
      </c>
      <c r="AF67" s="1649"/>
      <c r="AG67" s="15" t="s">
        <v>59</v>
      </c>
      <c r="AH67" s="15"/>
      <c r="AI67" s="15"/>
      <c r="AJ67" s="15"/>
      <c r="AK67" s="15"/>
      <c r="AL67" s="15"/>
      <c r="AM67" s="16"/>
    </row>
    <row r="68" spans="1:39">
      <c r="A68" s="1648"/>
      <c r="B68" s="1689"/>
      <c r="C68" s="1661"/>
      <c r="D68" s="1662"/>
      <c r="E68" s="1662"/>
      <c r="F68" s="1662"/>
      <c r="G68" s="1662"/>
      <c r="H68" s="1662"/>
      <c r="I68" s="1662"/>
      <c r="J68" s="1662"/>
      <c r="K68" s="1662"/>
      <c r="L68" s="1662"/>
      <c r="M68" s="1662"/>
      <c r="N68" s="1662"/>
      <c r="O68" s="1662"/>
      <c r="P68" s="1662"/>
      <c r="Q68" s="1662"/>
      <c r="R68" s="1662"/>
      <c r="S68" s="1662"/>
      <c r="T68" s="1672"/>
      <c r="U68" s="1746" t="s">
        <v>226</v>
      </c>
      <c r="V68" s="1747"/>
      <c r="W68" s="1747"/>
      <c r="X68" s="1747" t="s">
        <v>227</v>
      </c>
      <c r="Y68" s="1747"/>
      <c r="Z68" s="1747"/>
      <c r="AA68" s="1747"/>
      <c r="AB68" s="1747"/>
      <c r="AC68" s="1747"/>
      <c r="AD68" s="1747"/>
      <c r="AE68" s="1747"/>
      <c r="AF68" s="1747"/>
      <c r="AG68" s="1747"/>
      <c r="AH68" s="1747"/>
      <c r="AI68" s="1747"/>
      <c r="AJ68" s="1747"/>
      <c r="AK68" s="1747"/>
      <c r="AL68" s="1747"/>
      <c r="AM68" s="1748"/>
    </row>
    <row r="69" spans="1:39" ht="25.5" customHeight="1">
      <c r="A69" s="1648"/>
      <c r="B69" s="1689"/>
      <c r="C69" s="1661"/>
      <c r="D69" s="1662"/>
      <c r="E69" s="1662"/>
      <c r="F69" s="1662"/>
      <c r="G69" s="1662"/>
      <c r="H69" s="1662"/>
      <c r="I69" s="1662"/>
      <c r="J69" s="1662"/>
      <c r="K69" s="1662"/>
      <c r="L69" s="1662"/>
      <c r="M69" s="1662"/>
      <c r="N69" s="1662"/>
      <c r="O69" s="1662"/>
      <c r="P69" s="1662"/>
      <c r="Q69" s="1662"/>
      <c r="R69" s="1662"/>
      <c r="S69" s="1662"/>
      <c r="T69" s="1672"/>
      <c r="U69" s="1745" t="str">
        <f>IF(⑤⑧処遇Ⅰ入力シート!M83="","",⑤⑧処遇Ⅰ入力シート!M83)</f>
        <v/>
      </c>
      <c r="V69" s="1719"/>
      <c r="W69" s="1719"/>
      <c r="X69" s="1719"/>
      <c r="Y69" s="1719"/>
      <c r="Z69" s="1719"/>
      <c r="AA69" s="1719"/>
      <c r="AB69" s="1719"/>
      <c r="AC69" s="1719"/>
      <c r="AD69" s="1719"/>
      <c r="AE69" s="1719"/>
      <c r="AF69" s="1719"/>
      <c r="AG69" s="1719"/>
      <c r="AH69" s="1719"/>
      <c r="AI69" s="1719"/>
      <c r="AJ69" s="1719"/>
      <c r="AK69" s="1719"/>
      <c r="AL69" s="1719"/>
      <c r="AM69" s="1720"/>
    </row>
    <row r="70" spans="1:39" ht="25.5" customHeight="1">
      <c r="A70" s="1648"/>
      <c r="B70" s="1689"/>
      <c r="C70" s="1661"/>
      <c r="D70" s="1662"/>
      <c r="E70" s="1662"/>
      <c r="F70" s="1662"/>
      <c r="G70" s="1662"/>
      <c r="H70" s="1662"/>
      <c r="I70" s="1662"/>
      <c r="J70" s="1662"/>
      <c r="K70" s="1662"/>
      <c r="L70" s="1662"/>
      <c r="M70" s="1662"/>
      <c r="N70" s="1662"/>
      <c r="O70" s="1662"/>
      <c r="P70" s="1662"/>
      <c r="Q70" s="1662"/>
      <c r="R70" s="1662"/>
      <c r="S70" s="1662"/>
      <c r="T70" s="1672"/>
      <c r="U70" s="1745"/>
      <c r="V70" s="1719"/>
      <c r="W70" s="1719"/>
      <c r="X70" s="1719"/>
      <c r="Y70" s="1719"/>
      <c r="Z70" s="1719"/>
      <c r="AA70" s="1719"/>
      <c r="AB70" s="1719"/>
      <c r="AC70" s="1719"/>
      <c r="AD70" s="1719"/>
      <c r="AE70" s="1719"/>
      <c r="AF70" s="1719"/>
      <c r="AG70" s="1719"/>
      <c r="AH70" s="1719"/>
      <c r="AI70" s="1719"/>
      <c r="AJ70" s="1719"/>
      <c r="AK70" s="1719"/>
      <c r="AL70" s="1719"/>
      <c r="AM70" s="1720"/>
    </row>
    <row r="71" spans="1:39" ht="25.5" customHeight="1">
      <c r="A71" s="1648"/>
      <c r="B71" s="1689"/>
      <c r="C71" s="1661"/>
      <c r="D71" s="1662"/>
      <c r="E71" s="1662"/>
      <c r="F71" s="1662"/>
      <c r="G71" s="1662"/>
      <c r="H71" s="1662"/>
      <c r="I71" s="1662"/>
      <c r="J71" s="1662"/>
      <c r="K71" s="1662"/>
      <c r="L71" s="1662"/>
      <c r="M71" s="1662"/>
      <c r="N71" s="1662"/>
      <c r="O71" s="1662"/>
      <c r="P71" s="1662"/>
      <c r="Q71" s="1662"/>
      <c r="R71" s="1662"/>
      <c r="S71" s="1662"/>
      <c r="T71" s="1672"/>
      <c r="U71" s="1745"/>
      <c r="V71" s="1719"/>
      <c r="W71" s="1719"/>
      <c r="X71" s="1719"/>
      <c r="Y71" s="1719"/>
      <c r="Z71" s="1719"/>
      <c r="AA71" s="1719"/>
      <c r="AB71" s="1719"/>
      <c r="AC71" s="1719"/>
      <c r="AD71" s="1719"/>
      <c r="AE71" s="1719"/>
      <c r="AF71" s="1719"/>
      <c r="AG71" s="1719"/>
      <c r="AH71" s="1719"/>
      <c r="AI71" s="1719"/>
      <c r="AJ71" s="1719"/>
      <c r="AK71" s="1719"/>
      <c r="AL71" s="1719"/>
      <c r="AM71" s="1720"/>
    </row>
    <row r="72" spans="1:39" ht="25.5" customHeight="1">
      <c r="A72" s="1650"/>
      <c r="B72" s="1690"/>
      <c r="C72" s="1750"/>
      <c r="D72" s="1673"/>
      <c r="E72" s="1673"/>
      <c r="F72" s="1673"/>
      <c r="G72" s="1673"/>
      <c r="H72" s="1673"/>
      <c r="I72" s="1673"/>
      <c r="J72" s="1673"/>
      <c r="K72" s="1673"/>
      <c r="L72" s="1673"/>
      <c r="M72" s="1673"/>
      <c r="N72" s="1673"/>
      <c r="O72" s="1673"/>
      <c r="P72" s="1673"/>
      <c r="Q72" s="1673"/>
      <c r="R72" s="1673"/>
      <c r="S72" s="1673"/>
      <c r="T72" s="1674"/>
      <c r="U72" s="1716"/>
      <c r="V72" s="1717"/>
      <c r="W72" s="1717"/>
      <c r="X72" s="1717"/>
      <c r="Y72" s="1717"/>
      <c r="Z72" s="1717"/>
      <c r="AA72" s="1717"/>
      <c r="AB72" s="1717"/>
      <c r="AC72" s="1717"/>
      <c r="AD72" s="1717"/>
      <c r="AE72" s="1717"/>
      <c r="AF72" s="1717"/>
      <c r="AG72" s="1717"/>
      <c r="AH72" s="1717"/>
      <c r="AI72" s="1717"/>
      <c r="AJ72" s="1717"/>
      <c r="AK72" s="1717"/>
      <c r="AL72" s="1717"/>
      <c r="AM72" s="1718"/>
    </row>
    <row r="73" spans="1:39">
      <c r="A73" s="1646" t="s">
        <v>228</v>
      </c>
      <c r="B73" s="1688"/>
      <c r="C73" s="1698" t="s">
        <v>229</v>
      </c>
      <c r="D73" s="1698"/>
      <c r="E73" s="1698"/>
      <c r="F73" s="1698"/>
      <c r="G73" s="1698"/>
      <c r="H73" s="1698"/>
      <c r="I73" s="1698"/>
      <c r="J73" s="1698"/>
      <c r="K73" s="1698"/>
      <c r="L73" s="1698"/>
      <c r="M73" s="1698"/>
      <c r="N73" s="1698"/>
      <c r="O73" s="1698"/>
      <c r="P73" s="1698"/>
      <c r="Q73" s="1698"/>
      <c r="R73" s="1698"/>
      <c r="S73" s="1698"/>
      <c r="T73" s="1698"/>
      <c r="U73" s="1701" t="str">
        <f>IFERROR(ROUNDDOWN(W53/U45,0),"")</f>
        <v/>
      </c>
      <c r="V73" s="1675"/>
      <c r="W73" s="1675"/>
      <c r="X73" s="1675"/>
      <c r="Y73" s="1675"/>
      <c r="Z73" s="1675"/>
      <c r="AA73" s="1675"/>
      <c r="AB73" s="1675"/>
      <c r="AC73" s="1675"/>
      <c r="AD73" s="1675"/>
      <c r="AE73" s="1675"/>
      <c r="AF73" s="1675"/>
      <c r="AG73" s="1675"/>
      <c r="AH73" s="1675"/>
      <c r="AI73" s="1675"/>
      <c r="AJ73" s="1675"/>
      <c r="AK73" s="1675"/>
      <c r="AL73" s="1675"/>
      <c r="AM73" s="1693"/>
    </row>
    <row r="74" spans="1:39">
      <c r="A74" s="1650"/>
      <c r="B74" s="1690"/>
      <c r="C74" s="1696" t="s">
        <v>230</v>
      </c>
      <c r="D74" s="1696"/>
      <c r="E74" s="1696"/>
      <c r="F74" s="1696"/>
      <c r="G74" s="1696"/>
      <c r="H74" s="1696"/>
      <c r="I74" s="1696"/>
      <c r="J74" s="1696"/>
      <c r="K74" s="1696"/>
      <c r="L74" s="1696"/>
      <c r="M74" s="1696"/>
      <c r="N74" s="1696"/>
      <c r="O74" s="1696"/>
      <c r="P74" s="1696"/>
      <c r="Q74" s="1696"/>
      <c r="R74" s="1696"/>
      <c r="S74" s="1696"/>
      <c r="T74" s="1696"/>
      <c r="U74" s="1694"/>
      <c r="V74" s="1682"/>
      <c r="W74" s="1682"/>
      <c r="X74" s="1682"/>
      <c r="Y74" s="1682"/>
      <c r="Z74" s="1682"/>
      <c r="AA74" s="1682"/>
      <c r="AB74" s="1682"/>
      <c r="AC74" s="1682"/>
      <c r="AD74" s="1682"/>
      <c r="AE74" s="1682"/>
      <c r="AF74" s="1682"/>
      <c r="AG74" s="1682"/>
      <c r="AH74" s="1682"/>
      <c r="AI74" s="1682"/>
      <c r="AJ74" s="1682"/>
      <c r="AK74" s="1682"/>
      <c r="AL74" s="1682"/>
      <c r="AM74" s="1683"/>
    </row>
    <row r="76" spans="1:39">
      <c r="A76" s="1" t="s">
        <v>231</v>
      </c>
    </row>
    <row r="77" spans="1:39">
      <c r="A77" s="1646" t="s">
        <v>176</v>
      </c>
      <c r="B77" s="1688"/>
      <c r="C77" s="1652" t="s">
        <v>205</v>
      </c>
      <c r="D77" s="1698"/>
      <c r="E77" s="1698"/>
      <c r="F77" s="1698"/>
      <c r="G77" s="1698"/>
      <c r="H77" s="1698"/>
      <c r="I77" s="1698"/>
      <c r="J77" s="1698"/>
      <c r="K77" s="1698"/>
      <c r="L77" s="1698"/>
      <c r="M77" s="1698"/>
      <c r="N77" s="1698"/>
      <c r="O77" s="1698"/>
      <c r="P77" s="1698"/>
      <c r="Q77" s="1698"/>
      <c r="R77" s="1698"/>
      <c r="S77" s="1698"/>
      <c r="T77" s="1699"/>
      <c r="U77" s="1728">
        <f>'⑦明細書（参考様式）'!CL64</f>
        <v>0</v>
      </c>
      <c r="V77" s="1728"/>
      <c r="W77" s="1728"/>
      <c r="X77" s="1728"/>
      <c r="Y77" s="1728"/>
      <c r="Z77" s="1728"/>
      <c r="AA77" s="1728"/>
      <c r="AB77" s="1728"/>
      <c r="AC77" s="1728"/>
      <c r="AD77" s="1728"/>
      <c r="AE77" s="1728"/>
      <c r="AF77" s="1728"/>
      <c r="AG77" s="1728"/>
      <c r="AH77" s="1728"/>
      <c r="AI77" s="1728"/>
      <c r="AJ77" s="1728"/>
      <c r="AK77" s="1728"/>
      <c r="AL77" s="1728"/>
      <c r="AM77" s="1728"/>
    </row>
    <row r="78" spans="1:39">
      <c r="A78" s="1650"/>
      <c r="B78" s="1690"/>
      <c r="C78" s="1695" t="s">
        <v>206</v>
      </c>
      <c r="D78" s="1696"/>
      <c r="E78" s="1696"/>
      <c r="F78" s="1696"/>
      <c r="G78" s="1696"/>
      <c r="H78" s="1696"/>
      <c r="I78" s="1696"/>
      <c r="J78" s="1696"/>
      <c r="K78" s="1696"/>
      <c r="L78" s="1696"/>
      <c r="M78" s="1696"/>
      <c r="N78" s="1696"/>
      <c r="O78" s="1696"/>
      <c r="P78" s="1696"/>
      <c r="Q78" s="1696"/>
      <c r="R78" s="1696"/>
      <c r="S78" s="1696"/>
      <c r="T78" s="1697"/>
      <c r="U78" s="1728"/>
      <c r="V78" s="1728"/>
      <c r="W78" s="1728"/>
      <c r="X78" s="1728"/>
      <c r="Y78" s="1728"/>
      <c r="Z78" s="1728"/>
      <c r="AA78" s="1728"/>
      <c r="AB78" s="1728"/>
      <c r="AC78" s="1728"/>
      <c r="AD78" s="1728"/>
      <c r="AE78" s="1728"/>
      <c r="AF78" s="1728"/>
      <c r="AG78" s="1728"/>
      <c r="AH78" s="1728"/>
      <c r="AI78" s="1728"/>
      <c r="AJ78" s="1728"/>
      <c r="AK78" s="1728"/>
      <c r="AL78" s="1728"/>
      <c r="AM78" s="1728"/>
    </row>
    <row r="79" spans="1:39">
      <c r="A79" s="1646" t="s">
        <v>179</v>
      </c>
      <c r="B79" s="1688"/>
      <c r="C79" s="1652" t="s">
        <v>207</v>
      </c>
      <c r="D79" s="1698"/>
      <c r="E79" s="1698"/>
      <c r="F79" s="1698"/>
      <c r="G79" s="1698"/>
      <c r="H79" s="1698"/>
      <c r="I79" s="1698"/>
      <c r="J79" s="1698"/>
      <c r="K79" s="1698"/>
      <c r="L79" s="1698"/>
      <c r="M79" s="1698"/>
      <c r="N79" s="1698"/>
      <c r="O79" s="1698"/>
      <c r="P79" s="1698"/>
      <c r="Q79" s="1698"/>
      <c r="R79" s="1698"/>
      <c r="S79" s="1698"/>
      <c r="T79" s="1699"/>
      <c r="U79" s="1728">
        <f>'⑦明細書（参考様式）'!CM64</f>
        <v>0</v>
      </c>
      <c r="V79" s="1728"/>
      <c r="W79" s="1728"/>
      <c r="X79" s="1728"/>
      <c r="Y79" s="1728"/>
      <c r="Z79" s="1728"/>
      <c r="AA79" s="1728"/>
      <c r="AB79" s="1728"/>
      <c r="AC79" s="1728"/>
      <c r="AD79" s="1728"/>
      <c r="AE79" s="1728"/>
      <c r="AF79" s="1728"/>
      <c r="AG79" s="1728"/>
      <c r="AH79" s="1728"/>
      <c r="AI79" s="1728"/>
      <c r="AJ79" s="1728"/>
      <c r="AK79" s="1728"/>
      <c r="AL79" s="1728"/>
      <c r="AM79" s="1728"/>
    </row>
    <row r="80" spans="1:39">
      <c r="A80" s="1650"/>
      <c r="B80" s="1690"/>
      <c r="C80" s="1729" t="s">
        <v>206</v>
      </c>
      <c r="D80" s="1722"/>
      <c r="E80" s="1722"/>
      <c r="F80" s="1722"/>
      <c r="G80" s="1722"/>
      <c r="H80" s="1722"/>
      <c r="I80" s="1722"/>
      <c r="J80" s="1722"/>
      <c r="K80" s="1722"/>
      <c r="L80" s="1722"/>
      <c r="M80" s="1722"/>
      <c r="N80" s="1722"/>
      <c r="O80" s="1722"/>
      <c r="P80" s="1722"/>
      <c r="Q80" s="1722"/>
      <c r="R80" s="1722"/>
      <c r="S80" s="1722"/>
      <c r="T80" s="1730"/>
      <c r="U80" s="1728"/>
      <c r="V80" s="1728"/>
      <c r="W80" s="1728"/>
      <c r="X80" s="1728"/>
      <c r="Y80" s="1728"/>
      <c r="Z80" s="1728"/>
      <c r="AA80" s="1728"/>
      <c r="AB80" s="1728"/>
      <c r="AC80" s="1728"/>
      <c r="AD80" s="1728"/>
      <c r="AE80" s="1728"/>
      <c r="AF80" s="1728"/>
      <c r="AG80" s="1728"/>
      <c r="AH80" s="1728"/>
      <c r="AI80" s="1728"/>
      <c r="AJ80" s="1728"/>
      <c r="AK80" s="1728"/>
      <c r="AL80" s="1728"/>
      <c r="AM80" s="1728"/>
    </row>
    <row r="81" spans="1:40">
      <c r="A81" s="1646" t="s">
        <v>183</v>
      </c>
      <c r="B81" s="1688"/>
      <c r="C81" s="1652" t="s">
        <v>208</v>
      </c>
      <c r="D81" s="1698"/>
      <c r="E81" s="1698"/>
      <c r="F81" s="1698"/>
      <c r="G81" s="1698"/>
      <c r="H81" s="1698"/>
      <c r="I81" s="1698"/>
      <c r="J81" s="1698"/>
      <c r="K81" s="1698"/>
      <c r="L81" s="1698"/>
      <c r="M81" s="1698"/>
      <c r="N81" s="1698"/>
      <c r="O81" s="1698"/>
      <c r="P81" s="1698"/>
      <c r="Q81" s="1698"/>
      <c r="R81" s="1698"/>
      <c r="S81" s="1698"/>
      <c r="T81" s="1699"/>
      <c r="U81" s="1728">
        <f>'⑦明細書（参考様式）'!CN64</f>
        <v>0</v>
      </c>
      <c r="V81" s="1728"/>
      <c r="W81" s="1728"/>
      <c r="X81" s="1728"/>
      <c r="Y81" s="1728"/>
      <c r="Z81" s="1728"/>
      <c r="AA81" s="1728"/>
      <c r="AB81" s="1728"/>
      <c r="AC81" s="1728"/>
      <c r="AD81" s="1728"/>
      <c r="AE81" s="1728"/>
      <c r="AF81" s="1728"/>
      <c r="AG81" s="1728"/>
      <c r="AH81" s="1728"/>
      <c r="AI81" s="1728"/>
      <c r="AJ81" s="1728"/>
      <c r="AK81" s="1728"/>
      <c r="AL81" s="1728"/>
      <c r="AM81" s="1728"/>
    </row>
    <row r="82" spans="1:40">
      <c r="A82" s="1650"/>
      <c r="B82" s="1690"/>
      <c r="C82" s="1695" t="s">
        <v>206</v>
      </c>
      <c r="D82" s="1696"/>
      <c r="E82" s="1696"/>
      <c r="F82" s="1696"/>
      <c r="G82" s="1696"/>
      <c r="H82" s="1696"/>
      <c r="I82" s="1696"/>
      <c r="J82" s="1696"/>
      <c r="K82" s="1696"/>
      <c r="L82" s="1696"/>
      <c r="M82" s="1696"/>
      <c r="N82" s="1696"/>
      <c r="O82" s="1696"/>
      <c r="P82" s="1696"/>
      <c r="Q82" s="1696"/>
      <c r="R82" s="1696"/>
      <c r="S82" s="1696"/>
      <c r="T82" s="1697"/>
      <c r="U82" s="1728"/>
      <c r="V82" s="1728"/>
      <c r="W82" s="1728"/>
      <c r="X82" s="1728"/>
      <c r="Y82" s="1728"/>
      <c r="Z82" s="1728"/>
      <c r="AA82" s="1728"/>
      <c r="AB82" s="1728"/>
      <c r="AC82" s="1728"/>
      <c r="AD82" s="1728"/>
      <c r="AE82" s="1728"/>
      <c r="AF82" s="1728"/>
      <c r="AG82" s="1728"/>
      <c r="AH82" s="1728"/>
      <c r="AI82" s="1728"/>
      <c r="AJ82" s="1728"/>
      <c r="AK82" s="1728"/>
      <c r="AL82" s="1728"/>
      <c r="AM82" s="1728"/>
    </row>
    <row r="83" spans="1:40">
      <c r="A83" s="1646" t="s">
        <v>194</v>
      </c>
      <c r="B83" s="1688"/>
      <c r="C83" s="1729" t="s">
        <v>232</v>
      </c>
      <c r="D83" s="1722"/>
      <c r="E83" s="1722"/>
      <c r="F83" s="1722"/>
      <c r="G83" s="1722"/>
      <c r="H83" s="1722"/>
      <c r="I83" s="1722"/>
      <c r="J83" s="1722"/>
      <c r="K83" s="1722"/>
      <c r="L83" s="1722"/>
      <c r="M83" s="1722"/>
      <c r="N83" s="1722"/>
      <c r="O83" s="1722"/>
      <c r="P83" s="1722"/>
      <c r="Q83" s="1722"/>
      <c r="R83" s="1722"/>
      <c r="S83" s="1722"/>
      <c r="T83" s="1730"/>
      <c r="U83" s="1728">
        <f>'⑦明細書（参考様式）'!CO64</f>
        <v>0</v>
      </c>
      <c r="V83" s="1728"/>
      <c r="W83" s="1728"/>
      <c r="X83" s="1728"/>
      <c r="Y83" s="1728"/>
      <c r="Z83" s="1728"/>
      <c r="AA83" s="1728"/>
      <c r="AB83" s="1728"/>
      <c r="AC83" s="1728"/>
      <c r="AD83" s="1728"/>
      <c r="AE83" s="1728"/>
      <c r="AF83" s="1728"/>
      <c r="AG83" s="1728"/>
      <c r="AH83" s="1728"/>
      <c r="AI83" s="1728"/>
      <c r="AJ83" s="1728"/>
      <c r="AK83" s="1728"/>
      <c r="AL83" s="1728"/>
      <c r="AM83" s="1728"/>
    </row>
    <row r="84" spans="1:40">
      <c r="A84" s="1650"/>
      <c r="B84" s="1690"/>
      <c r="C84" s="1729" t="s">
        <v>206</v>
      </c>
      <c r="D84" s="1722"/>
      <c r="E84" s="1722"/>
      <c r="F84" s="1722"/>
      <c r="G84" s="1722"/>
      <c r="H84" s="1722"/>
      <c r="I84" s="1722"/>
      <c r="J84" s="1722"/>
      <c r="K84" s="1722"/>
      <c r="L84" s="1722"/>
      <c r="M84" s="1722"/>
      <c r="N84" s="1722"/>
      <c r="O84" s="1722"/>
      <c r="P84" s="1722"/>
      <c r="Q84" s="1722"/>
      <c r="R84" s="1722"/>
      <c r="S84" s="1722"/>
      <c r="T84" s="1730"/>
      <c r="U84" s="1728"/>
      <c r="V84" s="1728"/>
      <c r="W84" s="1728"/>
      <c r="X84" s="1728"/>
      <c r="Y84" s="1728"/>
      <c r="Z84" s="1728"/>
      <c r="AA84" s="1728"/>
      <c r="AB84" s="1728"/>
      <c r="AC84" s="1728"/>
      <c r="AD84" s="1728"/>
      <c r="AE84" s="1728"/>
      <c r="AF84" s="1728"/>
      <c r="AG84" s="1728"/>
      <c r="AH84" s="1728"/>
      <c r="AI84" s="1728"/>
      <c r="AJ84" s="1728"/>
      <c r="AK84" s="1728"/>
      <c r="AL84" s="1728"/>
      <c r="AM84" s="1728"/>
    </row>
    <row r="85" spans="1:40">
      <c r="A85" s="1646" t="s">
        <v>210</v>
      </c>
      <c r="B85" s="1688"/>
      <c r="C85" s="1652" t="s">
        <v>211</v>
      </c>
      <c r="D85" s="1698"/>
      <c r="E85" s="1698"/>
      <c r="F85" s="1698"/>
      <c r="G85" s="1698"/>
      <c r="H85" s="1698"/>
      <c r="I85" s="1698"/>
      <c r="J85" s="1698"/>
      <c r="K85" s="1698"/>
      <c r="L85" s="1698"/>
      <c r="M85" s="1698"/>
      <c r="N85" s="1698"/>
      <c r="O85" s="1698"/>
      <c r="P85" s="1698"/>
      <c r="Q85" s="1698"/>
      <c r="R85" s="1698"/>
      <c r="S85" s="1698"/>
      <c r="T85" s="1699"/>
      <c r="U85" s="1731">
        <f>'⑦明細書（参考様式）'!CP64</f>
        <v>0</v>
      </c>
      <c r="V85" s="1731"/>
      <c r="W85" s="1731"/>
      <c r="X85" s="1731"/>
      <c r="Y85" s="1731"/>
      <c r="Z85" s="1731"/>
      <c r="AA85" s="1731"/>
      <c r="AB85" s="1731"/>
      <c r="AC85" s="1731"/>
      <c r="AD85" s="1731"/>
      <c r="AE85" s="1731"/>
      <c r="AF85" s="1731"/>
      <c r="AG85" s="1731"/>
      <c r="AH85" s="1731"/>
      <c r="AI85" s="1731"/>
      <c r="AJ85" s="1731"/>
      <c r="AK85" s="1731"/>
      <c r="AL85" s="1731"/>
      <c r="AM85" s="1731"/>
    </row>
    <row r="86" spans="1:40">
      <c r="A86" s="1650"/>
      <c r="B86" s="1690"/>
      <c r="C86" s="1729" t="s">
        <v>212</v>
      </c>
      <c r="D86" s="1722"/>
      <c r="E86" s="1722"/>
      <c r="F86" s="1722"/>
      <c r="G86" s="1722"/>
      <c r="H86" s="1722"/>
      <c r="I86" s="1722"/>
      <c r="J86" s="1722"/>
      <c r="K86" s="1722"/>
      <c r="L86" s="1722"/>
      <c r="M86" s="1722"/>
      <c r="N86" s="1722"/>
      <c r="O86" s="1722"/>
      <c r="P86" s="1722"/>
      <c r="Q86" s="1722"/>
      <c r="R86" s="1722"/>
      <c r="S86" s="1722"/>
      <c r="T86" s="1730"/>
      <c r="U86" s="1731"/>
      <c r="V86" s="1731"/>
      <c r="W86" s="1731"/>
      <c r="X86" s="1731"/>
      <c r="Y86" s="1731"/>
      <c r="Z86" s="1731"/>
      <c r="AA86" s="1731"/>
      <c r="AB86" s="1731"/>
      <c r="AC86" s="1731"/>
      <c r="AD86" s="1731"/>
      <c r="AE86" s="1731"/>
      <c r="AF86" s="1731"/>
      <c r="AG86" s="1731"/>
      <c r="AH86" s="1731"/>
      <c r="AI86" s="1731"/>
      <c r="AJ86" s="1731"/>
      <c r="AK86" s="1731"/>
      <c r="AL86" s="1731"/>
      <c r="AM86" s="1731"/>
    </row>
    <row r="87" spans="1:40">
      <c r="A87" s="1646" t="s">
        <v>213</v>
      </c>
      <c r="B87" s="1688"/>
      <c r="C87" s="1652" t="s">
        <v>233</v>
      </c>
      <c r="D87" s="1698"/>
      <c r="E87" s="1698"/>
      <c r="F87" s="1698"/>
      <c r="G87" s="1698"/>
      <c r="H87" s="1698"/>
      <c r="I87" s="1698"/>
      <c r="J87" s="1698"/>
      <c r="K87" s="1698"/>
      <c r="L87" s="1698"/>
      <c r="M87" s="1698"/>
      <c r="N87" s="1698"/>
      <c r="O87" s="1698"/>
      <c r="P87" s="1698"/>
      <c r="Q87" s="1698"/>
      <c r="R87" s="1698"/>
      <c r="S87" s="1698"/>
      <c r="T87" s="1699"/>
      <c r="U87" s="1701">
        <f>IFERROR(ROUNDDOWN(U85/U81,0),0)</f>
        <v>0</v>
      </c>
      <c r="V87" s="1675"/>
      <c r="W87" s="1675"/>
      <c r="X87" s="1675"/>
      <c r="Y87" s="1675"/>
      <c r="Z87" s="1675"/>
      <c r="AA87" s="1675"/>
      <c r="AB87" s="1675"/>
      <c r="AC87" s="1675"/>
      <c r="AD87" s="1675"/>
      <c r="AE87" s="1675"/>
      <c r="AF87" s="1675"/>
      <c r="AG87" s="1675"/>
      <c r="AH87" s="1675"/>
      <c r="AI87" s="1675"/>
      <c r="AJ87" s="1675"/>
      <c r="AK87" s="1675"/>
      <c r="AL87" s="1675"/>
      <c r="AM87" s="1693"/>
    </row>
    <row r="88" spans="1:40">
      <c r="A88" s="1650"/>
      <c r="B88" s="1690"/>
      <c r="C88" s="1695" t="s">
        <v>215</v>
      </c>
      <c r="D88" s="1696"/>
      <c r="E88" s="1696"/>
      <c r="F88" s="1696"/>
      <c r="G88" s="1696"/>
      <c r="H88" s="1696"/>
      <c r="I88" s="1696"/>
      <c r="J88" s="1696"/>
      <c r="K88" s="1696"/>
      <c r="L88" s="1696"/>
      <c r="M88" s="1696"/>
      <c r="N88" s="1696"/>
      <c r="O88" s="1696"/>
      <c r="P88" s="1696"/>
      <c r="Q88" s="1696"/>
      <c r="R88" s="1696"/>
      <c r="S88" s="1696"/>
      <c r="T88" s="1697"/>
      <c r="U88" s="1694"/>
      <c r="V88" s="1680"/>
      <c r="W88" s="1682"/>
      <c r="X88" s="1682"/>
      <c r="Y88" s="1682"/>
      <c r="Z88" s="1682"/>
      <c r="AA88" s="1682"/>
      <c r="AB88" s="1682"/>
      <c r="AC88" s="1682"/>
      <c r="AD88" s="1682"/>
      <c r="AE88" s="1682"/>
      <c r="AF88" s="1682"/>
      <c r="AG88" s="1682"/>
      <c r="AH88" s="1682"/>
      <c r="AI88" s="1682"/>
      <c r="AJ88" s="1682"/>
      <c r="AK88" s="1682"/>
      <c r="AL88" s="1682"/>
      <c r="AM88" s="1683"/>
    </row>
    <row r="89" spans="1:40">
      <c r="A89" s="1676" t="s">
        <v>216</v>
      </c>
      <c r="B89" s="1676"/>
      <c r="C89" s="1652" t="s">
        <v>184</v>
      </c>
      <c r="D89" s="1698"/>
      <c r="E89" s="1698"/>
      <c r="F89" s="1698"/>
      <c r="G89" s="1698"/>
      <c r="H89" s="1698"/>
      <c r="I89" s="1698"/>
      <c r="J89" s="1698"/>
      <c r="K89" s="1698"/>
      <c r="L89" s="1698"/>
      <c r="M89" s="1698"/>
      <c r="N89" s="1698"/>
      <c r="O89" s="1698"/>
      <c r="P89" s="1698"/>
      <c r="Q89" s="1698"/>
      <c r="R89" s="1698"/>
      <c r="S89" s="1698"/>
      <c r="T89" s="1699"/>
      <c r="U89" s="1646" t="s">
        <v>234</v>
      </c>
      <c r="V89" s="1647"/>
      <c r="W89" s="1733">
        <f>U93-U94</f>
        <v>0</v>
      </c>
      <c r="X89" s="1733"/>
      <c r="Y89" s="1733"/>
      <c r="Z89" s="1733"/>
      <c r="AA89" s="1733"/>
      <c r="AB89" s="1733"/>
      <c r="AC89" s="1733"/>
      <c r="AD89" s="1733"/>
      <c r="AE89" s="1733"/>
      <c r="AF89" s="1733"/>
      <c r="AG89" s="1733"/>
      <c r="AH89" s="1733"/>
      <c r="AI89" s="1733"/>
      <c r="AJ89" s="1733"/>
      <c r="AK89" s="1733"/>
      <c r="AL89" s="1733"/>
      <c r="AM89" s="1734"/>
      <c r="AN89" s="5"/>
    </row>
    <row r="90" spans="1:40" ht="13.5" customHeight="1">
      <c r="A90" s="1676"/>
      <c r="B90" s="1676"/>
      <c r="C90" s="1661" t="s">
        <v>427</v>
      </c>
      <c r="D90" s="1662"/>
      <c r="E90" s="1662"/>
      <c r="F90" s="1662"/>
      <c r="G90" s="1662"/>
      <c r="H90" s="1662"/>
      <c r="I90" s="1662"/>
      <c r="J90" s="1662"/>
      <c r="K90" s="1662"/>
      <c r="L90" s="1662"/>
      <c r="M90" s="1662"/>
      <c r="N90" s="1662"/>
      <c r="O90" s="1662"/>
      <c r="P90" s="1662"/>
      <c r="Q90" s="1662"/>
      <c r="R90" s="1662"/>
      <c r="S90" s="1662"/>
      <c r="T90" s="1672"/>
      <c r="U90" s="1648"/>
      <c r="V90" s="1631"/>
      <c r="W90" s="1735"/>
      <c r="X90" s="1735"/>
      <c r="Y90" s="1735"/>
      <c r="Z90" s="1735"/>
      <c r="AA90" s="1735"/>
      <c r="AB90" s="1735"/>
      <c r="AC90" s="1735"/>
      <c r="AD90" s="1735"/>
      <c r="AE90" s="1735"/>
      <c r="AF90" s="1735"/>
      <c r="AG90" s="1735"/>
      <c r="AH90" s="1735"/>
      <c r="AI90" s="1735"/>
      <c r="AJ90" s="1735"/>
      <c r="AK90" s="1735"/>
      <c r="AL90" s="1735"/>
      <c r="AM90" s="1736"/>
      <c r="AN90" s="5"/>
    </row>
    <row r="91" spans="1:40">
      <c r="A91" s="1676"/>
      <c r="B91" s="1676"/>
      <c r="C91" s="1661"/>
      <c r="D91" s="1662"/>
      <c r="E91" s="1662"/>
      <c r="F91" s="1662"/>
      <c r="G91" s="1662"/>
      <c r="H91" s="1662"/>
      <c r="I91" s="1662"/>
      <c r="J91" s="1662"/>
      <c r="K91" s="1662"/>
      <c r="L91" s="1662"/>
      <c r="M91" s="1662"/>
      <c r="N91" s="1662"/>
      <c r="O91" s="1662"/>
      <c r="P91" s="1662"/>
      <c r="Q91" s="1662"/>
      <c r="R91" s="1662"/>
      <c r="S91" s="1662"/>
      <c r="T91" s="1672"/>
      <c r="U91" s="1648"/>
      <c r="V91" s="1631"/>
      <c r="W91" s="1735"/>
      <c r="X91" s="1735"/>
      <c r="Y91" s="1735"/>
      <c r="Z91" s="1735"/>
      <c r="AA91" s="1735"/>
      <c r="AB91" s="1735"/>
      <c r="AC91" s="1735"/>
      <c r="AD91" s="1735"/>
      <c r="AE91" s="1735"/>
      <c r="AF91" s="1735"/>
      <c r="AG91" s="1735"/>
      <c r="AH91" s="1735"/>
      <c r="AI91" s="1735"/>
      <c r="AJ91" s="1735"/>
      <c r="AK91" s="1735"/>
      <c r="AL91" s="1735"/>
      <c r="AM91" s="1736"/>
      <c r="AN91" s="5"/>
    </row>
    <row r="92" spans="1:40">
      <c r="A92" s="1676"/>
      <c r="B92" s="1676"/>
      <c r="C92" s="1739"/>
      <c r="D92" s="1740"/>
      <c r="E92" s="1740"/>
      <c r="F92" s="1740"/>
      <c r="G92" s="1740"/>
      <c r="H92" s="1740"/>
      <c r="I92" s="1740"/>
      <c r="J92" s="1740"/>
      <c r="K92" s="1740"/>
      <c r="L92" s="1740"/>
      <c r="M92" s="1740"/>
      <c r="N92" s="1740"/>
      <c r="O92" s="1740"/>
      <c r="P92" s="1740"/>
      <c r="Q92" s="1740"/>
      <c r="R92" s="1740"/>
      <c r="S92" s="1740"/>
      <c r="T92" s="1741"/>
      <c r="U92" s="1732"/>
      <c r="V92" s="1665"/>
      <c r="W92" s="1737"/>
      <c r="X92" s="1737"/>
      <c r="Y92" s="1737"/>
      <c r="Z92" s="1737"/>
      <c r="AA92" s="1737"/>
      <c r="AB92" s="1737"/>
      <c r="AC92" s="1737"/>
      <c r="AD92" s="1737"/>
      <c r="AE92" s="1737"/>
      <c r="AF92" s="1737"/>
      <c r="AG92" s="1737"/>
      <c r="AH92" s="1737"/>
      <c r="AI92" s="1737"/>
      <c r="AJ92" s="1737"/>
      <c r="AK92" s="1737"/>
      <c r="AL92" s="1737"/>
      <c r="AM92" s="1738"/>
      <c r="AN92" s="5"/>
    </row>
    <row r="93" spans="1:40" ht="13.5" customHeight="1">
      <c r="A93" s="1676"/>
      <c r="B93" s="1676"/>
      <c r="C93" s="7"/>
      <c r="D93" s="8" t="s">
        <v>187</v>
      </c>
      <c r="E93" s="1667" t="s">
        <v>188</v>
      </c>
      <c r="F93" s="1667"/>
      <c r="G93" s="1667"/>
      <c r="H93" s="1667"/>
      <c r="I93" s="1667"/>
      <c r="J93" s="1667"/>
      <c r="K93" s="1667"/>
      <c r="L93" s="1667"/>
      <c r="M93" s="1667"/>
      <c r="N93" s="1667"/>
      <c r="O93" s="1667"/>
      <c r="P93" s="1667"/>
      <c r="Q93" s="1667"/>
      <c r="R93" s="1667"/>
      <c r="S93" s="1667"/>
      <c r="T93" s="1668"/>
      <c r="U93" s="1742">
        <f>'⑦明細書（参考様式）'!CQ64-'⑦明細書（参考様式）'!CS64</f>
        <v>0</v>
      </c>
      <c r="V93" s="1743"/>
      <c r="W93" s="1743"/>
      <c r="X93" s="1743"/>
      <c r="Y93" s="1743"/>
      <c r="Z93" s="1743"/>
      <c r="AA93" s="1743"/>
      <c r="AB93" s="1743"/>
      <c r="AC93" s="1743"/>
      <c r="AD93" s="1743"/>
      <c r="AE93" s="1743"/>
      <c r="AF93" s="1743"/>
      <c r="AG93" s="1743"/>
      <c r="AH93" s="1743"/>
      <c r="AI93" s="1743"/>
      <c r="AJ93" s="1743"/>
      <c r="AK93" s="1743"/>
      <c r="AL93" s="1743"/>
      <c r="AM93" s="1744"/>
    </row>
    <row r="94" spans="1:40" ht="20.100000000000001" customHeight="1">
      <c r="A94" s="1676"/>
      <c r="B94" s="1676"/>
      <c r="C94" s="9"/>
      <c r="D94" s="10" t="s">
        <v>190</v>
      </c>
      <c r="E94" s="1662" t="s">
        <v>219</v>
      </c>
      <c r="F94" s="1662"/>
      <c r="G94" s="1662"/>
      <c r="H94" s="1662"/>
      <c r="I94" s="1662"/>
      <c r="J94" s="1662"/>
      <c r="K94" s="1662"/>
      <c r="L94" s="1662"/>
      <c r="M94" s="1662"/>
      <c r="N94" s="1662"/>
      <c r="O94" s="1662"/>
      <c r="P94" s="1662"/>
      <c r="Q94" s="1662"/>
      <c r="R94" s="1662"/>
      <c r="S94" s="1662"/>
      <c r="T94" s="1672"/>
      <c r="U94" s="1742">
        <f>'⑦明細書（参考様式）'!CU64</f>
        <v>0</v>
      </c>
      <c r="V94" s="1743"/>
      <c r="W94" s="1743"/>
      <c r="X94" s="1743"/>
      <c r="Y94" s="1743"/>
      <c r="Z94" s="1743"/>
      <c r="AA94" s="1743"/>
      <c r="AB94" s="1743"/>
      <c r="AC94" s="1743"/>
      <c r="AD94" s="1743"/>
      <c r="AE94" s="1743"/>
      <c r="AF94" s="1743"/>
      <c r="AG94" s="1743"/>
      <c r="AH94" s="1743"/>
      <c r="AI94" s="1743"/>
      <c r="AJ94" s="1743"/>
      <c r="AK94" s="1743"/>
      <c r="AL94" s="1743"/>
      <c r="AM94" s="1744"/>
    </row>
    <row r="95" spans="1:40" ht="20.100000000000001" customHeight="1">
      <c r="A95" s="1676"/>
      <c r="B95" s="1676"/>
      <c r="C95" s="9"/>
      <c r="D95" s="10"/>
      <c r="E95" s="1662"/>
      <c r="F95" s="1662"/>
      <c r="G95" s="1662"/>
      <c r="H95" s="1662"/>
      <c r="I95" s="1662"/>
      <c r="J95" s="1662"/>
      <c r="K95" s="1662"/>
      <c r="L95" s="1662"/>
      <c r="M95" s="1662"/>
      <c r="N95" s="1662"/>
      <c r="O95" s="1662"/>
      <c r="P95" s="1662"/>
      <c r="Q95" s="1662"/>
      <c r="R95" s="1662"/>
      <c r="S95" s="1662"/>
      <c r="T95" s="1672"/>
      <c r="U95" s="1679"/>
      <c r="V95" s="1680"/>
      <c r="W95" s="1680"/>
      <c r="X95" s="1680"/>
      <c r="Y95" s="1680"/>
      <c r="Z95" s="1680"/>
      <c r="AA95" s="1680"/>
      <c r="AB95" s="1680"/>
      <c r="AC95" s="1680"/>
      <c r="AD95" s="1680"/>
      <c r="AE95" s="1680"/>
      <c r="AF95" s="1680"/>
      <c r="AG95" s="1680"/>
      <c r="AH95" s="1680"/>
      <c r="AI95" s="1680"/>
      <c r="AJ95" s="1680"/>
      <c r="AK95" s="1680"/>
      <c r="AL95" s="1680"/>
      <c r="AM95" s="1681"/>
    </row>
    <row r="96" spans="1:40" ht="20.100000000000001" customHeight="1">
      <c r="A96" s="1676"/>
      <c r="B96" s="1676"/>
      <c r="C96" s="9"/>
      <c r="D96" s="10"/>
      <c r="E96" s="1662"/>
      <c r="F96" s="1662"/>
      <c r="G96" s="1662"/>
      <c r="H96" s="1662"/>
      <c r="I96" s="1662"/>
      <c r="J96" s="1662"/>
      <c r="K96" s="1662"/>
      <c r="L96" s="1662"/>
      <c r="M96" s="1662"/>
      <c r="N96" s="1662"/>
      <c r="O96" s="1662"/>
      <c r="P96" s="1662"/>
      <c r="Q96" s="1662"/>
      <c r="R96" s="1662"/>
      <c r="S96" s="1662"/>
      <c r="T96" s="1672"/>
      <c r="U96" s="1679"/>
      <c r="V96" s="1680"/>
      <c r="W96" s="1680"/>
      <c r="X96" s="1680"/>
      <c r="Y96" s="1680"/>
      <c r="Z96" s="1680"/>
      <c r="AA96" s="1680"/>
      <c r="AB96" s="1680"/>
      <c r="AC96" s="1680"/>
      <c r="AD96" s="1680"/>
      <c r="AE96" s="1680"/>
      <c r="AF96" s="1680"/>
      <c r="AG96" s="1680"/>
      <c r="AH96" s="1680"/>
      <c r="AI96" s="1680"/>
      <c r="AJ96" s="1680"/>
      <c r="AK96" s="1680"/>
      <c r="AL96" s="1680"/>
      <c r="AM96" s="1681"/>
    </row>
    <row r="97" spans="1:39" ht="20.100000000000001" customHeight="1">
      <c r="A97" s="1676"/>
      <c r="B97" s="1676"/>
      <c r="C97" s="11"/>
      <c r="D97" s="12"/>
      <c r="E97" s="1673"/>
      <c r="F97" s="1673"/>
      <c r="G97" s="1673"/>
      <c r="H97" s="1673"/>
      <c r="I97" s="1673"/>
      <c r="J97" s="1673"/>
      <c r="K97" s="1673"/>
      <c r="L97" s="1673"/>
      <c r="M97" s="1673"/>
      <c r="N97" s="1673"/>
      <c r="O97" s="1673"/>
      <c r="P97" s="1673"/>
      <c r="Q97" s="1673"/>
      <c r="R97" s="1673"/>
      <c r="S97" s="1673"/>
      <c r="T97" s="1674"/>
      <c r="U97" s="1694"/>
      <c r="V97" s="1682"/>
      <c r="W97" s="1682"/>
      <c r="X97" s="1682"/>
      <c r="Y97" s="1682"/>
      <c r="Z97" s="1682"/>
      <c r="AA97" s="1682"/>
      <c r="AB97" s="1682"/>
      <c r="AC97" s="1682"/>
      <c r="AD97" s="1682"/>
      <c r="AE97" s="1682"/>
      <c r="AF97" s="1682"/>
      <c r="AG97" s="1682"/>
      <c r="AH97" s="1682"/>
      <c r="AI97" s="1682"/>
      <c r="AJ97" s="1682"/>
      <c r="AK97" s="1682"/>
      <c r="AL97" s="1682"/>
      <c r="AM97" s="1683"/>
    </row>
    <row r="98" spans="1:39">
      <c r="A98" s="1646" t="s">
        <v>220</v>
      </c>
      <c r="B98" s="1688"/>
      <c r="C98" s="1659" t="s">
        <v>221</v>
      </c>
      <c r="D98" s="1653"/>
      <c r="E98" s="1653"/>
      <c r="F98" s="1653"/>
      <c r="G98" s="1653"/>
      <c r="H98" s="1653"/>
      <c r="I98" s="1660"/>
      <c r="J98" s="13"/>
      <c r="K98" s="13"/>
      <c r="L98" s="13"/>
      <c r="M98" s="13"/>
      <c r="N98" s="13"/>
      <c r="O98" s="13"/>
      <c r="P98" s="13"/>
      <c r="Q98" s="13"/>
      <c r="R98" s="13"/>
      <c r="S98" s="13"/>
      <c r="T98" s="14"/>
      <c r="U98" s="1646" t="str">
        <f>IF(⑤⑧処遇Ⅰ入力シート!B104="○","☑","□")</f>
        <v>□</v>
      </c>
      <c r="V98" s="1647"/>
      <c r="W98" s="1698" t="s">
        <v>20</v>
      </c>
      <c r="X98" s="1698"/>
      <c r="Y98" s="1698"/>
      <c r="Z98" s="1698"/>
      <c r="AA98" s="1698"/>
      <c r="AB98" s="1698"/>
      <c r="AC98" s="1698"/>
      <c r="AD98" s="1698"/>
      <c r="AE98" s="1698"/>
      <c r="AF98" s="1698"/>
      <c r="AG98" s="1698"/>
      <c r="AH98" s="1698"/>
      <c r="AI98" s="1698"/>
      <c r="AJ98" s="1698"/>
      <c r="AK98" s="1698"/>
      <c r="AL98" s="1698"/>
      <c r="AM98" s="1699"/>
    </row>
    <row r="99" spans="1:39">
      <c r="A99" s="1648"/>
      <c r="B99" s="1689"/>
      <c r="C99" s="9" t="s">
        <v>55</v>
      </c>
      <c r="D99" s="15"/>
      <c r="E99" s="15"/>
      <c r="F99" s="15"/>
      <c r="G99" s="15"/>
      <c r="H99" s="15"/>
      <c r="I99" s="15"/>
      <c r="J99" s="15"/>
      <c r="K99" s="15"/>
      <c r="L99" s="15"/>
      <c r="M99" s="15"/>
      <c r="N99" s="15"/>
      <c r="O99" s="15"/>
      <c r="P99" s="15"/>
      <c r="Q99" s="15"/>
      <c r="R99" s="15"/>
      <c r="S99" s="15"/>
      <c r="T99" s="16"/>
      <c r="U99" s="1648" t="str">
        <f>IF(⑤⑧処遇Ⅰ入力シート!B106="○","☑","□")</f>
        <v>□</v>
      </c>
      <c r="V99" s="1649"/>
      <c r="W99" s="1722" t="s">
        <v>21</v>
      </c>
      <c r="X99" s="1722"/>
      <c r="Y99" s="1722"/>
      <c r="Z99" s="1649" t="s">
        <v>199</v>
      </c>
      <c r="AA99" s="1649"/>
      <c r="AB99" s="1649"/>
      <c r="AC99" s="1627" t="str">
        <f>IF(⑤⑧処遇Ⅰ入力シート!E106="","",⑤⑧処遇Ⅰ入力シート!E106)</f>
        <v/>
      </c>
      <c r="AD99" s="1627"/>
      <c r="AE99" s="1627"/>
      <c r="AF99" s="1627"/>
      <c r="AG99" s="1627"/>
      <c r="AH99" s="1627"/>
      <c r="AI99" s="1627"/>
      <c r="AJ99" s="1627"/>
      <c r="AK99" s="1627"/>
      <c r="AL99" s="1627"/>
      <c r="AM99" s="1759"/>
    </row>
    <row r="100" spans="1:39">
      <c r="A100" s="1648"/>
      <c r="B100" s="1689"/>
      <c r="C100" s="1745" t="s">
        <v>222</v>
      </c>
      <c r="D100" s="1719"/>
      <c r="E100" s="1719"/>
      <c r="F100" s="1719"/>
      <c r="G100" s="1719"/>
      <c r="H100" s="1719"/>
      <c r="I100" s="1719"/>
      <c r="J100" s="1719"/>
      <c r="K100" s="1719"/>
      <c r="L100" s="1719"/>
      <c r="M100" s="1719"/>
      <c r="N100" s="1719"/>
      <c r="O100" s="1719"/>
      <c r="P100" s="1719"/>
      <c r="Q100" s="1719"/>
      <c r="R100" s="1719"/>
      <c r="S100" s="1719"/>
      <c r="T100" s="1720"/>
      <c r="U100" s="1648" t="str">
        <f>IF(⑤⑧処遇Ⅰ入力シート!B108="○","☑","□")</f>
        <v>□</v>
      </c>
      <c r="V100" s="1649"/>
      <c r="W100" s="1722" t="s">
        <v>200</v>
      </c>
      <c r="X100" s="1722"/>
      <c r="Y100" s="1722"/>
      <c r="Z100" s="1722"/>
      <c r="AA100" s="1722"/>
      <c r="AB100" s="1722"/>
      <c r="AC100" s="1722"/>
      <c r="AD100" s="1722"/>
      <c r="AE100" s="1722"/>
      <c r="AF100" s="1722"/>
      <c r="AG100" s="1722"/>
      <c r="AH100" s="1722"/>
      <c r="AI100" s="1722"/>
      <c r="AJ100" s="1722"/>
      <c r="AK100" s="1722"/>
      <c r="AL100" s="1722"/>
      <c r="AM100" s="1730"/>
    </row>
    <row r="101" spans="1:39">
      <c r="A101" s="1648"/>
      <c r="B101" s="1689"/>
      <c r="C101" s="1716"/>
      <c r="D101" s="1717"/>
      <c r="E101" s="1717"/>
      <c r="F101" s="1717"/>
      <c r="G101" s="1717"/>
      <c r="H101" s="1717"/>
      <c r="I101" s="1717"/>
      <c r="J101" s="1717"/>
      <c r="K101" s="1717"/>
      <c r="L101" s="1717"/>
      <c r="M101" s="1717"/>
      <c r="N101" s="1717"/>
      <c r="O101" s="1717"/>
      <c r="P101" s="1717"/>
      <c r="Q101" s="1717"/>
      <c r="R101" s="1717"/>
      <c r="S101" s="1717"/>
      <c r="T101" s="1718"/>
      <c r="U101" s="1650" t="str">
        <f>IF(⑤⑧処遇Ⅰ入力シート!B110="○","☑","□")</f>
        <v>□</v>
      </c>
      <c r="V101" s="1651"/>
      <c r="W101" s="1696" t="s">
        <v>201</v>
      </c>
      <c r="X101" s="1696"/>
      <c r="Y101" s="1696"/>
      <c r="Z101" s="1651" t="s">
        <v>199</v>
      </c>
      <c r="AA101" s="1651"/>
      <c r="AB101" s="1651"/>
      <c r="AC101" s="1752" t="str">
        <f>IF(⑤⑧処遇Ⅰ入力シート!E110="","",⑤⑧処遇Ⅰ入力シート!E110)</f>
        <v/>
      </c>
      <c r="AD101" s="1752"/>
      <c r="AE101" s="1752"/>
      <c r="AF101" s="1752"/>
      <c r="AG101" s="1752"/>
      <c r="AH101" s="1752"/>
      <c r="AI101" s="1752"/>
      <c r="AJ101" s="1752"/>
      <c r="AK101" s="1752"/>
      <c r="AL101" s="1752"/>
      <c r="AM101" s="1753"/>
    </row>
    <row r="102" spans="1:39">
      <c r="A102" s="1648"/>
      <c r="B102" s="1689"/>
      <c r="C102" s="1749" t="s">
        <v>224</v>
      </c>
      <c r="D102" s="1691"/>
      <c r="E102" s="1691"/>
      <c r="F102" s="1691"/>
      <c r="G102" s="1691"/>
      <c r="H102" s="1691"/>
      <c r="I102" s="1691"/>
      <c r="J102" s="1691"/>
      <c r="K102" s="1691"/>
      <c r="L102" s="1691"/>
      <c r="M102" s="1691"/>
      <c r="N102" s="1691"/>
      <c r="O102" s="1691"/>
      <c r="P102" s="1691"/>
      <c r="Q102" s="1691"/>
      <c r="R102" s="1691"/>
      <c r="S102" s="1691"/>
      <c r="T102" s="1692"/>
      <c r="U102" s="1652" t="s">
        <v>225</v>
      </c>
      <c r="V102" s="1698"/>
      <c r="W102" s="1698"/>
      <c r="X102" s="1647" t="s">
        <v>57</v>
      </c>
      <c r="Y102" s="1647"/>
      <c r="Z102" s="1647" t="str">
        <f>IF(⑤⑧処遇Ⅰ入力シート!H104="","",⑤⑧処遇Ⅰ入力シート!H104)</f>
        <v/>
      </c>
      <c r="AA102" s="1647"/>
      <c r="AB102" s="13" t="s">
        <v>17</v>
      </c>
      <c r="AC102" s="1647" t="str">
        <f>IF(⑤⑧処遇Ⅰ入力シート!J104="","",⑤⑧処遇Ⅰ入力シート!J104)</f>
        <v/>
      </c>
      <c r="AD102" s="1647"/>
      <c r="AE102" s="13" t="s">
        <v>59</v>
      </c>
      <c r="AF102" s="17"/>
      <c r="AG102" s="17"/>
      <c r="AH102" s="13"/>
      <c r="AI102" s="13"/>
      <c r="AJ102" s="13"/>
      <c r="AK102" s="13"/>
      <c r="AL102" s="13"/>
      <c r="AM102" s="14"/>
    </row>
    <row r="103" spans="1:39">
      <c r="A103" s="1648"/>
      <c r="B103" s="1689"/>
      <c r="C103" s="1661"/>
      <c r="D103" s="1662"/>
      <c r="E103" s="1662"/>
      <c r="F103" s="1662"/>
      <c r="G103" s="1662"/>
      <c r="H103" s="1662"/>
      <c r="I103" s="1662"/>
      <c r="J103" s="1662"/>
      <c r="K103" s="1662"/>
      <c r="L103" s="1662"/>
      <c r="M103" s="1662"/>
      <c r="N103" s="1662"/>
      <c r="O103" s="1662"/>
      <c r="P103" s="1662"/>
      <c r="Q103" s="1662"/>
      <c r="R103" s="1662"/>
      <c r="S103" s="1662"/>
      <c r="T103" s="1672"/>
      <c r="U103" s="9"/>
      <c r="V103" s="15"/>
      <c r="X103" s="1649" t="s">
        <v>182</v>
      </c>
      <c r="Y103" s="1649"/>
      <c r="Z103" s="1649" t="s">
        <v>57</v>
      </c>
      <c r="AA103" s="1649"/>
      <c r="AB103" s="1649" t="str">
        <f>IF(⑤⑧処遇Ⅰ入力シート!I108="","",⑤⑧処遇Ⅰ入力シート!I108)</f>
        <v/>
      </c>
      <c r="AC103" s="1649"/>
      <c r="AD103" s="15" t="s">
        <v>17</v>
      </c>
      <c r="AE103" s="1649" t="str">
        <f>IF(⑤⑧処遇Ⅰ入力シート!K108="","",⑤⑧処遇Ⅰ入力シート!K108)</f>
        <v/>
      </c>
      <c r="AF103" s="1649"/>
      <c r="AG103" s="15" t="s">
        <v>59</v>
      </c>
      <c r="AH103" s="15"/>
      <c r="AI103" s="15"/>
      <c r="AJ103" s="15"/>
      <c r="AK103" s="15"/>
      <c r="AL103" s="15"/>
      <c r="AM103" s="16"/>
    </row>
    <row r="104" spans="1:39">
      <c r="A104" s="1648"/>
      <c r="B104" s="1689"/>
      <c r="C104" s="1661"/>
      <c r="D104" s="1662"/>
      <c r="E104" s="1662"/>
      <c r="F104" s="1662"/>
      <c r="G104" s="1662"/>
      <c r="H104" s="1662"/>
      <c r="I104" s="1662"/>
      <c r="J104" s="1662"/>
      <c r="K104" s="1662"/>
      <c r="L104" s="1662"/>
      <c r="M104" s="1662"/>
      <c r="N104" s="1662"/>
      <c r="O104" s="1662"/>
      <c r="P104" s="1662"/>
      <c r="Q104" s="1662"/>
      <c r="R104" s="1662"/>
      <c r="S104" s="1662"/>
      <c r="T104" s="1672"/>
      <c r="U104" s="1746" t="s">
        <v>226</v>
      </c>
      <c r="V104" s="1747"/>
      <c r="W104" s="1747"/>
      <c r="X104" s="1747" t="s">
        <v>227</v>
      </c>
      <c r="Y104" s="1747"/>
      <c r="Z104" s="1747"/>
      <c r="AA104" s="1747"/>
      <c r="AB104" s="1747"/>
      <c r="AC104" s="1747"/>
      <c r="AD104" s="1747"/>
      <c r="AE104" s="1747"/>
      <c r="AF104" s="1747"/>
      <c r="AG104" s="1747"/>
      <c r="AH104" s="1747"/>
      <c r="AI104" s="1747"/>
      <c r="AJ104" s="1747"/>
      <c r="AK104" s="1747"/>
      <c r="AL104" s="1747"/>
      <c r="AM104" s="1748"/>
    </row>
    <row r="105" spans="1:39" ht="25.5" customHeight="1">
      <c r="A105" s="1648"/>
      <c r="B105" s="1689"/>
      <c r="C105" s="1661"/>
      <c r="D105" s="1662"/>
      <c r="E105" s="1662"/>
      <c r="F105" s="1662"/>
      <c r="G105" s="1662"/>
      <c r="H105" s="1662"/>
      <c r="I105" s="1662"/>
      <c r="J105" s="1662"/>
      <c r="K105" s="1662"/>
      <c r="L105" s="1662"/>
      <c r="M105" s="1662"/>
      <c r="N105" s="1662"/>
      <c r="O105" s="1662"/>
      <c r="P105" s="1662"/>
      <c r="Q105" s="1662"/>
      <c r="R105" s="1662"/>
      <c r="S105" s="1662"/>
      <c r="T105" s="1672"/>
      <c r="U105" s="1745" t="str">
        <f>IF(⑤⑧処遇Ⅰ入力シート!M104="","",⑤⑧処遇Ⅰ入力シート!M104)</f>
        <v/>
      </c>
      <c r="V105" s="1719"/>
      <c r="W105" s="1719"/>
      <c r="X105" s="1719"/>
      <c r="Y105" s="1719"/>
      <c r="Z105" s="1719"/>
      <c r="AA105" s="1719"/>
      <c r="AB105" s="1719"/>
      <c r="AC105" s="1719"/>
      <c r="AD105" s="1719"/>
      <c r="AE105" s="1719"/>
      <c r="AF105" s="1719"/>
      <c r="AG105" s="1719"/>
      <c r="AH105" s="1719"/>
      <c r="AI105" s="1719"/>
      <c r="AJ105" s="1719"/>
      <c r="AK105" s="1719"/>
      <c r="AL105" s="1719"/>
      <c r="AM105" s="1720"/>
    </row>
    <row r="106" spans="1:39" ht="25.5" customHeight="1">
      <c r="A106" s="1648"/>
      <c r="B106" s="1689"/>
      <c r="C106" s="1661"/>
      <c r="D106" s="1662"/>
      <c r="E106" s="1662"/>
      <c r="F106" s="1662"/>
      <c r="G106" s="1662"/>
      <c r="H106" s="1662"/>
      <c r="I106" s="1662"/>
      <c r="J106" s="1662"/>
      <c r="K106" s="1662"/>
      <c r="L106" s="1662"/>
      <c r="M106" s="1662"/>
      <c r="N106" s="1662"/>
      <c r="O106" s="1662"/>
      <c r="P106" s="1662"/>
      <c r="Q106" s="1662"/>
      <c r="R106" s="1662"/>
      <c r="S106" s="1662"/>
      <c r="T106" s="1672"/>
      <c r="U106" s="1745"/>
      <c r="V106" s="1719"/>
      <c r="W106" s="1719"/>
      <c r="X106" s="1719"/>
      <c r="Y106" s="1719"/>
      <c r="Z106" s="1719"/>
      <c r="AA106" s="1719"/>
      <c r="AB106" s="1719"/>
      <c r="AC106" s="1719"/>
      <c r="AD106" s="1719"/>
      <c r="AE106" s="1719"/>
      <c r="AF106" s="1719"/>
      <c r="AG106" s="1719"/>
      <c r="AH106" s="1719"/>
      <c r="AI106" s="1719"/>
      <c r="AJ106" s="1719"/>
      <c r="AK106" s="1719"/>
      <c r="AL106" s="1719"/>
      <c r="AM106" s="1720"/>
    </row>
    <row r="107" spans="1:39" ht="25.5" customHeight="1">
      <c r="A107" s="1648"/>
      <c r="B107" s="1689"/>
      <c r="C107" s="1661"/>
      <c r="D107" s="1662"/>
      <c r="E107" s="1662"/>
      <c r="F107" s="1662"/>
      <c r="G107" s="1662"/>
      <c r="H107" s="1662"/>
      <c r="I107" s="1662"/>
      <c r="J107" s="1662"/>
      <c r="K107" s="1662"/>
      <c r="L107" s="1662"/>
      <c r="M107" s="1662"/>
      <c r="N107" s="1662"/>
      <c r="O107" s="1662"/>
      <c r="P107" s="1662"/>
      <c r="Q107" s="1662"/>
      <c r="R107" s="1662"/>
      <c r="S107" s="1662"/>
      <c r="T107" s="1672"/>
      <c r="U107" s="1745"/>
      <c r="V107" s="1719"/>
      <c r="W107" s="1719"/>
      <c r="X107" s="1719"/>
      <c r="Y107" s="1719"/>
      <c r="Z107" s="1719"/>
      <c r="AA107" s="1719"/>
      <c r="AB107" s="1719"/>
      <c r="AC107" s="1719"/>
      <c r="AD107" s="1719"/>
      <c r="AE107" s="1719"/>
      <c r="AF107" s="1719"/>
      <c r="AG107" s="1719"/>
      <c r="AH107" s="1719"/>
      <c r="AI107" s="1719"/>
      <c r="AJ107" s="1719"/>
      <c r="AK107" s="1719"/>
      <c r="AL107" s="1719"/>
      <c r="AM107" s="1720"/>
    </row>
    <row r="108" spans="1:39" ht="25.5" customHeight="1">
      <c r="A108" s="1650"/>
      <c r="B108" s="1690"/>
      <c r="C108" s="1750"/>
      <c r="D108" s="1673"/>
      <c r="E108" s="1673"/>
      <c r="F108" s="1673"/>
      <c r="G108" s="1673"/>
      <c r="H108" s="1673"/>
      <c r="I108" s="1673"/>
      <c r="J108" s="1673"/>
      <c r="K108" s="1673"/>
      <c r="L108" s="1673"/>
      <c r="M108" s="1673"/>
      <c r="N108" s="1673"/>
      <c r="O108" s="1673"/>
      <c r="P108" s="1673"/>
      <c r="Q108" s="1673"/>
      <c r="R108" s="1673"/>
      <c r="S108" s="1673"/>
      <c r="T108" s="1674"/>
      <c r="U108" s="1716"/>
      <c r="V108" s="1717"/>
      <c r="W108" s="1717"/>
      <c r="X108" s="1717"/>
      <c r="Y108" s="1717"/>
      <c r="Z108" s="1717"/>
      <c r="AA108" s="1717"/>
      <c r="AB108" s="1717"/>
      <c r="AC108" s="1717"/>
      <c r="AD108" s="1717"/>
      <c r="AE108" s="1717"/>
      <c r="AF108" s="1717"/>
      <c r="AG108" s="1717"/>
      <c r="AH108" s="1717"/>
      <c r="AI108" s="1717"/>
      <c r="AJ108" s="1717"/>
      <c r="AK108" s="1717"/>
      <c r="AL108" s="1717"/>
      <c r="AM108" s="1718"/>
    </row>
    <row r="109" spans="1:39">
      <c r="A109" s="1646" t="s">
        <v>228</v>
      </c>
      <c r="B109" s="1688"/>
      <c r="C109" s="1698" t="s">
        <v>229</v>
      </c>
      <c r="D109" s="1698"/>
      <c r="E109" s="1698"/>
      <c r="F109" s="1698"/>
      <c r="G109" s="1698"/>
      <c r="H109" s="1698"/>
      <c r="I109" s="1698"/>
      <c r="J109" s="1698"/>
      <c r="K109" s="1698"/>
      <c r="L109" s="1698"/>
      <c r="M109" s="1698"/>
      <c r="N109" s="1698"/>
      <c r="O109" s="1698"/>
      <c r="P109" s="1698"/>
      <c r="Q109" s="1698"/>
      <c r="R109" s="1698"/>
      <c r="S109" s="1698"/>
      <c r="T109" s="1698"/>
      <c r="U109" s="1701" t="str">
        <f>IFERROR(ROUND(W89/U81,0),"")</f>
        <v/>
      </c>
      <c r="V109" s="1675"/>
      <c r="W109" s="1675"/>
      <c r="X109" s="1675"/>
      <c r="Y109" s="1675"/>
      <c r="Z109" s="1675"/>
      <c r="AA109" s="1675"/>
      <c r="AB109" s="1675"/>
      <c r="AC109" s="1675"/>
      <c r="AD109" s="1675"/>
      <c r="AE109" s="1675"/>
      <c r="AF109" s="1675"/>
      <c r="AG109" s="1675"/>
      <c r="AH109" s="1675"/>
      <c r="AI109" s="1675"/>
      <c r="AJ109" s="1675"/>
      <c r="AK109" s="1675"/>
      <c r="AL109" s="1675"/>
      <c r="AM109" s="1693"/>
    </row>
    <row r="110" spans="1:39">
      <c r="A110" s="1650"/>
      <c r="B110" s="1690"/>
      <c r="C110" s="1696" t="s">
        <v>230</v>
      </c>
      <c r="D110" s="1696"/>
      <c r="E110" s="1696"/>
      <c r="F110" s="1696"/>
      <c r="G110" s="1696"/>
      <c r="H110" s="1696"/>
      <c r="I110" s="1696"/>
      <c r="J110" s="1696"/>
      <c r="K110" s="1696"/>
      <c r="L110" s="1696"/>
      <c r="M110" s="1696"/>
      <c r="N110" s="1696"/>
      <c r="O110" s="1696"/>
      <c r="P110" s="1696"/>
      <c r="Q110" s="1696"/>
      <c r="R110" s="1696"/>
      <c r="S110" s="1696"/>
      <c r="T110" s="1696"/>
      <c r="U110" s="1694"/>
      <c r="V110" s="1682"/>
      <c r="W110" s="1682"/>
      <c r="X110" s="1682"/>
      <c r="Y110" s="1682"/>
      <c r="Z110" s="1682"/>
      <c r="AA110" s="1682"/>
      <c r="AB110" s="1682"/>
      <c r="AC110" s="1682"/>
      <c r="AD110" s="1682"/>
      <c r="AE110" s="1682"/>
      <c r="AF110" s="1682"/>
      <c r="AG110" s="1682"/>
      <c r="AH110" s="1682"/>
      <c r="AI110" s="1682"/>
      <c r="AJ110" s="1682"/>
      <c r="AK110" s="1682"/>
      <c r="AL110" s="1682"/>
      <c r="AM110" s="1683"/>
    </row>
    <row r="112" spans="1:39">
      <c r="A112" s="1" t="s">
        <v>235</v>
      </c>
    </row>
    <row r="113" spans="1:39">
      <c r="A113" s="1" t="s">
        <v>236</v>
      </c>
    </row>
    <row r="114" spans="1:39">
      <c r="A114" s="1646" t="s">
        <v>176</v>
      </c>
      <c r="B114" s="1688"/>
      <c r="C114" s="1652" t="s">
        <v>205</v>
      </c>
      <c r="D114" s="1698"/>
      <c r="E114" s="1698"/>
      <c r="F114" s="1698"/>
      <c r="G114" s="1698"/>
      <c r="H114" s="1698"/>
      <c r="I114" s="1698"/>
      <c r="J114" s="1698"/>
      <c r="K114" s="1698"/>
      <c r="L114" s="1698"/>
      <c r="M114" s="1698"/>
      <c r="N114" s="1698"/>
      <c r="O114" s="1698"/>
      <c r="P114" s="1698"/>
      <c r="Q114" s="1698"/>
      <c r="R114" s="1698"/>
      <c r="S114" s="1698"/>
      <c r="T114" s="1699"/>
      <c r="U114" s="1728">
        <f>SUM(U116:AM122)</f>
        <v>0</v>
      </c>
      <c r="V114" s="1728"/>
      <c r="W114" s="1728"/>
      <c r="X114" s="1728"/>
      <c r="Y114" s="1728"/>
      <c r="Z114" s="1728"/>
      <c r="AA114" s="1728"/>
      <c r="AB114" s="1728"/>
      <c r="AC114" s="1728"/>
      <c r="AD114" s="1728"/>
      <c r="AE114" s="1728"/>
      <c r="AF114" s="1728"/>
      <c r="AG114" s="1728"/>
      <c r="AH114" s="1728"/>
      <c r="AI114" s="1728"/>
      <c r="AJ114" s="1728"/>
      <c r="AK114" s="1728"/>
      <c r="AL114" s="1728"/>
      <c r="AM114" s="1728"/>
    </row>
    <row r="115" spans="1:39">
      <c r="A115" s="1648"/>
      <c r="B115" s="1689"/>
      <c r="C115" s="1663" t="s">
        <v>206</v>
      </c>
      <c r="D115" s="1664"/>
      <c r="E115" s="1664"/>
      <c r="F115" s="1664"/>
      <c r="G115" s="1664"/>
      <c r="H115" s="1664"/>
      <c r="I115" s="1664"/>
      <c r="J115" s="1664"/>
      <c r="K115" s="1664"/>
      <c r="L115" s="1664"/>
      <c r="M115" s="1664"/>
      <c r="N115" s="1664"/>
      <c r="O115" s="1664"/>
      <c r="P115" s="1664"/>
      <c r="Q115" s="1664"/>
      <c r="R115" s="1664"/>
      <c r="S115" s="1664"/>
      <c r="T115" s="1755"/>
      <c r="U115" s="1754"/>
      <c r="V115" s="1754"/>
      <c r="W115" s="1754"/>
      <c r="X115" s="1754"/>
      <c r="Y115" s="1754"/>
      <c r="Z115" s="1754"/>
      <c r="AA115" s="1754"/>
      <c r="AB115" s="1754"/>
      <c r="AC115" s="1754"/>
      <c r="AD115" s="1754"/>
      <c r="AE115" s="1754"/>
      <c r="AF115" s="1754"/>
      <c r="AG115" s="1754"/>
      <c r="AH115" s="1754"/>
      <c r="AI115" s="1754"/>
      <c r="AJ115" s="1754"/>
      <c r="AK115" s="1754"/>
      <c r="AL115" s="1754"/>
      <c r="AM115" s="1754"/>
    </row>
    <row r="116" spans="1:39">
      <c r="A116" s="1648"/>
      <c r="B116" s="1689"/>
      <c r="C116" s="9"/>
      <c r="D116" s="15"/>
      <c r="E116" s="15"/>
      <c r="F116" s="15"/>
      <c r="G116" s="15"/>
      <c r="H116" s="15"/>
      <c r="I116" s="15"/>
      <c r="J116" s="15"/>
      <c r="K116" s="15"/>
      <c r="L116" s="15"/>
      <c r="M116" s="15"/>
      <c r="N116" s="1756" t="s">
        <v>41</v>
      </c>
      <c r="O116" s="1757"/>
      <c r="P116" s="1757"/>
      <c r="Q116" s="1757"/>
      <c r="R116" s="1757"/>
      <c r="S116" s="1757"/>
      <c r="T116" s="1758"/>
      <c r="U116" s="1760">
        <f>IF('⑦明細書（参考様式）'!CV64="","",'⑦明細書（参考様式）'!CV64)</f>
        <v>0</v>
      </c>
      <c r="V116" s="1761"/>
      <c r="W116" s="1761"/>
      <c r="X116" s="1761"/>
      <c r="Y116" s="1761"/>
      <c r="Z116" s="1761"/>
      <c r="AA116" s="1761"/>
      <c r="AB116" s="1761"/>
      <c r="AC116" s="1761"/>
      <c r="AD116" s="1761"/>
      <c r="AE116" s="1761"/>
      <c r="AF116" s="1761"/>
      <c r="AG116" s="1761"/>
      <c r="AH116" s="1761"/>
      <c r="AI116" s="1761"/>
      <c r="AJ116" s="1761"/>
      <c r="AK116" s="1761"/>
      <c r="AL116" s="1761"/>
      <c r="AM116" s="1762"/>
    </row>
    <row r="117" spans="1:39">
      <c r="A117" s="1648"/>
      <c r="B117" s="1689"/>
      <c r="C117" s="9"/>
      <c r="D117" s="15"/>
      <c r="E117" s="15"/>
      <c r="F117" s="15"/>
      <c r="G117" s="15"/>
      <c r="H117" s="15"/>
      <c r="I117" s="15"/>
      <c r="J117" s="15"/>
      <c r="K117" s="15"/>
      <c r="L117" s="15"/>
      <c r="M117" s="15"/>
      <c r="N117" s="1756" t="s">
        <v>146</v>
      </c>
      <c r="O117" s="1757"/>
      <c r="P117" s="1757"/>
      <c r="Q117" s="1757"/>
      <c r="R117" s="1757"/>
      <c r="S117" s="1757"/>
      <c r="T117" s="1758"/>
      <c r="U117" s="1760">
        <f>IF('⑦明細書（参考様式）'!CX64="","",'⑦明細書（参考様式）'!CX64)</f>
        <v>0</v>
      </c>
      <c r="V117" s="1761"/>
      <c r="W117" s="1761"/>
      <c r="X117" s="1761"/>
      <c r="Y117" s="1761"/>
      <c r="Z117" s="1761"/>
      <c r="AA117" s="1761"/>
      <c r="AB117" s="1761"/>
      <c r="AC117" s="1761"/>
      <c r="AD117" s="1761"/>
      <c r="AE117" s="1761"/>
      <c r="AF117" s="1761"/>
      <c r="AG117" s="1761"/>
      <c r="AH117" s="1761"/>
      <c r="AI117" s="1761"/>
      <c r="AJ117" s="1761"/>
      <c r="AK117" s="1761"/>
      <c r="AL117" s="1761"/>
      <c r="AM117" s="1762"/>
    </row>
    <row r="118" spans="1:39">
      <c r="A118" s="1648"/>
      <c r="B118" s="1689"/>
      <c r="C118" s="9"/>
      <c r="D118" s="15"/>
      <c r="E118" s="15"/>
      <c r="F118" s="15"/>
      <c r="G118" s="15"/>
      <c r="H118" s="15"/>
      <c r="I118" s="15"/>
      <c r="J118" s="15"/>
      <c r="K118" s="15"/>
      <c r="L118" s="15"/>
      <c r="M118" s="15"/>
      <c r="N118" s="1756" t="s">
        <v>237</v>
      </c>
      <c r="O118" s="1757"/>
      <c r="P118" s="1757"/>
      <c r="Q118" s="1757"/>
      <c r="R118" s="1757"/>
      <c r="S118" s="1757"/>
      <c r="T118" s="1758"/>
      <c r="U118" s="1760">
        <f>IF('⑦明細書（参考様式）'!CZ64="","",'⑦明細書（参考様式）'!CZ64)</f>
        <v>0</v>
      </c>
      <c r="V118" s="1761"/>
      <c r="W118" s="1761"/>
      <c r="X118" s="1761"/>
      <c r="Y118" s="1761"/>
      <c r="Z118" s="1761"/>
      <c r="AA118" s="1761"/>
      <c r="AB118" s="1761"/>
      <c r="AC118" s="1761"/>
      <c r="AD118" s="1761"/>
      <c r="AE118" s="1761"/>
      <c r="AF118" s="1761"/>
      <c r="AG118" s="1761"/>
      <c r="AH118" s="1761"/>
      <c r="AI118" s="1761"/>
      <c r="AJ118" s="1761"/>
      <c r="AK118" s="1761"/>
      <c r="AL118" s="1761"/>
      <c r="AM118" s="1762"/>
    </row>
    <row r="119" spans="1:39">
      <c r="A119" s="1648"/>
      <c r="B119" s="1689"/>
      <c r="C119" s="9"/>
      <c r="D119" s="15"/>
      <c r="E119" s="15"/>
      <c r="F119" s="15"/>
      <c r="G119" s="15"/>
      <c r="H119" s="15"/>
      <c r="I119" s="15"/>
      <c r="J119" s="15"/>
      <c r="K119" s="15"/>
      <c r="L119" s="15"/>
      <c r="M119" s="15"/>
      <c r="N119" s="1756" t="s">
        <v>238</v>
      </c>
      <c r="O119" s="1757"/>
      <c r="P119" s="1757"/>
      <c r="Q119" s="1757"/>
      <c r="R119" s="1757"/>
      <c r="S119" s="1757"/>
      <c r="T119" s="1758"/>
      <c r="U119" s="1760">
        <f>IF('⑦明細書（参考様式）'!DB64="","",'⑦明細書（参考様式）'!DB64)</f>
        <v>0</v>
      </c>
      <c r="V119" s="1761"/>
      <c r="W119" s="1761"/>
      <c r="X119" s="1761"/>
      <c r="Y119" s="1761"/>
      <c r="Z119" s="1761"/>
      <c r="AA119" s="1761"/>
      <c r="AB119" s="1761"/>
      <c r="AC119" s="1761"/>
      <c r="AD119" s="1761"/>
      <c r="AE119" s="1761"/>
      <c r="AF119" s="1761"/>
      <c r="AG119" s="1761"/>
      <c r="AH119" s="1761"/>
      <c r="AI119" s="1761"/>
      <c r="AJ119" s="1761"/>
      <c r="AK119" s="1761"/>
      <c r="AL119" s="1761"/>
      <c r="AM119" s="1762"/>
    </row>
    <row r="120" spans="1:39">
      <c r="A120" s="1648"/>
      <c r="B120" s="1689"/>
      <c r="C120" s="9"/>
      <c r="D120" s="15"/>
      <c r="E120" s="15"/>
      <c r="F120" s="15"/>
      <c r="G120" s="15"/>
      <c r="H120" s="15"/>
      <c r="I120" s="15"/>
      <c r="J120" s="15"/>
      <c r="K120" s="15"/>
      <c r="L120" s="15"/>
      <c r="M120" s="15"/>
      <c r="N120" s="1756" t="s">
        <v>239</v>
      </c>
      <c r="O120" s="1757"/>
      <c r="P120" s="1757"/>
      <c r="Q120" s="1757"/>
      <c r="R120" s="1757"/>
      <c r="S120" s="1757"/>
      <c r="T120" s="1758"/>
      <c r="U120" s="1760">
        <f>IF('⑦明細書（参考様式）'!DD64="","",'⑦明細書（参考様式）'!DD64)</f>
        <v>0</v>
      </c>
      <c r="V120" s="1761"/>
      <c r="W120" s="1761"/>
      <c r="X120" s="1761"/>
      <c r="Y120" s="1761"/>
      <c r="Z120" s="1761"/>
      <c r="AA120" s="1761"/>
      <c r="AB120" s="1761"/>
      <c r="AC120" s="1761"/>
      <c r="AD120" s="1761"/>
      <c r="AE120" s="1761"/>
      <c r="AF120" s="1761"/>
      <c r="AG120" s="1761"/>
      <c r="AH120" s="1761"/>
      <c r="AI120" s="1761"/>
      <c r="AJ120" s="1761"/>
      <c r="AK120" s="1761"/>
      <c r="AL120" s="1761"/>
      <c r="AM120" s="1762"/>
    </row>
    <row r="121" spans="1:39">
      <c r="A121" s="1648"/>
      <c r="B121" s="1689"/>
      <c r="C121" s="9"/>
      <c r="D121" s="15"/>
      <c r="E121" s="15"/>
      <c r="F121" s="15"/>
      <c r="G121" s="15"/>
      <c r="H121" s="15"/>
      <c r="I121" s="15"/>
      <c r="J121" s="15"/>
      <c r="K121" s="15"/>
      <c r="L121" s="15"/>
      <c r="M121" s="15"/>
      <c r="N121" s="1756" t="s">
        <v>240</v>
      </c>
      <c r="O121" s="1757"/>
      <c r="P121" s="1757"/>
      <c r="Q121" s="1757"/>
      <c r="R121" s="1757"/>
      <c r="S121" s="1757"/>
      <c r="T121" s="1758"/>
      <c r="U121" s="1760">
        <f>IF('⑦明細書（参考様式）'!DF64="","",'⑦明細書（参考様式）'!DF64)</f>
        <v>0</v>
      </c>
      <c r="V121" s="1761"/>
      <c r="W121" s="1761"/>
      <c r="X121" s="1761"/>
      <c r="Y121" s="1761"/>
      <c r="Z121" s="1761"/>
      <c r="AA121" s="1761"/>
      <c r="AB121" s="1761"/>
      <c r="AC121" s="1761"/>
      <c r="AD121" s="1761"/>
      <c r="AE121" s="1761"/>
      <c r="AF121" s="1761"/>
      <c r="AG121" s="1761"/>
      <c r="AH121" s="1761"/>
      <c r="AI121" s="1761"/>
      <c r="AJ121" s="1761"/>
      <c r="AK121" s="1761"/>
      <c r="AL121" s="1761"/>
      <c r="AM121" s="1762"/>
    </row>
    <row r="122" spans="1:39">
      <c r="A122" s="1650"/>
      <c r="B122" s="1690"/>
      <c r="C122" s="11"/>
      <c r="D122" s="18"/>
      <c r="E122" s="18"/>
      <c r="F122" s="18"/>
      <c r="G122" s="18"/>
      <c r="H122" s="18"/>
      <c r="I122" s="18"/>
      <c r="J122" s="18"/>
      <c r="K122" s="18"/>
      <c r="L122" s="18"/>
      <c r="M122" s="18"/>
      <c r="N122" s="1763" t="s">
        <v>201</v>
      </c>
      <c r="O122" s="1764"/>
      <c r="P122" s="1764"/>
      <c r="Q122" s="1764"/>
      <c r="R122" s="1764"/>
      <c r="S122" s="1764"/>
      <c r="T122" s="1765"/>
      <c r="U122" s="1766">
        <f>IF('⑦明細書（参考様式）'!DH64="","",'⑦明細書（参考様式）'!DH64)</f>
        <v>0</v>
      </c>
      <c r="V122" s="1767"/>
      <c r="W122" s="1767"/>
      <c r="X122" s="1767"/>
      <c r="Y122" s="1767"/>
      <c r="Z122" s="1767"/>
      <c r="AA122" s="1767"/>
      <c r="AB122" s="1767"/>
      <c r="AC122" s="1767"/>
      <c r="AD122" s="1767"/>
      <c r="AE122" s="1767"/>
      <c r="AF122" s="1767"/>
      <c r="AG122" s="1767"/>
      <c r="AH122" s="1767"/>
      <c r="AI122" s="1767"/>
      <c r="AJ122" s="1767"/>
      <c r="AK122" s="1767"/>
      <c r="AL122" s="1767"/>
      <c r="AM122" s="1768"/>
    </row>
    <row r="123" spans="1:39">
      <c r="A123" s="1646" t="s">
        <v>179</v>
      </c>
      <c r="B123" s="1688"/>
      <c r="C123" s="1652" t="s">
        <v>207</v>
      </c>
      <c r="D123" s="1698"/>
      <c r="E123" s="1698"/>
      <c r="F123" s="1698"/>
      <c r="G123" s="1698"/>
      <c r="H123" s="1698"/>
      <c r="I123" s="1698"/>
      <c r="J123" s="1698"/>
      <c r="K123" s="1698"/>
      <c r="L123" s="1698"/>
      <c r="M123" s="1698"/>
      <c r="N123" s="1698"/>
      <c r="O123" s="1698"/>
      <c r="P123" s="1698"/>
      <c r="Q123" s="1698"/>
      <c r="R123" s="1698"/>
      <c r="S123" s="1698"/>
      <c r="T123" s="1699"/>
      <c r="U123" s="1728">
        <f>SUM(U125:AM131)</f>
        <v>0</v>
      </c>
      <c r="V123" s="1728"/>
      <c r="W123" s="1728"/>
      <c r="X123" s="1728"/>
      <c r="Y123" s="1728"/>
      <c r="Z123" s="1728"/>
      <c r="AA123" s="1728"/>
      <c r="AB123" s="1728"/>
      <c r="AC123" s="1728"/>
      <c r="AD123" s="1728"/>
      <c r="AE123" s="1728"/>
      <c r="AF123" s="1728"/>
      <c r="AG123" s="1728"/>
      <c r="AH123" s="1728"/>
      <c r="AI123" s="1728"/>
      <c r="AJ123" s="1728"/>
      <c r="AK123" s="1728"/>
      <c r="AL123" s="1728"/>
      <c r="AM123" s="1728"/>
    </row>
    <row r="124" spans="1:39">
      <c r="A124" s="1648"/>
      <c r="B124" s="1689"/>
      <c r="C124" s="1663" t="s">
        <v>206</v>
      </c>
      <c r="D124" s="1664"/>
      <c r="E124" s="1664"/>
      <c r="F124" s="1664"/>
      <c r="G124" s="1664"/>
      <c r="H124" s="1664"/>
      <c r="I124" s="1664"/>
      <c r="J124" s="1664"/>
      <c r="K124" s="1664"/>
      <c r="L124" s="1664"/>
      <c r="M124" s="1664"/>
      <c r="N124" s="1664"/>
      <c r="O124" s="1664"/>
      <c r="P124" s="1664"/>
      <c r="Q124" s="1664"/>
      <c r="R124" s="1664"/>
      <c r="S124" s="1664"/>
      <c r="T124" s="1755"/>
      <c r="U124" s="1754"/>
      <c r="V124" s="1754"/>
      <c r="W124" s="1754"/>
      <c r="X124" s="1754"/>
      <c r="Y124" s="1754"/>
      <c r="Z124" s="1754"/>
      <c r="AA124" s="1754"/>
      <c r="AB124" s="1754"/>
      <c r="AC124" s="1754"/>
      <c r="AD124" s="1754"/>
      <c r="AE124" s="1754"/>
      <c r="AF124" s="1754"/>
      <c r="AG124" s="1754"/>
      <c r="AH124" s="1754"/>
      <c r="AI124" s="1754"/>
      <c r="AJ124" s="1754"/>
      <c r="AK124" s="1754"/>
      <c r="AL124" s="1754"/>
      <c r="AM124" s="1754"/>
    </row>
    <row r="125" spans="1:39">
      <c r="A125" s="1648"/>
      <c r="B125" s="1689"/>
      <c r="C125" s="9"/>
      <c r="D125" s="15"/>
      <c r="E125" s="15"/>
      <c r="F125" s="15"/>
      <c r="G125" s="15"/>
      <c r="H125" s="15"/>
      <c r="I125" s="15"/>
      <c r="J125" s="15"/>
      <c r="K125" s="15"/>
      <c r="L125" s="15"/>
      <c r="M125" s="15"/>
      <c r="N125" s="1756" t="s">
        <v>41</v>
      </c>
      <c r="O125" s="1757"/>
      <c r="P125" s="1757"/>
      <c r="Q125" s="1757"/>
      <c r="R125" s="1757"/>
      <c r="S125" s="1757"/>
      <c r="T125" s="1758"/>
      <c r="U125" s="1760">
        <f>IF('⑦明細書（参考様式）'!CW64="","",'⑦明細書（参考様式）'!CW64)</f>
        <v>0</v>
      </c>
      <c r="V125" s="1761"/>
      <c r="W125" s="1761"/>
      <c r="X125" s="1761"/>
      <c r="Y125" s="1761"/>
      <c r="Z125" s="1761"/>
      <c r="AA125" s="1761"/>
      <c r="AB125" s="1761"/>
      <c r="AC125" s="1761"/>
      <c r="AD125" s="1761"/>
      <c r="AE125" s="1761"/>
      <c r="AF125" s="1761"/>
      <c r="AG125" s="1761"/>
      <c r="AH125" s="1761"/>
      <c r="AI125" s="1761"/>
      <c r="AJ125" s="1761"/>
      <c r="AK125" s="1761"/>
      <c r="AL125" s="1761"/>
      <c r="AM125" s="1762"/>
    </row>
    <row r="126" spans="1:39">
      <c r="A126" s="1648"/>
      <c r="B126" s="1689"/>
      <c r="C126" s="9"/>
      <c r="D126" s="15"/>
      <c r="E126" s="15"/>
      <c r="F126" s="15"/>
      <c r="G126" s="15"/>
      <c r="H126" s="15"/>
      <c r="I126" s="15"/>
      <c r="J126" s="15"/>
      <c r="K126" s="15"/>
      <c r="L126" s="15"/>
      <c r="M126" s="15"/>
      <c r="N126" s="1756" t="s">
        <v>146</v>
      </c>
      <c r="O126" s="1757"/>
      <c r="P126" s="1757"/>
      <c r="Q126" s="1757"/>
      <c r="R126" s="1757"/>
      <c r="S126" s="1757"/>
      <c r="T126" s="1758"/>
      <c r="U126" s="1760">
        <f>IF('⑦明細書（参考様式）'!CY64="","",'⑦明細書（参考様式）'!CY64)</f>
        <v>0</v>
      </c>
      <c r="V126" s="1761"/>
      <c r="W126" s="1761"/>
      <c r="X126" s="1761"/>
      <c r="Y126" s="1761"/>
      <c r="Z126" s="1761"/>
      <c r="AA126" s="1761"/>
      <c r="AB126" s="1761"/>
      <c r="AC126" s="1761"/>
      <c r="AD126" s="1761"/>
      <c r="AE126" s="1761"/>
      <c r="AF126" s="1761"/>
      <c r="AG126" s="1761"/>
      <c r="AH126" s="1761"/>
      <c r="AI126" s="1761"/>
      <c r="AJ126" s="1761"/>
      <c r="AK126" s="1761"/>
      <c r="AL126" s="1761"/>
      <c r="AM126" s="1762"/>
    </row>
    <row r="127" spans="1:39">
      <c r="A127" s="1648"/>
      <c r="B127" s="1689"/>
      <c r="C127" s="9"/>
      <c r="D127" s="15"/>
      <c r="E127" s="15"/>
      <c r="F127" s="15"/>
      <c r="G127" s="15"/>
      <c r="H127" s="15"/>
      <c r="I127" s="15"/>
      <c r="J127" s="15"/>
      <c r="K127" s="15"/>
      <c r="L127" s="15"/>
      <c r="M127" s="15"/>
      <c r="N127" s="1756" t="s">
        <v>237</v>
      </c>
      <c r="O127" s="1757"/>
      <c r="P127" s="1757"/>
      <c r="Q127" s="1757"/>
      <c r="R127" s="1757"/>
      <c r="S127" s="1757"/>
      <c r="T127" s="1758"/>
      <c r="U127" s="1760">
        <f>IF('⑦明細書（参考様式）'!DA64="","",'⑦明細書（参考様式）'!DA64)</f>
        <v>0</v>
      </c>
      <c r="V127" s="1761"/>
      <c r="W127" s="1761"/>
      <c r="X127" s="1761"/>
      <c r="Y127" s="1761"/>
      <c r="Z127" s="1761"/>
      <c r="AA127" s="1761"/>
      <c r="AB127" s="1761"/>
      <c r="AC127" s="1761"/>
      <c r="AD127" s="1761"/>
      <c r="AE127" s="1761"/>
      <c r="AF127" s="1761"/>
      <c r="AG127" s="1761"/>
      <c r="AH127" s="1761"/>
      <c r="AI127" s="1761"/>
      <c r="AJ127" s="1761"/>
      <c r="AK127" s="1761"/>
      <c r="AL127" s="1761"/>
      <c r="AM127" s="1762"/>
    </row>
    <row r="128" spans="1:39">
      <c r="A128" s="1648"/>
      <c r="B128" s="1689"/>
      <c r="C128" s="9"/>
      <c r="D128" s="15"/>
      <c r="E128" s="15"/>
      <c r="F128" s="15"/>
      <c r="G128" s="15"/>
      <c r="H128" s="15"/>
      <c r="I128" s="15"/>
      <c r="J128" s="15"/>
      <c r="K128" s="15"/>
      <c r="L128" s="15"/>
      <c r="M128" s="15"/>
      <c r="N128" s="1756" t="s">
        <v>238</v>
      </c>
      <c r="O128" s="1757"/>
      <c r="P128" s="1757"/>
      <c r="Q128" s="1757"/>
      <c r="R128" s="1757"/>
      <c r="S128" s="1757"/>
      <c r="T128" s="1758"/>
      <c r="U128" s="1760">
        <f>IF('⑦明細書（参考様式）'!DC64="","",'⑦明細書（参考様式）'!DC64)</f>
        <v>0</v>
      </c>
      <c r="V128" s="1761"/>
      <c r="W128" s="1761"/>
      <c r="X128" s="1761"/>
      <c r="Y128" s="1761"/>
      <c r="Z128" s="1761"/>
      <c r="AA128" s="1761"/>
      <c r="AB128" s="1761"/>
      <c r="AC128" s="1761"/>
      <c r="AD128" s="1761"/>
      <c r="AE128" s="1761"/>
      <c r="AF128" s="1761"/>
      <c r="AG128" s="1761"/>
      <c r="AH128" s="1761"/>
      <c r="AI128" s="1761"/>
      <c r="AJ128" s="1761"/>
      <c r="AK128" s="1761"/>
      <c r="AL128" s="1761"/>
      <c r="AM128" s="1762"/>
    </row>
    <row r="129" spans="1:40">
      <c r="A129" s="1648"/>
      <c r="B129" s="1689"/>
      <c r="C129" s="9"/>
      <c r="D129" s="15"/>
      <c r="E129" s="15"/>
      <c r="F129" s="15"/>
      <c r="G129" s="15"/>
      <c r="H129" s="15"/>
      <c r="I129" s="15"/>
      <c r="J129" s="15"/>
      <c r="K129" s="15"/>
      <c r="L129" s="15"/>
      <c r="M129" s="15"/>
      <c r="N129" s="1756" t="s">
        <v>239</v>
      </c>
      <c r="O129" s="1757"/>
      <c r="P129" s="1757"/>
      <c r="Q129" s="1757"/>
      <c r="R129" s="1757"/>
      <c r="S129" s="1757"/>
      <c r="T129" s="1758"/>
      <c r="U129" s="1760">
        <f>IF('⑦明細書（参考様式）'!DE64="","",'⑦明細書（参考様式）'!DE64)</f>
        <v>0</v>
      </c>
      <c r="V129" s="1761"/>
      <c r="W129" s="1761"/>
      <c r="X129" s="1761"/>
      <c r="Y129" s="1761"/>
      <c r="Z129" s="1761"/>
      <c r="AA129" s="1761"/>
      <c r="AB129" s="1761"/>
      <c r="AC129" s="1761"/>
      <c r="AD129" s="1761"/>
      <c r="AE129" s="1761"/>
      <c r="AF129" s="1761"/>
      <c r="AG129" s="1761"/>
      <c r="AH129" s="1761"/>
      <c r="AI129" s="1761"/>
      <c r="AJ129" s="1761"/>
      <c r="AK129" s="1761"/>
      <c r="AL129" s="1761"/>
      <c r="AM129" s="1762"/>
    </row>
    <row r="130" spans="1:40">
      <c r="A130" s="1648"/>
      <c r="B130" s="1689"/>
      <c r="C130" s="9"/>
      <c r="D130" s="15"/>
      <c r="E130" s="15"/>
      <c r="F130" s="15"/>
      <c r="G130" s="15"/>
      <c r="H130" s="15"/>
      <c r="I130" s="15"/>
      <c r="J130" s="15"/>
      <c r="K130" s="15"/>
      <c r="L130" s="15"/>
      <c r="M130" s="15"/>
      <c r="N130" s="1756" t="s">
        <v>240</v>
      </c>
      <c r="O130" s="1757"/>
      <c r="P130" s="1757"/>
      <c r="Q130" s="1757"/>
      <c r="R130" s="1757"/>
      <c r="S130" s="1757"/>
      <c r="T130" s="1758"/>
      <c r="U130" s="1760">
        <f>IF('⑦明細書（参考様式）'!DG64="","",'⑦明細書（参考様式）'!DG64)</f>
        <v>0</v>
      </c>
      <c r="V130" s="1761"/>
      <c r="W130" s="1761"/>
      <c r="X130" s="1761"/>
      <c r="Y130" s="1761"/>
      <c r="Z130" s="1761"/>
      <c r="AA130" s="1761"/>
      <c r="AB130" s="1761"/>
      <c r="AC130" s="1761"/>
      <c r="AD130" s="1761"/>
      <c r="AE130" s="1761"/>
      <c r="AF130" s="1761"/>
      <c r="AG130" s="1761"/>
      <c r="AH130" s="1761"/>
      <c r="AI130" s="1761"/>
      <c r="AJ130" s="1761"/>
      <c r="AK130" s="1761"/>
      <c r="AL130" s="1761"/>
      <c r="AM130" s="1762"/>
    </row>
    <row r="131" spans="1:40">
      <c r="A131" s="1650"/>
      <c r="B131" s="1690"/>
      <c r="C131" s="11"/>
      <c r="D131" s="18"/>
      <c r="E131" s="18"/>
      <c r="F131" s="18"/>
      <c r="G131" s="18"/>
      <c r="H131" s="18"/>
      <c r="I131" s="18"/>
      <c r="J131" s="18"/>
      <c r="K131" s="18"/>
      <c r="L131" s="18"/>
      <c r="M131" s="18"/>
      <c r="N131" s="1763" t="s">
        <v>201</v>
      </c>
      <c r="O131" s="1764"/>
      <c r="P131" s="1764"/>
      <c r="Q131" s="1764"/>
      <c r="R131" s="1764"/>
      <c r="S131" s="1764"/>
      <c r="T131" s="1765"/>
      <c r="U131" s="1760">
        <f>IF('⑦明細書（参考様式）'!DI64="","",'⑦明細書（参考様式）'!DI64)</f>
        <v>0</v>
      </c>
      <c r="V131" s="1761"/>
      <c r="W131" s="1761"/>
      <c r="X131" s="1761"/>
      <c r="Y131" s="1761"/>
      <c r="Z131" s="1761"/>
      <c r="AA131" s="1761"/>
      <c r="AB131" s="1761"/>
      <c r="AC131" s="1761"/>
      <c r="AD131" s="1761"/>
      <c r="AE131" s="1761"/>
      <c r="AF131" s="1761"/>
      <c r="AG131" s="1761"/>
      <c r="AH131" s="1761"/>
      <c r="AI131" s="1761"/>
      <c r="AJ131" s="1761"/>
      <c r="AK131" s="1761"/>
      <c r="AL131" s="1761"/>
      <c r="AM131" s="1762"/>
    </row>
    <row r="132" spans="1:40">
      <c r="A132" s="1646" t="s">
        <v>183</v>
      </c>
      <c r="B132" s="1688"/>
      <c r="C132" s="1652" t="s">
        <v>208</v>
      </c>
      <c r="D132" s="1698"/>
      <c r="E132" s="1698"/>
      <c r="F132" s="1698"/>
      <c r="G132" s="1698"/>
      <c r="H132" s="1698"/>
      <c r="I132" s="1698"/>
      <c r="J132" s="1698"/>
      <c r="K132" s="1698"/>
      <c r="L132" s="1698"/>
      <c r="M132" s="1698"/>
      <c r="N132" s="1698"/>
      <c r="O132" s="1698"/>
      <c r="P132" s="1698"/>
      <c r="Q132" s="1698"/>
      <c r="R132" s="1698"/>
      <c r="S132" s="1698"/>
      <c r="T132" s="1699"/>
      <c r="U132" s="1769">
        <f>'⑦明細書（参考様式）'!DJ64</f>
        <v>0</v>
      </c>
      <c r="V132" s="1770"/>
      <c r="W132" s="1770"/>
      <c r="X132" s="1770"/>
      <c r="Y132" s="1770"/>
      <c r="Z132" s="1770"/>
      <c r="AA132" s="1770"/>
      <c r="AB132" s="1770"/>
      <c r="AC132" s="1770"/>
      <c r="AD132" s="1770"/>
      <c r="AE132" s="1770"/>
      <c r="AF132" s="1770"/>
      <c r="AG132" s="1770"/>
      <c r="AH132" s="1770"/>
      <c r="AI132" s="1770"/>
      <c r="AJ132" s="1770"/>
      <c r="AK132" s="1770"/>
      <c r="AL132" s="1770"/>
      <c r="AM132" s="1771"/>
    </row>
    <row r="133" spans="1:40">
      <c r="A133" s="1650"/>
      <c r="B133" s="1690"/>
      <c r="C133" s="1695" t="s">
        <v>206</v>
      </c>
      <c r="D133" s="1696"/>
      <c r="E133" s="1696"/>
      <c r="F133" s="1696"/>
      <c r="G133" s="1696"/>
      <c r="H133" s="1696"/>
      <c r="I133" s="1696"/>
      <c r="J133" s="1696"/>
      <c r="K133" s="1696"/>
      <c r="L133" s="1696"/>
      <c r="M133" s="1696"/>
      <c r="N133" s="1696"/>
      <c r="O133" s="1696"/>
      <c r="P133" s="1696"/>
      <c r="Q133" s="1696"/>
      <c r="R133" s="1696"/>
      <c r="S133" s="1696"/>
      <c r="T133" s="1697"/>
      <c r="U133" s="1766"/>
      <c r="V133" s="1767"/>
      <c r="W133" s="1767"/>
      <c r="X133" s="1767"/>
      <c r="Y133" s="1767"/>
      <c r="Z133" s="1767"/>
      <c r="AA133" s="1767"/>
      <c r="AB133" s="1767"/>
      <c r="AC133" s="1767"/>
      <c r="AD133" s="1767"/>
      <c r="AE133" s="1767"/>
      <c r="AF133" s="1767"/>
      <c r="AG133" s="1767"/>
      <c r="AH133" s="1767"/>
      <c r="AI133" s="1767"/>
      <c r="AJ133" s="1767"/>
      <c r="AK133" s="1767"/>
      <c r="AL133" s="1767"/>
      <c r="AM133" s="1768"/>
    </row>
    <row r="134" spans="1:40">
      <c r="A134" s="1646" t="s">
        <v>194</v>
      </c>
      <c r="B134" s="1688"/>
      <c r="C134" s="1729" t="s">
        <v>232</v>
      </c>
      <c r="D134" s="1722"/>
      <c r="E134" s="1722"/>
      <c r="F134" s="1722"/>
      <c r="G134" s="1722"/>
      <c r="H134" s="1722"/>
      <c r="I134" s="1722"/>
      <c r="J134" s="1722"/>
      <c r="K134" s="1722"/>
      <c r="L134" s="1722"/>
      <c r="M134" s="1722"/>
      <c r="N134" s="1722"/>
      <c r="O134" s="1722"/>
      <c r="P134" s="1722"/>
      <c r="Q134" s="1722"/>
      <c r="R134" s="1722"/>
      <c r="S134" s="1722"/>
      <c r="T134" s="1730"/>
      <c r="U134" s="1769">
        <f>'⑦明細書（参考様式）'!DK64</f>
        <v>0</v>
      </c>
      <c r="V134" s="1770"/>
      <c r="W134" s="1770"/>
      <c r="X134" s="1770"/>
      <c r="Y134" s="1770"/>
      <c r="Z134" s="1770"/>
      <c r="AA134" s="1770"/>
      <c r="AB134" s="1770"/>
      <c r="AC134" s="1770"/>
      <c r="AD134" s="1770"/>
      <c r="AE134" s="1770"/>
      <c r="AF134" s="1770"/>
      <c r="AG134" s="1770"/>
      <c r="AH134" s="1770"/>
      <c r="AI134" s="1770"/>
      <c r="AJ134" s="1770"/>
      <c r="AK134" s="1770"/>
      <c r="AL134" s="1770"/>
      <c r="AM134" s="1771"/>
    </row>
    <row r="135" spans="1:40">
      <c r="A135" s="1650"/>
      <c r="B135" s="1690"/>
      <c r="C135" s="1695" t="s">
        <v>206</v>
      </c>
      <c r="D135" s="1696"/>
      <c r="E135" s="1696"/>
      <c r="F135" s="1696"/>
      <c r="G135" s="1696"/>
      <c r="H135" s="1696"/>
      <c r="I135" s="1696"/>
      <c r="J135" s="1696"/>
      <c r="K135" s="1696"/>
      <c r="L135" s="1696"/>
      <c r="M135" s="1696"/>
      <c r="N135" s="1696"/>
      <c r="O135" s="1696"/>
      <c r="P135" s="1696"/>
      <c r="Q135" s="1696"/>
      <c r="R135" s="1696"/>
      <c r="S135" s="1696"/>
      <c r="T135" s="1697"/>
      <c r="U135" s="1766"/>
      <c r="V135" s="1767"/>
      <c r="W135" s="1767"/>
      <c r="X135" s="1767"/>
      <c r="Y135" s="1767"/>
      <c r="Z135" s="1767"/>
      <c r="AA135" s="1767"/>
      <c r="AB135" s="1767"/>
      <c r="AC135" s="1767"/>
      <c r="AD135" s="1767"/>
      <c r="AE135" s="1767"/>
      <c r="AF135" s="1767"/>
      <c r="AG135" s="1767"/>
      <c r="AH135" s="1767"/>
      <c r="AI135" s="1767"/>
      <c r="AJ135" s="1767"/>
      <c r="AK135" s="1767"/>
      <c r="AL135" s="1767"/>
      <c r="AM135" s="1768"/>
    </row>
    <row r="136" spans="1:40">
      <c r="A136" s="1646" t="s">
        <v>210</v>
      </c>
      <c r="B136" s="1688"/>
      <c r="C136" s="1652" t="s">
        <v>211</v>
      </c>
      <c r="D136" s="1698"/>
      <c r="E136" s="1698"/>
      <c r="F136" s="1698"/>
      <c r="G136" s="1698"/>
      <c r="H136" s="1698"/>
      <c r="I136" s="1698"/>
      <c r="J136" s="1698"/>
      <c r="K136" s="1698"/>
      <c r="L136" s="1698"/>
      <c r="M136" s="1698"/>
      <c r="N136" s="1698"/>
      <c r="O136" s="1698"/>
      <c r="P136" s="1698"/>
      <c r="Q136" s="1698"/>
      <c r="R136" s="1698"/>
      <c r="S136" s="1698"/>
      <c r="T136" s="1699"/>
      <c r="U136" s="1701">
        <f>'⑦明細書（参考様式）'!DL64</f>
        <v>0</v>
      </c>
      <c r="V136" s="1675"/>
      <c r="W136" s="1675"/>
      <c r="X136" s="1675"/>
      <c r="Y136" s="1675"/>
      <c r="Z136" s="1675"/>
      <c r="AA136" s="1675"/>
      <c r="AB136" s="1675"/>
      <c r="AC136" s="1675"/>
      <c r="AD136" s="1675"/>
      <c r="AE136" s="1675"/>
      <c r="AF136" s="1675"/>
      <c r="AG136" s="1675"/>
      <c r="AH136" s="1675"/>
      <c r="AI136" s="1675"/>
      <c r="AJ136" s="1675"/>
      <c r="AK136" s="1675"/>
      <c r="AL136" s="1675"/>
      <c r="AM136" s="1693"/>
    </row>
    <row r="137" spans="1:40">
      <c r="A137" s="1650"/>
      <c r="B137" s="1690"/>
      <c r="C137" s="1695" t="s">
        <v>212</v>
      </c>
      <c r="D137" s="1696"/>
      <c r="E137" s="1696"/>
      <c r="F137" s="1696"/>
      <c r="G137" s="1696"/>
      <c r="H137" s="1696"/>
      <c r="I137" s="1696"/>
      <c r="J137" s="1696"/>
      <c r="K137" s="1696"/>
      <c r="L137" s="1696"/>
      <c r="M137" s="1696"/>
      <c r="N137" s="1696"/>
      <c r="O137" s="1696"/>
      <c r="P137" s="1696"/>
      <c r="Q137" s="1696"/>
      <c r="R137" s="1696"/>
      <c r="S137" s="1696"/>
      <c r="T137" s="1697"/>
      <c r="U137" s="1694"/>
      <c r="V137" s="1682"/>
      <c r="W137" s="1682"/>
      <c r="X137" s="1682"/>
      <c r="Y137" s="1682"/>
      <c r="Z137" s="1682"/>
      <c r="AA137" s="1682"/>
      <c r="AB137" s="1682"/>
      <c r="AC137" s="1682"/>
      <c r="AD137" s="1682"/>
      <c r="AE137" s="1682"/>
      <c r="AF137" s="1682"/>
      <c r="AG137" s="1682"/>
      <c r="AH137" s="1682"/>
      <c r="AI137" s="1682"/>
      <c r="AJ137" s="1682"/>
      <c r="AK137" s="1682"/>
      <c r="AL137" s="1682"/>
      <c r="AM137" s="1683"/>
    </row>
    <row r="138" spans="1:40">
      <c r="A138" s="1646" t="s">
        <v>213</v>
      </c>
      <c r="B138" s="1688"/>
      <c r="C138" s="1652" t="s">
        <v>233</v>
      </c>
      <c r="D138" s="1698"/>
      <c r="E138" s="1698"/>
      <c r="F138" s="1698"/>
      <c r="G138" s="1698"/>
      <c r="H138" s="1698"/>
      <c r="I138" s="1698"/>
      <c r="J138" s="1698"/>
      <c r="K138" s="1698"/>
      <c r="L138" s="1698"/>
      <c r="M138" s="1698"/>
      <c r="N138" s="1698"/>
      <c r="O138" s="1698"/>
      <c r="P138" s="1698"/>
      <c r="Q138" s="1698"/>
      <c r="R138" s="1698"/>
      <c r="S138" s="1698"/>
      <c r="T138" s="1699"/>
      <c r="U138" s="1701">
        <f>IFERROR(ROUND(U136/U132,0),0)</f>
        <v>0</v>
      </c>
      <c r="V138" s="1675"/>
      <c r="W138" s="1675"/>
      <c r="X138" s="1675"/>
      <c r="Y138" s="1675"/>
      <c r="Z138" s="1675"/>
      <c r="AA138" s="1675"/>
      <c r="AB138" s="1675"/>
      <c r="AC138" s="1675"/>
      <c r="AD138" s="1675"/>
      <c r="AE138" s="1675"/>
      <c r="AF138" s="1675"/>
      <c r="AG138" s="1675"/>
      <c r="AH138" s="1675"/>
      <c r="AI138" s="1675"/>
      <c r="AJ138" s="1675"/>
      <c r="AK138" s="1675"/>
      <c r="AL138" s="1675"/>
      <c r="AM138" s="1693"/>
    </row>
    <row r="139" spans="1:40">
      <c r="A139" s="1650"/>
      <c r="B139" s="1690"/>
      <c r="C139" s="1695" t="s">
        <v>215</v>
      </c>
      <c r="D139" s="1696"/>
      <c r="E139" s="1696"/>
      <c r="F139" s="1696"/>
      <c r="G139" s="1696"/>
      <c r="H139" s="1696"/>
      <c r="I139" s="1696"/>
      <c r="J139" s="1696"/>
      <c r="K139" s="1696"/>
      <c r="L139" s="1696"/>
      <c r="M139" s="1696"/>
      <c r="N139" s="1696"/>
      <c r="O139" s="1696"/>
      <c r="P139" s="1696"/>
      <c r="Q139" s="1696"/>
      <c r="R139" s="1696"/>
      <c r="S139" s="1696"/>
      <c r="T139" s="1697"/>
      <c r="U139" s="1694"/>
      <c r="V139" s="1680"/>
      <c r="W139" s="1682"/>
      <c r="X139" s="1682"/>
      <c r="Y139" s="1682"/>
      <c r="Z139" s="1682"/>
      <c r="AA139" s="1682"/>
      <c r="AB139" s="1682"/>
      <c r="AC139" s="1682"/>
      <c r="AD139" s="1682"/>
      <c r="AE139" s="1682"/>
      <c r="AF139" s="1682"/>
      <c r="AG139" s="1682"/>
      <c r="AH139" s="1682"/>
      <c r="AI139" s="1682"/>
      <c r="AJ139" s="1682"/>
      <c r="AK139" s="1682"/>
      <c r="AL139" s="1682"/>
      <c r="AM139" s="1683"/>
    </row>
    <row r="140" spans="1:40">
      <c r="A140" s="1676" t="s">
        <v>216</v>
      </c>
      <c r="B140" s="1676"/>
      <c r="C140" s="1652" t="s">
        <v>184</v>
      </c>
      <c r="D140" s="1698"/>
      <c r="E140" s="1698"/>
      <c r="F140" s="1698"/>
      <c r="G140" s="1698"/>
      <c r="H140" s="1698"/>
      <c r="I140" s="1698"/>
      <c r="J140" s="1698"/>
      <c r="K140" s="1698"/>
      <c r="L140" s="1698"/>
      <c r="M140" s="1698"/>
      <c r="N140" s="1698"/>
      <c r="O140" s="1698"/>
      <c r="P140" s="1698"/>
      <c r="Q140" s="1698"/>
      <c r="R140" s="1698"/>
      <c r="S140" s="1698"/>
      <c r="T140" s="1699"/>
      <c r="U140" s="1646" t="s">
        <v>241</v>
      </c>
      <c r="V140" s="1647"/>
      <c r="W140" s="1733">
        <f>U144-U145</f>
        <v>0</v>
      </c>
      <c r="X140" s="1733"/>
      <c r="Y140" s="1733"/>
      <c r="Z140" s="1733"/>
      <c r="AA140" s="1733"/>
      <c r="AB140" s="1733"/>
      <c r="AC140" s="1733"/>
      <c r="AD140" s="1733"/>
      <c r="AE140" s="1733"/>
      <c r="AF140" s="1733"/>
      <c r="AG140" s="1733"/>
      <c r="AH140" s="1733"/>
      <c r="AI140" s="1733"/>
      <c r="AJ140" s="1733"/>
      <c r="AK140" s="1733"/>
      <c r="AL140" s="1733"/>
      <c r="AM140" s="1734"/>
      <c r="AN140" s="5"/>
    </row>
    <row r="141" spans="1:40" ht="13.5" customHeight="1">
      <c r="A141" s="1676"/>
      <c r="B141" s="1676"/>
      <c r="C141" s="1661" t="s">
        <v>426</v>
      </c>
      <c r="D141" s="1662"/>
      <c r="E141" s="1662"/>
      <c r="F141" s="1662"/>
      <c r="G141" s="1662"/>
      <c r="H141" s="1662"/>
      <c r="I141" s="1662"/>
      <c r="J141" s="1662"/>
      <c r="K141" s="1662"/>
      <c r="L141" s="1662"/>
      <c r="M141" s="1662"/>
      <c r="N141" s="1662"/>
      <c r="O141" s="1662"/>
      <c r="P141" s="1662"/>
      <c r="Q141" s="1662"/>
      <c r="R141" s="1662"/>
      <c r="S141" s="1662"/>
      <c r="T141" s="1672"/>
      <c r="U141" s="1648"/>
      <c r="V141" s="1631"/>
      <c r="W141" s="1735"/>
      <c r="X141" s="1735"/>
      <c r="Y141" s="1735"/>
      <c r="Z141" s="1735"/>
      <c r="AA141" s="1735"/>
      <c r="AB141" s="1735"/>
      <c r="AC141" s="1735"/>
      <c r="AD141" s="1735"/>
      <c r="AE141" s="1735"/>
      <c r="AF141" s="1735"/>
      <c r="AG141" s="1735"/>
      <c r="AH141" s="1735"/>
      <c r="AI141" s="1735"/>
      <c r="AJ141" s="1735"/>
      <c r="AK141" s="1735"/>
      <c r="AL141" s="1735"/>
      <c r="AM141" s="1736"/>
      <c r="AN141" s="5"/>
    </row>
    <row r="142" spans="1:40">
      <c r="A142" s="1676"/>
      <c r="B142" s="1676"/>
      <c r="C142" s="1661"/>
      <c r="D142" s="1662"/>
      <c r="E142" s="1662"/>
      <c r="F142" s="1662"/>
      <c r="G142" s="1662"/>
      <c r="H142" s="1662"/>
      <c r="I142" s="1662"/>
      <c r="J142" s="1662"/>
      <c r="K142" s="1662"/>
      <c r="L142" s="1662"/>
      <c r="M142" s="1662"/>
      <c r="N142" s="1662"/>
      <c r="O142" s="1662"/>
      <c r="P142" s="1662"/>
      <c r="Q142" s="1662"/>
      <c r="R142" s="1662"/>
      <c r="S142" s="1662"/>
      <c r="T142" s="1672"/>
      <c r="U142" s="1648"/>
      <c r="V142" s="1631"/>
      <c r="W142" s="1735"/>
      <c r="X142" s="1735"/>
      <c r="Y142" s="1735"/>
      <c r="Z142" s="1735"/>
      <c r="AA142" s="1735"/>
      <c r="AB142" s="1735"/>
      <c r="AC142" s="1735"/>
      <c r="AD142" s="1735"/>
      <c r="AE142" s="1735"/>
      <c r="AF142" s="1735"/>
      <c r="AG142" s="1735"/>
      <c r="AH142" s="1735"/>
      <c r="AI142" s="1735"/>
      <c r="AJ142" s="1735"/>
      <c r="AK142" s="1735"/>
      <c r="AL142" s="1735"/>
      <c r="AM142" s="1736"/>
      <c r="AN142" s="5"/>
    </row>
    <row r="143" spans="1:40">
      <c r="A143" s="1676"/>
      <c r="B143" s="1676"/>
      <c r="C143" s="1739"/>
      <c r="D143" s="1740"/>
      <c r="E143" s="1740"/>
      <c r="F143" s="1740"/>
      <c r="G143" s="1740"/>
      <c r="H143" s="1740"/>
      <c r="I143" s="1740"/>
      <c r="J143" s="1740"/>
      <c r="K143" s="1740"/>
      <c r="L143" s="1740"/>
      <c r="M143" s="1740"/>
      <c r="N143" s="1740"/>
      <c r="O143" s="1740"/>
      <c r="P143" s="1740"/>
      <c r="Q143" s="1740"/>
      <c r="R143" s="1740"/>
      <c r="S143" s="1740"/>
      <c r="T143" s="1741"/>
      <c r="U143" s="1732"/>
      <c r="V143" s="1665"/>
      <c r="W143" s="1737"/>
      <c r="X143" s="1737"/>
      <c r="Y143" s="1737"/>
      <c r="Z143" s="1737"/>
      <c r="AA143" s="1737"/>
      <c r="AB143" s="1737"/>
      <c r="AC143" s="1737"/>
      <c r="AD143" s="1737"/>
      <c r="AE143" s="1737"/>
      <c r="AF143" s="1737"/>
      <c r="AG143" s="1737"/>
      <c r="AH143" s="1737"/>
      <c r="AI143" s="1737"/>
      <c r="AJ143" s="1737"/>
      <c r="AK143" s="1737"/>
      <c r="AL143" s="1737"/>
      <c r="AM143" s="1738"/>
      <c r="AN143" s="5"/>
    </row>
    <row r="144" spans="1:40" ht="13.5" customHeight="1">
      <c r="A144" s="1676"/>
      <c r="B144" s="1676"/>
      <c r="C144" s="7"/>
      <c r="D144" s="8" t="s">
        <v>187</v>
      </c>
      <c r="E144" s="1667" t="s">
        <v>188</v>
      </c>
      <c r="F144" s="1667"/>
      <c r="G144" s="1667"/>
      <c r="H144" s="1667"/>
      <c r="I144" s="1667"/>
      <c r="J144" s="1667"/>
      <c r="K144" s="1667"/>
      <c r="L144" s="1667"/>
      <c r="M144" s="1667"/>
      <c r="N144" s="1667"/>
      <c r="O144" s="1667"/>
      <c r="P144" s="1667"/>
      <c r="Q144" s="1667"/>
      <c r="R144" s="1667"/>
      <c r="S144" s="1667"/>
      <c r="T144" s="1668"/>
      <c r="U144" s="1742">
        <f>'⑦明細書（参考様式）'!DM64-'⑦明細書（参考様式）'!DO64</f>
        <v>0</v>
      </c>
      <c r="V144" s="1743"/>
      <c r="W144" s="1743"/>
      <c r="X144" s="1743"/>
      <c r="Y144" s="1743"/>
      <c r="Z144" s="1743"/>
      <c r="AA144" s="1743"/>
      <c r="AB144" s="1743"/>
      <c r="AC144" s="1743"/>
      <c r="AD144" s="1743"/>
      <c r="AE144" s="1743"/>
      <c r="AF144" s="1743"/>
      <c r="AG144" s="1743"/>
      <c r="AH144" s="1743"/>
      <c r="AI144" s="1743"/>
      <c r="AJ144" s="1743"/>
      <c r="AK144" s="1743"/>
      <c r="AL144" s="1743"/>
      <c r="AM144" s="1744"/>
    </row>
    <row r="145" spans="1:39" ht="20.100000000000001" customHeight="1">
      <c r="A145" s="1676"/>
      <c r="B145" s="1676"/>
      <c r="C145" s="9"/>
      <c r="D145" s="10" t="s">
        <v>190</v>
      </c>
      <c r="E145" s="1662" t="s">
        <v>219</v>
      </c>
      <c r="F145" s="1662"/>
      <c r="G145" s="1662"/>
      <c r="H145" s="1662"/>
      <c r="I145" s="1662"/>
      <c r="J145" s="1662"/>
      <c r="K145" s="1662"/>
      <c r="L145" s="1662"/>
      <c r="M145" s="1662"/>
      <c r="N145" s="1662"/>
      <c r="O145" s="1662"/>
      <c r="P145" s="1662"/>
      <c r="Q145" s="1662"/>
      <c r="R145" s="1662"/>
      <c r="S145" s="1662"/>
      <c r="T145" s="1672"/>
      <c r="U145" s="1742">
        <f>'⑦明細書（参考様式）'!DQ64</f>
        <v>0</v>
      </c>
      <c r="V145" s="1743"/>
      <c r="W145" s="1743"/>
      <c r="X145" s="1743"/>
      <c r="Y145" s="1743"/>
      <c r="Z145" s="1743"/>
      <c r="AA145" s="1743"/>
      <c r="AB145" s="1743"/>
      <c r="AC145" s="1743"/>
      <c r="AD145" s="1743"/>
      <c r="AE145" s="1743"/>
      <c r="AF145" s="1743"/>
      <c r="AG145" s="1743"/>
      <c r="AH145" s="1743"/>
      <c r="AI145" s="1743"/>
      <c r="AJ145" s="1743"/>
      <c r="AK145" s="1743"/>
      <c r="AL145" s="1743"/>
      <c r="AM145" s="1744"/>
    </row>
    <row r="146" spans="1:39" ht="20.100000000000001" customHeight="1">
      <c r="A146" s="1676"/>
      <c r="B146" s="1676"/>
      <c r="C146" s="9"/>
      <c r="D146" s="10"/>
      <c r="E146" s="1662"/>
      <c r="F146" s="1662"/>
      <c r="G146" s="1662"/>
      <c r="H146" s="1662"/>
      <c r="I146" s="1662"/>
      <c r="J146" s="1662"/>
      <c r="K146" s="1662"/>
      <c r="L146" s="1662"/>
      <c r="M146" s="1662"/>
      <c r="N146" s="1662"/>
      <c r="O146" s="1662"/>
      <c r="P146" s="1662"/>
      <c r="Q146" s="1662"/>
      <c r="R146" s="1662"/>
      <c r="S146" s="1662"/>
      <c r="T146" s="1672"/>
      <c r="U146" s="1679"/>
      <c r="V146" s="1680"/>
      <c r="W146" s="1680"/>
      <c r="X146" s="1680"/>
      <c r="Y146" s="1680"/>
      <c r="Z146" s="1680"/>
      <c r="AA146" s="1680"/>
      <c r="AB146" s="1680"/>
      <c r="AC146" s="1680"/>
      <c r="AD146" s="1680"/>
      <c r="AE146" s="1680"/>
      <c r="AF146" s="1680"/>
      <c r="AG146" s="1680"/>
      <c r="AH146" s="1680"/>
      <c r="AI146" s="1680"/>
      <c r="AJ146" s="1680"/>
      <c r="AK146" s="1680"/>
      <c r="AL146" s="1680"/>
      <c r="AM146" s="1681"/>
    </row>
    <row r="147" spans="1:39" ht="20.100000000000001" customHeight="1">
      <c r="A147" s="1676"/>
      <c r="B147" s="1676"/>
      <c r="C147" s="9"/>
      <c r="D147" s="10"/>
      <c r="E147" s="1662"/>
      <c r="F147" s="1662"/>
      <c r="G147" s="1662"/>
      <c r="H147" s="1662"/>
      <c r="I147" s="1662"/>
      <c r="J147" s="1662"/>
      <c r="K147" s="1662"/>
      <c r="L147" s="1662"/>
      <c r="M147" s="1662"/>
      <c r="N147" s="1662"/>
      <c r="O147" s="1662"/>
      <c r="P147" s="1662"/>
      <c r="Q147" s="1662"/>
      <c r="R147" s="1662"/>
      <c r="S147" s="1662"/>
      <c r="T147" s="1672"/>
      <c r="U147" s="1679"/>
      <c r="V147" s="1680"/>
      <c r="W147" s="1680"/>
      <c r="X147" s="1680"/>
      <c r="Y147" s="1680"/>
      <c r="Z147" s="1680"/>
      <c r="AA147" s="1680"/>
      <c r="AB147" s="1680"/>
      <c r="AC147" s="1680"/>
      <c r="AD147" s="1680"/>
      <c r="AE147" s="1680"/>
      <c r="AF147" s="1680"/>
      <c r="AG147" s="1680"/>
      <c r="AH147" s="1680"/>
      <c r="AI147" s="1680"/>
      <c r="AJ147" s="1680"/>
      <c r="AK147" s="1680"/>
      <c r="AL147" s="1680"/>
      <c r="AM147" s="1681"/>
    </row>
    <row r="148" spans="1:39" ht="20.100000000000001" customHeight="1">
      <c r="A148" s="1676"/>
      <c r="B148" s="1676"/>
      <c r="C148" s="11"/>
      <c r="D148" s="12"/>
      <c r="E148" s="1673"/>
      <c r="F148" s="1673"/>
      <c r="G148" s="1673"/>
      <c r="H148" s="1673"/>
      <c r="I148" s="1673"/>
      <c r="J148" s="1673"/>
      <c r="K148" s="1673"/>
      <c r="L148" s="1673"/>
      <c r="M148" s="1673"/>
      <c r="N148" s="1673"/>
      <c r="O148" s="1673"/>
      <c r="P148" s="1673"/>
      <c r="Q148" s="1673"/>
      <c r="R148" s="1673"/>
      <c r="S148" s="1673"/>
      <c r="T148" s="1674"/>
      <c r="U148" s="1694"/>
      <c r="V148" s="1682"/>
      <c r="W148" s="1682"/>
      <c r="X148" s="1682"/>
      <c r="Y148" s="1682"/>
      <c r="Z148" s="1682"/>
      <c r="AA148" s="1682"/>
      <c r="AB148" s="1682"/>
      <c r="AC148" s="1682"/>
      <c r="AD148" s="1682"/>
      <c r="AE148" s="1682"/>
      <c r="AF148" s="1682"/>
      <c r="AG148" s="1682"/>
      <c r="AH148" s="1682"/>
      <c r="AI148" s="1682"/>
      <c r="AJ148" s="1682"/>
      <c r="AK148" s="1682"/>
      <c r="AL148" s="1682"/>
      <c r="AM148" s="1683"/>
    </row>
    <row r="149" spans="1:39">
      <c r="A149" s="1646" t="s">
        <v>220</v>
      </c>
      <c r="B149" s="1688"/>
      <c r="C149" s="1659" t="s">
        <v>221</v>
      </c>
      <c r="D149" s="1653"/>
      <c r="E149" s="1653"/>
      <c r="F149" s="1653"/>
      <c r="G149" s="1653"/>
      <c r="H149" s="1653"/>
      <c r="I149" s="1660"/>
      <c r="J149" s="13"/>
      <c r="K149" s="13"/>
      <c r="L149" s="13"/>
      <c r="M149" s="13"/>
      <c r="N149" s="13"/>
      <c r="O149" s="13"/>
      <c r="P149" s="13"/>
      <c r="Q149" s="13"/>
      <c r="R149" s="13"/>
      <c r="S149" s="13"/>
      <c r="T149" s="14"/>
      <c r="U149" s="1646" t="str">
        <f>IF(⑤⑧処遇Ⅰ入力シート!B125="○","☑","□")</f>
        <v>□</v>
      </c>
      <c r="V149" s="1647"/>
      <c r="W149" s="1698" t="s">
        <v>20</v>
      </c>
      <c r="X149" s="1698"/>
      <c r="Y149" s="1698"/>
      <c r="Z149" s="1698"/>
      <c r="AA149" s="1698"/>
      <c r="AB149" s="1698"/>
      <c r="AC149" s="1698"/>
      <c r="AD149" s="1698"/>
      <c r="AE149" s="1698"/>
      <c r="AF149" s="1698"/>
      <c r="AG149" s="1698"/>
      <c r="AH149" s="1698"/>
      <c r="AI149" s="1698"/>
      <c r="AJ149" s="1698"/>
      <c r="AK149" s="1698"/>
      <c r="AL149" s="1698"/>
      <c r="AM149" s="1699"/>
    </row>
    <row r="150" spans="1:39">
      <c r="A150" s="1648"/>
      <c r="B150" s="1689"/>
      <c r="C150" s="9" t="s">
        <v>55</v>
      </c>
      <c r="D150" s="15"/>
      <c r="E150" s="15"/>
      <c r="F150" s="15"/>
      <c r="G150" s="15"/>
      <c r="H150" s="15"/>
      <c r="I150" s="15"/>
      <c r="J150" s="15"/>
      <c r="K150" s="15"/>
      <c r="L150" s="15"/>
      <c r="M150" s="15"/>
      <c r="N150" s="15"/>
      <c r="O150" s="15"/>
      <c r="P150" s="15"/>
      <c r="Q150" s="15"/>
      <c r="R150" s="15"/>
      <c r="S150" s="15"/>
      <c r="T150" s="16"/>
      <c r="U150" s="1648" t="str">
        <f>IF(⑤⑧処遇Ⅰ入力シート!B127="○","☑","□")</f>
        <v>□</v>
      </c>
      <c r="V150" s="1649"/>
      <c r="W150" s="1722" t="s">
        <v>21</v>
      </c>
      <c r="X150" s="1722"/>
      <c r="Y150" s="1722"/>
      <c r="Z150" s="1649" t="s">
        <v>199</v>
      </c>
      <c r="AA150" s="1649"/>
      <c r="AB150" s="1649"/>
      <c r="AC150" s="1723" t="str">
        <f>IF(⑤⑧処遇Ⅰ入力シート!E127="","",⑤⑧処遇Ⅰ入力シート!E127)</f>
        <v/>
      </c>
      <c r="AD150" s="1723"/>
      <c r="AE150" s="1723"/>
      <c r="AF150" s="1723"/>
      <c r="AG150" s="1723"/>
      <c r="AH150" s="1723"/>
      <c r="AI150" s="1723"/>
      <c r="AJ150" s="1723"/>
      <c r="AK150" s="1723"/>
      <c r="AL150" s="1723"/>
      <c r="AM150" s="1724"/>
    </row>
    <row r="151" spans="1:39">
      <c r="A151" s="1648"/>
      <c r="B151" s="1689"/>
      <c r="C151" s="1745" t="s">
        <v>222</v>
      </c>
      <c r="D151" s="1719"/>
      <c r="E151" s="1719"/>
      <c r="F151" s="1719"/>
      <c r="G151" s="1719"/>
      <c r="H151" s="1719"/>
      <c r="I151" s="1719"/>
      <c r="J151" s="1719"/>
      <c r="K151" s="1719"/>
      <c r="L151" s="1719"/>
      <c r="M151" s="1719"/>
      <c r="N151" s="1719"/>
      <c r="O151" s="1719"/>
      <c r="P151" s="1719"/>
      <c r="Q151" s="1719"/>
      <c r="R151" s="1719"/>
      <c r="S151" s="1719"/>
      <c r="T151" s="1720"/>
      <c r="U151" s="1648" t="str">
        <f>IF(⑤⑧処遇Ⅰ入力シート!B129="○","☑","□")</f>
        <v>□</v>
      </c>
      <c r="V151" s="1649"/>
      <c r="W151" s="1722" t="s">
        <v>200</v>
      </c>
      <c r="X151" s="1722"/>
      <c r="Y151" s="1722"/>
      <c r="Z151" s="1722"/>
      <c r="AA151" s="1722"/>
      <c r="AB151" s="1722"/>
      <c r="AC151" s="1722"/>
      <c r="AD151" s="1722"/>
      <c r="AE151" s="1722"/>
      <c r="AF151" s="1722"/>
      <c r="AG151" s="1722"/>
      <c r="AH151" s="1722"/>
      <c r="AI151" s="1722"/>
      <c r="AJ151" s="1722"/>
      <c r="AK151" s="1722"/>
      <c r="AL151" s="1722"/>
      <c r="AM151" s="1730"/>
    </row>
    <row r="152" spans="1:39">
      <c r="A152" s="1648"/>
      <c r="B152" s="1689"/>
      <c r="C152" s="1716"/>
      <c r="D152" s="1717"/>
      <c r="E152" s="1717"/>
      <c r="F152" s="1717"/>
      <c r="G152" s="1717"/>
      <c r="H152" s="1717"/>
      <c r="I152" s="1717"/>
      <c r="J152" s="1717"/>
      <c r="K152" s="1717"/>
      <c r="L152" s="1717"/>
      <c r="M152" s="1717"/>
      <c r="N152" s="1717"/>
      <c r="O152" s="1717"/>
      <c r="P152" s="1717"/>
      <c r="Q152" s="1717"/>
      <c r="R152" s="1717"/>
      <c r="S152" s="1717"/>
      <c r="T152" s="1718"/>
      <c r="U152" s="1650" t="str">
        <f>IF(⑤⑧処遇Ⅰ入力シート!B131="○","☑","□")</f>
        <v>□</v>
      </c>
      <c r="V152" s="1651"/>
      <c r="W152" s="1696" t="s">
        <v>201</v>
      </c>
      <c r="X152" s="1696"/>
      <c r="Y152" s="1696"/>
      <c r="Z152" s="1651" t="s">
        <v>199</v>
      </c>
      <c r="AA152" s="1651"/>
      <c r="AB152" s="1651"/>
      <c r="AC152" s="1705" t="str">
        <f>IF(⑤⑧処遇Ⅰ入力シート!E131="","",⑤⑧処遇Ⅰ入力シート!E131)</f>
        <v/>
      </c>
      <c r="AD152" s="1705"/>
      <c r="AE152" s="1705"/>
      <c r="AF152" s="1705"/>
      <c r="AG152" s="1705"/>
      <c r="AH152" s="1705"/>
      <c r="AI152" s="1705"/>
      <c r="AJ152" s="1705"/>
      <c r="AK152" s="1705"/>
      <c r="AL152" s="1705"/>
      <c r="AM152" s="1706"/>
    </row>
    <row r="153" spans="1:39">
      <c r="A153" s="1648"/>
      <c r="B153" s="1689"/>
      <c r="C153" s="1749" t="s">
        <v>224</v>
      </c>
      <c r="D153" s="1691"/>
      <c r="E153" s="1691"/>
      <c r="F153" s="1691"/>
      <c r="G153" s="1691"/>
      <c r="H153" s="1691"/>
      <c r="I153" s="1691"/>
      <c r="J153" s="1691"/>
      <c r="K153" s="1691"/>
      <c r="L153" s="1691"/>
      <c r="M153" s="1691"/>
      <c r="N153" s="1691"/>
      <c r="O153" s="1691"/>
      <c r="P153" s="1691"/>
      <c r="Q153" s="1691"/>
      <c r="R153" s="1691"/>
      <c r="S153" s="1691"/>
      <c r="T153" s="1692"/>
      <c r="U153" s="1652" t="s">
        <v>225</v>
      </c>
      <c r="V153" s="1698"/>
      <c r="W153" s="1698"/>
      <c r="X153" s="1647" t="s">
        <v>57</v>
      </c>
      <c r="Y153" s="1647"/>
      <c r="Z153" s="1647" t="str">
        <f>IF(⑤⑧処遇Ⅰ入力シート!H125="","",⑤⑧処遇Ⅰ入力シート!H125)</f>
        <v/>
      </c>
      <c r="AA153" s="1647"/>
      <c r="AB153" s="13" t="s">
        <v>17</v>
      </c>
      <c r="AC153" s="1647" t="str">
        <f>IF(⑤⑧処遇Ⅰ入力シート!J125="","",⑤⑧処遇Ⅰ入力シート!J125)</f>
        <v/>
      </c>
      <c r="AD153" s="1647"/>
      <c r="AE153" s="13" t="s">
        <v>59</v>
      </c>
      <c r="AF153" s="17"/>
      <c r="AG153" s="17"/>
      <c r="AH153" s="13"/>
      <c r="AI153" s="13"/>
      <c r="AJ153" s="13"/>
      <c r="AK153" s="13"/>
      <c r="AL153" s="13"/>
      <c r="AM153" s="14"/>
    </row>
    <row r="154" spans="1:39">
      <c r="A154" s="1648"/>
      <c r="B154" s="1689"/>
      <c r="C154" s="1661"/>
      <c r="D154" s="1662"/>
      <c r="E154" s="1662"/>
      <c r="F154" s="1662"/>
      <c r="G154" s="1662"/>
      <c r="H154" s="1662"/>
      <c r="I154" s="1662"/>
      <c r="J154" s="1662"/>
      <c r="K154" s="1662"/>
      <c r="L154" s="1662"/>
      <c r="M154" s="1662"/>
      <c r="N154" s="1662"/>
      <c r="O154" s="1662"/>
      <c r="P154" s="1662"/>
      <c r="Q154" s="1662"/>
      <c r="R154" s="1662"/>
      <c r="S154" s="1662"/>
      <c r="T154" s="1672"/>
      <c r="U154" s="9"/>
      <c r="V154" s="15"/>
      <c r="X154" s="1665" t="s">
        <v>182</v>
      </c>
      <c r="Y154" s="1665"/>
      <c r="Z154" s="1665" t="s">
        <v>57</v>
      </c>
      <c r="AA154" s="1665"/>
      <c r="AB154" s="1665" t="str">
        <f>IF(⑤⑧処遇Ⅰ入力シート!I129="","",⑤⑧処遇Ⅰ入力シート!I129)</f>
        <v/>
      </c>
      <c r="AC154" s="1665"/>
      <c r="AD154" s="15" t="s">
        <v>17</v>
      </c>
      <c r="AE154" s="1665" t="str">
        <f>IF(⑤⑧処遇Ⅰ入力シート!K129="","",⑤⑧処遇Ⅰ入力シート!K129)</f>
        <v/>
      </c>
      <c r="AF154" s="1665"/>
      <c r="AG154" s="15" t="s">
        <v>59</v>
      </c>
      <c r="AH154" s="15"/>
      <c r="AI154" s="15"/>
      <c r="AJ154" s="15"/>
      <c r="AK154" s="15"/>
      <c r="AL154" s="15"/>
      <c r="AM154" s="16"/>
    </row>
    <row r="155" spans="1:39">
      <c r="A155" s="1648"/>
      <c r="B155" s="1689"/>
      <c r="C155" s="1661"/>
      <c r="D155" s="1662"/>
      <c r="E155" s="1662"/>
      <c r="F155" s="1662"/>
      <c r="G155" s="1662"/>
      <c r="H155" s="1662"/>
      <c r="I155" s="1662"/>
      <c r="J155" s="1662"/>
      <c r="K155" s="1662"/>
      <c r="L155" s="1662"/>
      <c r="M155" s="1662"/>
      <c r="N155" s="1662"/>
      <c r="O155" s="1662"/>
      <c r="P155" s="1662"/>
      <c r="Q155" s="1662"/>
      <c r="R155" s="1662"/>
      <c r="S155" s="1662"/>
      <c r="T155" s="1672"/>
      <c r="U155" s="1746" t="s">
        <v>226</v>
      </c>
      <c r="V155" s="1747"/>
      <c r="W155" s="1747"/>
      <c r="X155" s="1747" t="s">
        <v>227</v>
      </c>
      <c r="Y155" s="1747"/>
      <c r="Z155" s="1747"/>
      <c r="AA155" s="1747"/>
      <c r="AB155" s="1747"/>
      <c r="AC155" s="1747"/>
      <c r="AD155" s="1747"/>
      <c r="AE155" s="1747"/>
      <c r="AF155" s="1747"/>
      <c r="AG155" s="1747"/>
      <c r="AH155" s="1747"/>
      <c r="AI155" s="1747"/>
      <c r="AJ155" s="1747"/>
      <c r="AK155" s="1747"/>
      <c r="AL155" s="1747"/>
      <c r="AM155" s="1748"/>
    </row>
    <row r="156" spans="1:39" ht="25.5" customHeight="1">
      <c r="A156" s="1648"/>
      <c r="B156" s="1689"/>
      <c r="C156" s="1661"/>
      <c r="D156" s="1662"/>
      <c r="E156" s="1662"/>
      <c r="F156" s="1662"/>
      <c r="G156" s="1662"/>
      <c r="H156" s="1662"/>
      <c r="I156" s="1662"/>
      <c r="J156" s="1662"/>
      <c r="K156" s="1662"/>
      <c r="L156" s="1662"/>
      <c r="M156" s="1662"/>
      <c r="N156" s="1662"/>
      <c r="O156" s="1662"/>
      <c r="P156" s="1662"/>
      <c r="Q156" s="1662"/>
      <c r="R156" s="1662"/>
      <c r="S156" s="1662"/>
      <c r="T156" s="1672"/>
      <c r="U156" s="1745" t="str">
        <f>IF(⑤⑧処遇Ⅰ入力シート!M125="","",⑤⑧処遇Ⅰ入力シート!M125)</f>
        <v/>
      </c>
      <c r="V156" s="1719"/>
      <c r="W156" s="1719"/>
      <c r="X156" s="1719"/>
      <c r="Y156" s="1719"/>
      <c r="Z156" s="1719"/>
      <c r="AA156" s="1719"/>
      <c r="AB156" s="1719"/>
      <c r="AC156" s="1719"/>
      <c r="AD156" s="1719"/>
      <c r="AE156" s="1719"/>
      <c r="AF156" s="1719"/>
      <c r="AG156" s="1719"/>
      <c r="AH156" s="1719"/>
      <c r="AI156" s="1719"/>
      <c r="AJ156" s="1719"/>
      <c r="AK156" s="1719"/>
      <c r="AL156" s="1719"/>
      <c r="AM156" s="1720"/>
    </row>
    <row r="157" spans="1:39" ht="25.5" customHeight="1">
      <c r="A157" s="1648"/>
      <c r="B157" s="1689"/>
      <c r="C157" s="1661"/>
      <c r="D157" s="1662"/>
      <c r="E157" s="1662"/>
      <c r="F157" s="1662"/>
      <c r="G157" s="1662"/>
      <c r="H157" s="1662"/>
      <c r="I157" s="1662"/>
      <c r="J157" s="1662"/>
      <c r="K157" s="1662"/>
      <c r="L157" s="1662"/>
      <c r="M157" s="1662"/>
      <c r="N157" s="1662"/>
      <c r="O157" s="1662"/>
      <c r="P157" s="1662"/>
      <c r="Q157" s="1662"/>
      <c r="R157" s="1662"/>
      <c r="S157" s="1662"/>
      <c r="T157" s="1672"/>
      <c r="U157" s="1745"/>
      <c r="V157" s="1719"/>
      <c r="W157" s="1719"/>
      <c r="X157" s="1719"/>
      <c r="Y157" s="1719"/>
      <c r="Z157" s="1719"/>
      <c r="AA157" s="1719"/>
      <c r="AB157" s="1719"/>
      <c r="AC157" s="1719"/>
      <c r="AD157" s="1719"/>
      <c r="AE157" s="1719"/>
      <c r="AF157" s="1719"/>
      <c r="AG157" s="1719"/>
      <c r="AH157" s="1719"/>
      <c r="AI157" s="1719"/>
      <c r="AJ157" s="1719"/>
      <c r="AK157" s="1719"/>
      <c r="AL157" s="1719"/>
      <c r="AM157" s="1720"/>
    </row>
    <row r="158" spans="1:39" ht="25.5" customHeight="1">
      <c r="A158" s="1648"/>
      <c r="B158" s="1689"/>
      <c r="C158" s="1661"/>
      <c r="D158" s="1662"/>
      <c r="E158" s="1662"/>
      <c r="F158" s="1662"/>
      <c r="G158" s="1662"/>
      <c r="H158" s="1662"/>
      <c r="I158" s="1662"/>
      <c r="J158" s="1662"/>
      <c r="K158" s="1662"/>
      <c r="L158" s="1662"/>
      <c r="M158" s="1662"/>
      <c r="N158" s="1662"/>
      <c r="O158" s="1662"/>
      <c r="P158" s="1662"/>
      <c r="Q158" s="1662"/>
      <c r="R158" s="1662"/>
      <c r="S158" s="1662"/>
      <c r="T158" s="1672"/>
      <c r="U158" s="1745"/>
      <c r="V158" s="1719"/>
      <c r="W158" s="1719"/>
      <c r="X158" s="1719"/>
      <c r="Y158" s="1719"/>
      <c r="Z158" s="1719"/>
      <c r="AA158" s="1719"/>
      <c r="AB158" s="1719"/>
      <c r="AC158" s="1719"/>
      <c r="AD158" s="1719"/>
      <c r="AE158" s="1719"/>
      <c r="AF158" s="1719"/>
      <c r="AG158" s="1719"/>
      <c r="AH158" s="1719"/>
      <c r="AI158" s="1719"/>
      <c r="AJ158" s="1719"/>
      <c r="AK158" s="1719"/>
      <c r="AL158" s="1719"/>
      <c r="AM158" s="1720"/>
    </row>
    <row r="159" spans="1:39" ht="25.5" customHeight="1">
      <c r="A159" s="1650"/>
      <c r="B159" s="1690"/>
      <c r="C159" s="1750"/>
      <c r="D159" s="1673"/>
      <c r="E159" s="1673"/>
      <c r="F159" s="1673"/>
      <c r="G159" s="1673"/>
      <c r="H159" s="1673"/>
      <c r="I159" s="1673"/>
      <c r="J159" s="1673"/>
      <c r="K159" s="1673"/>
      <c r="L159" s="1673"/>
      <c r="M159" s="1673"/>
      <c r="N159" s="1673"/>
      <c r="O159" s="1673"/>
      <c r="P159" s="1673"/>
      <c r="Q159" s="1673"/>
      <c r="R159" s="1673"/>
      <c r="S159" s="1673"/>
      <c r="T159" s="1674"/>
      <c r="U159" s="1716"/>
      <c r="V159" s="1717"/>
      <c r="W159" s="1717"/>
      <c r="X159" s="1717"/>
      <c r="Y159" s="1717"/>
      <c r="Z159" s="1717"/>
      <c r="AA159" s="1717"/>
      <c r="AB159" s="1717"/>
      <c r="AC159" s="1717"/>
      <c r="AD159" s="1717"/>
      <c r="AE159" s="1717"/>
      <c r="AF159" s="1717"/>
      <c r="AG159" s="1717"/>
      <c r="AH159" s="1717"/>
      <c r="AI159" s="1717"/>
      <c r="AJ159" s="1717"/>
      <c r="AK159" s="1717"/>
      <c r="AL159" s="1717"/>
      <c r="AM159" s="1718"/>
    </row>
    <row r="160" spans="1:39">
      <c r="A160" s="1646" t="s">
        <v>228</v>
      </c>
      <c r="B160" s="1688"/>
      <c r="C160" s="1698" t="s">
        <v>229</v>
      </c>
      <c r="D160" s="1698"/>
      <c r="E160" s="1698"/>
      <c r="F160" s="1698"/>
      <c r="G160" s="1698"/>
      <c r="H160" s="1698"/>
      <c r="I160" s="1698"/>
      <c r="J160" s="1698"/>
      <c r="K160" s="1698"/>
      <c r="L160" s="1698"/>
      <c r="M160" s="1698"/>
      <c r="N160" s="1698"/>
      <c r="O160" s="1698"/>
      <c r="P160" s="1698"/>
      <c r="Q160" s="1698"/>
      <c r="R160" s="1698"/>
      <c r="S160" s="1698"/>
      <c r="T160" s="1698"/>
      <c r="U160" s="1701" t="str">
        <f>IFERROR(ROUNDDOWN(W140/U132,0),"")</f>
        <v/>
      </c>
      <c r="V160" s="1675"/>
      <c r="W160" s="1675"/>
      <c r="X160" s="1675"/>
      <c r="Y160" s="1675"/>
      <c r="Z160" s="1675"/>
      <c r="AA160" s="1675"/>
      <c r="AB160" s="1675"/>
      <c r="AC160" s="1675"/>
      <c r="AD160" s="1675"/>
      <c r="AE160" s="1675"/>
      <c r="AF160" s="1675"/>
      <c r="AG160" s="1675"/>
      <c r="AH160" s="1675"/>
      <c r="AI160" s="1675"/>
      <c r="AJ160" s="1675"/>
      <c r="AK160" s="1675"/>
      <c r="AL160" s="1675"/>
      <c r="AM160" s="1693"/>
    </row>
    <row r="161" spans="1:39">
      <c r="A161" s="1650"/>
      <c r="B161" s="1690"/>
      <c r="C161" s="1696" t="s">
        <v>230</v>
      </c>
      <c r="D161" s="1696"/>
      <c r="E161" s="1696"/>
      <c r="F161" s="1696"/>
      <c r="G161" s="1696"/>
      <c r="H161" s="1696"/>
      <c r="I161" s="1696"/>
      <c r="J161" s="1696"/>
      <c r="K161" s="1696"/>
      <c r="L161" s="1696"/>
      <c r="M161" s="1696"/>
      <c r="N161" s="1696"/>
      <c r="O161" s="1696"/>
      <c r="P161" s="1696"/>
      <c r="Q161" s="1696"/>
      <c r="R161" s="1696"/>
      <c r="S161" s="1696"/>
      <c r="T161" s="1696"/>
      <c r="U161" s="1694"/>
      <c r="V161" s="1682"/>
      <c r="W161" s="1682"/>
      <c r="X161" s="1682"/>
      <c r="Y161" s="1682"/>
      <c r="Z161" s="1682"/>
      <c r="AA161" s="1682"/>
      <c r="AB161" s="1682"/>
      <c r="AC161" s="1682"/>
      <c r="AD161" s="1682"/>
      <c r="AE161" s="1682"/>
      <c r="AF161" s="1682"/>
      <c r="AG161" s="1682"/>
      <c r="AH161" s="1682"/>
      <c r="AI161" s="1682"/>
      <c r="AJ161" s="1682"/>
      <c r="AK161" s="1682"/>
      <c r="AL161" s="1682"/>
      <c r="AM161" s="1683"/>
    </row>
    <row r="163" spans="1:39">
      <c r="A163" s="1" t="s">
        <v>242</v>
      </c>
    </row>
    <row r="164" spans="1:39">
      <c r="A164" s="1646" t="s">
        <v>176</v>
      </c>
      <c r="B164" s="1688"/>
      <c r="C164" s="1652" t="s">
        <v>205</v>
      </c>
      <c r="D164" s="1698"/>
      <c r="E164" s="1698"/>
      <c r="F164" s="1698"/>
      <c r="G164" s="1698"/>
      <c r="H164" s="1698"/>
      <c r="I164" s="1698"/>
      <c r="J164" s="1698"/>
      <c r="K164" s="1698"/>
      <c r="L164" s="1698"/>
      <c r="M164" s="1698"/>
      <c r="N164" s="1698"/>
      <c r="O164" s="1698"/>
      <c r="P164" s="1698"/>
      <c r="Q164" s="1698"/>
      <c r="R164" s="1698"/>
      <c r="S164" s="1698"/>
      <c r="T164" s="1699"/>
      <c r="U164" s="1728">
        <f>SUM(U166:AM172)</f>
        <v>0</v>
      </c>
      <c r="V164" s="1728"/>
      <c r="W164" s="1728"/>
      <c r="X164" s="1728"/>
      <c r="Y164" s="1728"/>
      <c r="Z164" s="1728"/>
      <c r="AA164" s="1728"/>
      <c r="AB164" s="1728"/>
      <c r="AC164" s="1728"/>
      <c r="AD164" s="1728"/>
      <c r="AE164" s="1728"/>
      <c r="AF164" s="1728"/>
      <c r="AG164" s="1728"/>
      <c r="AH164" s="1728"/>
      <c r="AI164" s="1728"/>
      <c r="AJ164" s="1728"/>
      <c r="AK164" s="1728"/>
      <c r="AL164" s="1728"/>
      <c r="AM164" s="1728"/>
    </row>
    <row r="165" spans="1:39">
      <c r="A165" s="1648"/>
      <c r="B165" s="1689"/>
      <c r="C165" s="1663" t="s">
        <v>206</v>
      </c>
      <c r="D165" s="1664"/>
      <c r="E165" s="1664"/>
      <c r="F165" s="1664"/>
      <c r="G165" s="1664"/>
      <c r="H165" s="1664"/>
      <c r="I165" s="1664"/>
      <c r="J165" s="1664"/>
      <c r="K165" s="1664"/>
      <c r="L165" s="1664"/>
      <c r="M165" s="1664"/>
      <c r="N165" s="1664"/>
      <c r="O165" s="1664"/>
      <c r="P165" s="1664"/>
      <c r="Q165" s="1664"/>
      <c r="R165" s="1664"/>
      <c r="S165" s="1664"/>
      <c r="T165" s="1755"/>
      <c r="U165" s="1754"/>
      <c r="V165" s="1754"/>
      <c r="W165" s="1754"/>
      <c r="X165" s="1754"/>
      <c r="Y165" s="1754"/>
      <c r="Z165" s="1754"/>
      <c r="AA165" s="1754"/>
      <c r="AB165" s="1754"/>
      <c r="AC165" s="1754"/>
      <c r="AD165" s="1754"/>
      <c r="AE165" s="1754"/>
      <c r="AF165" s="1754"/>
      <c r="AG165" s="1754"/>
      <c r="AH165" s="1754"/>
      <c r="AI165" s="1754"/>
      <c r="AJ165" s="1754"/>
      <c r="AK165" s="1754"/>
      <c r="AL165" s="1754"/>
      <c r="AM165" s="1754"/>
    </row>
    <row r="166" spans="1:39">
      <c r="A166" s="1648"/>
      <c r="B166" s="1689"/>
      <c r="C166" s="9"/>
      <c r="D166" s="15"/>
      <c r="E166" s="15"/>
      <c r="F166" s="15"/>
      <c r="G166" s="15"/>
      <c r="H166" s="15"/>
      <c r="I166" s="15"/>
      <c r="J166" s="15"/>
      <c r="K166" s="15"/>
      <c r="L166" s="15"/>
      <c r="M166" s="15"/>
      <c r="N166" s="1756" t="s">
        <v>41</v>
      </c>
      <c r="O166" s="1757"/>
      <c r="P166" s="1757"/>
      <c r="Q166" s="1757"/>
      <c r="R166" s="1757"/>
      <c r="S166" s="1757"/>
      <c r="T166" s="1758"/>
      <c r="U166" s="1760">
        <f>IF('⑦明細書（参考様式）'!DR64="","",'⑦明細書（参考様式）'!DR64)</f>
        <v>0</v>
      </c>
      <c r="V166" s="1761"/>
      <c r="W166" s="1761"/>
      <c r="X166" s="1761"/>
      <c r="Y166" s="1761"/>
      <c r="Z166" s="1761"/>
      <c r="AA166" s="1761"/>
      <c r="AB166" s="1761"/>
      <c r="AC166" s="1761"/>
      <c r="AD166" s="1761"/>
      <c r="AE166" s="1761"/>
      <c r="AF166" s="1761"/>
      <c r="AG166" s="1761"/>
      <c r="AH166" s="1761"/>
      <c r="AI166" s="1761"/>
      <c r="AJ166" s="1761"/>
      <c r="AK166" s="1761"/>
      <c r="AL166" s="1761"/>
      <c r="AM166" s="1762"/>
    </row>
    <row r="167" spans="1:39">
      <c r="A167" s="1648"/>
      <c r="B167" s="1689"/>
      <c r="C167" s="9"/>
      <c r="D167" s="15"/>
      <c r="E167" s="15"/>
      <c r="F167" s="15"/>
      <c r="G167" s="15"/>
      <c r="H167" s="15"/>
      <c r="I167" s="15"/>
      <c r="J167" s="15"/>
      <c r="K167" s="15"/>
      <c r="L167" s="15"/>
      <c r="M167" s="15"/>
      <c r="N167" s="1756" t="s">
        <v>146</v>
      </c>
      <c r="O167" s="1757"/>
      <c r="P167" s="1757"/>
      <c r="Q167" s="1757"/>
      <c r="R167" s="1757"/>
      <c r="S167" s="1757"/>
      <c r="T167" s="1758"/>
      <c r="U167" s="1760">
        <f>IF('⑦明細書（参考様式）'!DT64="","",'⑦明細書（参考様式）'!DT64)</f>
        <v>0</v>
      </c>
      <c r="V167" s="1761"/>
      <c r="W167" s="1761"/>
      <c r="X167" s="1761"/>
      <c r="Y167" s="1761"/>
      <c r="Z167" s="1761"/>
      <c r="AA167" s="1761"/>
      <c r="AB167" s="1761"/>
      <c r="AC167" s="1761"/>
      <c r="AD167" s="1761"/>
      <c r="AE167" s="1761"/>
      <c r="AF167" s="1761"/>
      <c r="AG167" s="1761"/>
      <c r="AH167" s="1761"/>
      <c r="AI167" s="1761"/>
      <c r="AJ167" s="1761"/>
      <c r="AK167" s="1761"/>
      <c r="AL167" s="1761"/>
      <c r="AM167" s="1762"/>
    </row>
    <row r="168" spans="1:39">
      <c r="A168" s="1648"/>
      <c r="B168" s="1689"/>
      <c r="C168" s="9"/>
      <c r="D168" s="15"/>
      <c r="E168" s="15"/>
      <c r="F168" s="15"/>
      <c r="G168" s="15"/>
      <c r="H168" s="15"/>
      <c r="I168" s="15"/>
      <c r="J168" s="15"/>
      <c r="K168" s="15"/>
      <c r="L168" s="15"/>
      <c r="M168" s="15"/>
      <c r="N168" s="1756" t="s">
        <v>237</v>
      </c>
      <c r="O168" s="1757"/>
      <c r="P168" s="1757"/>
      <c r="Q168" s="1757"/>
      <c r="R168" s="1757"/>
      <c r="S168" s="1757"/>
      <c r="T168" s="1758"/>
      <c r="U168" s="1760">
        <f>IF('⑦明細書（参考様式）'!DV64="","",'⑦明細書（参考様式）'!DV64)</f>
        <v>0</v>
      </c>
      <c r="V168" s="1761"/>
      <c r="W168" s="1761"/>
      <c r="X168" s="1761"/>
      <c r="Y168" s="1761"/>
      <c r="Z168" s="1761"/>
      <c r="AA168" s="1761"/>
      <c r="AB168" s="1761"/>
      <c r="AC168" s="1761"/>
      <c r="AD168" s="1761"/>
      <c r="AE168" s="1761"/>
      <c r="AF168" s="1761"/>
      <c r="AG168" s="1761"/>
      <c r="AH168" s="1761"/>
      <c r="AI168" s="1761"/>
      <c r="AJ168" s="1761"/>
      <c r="AK168" s="1761"/>
      <c r="AL168" s="1761"/>
      <c r="AM168" s="1762"/>
    </row>
    <row r="169" spans="1:39">
      <c r="A169" s="1648"/>
      <c r="B169" s="1689"/>
      <c r="C169" s="9"/>
      <c r="D169" s="15"/>
      <c r="E169" s="15"/>
      <c r="F169" s="15"/>
      <c r="G169" s="15"/>
      <c r="H169" s="15"/>
      <c r="I169" s="15"/>
      <c r="J169" s="15"/>
      <c r="K169" s="15"/>
      <c r="L169" s="15"/>
      <c r="M169" s="15"/>
      <c r="N169" s="1756" t="s">
        <v>238</v>
      </c>
      <c r="O169" s="1757"/>
      <c r="P169" s="1757"/>
      <c r="Q169" s="1757"/>
      <c r="R169" s="1757"/>
      <c r="S169" s="1757"/>
      <c r="T169" s="1758"/>
      <c r="U169" s="1760">
        <f>IF('⑦明細書（参考様式）'!DX64="","",'⑦明細書（参考様式）'!DX64)</f>
        <v>0</v>
      </c>
      <c r="V169" s="1761"/>
      <c r="W169" s="1761"/>
      <c r="X169" s="1761"/>
      <c r="Y169" s="1761"/>
      <c r="Z169" s="1761"/>
      <c r="AA169" s="1761"/>
      <c r="AB169" s="1761"/>
      <c r="AC169" s="1761"/>
      <c r="AD169" s="1761"/>
      <c r="AE169" s="1761"/>
      <c r="AF169" s="1761"/>
      <c r="AG169" s="1761"/>
      <c r="AH169" s="1761"/>
      <c r="AI169" s="1761"/>
      <c r="AJ169" s="1761"/>
      <c r="AK169" s="1761"/>
      <c r="AL169" s="1761"/>
      <c r="AM169" s="1762"/>
    </row>
    <row r="170" spans="1:39">
      <c r="A170" s="1648"/>
      <c r="B170" s="1689"/>
      <c r="C170" s="9"/>
      <c r="D170" s="15"/>
      <c r="E170" s="15"/>
      <c r="F170" s="15"/>
      <c r="G170" s="15"/>
      <c r="H170" s="15"/>
      <c r="I170" s="15"/>
      <c r="J170" s="15"/>
      <c r="K170" s="15"/>
      <c r="L170" s="15"/>
      <c r="M170" s="15"/>
      <c r="N170" s="1756" t="s">
        <v>239</v>
      </c>
      <c r="O170" s="1757"/>
      <c r="P170" s="1757"/>
      <c r="Q170" s="1757"/>
      <c r="R170" s="1757"/>
      <c r="S170" s="1757"/>
      <c r="T170" s="1758"/>
      <c r="U170" s="1760">
        <f>IF('⑦明細書（参考様式）'!DZ64="","",'⑦明細書（参考様式）'!DZ64)</f>
        <v>0</v>
      </c>
      <c r="V170" s="1761"/>
      <c r="W170" s="1761"/>
      <c r="X170" s="1761"/>
      <c r="Y170" s="1761"/>
      <c r="Z170" s="1761"/>
      <c r="AA170" s="1761"/>
      <c r="AB170" s="1761"/>
      <c r="AC170" s="1761"/>
      <c r="AD170" s="1761"/>
      <c r="AE170" s="1761"/>
      <c r="AF170" s="1761"/>
      <c r="AG170" s="1761"/>
      <c r="AH170" s="1761"/>
      <c r="AI170" s="1761"/>
      <c r="AJ170" s="1761"/>
      <c r="AK170" s="1761"/>
      <c r="AL170" s="1761"/>
      <c r="AM170" s="1762"/>
    </row>
    <row r="171" spans="1:39">
      <c r="A171" s="1648"/>
      <c r="B171" s="1689"/>
      <c r="C171" s="9"/>
      <c r="D171" s="15"/>
      <c r="E171" s="15"/>
      <c r="F171" s="15"/>
      <c r="G171" s="15"/>
      <c r="H171" s="15"/>
      <c r="I171" s="15"/>
      <c r="J171" s="15"/>
      <c r="K171" s="15"/>
      <c r="L171" s="15"/>
      <c r="M171" s="15"/>
      <c r="N171" s="1756" t="s">
        <v>240</v>
      </c>
      <c r="O171" s="1757"/>
      <c r="P171" s="1757"/>
      <c r="Q171" s="1757"/>
      <c r="R171" s="1757"/>
      <c r="S171" s="1757"/>
      <c r="T171" s="1758"/>
      <c r="U171" s="1760">
        <f>IF('⑦明細書（参考様式）'!EB64="","",'⑦明細書（参考様式）'!EB64)</f>
        <v>0</v>
      </c>
      <c r="V171" s="1761"/>
      <c r="W171" s="1761"/>
      <c r="X171" s="1761"/>
      <c r="Y171" s="1761"/>
      <c r="Z171" s="1761"/>
      <c r="AA171" s="1761"/>
      <c r="AB171" s="1761"/>
      <c r="AC171" s="1761"/>
      <c r="AD171" s="1761"/>
      <c r="AE171" s="1761"/>
      <c r="AF171" s="1761"/>
      <c r="AG171" s="1761"/>
      <c r="AH171" s="1761"/>
      <c r="AI171" s="1761"/>
      <c r="AJ171" s="1761"/>
      <c r="AK171" s="1761"/>
      <c r="AL171" s="1761"/>
      <c r="AM171" s="1762"/>
    </row>
    <row r="172" spans="1:39">
      <c r="A172" s="1650"/>
      <c r="B172" s="1690"/>
      <c r="C172" s="11"/>
      <c r="D172" s="18"/>
      <c r="E172" s="18"/>
      <c r="F172" s="18"/>
      <c r="G172" s="18"/>
      <c r="H172" s="18"/>
      <c r="I172" s="18"/>
      <c r="J172" s="18"/>
      <c r="K172" s="18"/>
      <c r="L172" s="18"/>
      <c r="M172" s="18"/>
      <c r="N172" s="1763" t="s">
        <v>201</v>
      </c>
      <c r="O172" s="1764"/>
      <c r="P172" s="1764"/>
      <c r="Q172" s="1764"/>
      <c r="R172" s="1764"/>
      <c r="S172" s="1764"/>
      <c r="T172" s="1765"/>
      <c r="U172" s="1766">
        <f>IF('⑦明細書（参考様式）'!ED64="","",'⑦明細書（参考様式）'!ED64)</f>
        <v>0</v>
      </c>
      <c r="V172" s="1767"/>
      <c r="W172" s="1767"/>
      <c r="X172" s="1767"/>
      <c r="Y172" s="1767"/>
      <c r="Z172" s="1767"/>
      <c r="AA172" s="1767"/>
      <c r="AB172" s="1767"/>
      <c r="AC172" s="1767"/>
      <c r="AD172" s="1767"/>
      <c r="AE172" s="1767"/>
      <c r="AF172" s="1767"/>
      <c r="AG172" s="1767"/>
      <c r="AH172" s="1767"/>
      <c r="AI172" s="1767"/>
      <c r="AJ172" s="1767"/>
      <c r="AK172" s="1767"/>
      <c r="AL172" s="1767"/>
      <c r="AM172" s="1768"/>
    </row>
    <row r="173" spans="1:39">
      <c r="A173" s="1646" t="s">
        <v>179</v>
      </c>
      <c r="B173" s="1688"/>
      <c r="C173" s="1652" t="s">
        <v>207</v>
      </c>
      <c r="D173" s="1698"/>
      <c r="E173" s="1698"/>
      <c r="F173" s="1698"/>
      <c r="G173" s="1698"/>
      <c r="H173" s="1698"/>
      <c r="I173" s="1698"/>
      <c r="J173" s="1698"/>
      <c r="K173" s="1698"/>
      <c r="L173" s="1698"/>
      <c r="M173" s="1698"/>
      <c r="N173" s="1698"/>
      <c r="O173" s="1698"/>
      <c r="P173" s="1698"/>
      <c r="Q173" s="1698"/>
      <c r="R173" s="1698"/>
      <c r="S173" s="1698"/>
      <c r="T173" s="1699"/>
      <c r="U173" s="1728">
        <f>SUM(U175:AM181)</f>
        <v>0</v>
      </c>
      <c r="V173" s="1728"/>
      <c r="W173" s="1728"/>
      <c r="X173" s="1728"/>
      <c r="Y173" s="1728"/>
      <c r="Z173" s="1728"/>
      <c r="AA173" s="1728"/>
      <c r="AB173" s="1728"/>
      <c r="AC173" s="1728"/>
      <c r="AD173" s="1728"/>
      <c r="AE173" s="1728"/>
      <c r="AF173" s="1728"/>
      <c r="AG173" s="1728"/>
      <c r="AH173" s="1728"/>
      <c r="AI173" s="1728"/>
      <c r="AJ173" s="1728"/>
      <c r="AK173" s="1728"/>
      <c r="AL173" s="1728"/>
      <c r="AM173" s="1728"/>
    </row>
    <row r="174" spans="1:39">
      <c r="A174" s="1648"/>
      <c r="B174" s="1689"/>
      <c r="C174" s="1663" t="s">
        <v>206</v>
      </c>
      <c r="D174" s="1664"/>
      <c r="E174" s="1664"/>
      <c r="F174" s="1664"/>
      <c r="G174" s="1664"/>
      <c r="H174" s="1664"/>
      <c r="I174" s="1664"/>
      <c r="J174" s="1664"/>
      <c r="K174" s="1664"/>
      <c r="L174" s="1664"/>
      <c r="M174" s="1664"/>
      <c r="N174" s="1664"/>
      <c r="O174" s="1664"/>
      <c r="P174" s="1664"/>
      <c r="Q174" s="1664"/>
      <c r="R174" s="1664"/>
      <c r="S174" s="1664"/>
      <c r="T174" s="1755"/>
      <c r="U174" s="1754"/>
      <c r="V174" s="1754"/>
      <c r="W174" s="1754"/>
      <c r="X174" s="1754"/>
      <c r="Y174" s="1754"/>
      <c r="Z174" s="1754"/>
      <c r="AA174" s="1754"/>
      <c r="AB174" s="1754"/>
      <c r="AC174" s="1754"/>
      <c r="AD174" s="1754"/>
      <c r="AE174" s="1754"/>
      <c r="AF174" s="1754"/>
      <c r="AG174" s="1754"/>
      <c r="AH174" s="1754"/>
      <c r="AI174" s="1754"/>
      <c r="AJ174" s="1754"/>
      <c r="AK174" s="1754"/>
      <c r="AL174" s="1754"/>
      <c r="AM174" s="1754"/>
    </row>
    <row r="175" spans="1:39">
      <c r="A175" s="1648"/>
      <c r="B175" s="1689"/>
      <c r="C175" s="9"/>
      <c r="D175" s="15"/>
      <c r="E175" s="15"/>
      <c r="F175" s="15"/>
      <c r="G175" s="15"/>
      <c r="H175" s="15"/>
      <c r="I175" s="15"/>
      <c r="J175" s="15"/>
      <c r="K175" s="15"/>
      <c r="L175" s="15"/>
      <c r="M175" s="15"/>
      <c r="N175" s="1756" t="s">
        <v>41</v>
      </c>
      <c r="O175" s="1757"/>
      <c r="P175" s="1757"/>
      <c r="Q175" s="1757"/>
      <c r="R175" s="1757"/>
      <c r="S175" s="1757"/>
      <c r="T175" s="1758"/>
      <c r="U175" s="1760">
        <f>IF('⑦明細書（参考様式）'!DS64="","",'⑦明細書（参考様式）'!DS64)</f>
        <v>0</v>
      </c>
      <c r="V175" s="1761"/>
      <c r="W175" s="1761"/>
      <c r="X175" s="1761"/>
      <c r="Y175" s="1761"/>
      <c r="Z175" s="1761"/>
      <c r="AA175" s="1761"/>
      <c r="AB175" s="1761"/>
      <c r="AC175" s="1761"/>
      <c r="AD175" s="1761"/>
      <c r="AE175" s="1761"/>
      <c r="AF175" s="1761"/>
      <c r="AG175" s="1761"/>
      <c r="AH175" s="1761"/>
      <c r="AI175" s="1761"/>
      <c r="AJ175" s="1761"/>
      <c r="AK175" s="1761"/>
      <c r="AL175" s="1761"/>
      <c r="AM175" s="1762"/>
    </row>
    <row r="176" spans="1:39">
      <c r="A176" s="1648"/>
      <c r="B176" s="1689"/>
      <c r="C176" s="9"/>
      <c r="D176" s="15"/>
      <c r="E176" s="15"/>
      <c r="F176" s="15"/>
      <c r="G176" s="15"/>
      <c r="H176" s="15"/>
      <c r="I176" s="15"/>
      <c r="J176" s="15"/>
      <c r="K176" s="15"/>
      <c r="L176" s="15"/>
      <c r="M176" s="15"/>
      <c r="N176" s="1756" t="s">
        <v>146</v>
      </c>
      <c r="O176" s="1757"/>
      <c r="P176" s="1757"/>
      <c r="Q176" s="1757"/>
      <c r="R176" s="1757"/>
      <c r="S176" s="1757"/>
      <c r="T176" s="1758"/>
      <c r="U176" s="1760">
        <f>IF('⑦明細書（参考様式）'!DU64="","",'⑦明細書（参考様式）'!DU64)</f>
        <v>0</v>
      </c>
      <c r="V176" s="1761"/>
      <c r="W176" s="1761"/>
      <c r="X176" s="1761"/>
      <c r="Y176" s="1761"/>
      <c r="Z176" s="1761"/>
      <c r="AA176" s="1761"/>
      <c r="AB176" s="1761"/>
      <c r="AC176" s="1761"/>
      <c r="AD176" s="1761"/>
      <c r="AE176" s="1761"/>
      <c r="AF176" s="1761"/>
      <c r="AG176" s="1761"/>
      <c r="AH176" s="1761"/>
      <c r="AI176" s="1761"/>
      <c r="AJ176" s="1761"/>
      <c r="AK176" s="1761"/>
      <c r="AL176" s="1761"/>
      <c r="AM176" s="1762"/>
    </row>
    <row r="177" spans="1:40">
      <c r="A177" s="1648"/>
      <c r="B177" s="1689"/>
      <c r="C177" s="9"/>
      <c r="D177" s="15"/>
      <c r="E177" s="15"/>
      <c r="F177" s="15"/>
      <c r="G177" s="15"/>
      <c r="H177" s="15"/>
      <c r="I177" s="15"/>
      <c r="J177" s="15"/>
      <c r="K177" s="15"/>
      <c r="L177" s="15"/>
      <c r="M177" s="15"/>
      <c r="N177" s="1756" t="s">
        <v>237</v>
      </c>
      <c r="O177" s="1757"/>
      <c r="P177" s="1757"/>
      <c r="Q177" s="1757"/>
      <c r="R177" s="1757"/>
      <c r="S177" s="1757"/>
      <c r="T177" s="1758"/>
      <c r="U177" s="1760">
        <f>IF('⑦明細書（参考様式）'!DW64="","",'⑦明細書（参考様式）'!DW64)</f>
        <v>0</v>
      </c>
      <c r="V177" s="1761"/>
      <c r="W177" s="1761"/>
      <c r="X177" s="1761"/>
      <c r="Y177" s="1761"/>
      <c r="Z177" s="1761"/>
      <c r="AA177" s="1761"/>
      <c r="AB177" s="1761"/>
      <c r="AC177" s="1761"/>
      <c r="AD177" s="1761"/>
      <c r="AE177" s="1761"/>
      <c r="AF177" s="1761"/>
      <c r="AG177" s="1761"/>
      <c r="AH177" s="1761"/>
      <c r="AI177" s="1761"/>
      <c r="AJ177" s="1761"/>
      <c r="AK177" s="1761"/>
      <c r="AL177" s="1761"/>
      <c r="AM177" s="1762"/>
    </row>
    <row r="178" spans="1:40">
      <c r="A178" s="1648"/>
      <c r="B178" s="1689"/>
      <c r="C178" s="9"/>
      <c r="D178" s="15"/>
      <c r="E178" s="15"/>
      <c r="F178" s="15"/>
      <c r="G178" s="15"/>
      <c r="H178" s="15"/>
      <c r="I178" s="15"/>
      <c r="J178" s="15"/>
      <c r="K178" s="15"/>
      <c r="L178" s="15"/>
      <c r="M178" s="15"/>
      <c r="N178" s="1756" t="s">
        <v>238</v>
      </c>
      <c r="O178" s="1757"/>
      <c r="P178" s="1757"/>
      <c r="Q178" s="1757"/>
      <c r="R178" s="1757"/>
      <c r="S178" s="1757"/>
      <c r="T178" s="1758"/>
      <c r="U178" s="1760">
        <f>IF('⑦明細書（参考様式）'!DY64="","",'⑦明細書（参考様式）'!DY64)</f>
        <v>0</v>
      </c>
      <c r="V178" s="1761"/>
      <c r="W178" s="1761"/>
      <c r="X178" s="1761"/>
      <c r="Y178" s="1761"/>
      <c r="Z178" s="1761"/>
      <c r="AA178" s="1761"/>
      <c r="AB178" s="1761"/>
      <c r="AC178" s="1761"/>
      <c r="AD178" s="1761"/>
      <c r="AE178" s="1761"/>
      <c r="AF178" s="1761"/>
      <c r="AG178" s="1761"/>
      <c r="AH178" s="1761"/>
      <c r="AI178" s="1761"/>
      <c r="AJ178" s="1761"/>
      <c r="AK178" s="1761"/>
      <c r="AL178" s="1761"/>
      <c r="AM178" s="1762"/>
    </row>
    <row r="179" spans="1:40">
      <c r="A179" s="1648"/>
      <c r="B179" s="1689"/>
      <c r="C179" s="9"/>
      <c r="D179" s="15"/>
      <c r="E179" s="15"/>
      <c r="F179" s="15"/>
      <c r="G179" s="15"/>
      <c r="H179" s="15"/>
      <c r="I179" s="15"/>
      <c r="J179" s="15"/>
      <c r="K179" s="15"/>
      <c r="L179" s="15"/>
      <c r="M179" s="15"/>
      <c r="N179" s="1756" t="s">
        <v>239</v>
      </c>
      <c r="O179" s="1757"/>
      <c r="P179" s="1757"/>
      <c r="Q179" s="1757"/>
      <c r="R179" s="1757"/>
      <c r="S179" s="1757"/>
      <c r="T179" s="1758"/>
      <c r="U179" s="1760">
        <f>IF('⑦明細書（参考様式）'!EA64="","",'⑦明細書（参考様式）'!EA64)</f>
        <v>0</v>
      </c>
      <c r="V179" s="1761"/>
      <c r="W179" s="1761"/>
      <c r="X179" s="1761"/>
      <c r="Y179" s="1761"/>
      <c r="Z179" s="1761"/>
      <c r="AA179" s="1761"/>
      <c r="AB179" s="1761"/>
      <c r="AC179" s="1761"/>
      <c r="AD179" s="1761"/>
      <c r="AE179" s="1761"/>
      <c r="AF179" s="1761"/>
      <c r="AG179" s="1761"/>
      <c r="AH179" s="1761"/>
      <c r="AI179" s="1761"/>
      <c r="AJ179" s="1761"/>
      <c r="AK179" s="1761"/>
      <c r="AL179" s="1761"/>
      <c r="AM179" s="1762"/>
    </row>
    <row r="180" spans="1:40">
      <c r="A180" s="1648"/>
      <c r="B180" s="1689"/>
      <c r="C180" s="9"/>
      <c r="D180" s="15"/>
      <c r="E180" s="15"/>
      <c r="F180" s="15"/>
      <c r="G180" s="15"/>
      <c r="H180" s="15"/>
      <c r="I180" s="15"/>
      <c r="J180" s="15"/>
      <c r="K180" s="15"/>
      <c r="L180" s="15"/>
      <c r="M180" s="15"/>
      <c r="N180" s="1756" t="s">
        <v>240</v>
      </c>
      <c r="O180" s="1757"/>
      <c r="P180" s="1757"/>
      <c r="Q180" s="1757"/>
      <c r="R180" s="1757"/>
      <c r="S180" s="1757"/>
      <c r="T180" s="1758"/>
      <c r="U180" s="1760">
        <f>IF('⑦明細書（参考様式）'!EC64="","",'⑦明細書（参考様式）'!EC64)</f>
        <v>0</v>
      </c>
      <c r="V180" s="1761"/>
      <c r="W180" s="1761"/>
      <c r="X180" s="1761"/>
      <c r="Y180" s="1761"/>
      <c r="Z180" s="1761"/>
      <c r="AA180" s="1761"/>
      <c r="AB180" s="1761"/>
      <c r="AC180" s="1761"/>
      <c r="AD180" s="1761"/>
      <c r="AE180" s="1761"/>
      <c r="AF180" s="1761"/>
      <c r="AG180" s="1761"/>
      <c r="AH180" s="1761"/>
      <c r="AI180" s="1761"/>
      <c r="AJ180" s="1761"/>
      <c r="AK180" s="1761"/>
      <c r="AL180" s="1761"/>
      <c r="AM180" s="1762"/>
    </row>
    <row r="181" spans="1:40">
      <c r="A181" s="1650"/>
      <c r="B181" s="1690"/>
      <c r="C181" s="11"/>
      <c r="D181" s="18"/>
      <c r="E181" s="18"/>
      <c r="F181" s="18"/>
      <c r="G181" s="18"/>
      <c r="H181" s="18"/>
      <c r="I181" s="18"/>
      <c r="J181" s="18"/>
      <c r="K181" s="18"/>
      <c r="L181" s="18"/>
      <c r="M181" s="18"/>
      <c r="N181" s="1763" t="s">
        <v>201</v>
      </c>
      <c r="O181" s="1764"/>
      <c r="P181" s="1764"/>
      <c r="Q181" s="1764"/>
      <c r="R181" s="1764"/>
      <c r="S181" s="1764"/>
      <c r="T181" s="1765"/>
      <c r="U181" s="1760">
        <f>IF('⑦明細書（参考様式）'!EE64="","",'⑦明細書（参考様式）'!EE64)</f>
        <v>0</v>
      </c>
      <c r="V181" s="1761"/>
      <c r="W181" s="1761"/>
      <c r="X181" s="1761"/>
      <c r="Y181" s="1761"/>
      <c r="Z181" s="1761"/>
      <c r="AA181" s="1761"/>
      <c r="AB181" s="1761"/>
      <c r="AC181" s="1761"/>
      <c r="AD181" s="1761"/>
      <c r="AE181" s="1761"/>
      <c r="AF181" s="1761"/>
      <c r="AG181" s="1761"/>
      <c r="AH181" s="1761"/>
      <c r="AI181" s="1761"/>
      <c r="AJ181" s="1761"/>
      <c r="AK181" s="1761"/>
      <c r="AL181" s="1761"/>
      <c r="AM181" s="1762"/>
    </row>
    <row r="182" spans="1:40">
      <c r="A182" s="1646" t="s">
        <v>183</v>
      </c>
      <c r="B182" s="1688"/>
      <c r="C182" s="1652" t="s">
        <v>208</v>
      </c>
      <c r="D182" s="1698"/>
      <c r="E182" s="1698"/>
      <c r="F182" s="1698"/>
      <c r="G182" s="1698"/>
      <c r="H182" s="1698"/>
      <c r="I182" s="1698"/>
      <c r="J182" s="1698"/>
      <c r="K182" s="1698"/>
      <c r="L182" s="1698"/>
      <c r="M182" s="1698"/>
      <c r="N182" s="1698"/>
      <c r="O182" s="1698"/>
      <c r="P182" s="1698"/>
      <c r="Q182" s="1698"/>
      <c r="R182" s="1698"/>
      <c r="S182" s="1698"/>
      <c r="T182" s="1699"/>
      <c r="U182" s="1769">
        <f>'⑦明細書（参考様式）'!EF64</f>
        <v>0</v>
      </c>
      <c r="V182" s="1770"/>
      <c r="W182" s="1770"/>
      <c r="X182" s="1770"/>
      <c r="Y182" s="1770"/>
      <c r="Z182" s="1770"/>
      <c r="AA182" s="1770"/>
      <c r="AB182" s="1770"/>
      <c r="AC182" s="1770"/>
      <c r="AD182" s="1770"/>
      <c r="AE182" s="1770"/>
      <c r="AF182" s="1770"/>
      <c r="AG182" s="1770"/>
      <c r="AH182" s="1770"/>
      <c r="AI182" s="1770"/>
      <c r="AJ182" s="1770"/>
      <c r="AK182" s="1770"/>
      <c r="AL182" s="1770"/>
      <c r="AM182" s="1771"/>
    </row>
    <row r="183" spans="1:40">
      <c r="A183" s="1650"/>
      <c r="B183" s="1690"/>
      <c r="C183" s="1695" t="s">
        <v>206</v>
      </c>
      <c r="D183" s="1696"/>
      <c r="E183" s="1696"/>
      <c r="F183" s="1696"/>
      <c r="G183" s="1696"/>
      <c r="H183" s="1696"/>
      <c r="I183" s="1696"/>
      <c r="J183" s="1696"/>
      <c r="K183" s="1696"/>
      <c r="L183" s="1696"/>
      <c r="M183" s="1696"/>
      <c r="N183" s="1696"/>
      <c r="O183" s="1696"/>
      <c r="P183" s="1696"/>
      <c r="Q183" s="1696"/>
      <c r="R183" s="1696"/>
      <c r="S183" s="1696"/>
      <c r="T183" s="1697"/>
      <c r="U183" s="1766"/>
      <c r="V183" s="1767"/>
      <c r="W183" s="1767"/>
      <c r="X183" s="1767"/>
      <c r="Y183" s="1767"/>
      <c r="Z183" s="1767"/>
      <c r="AA183" s="1767"/>
      <c r="AB183" s="1767"/>
      <c r="AC183" s="1767"/>
      <c r="AD183" s="1767"/>
      <c r="AE183" s="1767"/>
      <c r="AF183" s="1767"/>
      <c r="AG183" s="1767"/>
      <c r="AH183" s="1767"/>
      <c r="AI183" s="1767"/>
      <c r="AJ183" s="1767"/>
      <c r="AK183" s="1767"/>
      <c r="AL183" s="1767"/>
      <c r="AM183" s="1768"/>
    </row>
    <row r="184" spans="1:40">
      <c r="A184" s="1646" t="s">
        <v>194</v>
      </c>
      <c r="B184" s="1688"/>
      <c r="C184" s="1652" t="s">
        <v>232</v>
      </c>
      <c r="D184" s="1698"/>
      <c r="E184" s="1698"/>
      <c r="F184" s="1698"/>
      <c r="G184" s="1698"/>
      <c r="H184" s="1698"/>
      <c r="I184" s="1698"/>
      <c r="J184" s="1698"/>
      <c r="K184" s="1698"/>
      <c r="L184" s="1698"/>
      <c r="M184" s="1698"/>
      <c r="N184" s="1698"/>
      <c r="O184" s="1698"/>
      <c r="P184" s="1698"/>
      <c r="Q184" s="1698"/>
      <c r="R184" s="1698"/>
      <c r="S184" s="1698"/>
      <c r="T184" s="1699"/>
      <c r="U184" s="1769">
        <f>'⑦明細書（参考様式）'!EG64</f>
        <v>0</v>
      </c>
      <c r="V184" s="1770"/>
      <c r="W184" s="1770"/>
      <c r="X184" s="1770"/>
      <c r="Y184" s="1770"/>
      <c r="Z184" s="1770"/>
      <c r="AA184" s="1770"/>
      <c r="AB184" s="1770"/>
      <c r="AC184" s="1770"/>
      <c r="AD184" s="1770"/>
      <c r="AE184" s="1770"/>
      <c r="AF184" s="1770"/>
      <c r="AG184" s="1770"/>
      <c r="AH184" s="1770"/>
      <c r="AI184" s="1770"/>
      <c r="AJ184" s="1770"/>
      <c r="AK184" s="1770"/>
      <c r="AL184" s="1770"/>
      <c r="AM184" s="1771"/>
    </row>
    <row r="185" spans="1:40">
      <c r="A185" s="1650"/>
      <c r="B185" s="1690"/>
      <c r="C185" s="1695" t="s">
        <v>206</v>
      </c>
      <c r="D185" s="1696"/>
      <c r="E185" s="1696"/>
      <c r="F185" s="1696"/>
      <c r="G185" s="1696"/>
      <c r="H185" s="1696"/>
      <c r="I185" s="1696"/>
      <c r="J185" s="1696"/>
      <c r="K185" s="1696"/>
      <c r="L185" s="1696"/>
      <c r="M185" s="1696"/>
      <c r="N185" s="1696"/>
      <c r="O185" s="1696"/>
      <c r="P185" s="1696"/>
      <c r="Q185" s="1696"/>
      <c r="R185" s="1696"/>
      <c r="S185" s="1696"/>
      <c r="T185" s="1697"/>
      <c r="U185" s="1766"/>
      <c r="V185" s="1767"/>
      <c r="W185" s="1767"/>
      <c r="X185" s="1767"/>
      <c r="Y185" s="1767"/>
      <c r="Z185" s="1767"/>
      <c r="AA185" s="1767"/>
      <c r="AB185" s="1767"/>
      <c r="AC185" s="1767"/>
      <c r="AD185" s="1767"/>
      <c r="AE185" s="1767"/>
      <c r="AF185" s="1767"/>
      <c r="AG185" s="1767"/>
      <c r="AH185" s="1767"/>
      <c r="AI185" s="1767"/>
      <c r="AJ185" s="1767"/>
      <c r="AK185" s="1767"/>
      <c r="AL185" s="1767"/>
      <c r="AM185" s="1768"/>
    </row>
    <row r="186" spans="1:40">
      <c r="A186" s="1646" t="s">
        <v>210</v>
      </c>
      <c r="B186" s="1688"/>
      <c r="C186" s="1652" t="s">
        <v>211</v>
      </c>
      <c r="D186" s="1698"/>
      <c r="E186" s="1698"/>
      <c r="F186" s="1698"/>
      <c r="G186" s="1698"/>
      <c r="H186" s="1698"/>
      <c r="I186" s="1698"/>
      <c r="J186" s="1698"/>
      <c r="K186" s="1698"/>
      <c r="L186" s="1698"/>
      <c r="M186" s="1698"/>
      <c r="N186" s="1698"/>
      <c r="O186" s="1698"/>
      <c r="P186" s="1698"/>
      <c r="Q186" s="1698"/>
      <c r="R186" s="1698"/>
      <c r="S186" s="1698"/>
      <c r="T186" s="1699"/>
      <c r="U186" s="1701">
        <f>'⑦明細書（参考様式）'!EH64</f>
        <v>0</v>
      </c>
      <c r="V186" s="1675"/>
      <c r="W186" s="1675"/>
      <c r="X186" s="1675"/>
      <c r="Y186" s="1675"/>
      <c r="Z186" s="1675"/>
      <c r="AA186" s="1675"/>
      <c r="AB186" s="1675"/>
      <c r="AC186" s="1675"/>
      <c r="AD186" s="1675"/>
      <c r="AE186" s="1675"/>
      <c r="AF186" s="1675"/>
      <c r="AG186" s="1675"/>
      <c r="AH186" s="1675"/>
      <c r="AI186" s="1675"/>
      <c r="AJ186" s="1675"/>
      <c r="AK186" s="1675"/>
      <c r="AL186" s="1675"/>
      <c r="AM186" s="1693"/>
    </row>
    <row r="187" spans="1:40">
      <c r="A187" s="1650"/>
      <c r="B187" s="1690"/>
      <c r="C187" s="1695" t="s">
        <v>212</v>
      </c>
      <c r="D187" s="1696"/>
      <c r="E187" s="1696"/>
      <c r="F187" s="1696"/>
      <c r="G187" s="1696"/>
      <c r="H187" s="1696"/>
      <c r="I187" s="1696"/>
      <c r="J187" s="1696"/>
      <c r="K187" s="1696"/>
      <c r="L187" s="1696"/>
      <c r="M187" s="1696"/>
      <c r="N187" s="1696"/>
      <c r="O187" s="1696"/>
      <c r="P187" s="1696"/>
      <c r="Q187" s="1696"/>
      <c r="R187" s="1696"/>
      <c r="S187" s="1696"/>
      <c r="T187" s="1697"/>
      <c r="U187" s="1694"/>
      <c r="V187" s="1682"/>
      <c r="W187" s="1682"/>
      <c r="X187" s="1682"/>
      <c r="Y187" s="1682"/>
      <c r="Z187" s="1682"/>
      <c r="AA187" s="1682"/>
      <c r="AB187" s="1682"/>
      <c r="AC187" s="1682"/>
      <c r="AD187" s="1682"/>
      <c r="AE187" s="1682"/>
      <c r="AF187" s="1682"/>
      <c r="AG187" s="1682"/>
      <c r="AH187" s="1682"/>
      <c r="AI187" s="1682"/>
      <c r="AJ187" s="1682"/>
      <c r="AK187" s="1682"/>
      <c r="AL187" s="1682"/>
      <c r="AM187" s="1683"/>
    </row>
    <row r="188" spans="1:40">
      <c r="A188" s="1646" t="s">
        <v>213</v>
      </c>
      <c r="B188" s="1688"/>
      <c r="C188" s="1652" t="s">
        <v>233</v>
      </c>
      <c r="D188" s="1698"/>
      <c r="E188" s="1698"/>
      <c r="F188" s="1698"/>
      <c r="G188" s="1698"/>
      <c r="H188" s="1698"/>
      <c r="I188" s="1698"/>
      <c r="J188" s="1698"/>
      <c r="K188" s="1698"/>
      <c r="L188" s="1698"/>
      <c r="M188" s="1698"/>
      <c r="N188" s="1698"/>
      <c r="O188" s="1698"/>
      <c r="P188" s="1698"/>
      <c r="Q188" s="1698"/>
      <c r="R188" s="1698"/>
      <c r="S188" s="1698"/>
      <c r="T188" s="1699"/>
      <c r="U188" s="1701">
        <f>IFERROR(ROUND(U186/U182,0),0)</f>
        <v>0</v>
      </c>
      <c r="V188" s="1675"/>
      <c r="W188" s="1675"/>
      <c r="X188" s="1675"/>
      <c r="Y188" s="1675"/>
      <c r="Z188" s="1675"/>
      <c r="AA188" s="1675"/>
      <c r="AB188" s="1675"/>
      <c r="AC188" s="1675"/>
      <c r="AD188" s="1675"/>
      <c r="AE188" s="1675"/>
      <c r="AF188" s="1675"/>
      <c r="AG188" s="1675"/>
      <c r="AH188" s="1675"/>
      <c r="AI188" s="1675"/>
      <c r="AJ188" s="1675"/>
      <c r="AK188" s="1675"/>
      <c r="AL188" s="1675"/>
      <c r="AM188" s="1693"/>
    </row>
    <row r="189" spans="1:40">
      <c r="A189" s="1650"/>
      <c r="B189" s="1690"/>
      <c r="C189" s="1695" t="s">
        <v>215</v>
      </c>
      <c r="D189" s="1696"/>
      <c r="E189" s="1696"/>
      <c r="F189" s="1696"/>
      <c r="G189" s="1696"/>
      <c r="H189" s="1696"/>
      <c r="I189" s="1696"/>
      <c r="J189" s="1696"/>
      <c r="K189" s="1696"/>
      <c r="L189" s="1696"/>
      <c r="M189" s="1696"/>
      <c r="N189" s="1696"/>
      <c r="O189" s="1696"/>
      <c r="P189" s="1696"/>
      <c r="Q189" s="1696"/>
      <c r="R189" s="1696"/>
      <c r="S189" s="1696"/>
      <c r="T189" s="1697"/>
      <c r="U189" s="1694"/>
      <c r="V189" s="1680"/>
      <c r="W189" s="1682"/>
      <c r="X189" s="1682"/>
      <c r="Y189" s="1682"/>
      <c r="Z189" s="1682"/>
      <c r="AA189" s="1682"/>
      <c r="AB189" s="1682"/>
      <c r="AC189" s="1682"/>
      <c r="AD189" s="1682"/>
      <c r="AE189" s="1682"/>
      <c r="AF189" s="1682"/>
      <c r="AG189" s="1682"/>
      <c r="AH189" s="1682"/>
      <c r="AI189" s="1682"/>
      <c r="AJ189" s="1682"/>
      <c r="AK189" s="1682"/>
      <c r="AL189" s="1682"/>
      <c r="AM189" s="1683"/>
    </row>
    <row r="190" spans="1:40">
      <c r="A190" s="1676" t="s">
        <v>216</v>
      </c>
      <c r="B190" s="1676"/>
      <c r="C190" s="1652" t="s">
        <v>184</v>
      </c>
      <c r="D190" s="1698"/>
      <c r="E190" s="1698"/>
      <c r="F190" s="1698"/>
      <c r="G190" s="1698"/>
      <c r="H190" s="1698"/>
      <c r="I190" s="1698"/>
      <c r="J190" s="1698"/>
      <c r="K190" s="1698"/>
      <c r="L190" s="1698"/>
      <c r="M190" s="1698"/>
      <c r="N190" s="1698"/>
      <c r="O190" s="1698"/>
      <c r="P190" s="1698"/>
      <c r="Q190" s="1698"/>
      <c r="R190" s="1698"/>
      <c r="S190" s="1698"/>
      <c r="T190" s="1699"/>
      <c r="U190" s="1646" t="s">
        <v>243</v>
      </c>
      <c r="V190" s="1647"/>
      <c r="W190" s="1733">
        <f>U194-U195</f>
        <v>0</v>
      </c>
      <c r="X190" s="1733"/>
      <c r="Y190" s="1733"/>
      <c r="Z190" s="1733"/>
      <c r="AA190" s="1733"/>
      <c r="AB190" s="1733"/>
      <c r="AC190" s="1733"/>
      <c r="AD190" s="1733"/>
      <c r="AE190" s="1733"/>
      <c r="AF190" s="1733"/>
      <c r="AG190" s="1733"/>
      <c r="AH190" s="1733"/>
      <c r="AI190" s="1733"/>
      <c r="AJ190" s="1733"/>
      <c r="AK190" s="1733"/>
      <c r="AL190" s="1733"/>
      <c r="AM190" s="1734"/>
      <c r="AN190" s="5"/>
    </row>
    <row r="191" spans="1:40" ht="13.5" customHeight="1">
      <c r="A191" s="1676"/>
      <c r="B191" s="1676"/>
      <c r="C191" s="1661" t="s">
        <v>426</v>
      </c>
      <c r="D191" s="1662"/>
      <c r="E191" s="1662"/>
      <c r="F191" s="1662"/>
      <c r="G191" s="1662"/>
      <c r="H191" s="1662"/>
      <c r="I191" s="1662"/>
      <c r="J191" s="1662"/>
      <c r="K191" s="1662"/>
      <c r="L191" s="1662"/>
      <c r="M191" s="1662"/>
      <c r="N191" s="1662"/>
      <c r="O191" s="1662"/>
      <c r="P191" s="1662"/>
      <c r="Q191" s="1662"/>
      <c r="R191" s="1662"/>
      <c r="S191" s="1662"/>
      <c r="T191" s="1672"/>
      <c r="U191" s="1648"/>
      <c r="V191" s="1631"/>
      <c r="W191" s="1735"/>
      <c r="X191" s="1735"/>
      <c r="Y191" s="1735"/>
      <c r="Z191" s="1735"/>
      <c r="AA191" s="1735"/>
      <c r="AB191" s="1735"/>
      <c r="AC191" s="1735"/>
      <c r="AD191" s="1735"/>
      <c r="AE191" s="1735"/>
      <c r="AF191" s="1735"/>
      <c r="AG191" s="1735"/>
      <c r="AH191" s="1735"/>
      <c r="AI191" s="1735"/>
      <c r="AJ191" s="1735"/>
      <c r="AK191" s="1735"/>
      <c r="AL191" s="1735"/>
      <c r="AM191" s="1736"/>
      <c r="AN191" s="5"/>
    </row>
    <row r="192" spans="1:40">
      <c r="A192" s="1676"/>
      <c r="B192" s="1676"/>
      <c r="C192" s="1661"/>
      <c r="D192" s="1662"/>
      <c r="E192" s="1662"/>
      <c r="F192" s="1662"/>
      <c r="G192" s="1662"/>
      <c r="H192" s="1662"/>
      <c r="I192" s="1662"/>
      <c r="J192" s="1662"/>
      <c r="K192" s="1662"/>
      <c r="L192" s="1662"/>
      <c r="M192" s="1662"/>
      <c r="N192" s="1662"/>
      <c r="O192" s="1662"/>
      <c r="P192" s="1662"/>
      <c r="Q192" s="1662"/>
      <c r="R192" s="1662"/>
      <c r="S192" s="1662"/>
      <c r="T192" s="1672"/>
      <c r="U192" s="1648"/>
      <c r="V192" s="1631"/>
      <c r="W192" s="1735"/>
      <c r="X192" s="1735"/>
      <c r="Y192" s="1735"/>
      <c r="Z192" s="1735"/>
      <c r="AA192" s="1735"/>
      <c r="AB192" s="1735"/>
      <c r="AC192" s="1735"/>
      <c r="AD192" s="1735"/>
      <c r="AE192" s="1735"/>
      <c r="AF192" s="1735"/>
      <c r="AG192" s="1735"/>
      <c r="AH192" s="1735"/>
      <c r="AI192" s="1735"/>
      <c r="AJ192" s="1735"/>
      <c r="AK192" s="1735"/>
      <c r="AL192" s="1735"/>
      <c r="AM192" s="1736"/>
      <c r="AN192" s="5"/>
    </row>
    <row r="193" spans="1:40">
      <c r="A193" s="1676"/>
      <c r="B193" s="1676"/>
      <c r="C193" s="1739"/>
      <c r="D193" s="1740"/>
      <c r="E193" s="1740"/>
      <c r="F193" s="1740"/>
      <c r="G193" s="1740"/>
      <c r="H193" s="1740"/>
      <c r="I193" s="1740"/>
      <c r="J193" s="1740"/>
      <c r="K193" s="1740"/>
      <c r="L193" s="1740"/>
      <c r="M193" s="1740"/>
      <c r="N193" s="1740"/>
      <c r="O193" s="1740"/>
      <c r="P193" s="1740"/>
      <c r="Q193" s="1740"/>
      <c r="R193" s="1740"/>
      <c r="S193" s="1740"/>
      <c r="T193" s="1741"/>
      <c r="U193" s="1732"/>
      <c r="V193" s="1665"/>
      <c r="W193" s="1737"/>
      <c r="X193" s="1737"/>
      <c r="Y193" s="1737"/>
      <c r="Z193" s="1737"/>
      <c r="AA193" s="1737"/>
      <c r="AB193" s="1737"/>
      <c r="AC193" s="1737"/>
      <c r="AD193" s="1737"/>
      <c r="AE193" s="1737"/>
      <c r="AF193" s="1737"/>
      <c r="AG193" s="1737"/>
      <c r="AH193" s="1737"/>
      <c r="AI193" s="1737"/>
      <c r="AJ193" s="1737"/>
      <c r="AK193" s="1737"/>
      <c r="AL193" s="1737"/>
      <c r="AM193" s="1738"/>
      <c r="AN193" s="5"/>
    </row>
    <row r="194" spans="1:40" ht="13.5" customHeight="1">
      <c r="A194" s="1676"/>
      <c r="B194" s="1676"/>
      <c r="C194" s="7"/>
      <c r="D194" s="8" t="s">
        <v>187</v>
      </c>
      <c r="E194" s="1667" t="s">
        <v>188</v>
      </c>
      <c r="F194" s="1667"/>
      <c r="G194" s="1667"/>
      <c r="H194" s="1667"/>
      <c r="I194" s="1667"/>
      <c r="J194" s="1667"/>
      <c r="K194" s="1667"/>
      <c r="L194" s="1667"/>
      <c r="M194" s="1667"/>
      <c r="N194" s="1667"/>
      <c r="O194" s="1667"/>
      <c r="P194" s="1667"/>
      <c r="Q194" s="1667"/>
      <c r="R194" s="1667"/>
      <c r="S194" s="1667"/>
      <c r="T194" s="1668"/>
      <c r="U194" s="1742">
        <f>'⑦明細書（参考様式）'!EI64-'⑦明細書（参考様式）'!EK64</f>
        <v>0</v>
      </c>
      <c r="V194" s="1743"/>
      <c r="W194" s="1743"/>
      <c r="X194" s="1743"/>
      <c r="Y194" s="1743"/>
      <c r="Z194" s="1743"/>
      <c r="AA194" s="1743"/>
      <c r="AB194" s="1743"/>
      <c r="AC194" s="1743"/>
      <c r="AD194" s="1743"/>
      <c r="AE194" s="1743"/>
      <c r="AF194" s="1743"/>
      <c r="AG194" s="1743"/>
      <c r="AH194" s="1743"/>
      <c r="AI194" s="1743"/>
      <c r="AJ194" s="1743"/>
      <c r="AK194" s="1743"/>
      <c r="AL194" s="1743"/>
      <c r="AM194" s="1744"/>
    </row>
    <row r="195" spans="1:40" ht="20.100000000000001" customHeight="1">
      <c r="A195" s="1676"/>
      <c r="B195" s="1676"/>
      <c r="C195" s="9"/>
      <c r="D195" s="10" t="s">
        <v>190</v>
      </c>
      <c r="E195" s="1662" t="s">
        <v>219</v>
      </c>
      <c r="F195" s="1662"/>
      <c r="G195" s="1662"/>
      <c r="H195" s="1662"/>
      <c r="I195" s="1662"/>
      <c r="J195" s="1662"/>
      <c r="K195" s="1662"/>
      <c r="L195" s="1662"/>
      <c r="M195" s="1662"/>
      <c r="N195" s="1662"/>
      <c r="O195" s="1662"/>
      <c r="P195" s="1662"/>
      <c r="Q195" s="1662"/>
      <c r="R195" s="1662"/>
      <c r="S195" s="1662"/>
      <c r="T195" s="1672"/>
      <c r="U195" s="1742">
        <f>'⑦明細書（参考様式）'!EM64</f>
        <v>0</v>
      </c>
      <c r="V195" s="1743"/>
      <c r="W195" s="1743"/>
      <c r="X195" s="1743"/>
      <c r="Y195" s="1743"/>
      <c r="Z195" s="1743"/>
      <c r="AA195" s="1743"/>
      <c r="AB195" s="1743"/>
      <c r="AC195" s="1743"/>
      <c r="AD195" s="1743"/>
      <c r="AE195" s="1743"/>
      <c r="AF195" s="1743"/>
      <c r="AG195" s="1743"/>
      <c r="AH195" s="1743"/>
      <c r="AI195" s="1743"/>
      <c r="AJ195" s="1743"/>
      <c r="AK195" s="1743"/>
      <c r="AL195" s="1743"/>
      <c r="AM195" s="1744"/>
    </row>
    <row r="196" spans="1:40" ht="20.100000000000001" customHeight="1">
      <c r="A196" s="1676"/>
      <c r="B196" s="1676"/>
      <c r="C196" s="9"/>
      <c r="D196" s="10"/>
      <c r="E196" s="1662"/>
      <c r="F196" s="1662"/>
      <c r="G196" s="1662"/>
      <c r="H196" s="1662"/>
      <c r="I196" s="1662"/>
      <c r="J196" s="1662"/>
      <c r="K196" s="1662"/>
      <c r="L196" s="1662"/>
      <c r="M196" s="1662"/>
      <c r="N196" s="1662"/>
      <c r="O196" s="1662"/>
      <c r="P196" s="1662"/>
      <c r="Q196" s="1662"/>
      <c r="R196" s="1662"/>
      <c r="S196" s="1662"/>
      <c r="T196" s="1672"/>
      <c r="U196" s="1679"/>
      <c r="V196" s="1680"/>
      <c r="W196" s="1680"/>
      <c r="X196" s="1680"/>
      <c r="Y196" s="1680"/>
      <c r="Z196" s="1680"/>
      <c r="AA196" s="1680"/>
      <c r="AB196" s="1680"/>
      <c r="AC196" s="1680"/>
      <c r="AD196" s="1680"/>
      <c r="AE196" s="1680"/>
      <c r="AF196" s="1680"/>
      <c r="AG196" s="1680"/>
      <c r="AH196" s="1680"/>
      <c r="AI196" s="1680"/>
      <c r="AJ196" s="1680"/>
      <c r="AK196" s="1680"/>
      <c r="AL196" s="1680"/>
      <c r="AM196" s="1681"/>
    </row>
    <row r="197" spans="1:40" ht="20.100000000000001" customHeight="1">
      <c r="A197" s="1676"/>
      <c r="B197" s="1676"/>
      <c r="C197" s="9"/>
      <c r="D197" s="10"/>
      <c r="E197" s="1662"/>
      <c r="F197" s="1662"/>
      <c r="G197" s="1662"/>
      <c r="H197" s="1662"/>
      <c r="I197" s="1662"/>
      <c r="J197" s="1662"/>
      <c r="K197" s="1662"/>
      <c r="L197" s="1662"/>
      <c r="M197" s="1662"/>
      <c r="N197" s="1662"/>
      <c r="O197" s="1662"/>
      <c r="P197" s="1662"/>
      <c r="Q197" s="1662"/>
      <c r="R197" s="1662"/>
      <c r="S197" s="1662"/>
      <c r="T197" s="1672"/>
      <c r="U197" s="1679"/>
      <c r="V197" s="1680"/>
      <c r="W197" s="1680"/>
      <c r="X197" s="1680"/>
      <c r="Y197" s="1680"/>
      <c r="Z197" s="1680"/>
      <c r="AA197" s="1680"/>
      <c r="AB197" s="1680"/>
      <c r="AC197" s="1680"/>
      <c r="AD197" s="1680"/>
      <c r="AE197" s="1680"/>
      <c r="AF197" s="1680"/>
      <c r="AG197" s="1680"/>
      <c r="AH197" s="1680"/>
      <c r="AI197" s="1680"/>
      <c r="AJ197" s="1680"/>
      <c r="AK197" s="1680"/>
      <c r="AL197" s="1680"/>
      <c r="AM197" s="1681"/>
    </row>
    <row r="198" spans="1:40" ht="20.100000000000001" customHeight="1">
      <c r="A198" s="1676"/>
      <c r="B198" s="1676"/>
      <c r="C198" s="11"/>
      <c r="D198" s="12"/>
      <c r="E198" s="1673"/>
      <c r="F198" s="1673"/>
      <c r="G198" s="1673"/>
      <c r="H198" s="1673"/>
      <c r="I198" s="1673"/>
      <c r="J198" s="1673"/>
      <c r="K198" s="1673"/>
      <c r="L198" s="1673"/>
      <c r="M198" s="1673"/>
      <c r="N198" s="1673"/>
      <c r="O198" s="1673"/>
      <c r="P198" s="1673"/>
      <c r="Q198" s="1673"/>
      <c r="R198" s="1673"/>
      <c r="S198" s="1673"/>
      <c r="T198" s="1674"/>
      <c r="U198" s="1694"/>
      <c r="V198" s="1682"/>
      <c r="W198" s="1682"/>
      <c r="X198" s="1682"/>
      <c r="Y198" s="1682"/>
      <c r="Z198" s="1682"/>
      <c r="AA198" s="1682"/>
      <c r="AB198" s="1682"/>
      <c r="AC198" s="1682"/>
      <c r="AD198" s="1682"/>
      <c r="AE198" s="1682"/>
      <c r="AF198" s="1682"/>
      <c r="AG198" s="1682"/>
      <c r="AH198" s="1682"/>
      <c r="AI198" s="1682"/>
      <c r="AJ198" s="1682"/>
      <c r="AK198" s="1682"/>
      <c r="AL198" s="1682"/>
      <c r="AM198" s="1683"/>
    </row>
    <row r="199" spans="1:40">
      <c r="A199" s="1646" t="s">
        <v>220</v>
      </c>
      <c r="B199" s="1688"/>
      <c r="C199" s="1659" t="s">
        <v>221</v>
      </c>
      <c r="D199" s="1653"/>
      <c r="E199" s="1653"/>
      <c r="F199" s="1653"/>
      <c r="G199" s="1653"/>
      <c r="H199" s="1653"/>
      <c r="I199" s="1660"/>
      <c r="J199" s="13"/>
      <c r="K199" s="13"/>
      <c r="L199" s="13"/>
      <c r="M199" s="13"/>
      <c r="N199" s="13"/>
      <c r="O199" s="13"/>
      <c r="P199" s="13"/>
      <c r="Q199" s="13"/>
      <c r="R199" s="13"/>
      <c r="S199" s="13"/>
      <c r="T199" s="14"/>
      <c r="U199" s="1646" t="str">
        <f>IF(⑤⑧処遇Ⅰ入力シート!B146="○","☑","□")</f>
        <v>□</v>
      </c>
      <c r="V199" s="1647"/>
      <c r="W199" s="1698" t="s">
        <v>20</v>
      </c>
      <c r="X199" s="1698"/>
      <c r="Y199" s="1698"/>
      <c r="Z199" s="1698"/>
      <c r="AA199" s="1698"/>
      <c r="AB199" s="1698"/>
      <c r="AC199" s="1698"/>
      <c r="AD199" s="1698"/>
      <c r="AE199" s="1698"/>
      <c r="AF199" s="1698"/>
      <c r="AG199" s="1698"/>
      <c r="AH199" s="1698"/>
      <c r="AI199" s="1698"/>
      <c r="AJ199" s="1698"/>
      <c r="AK199" s="1698"/>
      <c r="AL199" s="1698"/>
      <c r="AM199" s="1699"/>
    </row>
    <row r="200" spans="1:40" ht="13.5" customHeight="1">
      <c r="A200" s="1648"/>
      <c r="B200" s="1689"/>
      <c r="C200" s="9" t="s">
        <v>55</v>
      </c>
      <c r="D200" s="15"/>
      <c r="E200" s="15"/>
      <c r="F200" s="15"/>
      <c r="G200" s="15"/>
      <c r="H200" s="15"/>
      <c r="I200" s="15"/>
      <c r="J200" s="15"/>
      <c r="K200" s="15"/>
      <c r="L200" s="15"/>
      <c r="M200" s="15"/>
      <c r="N200" s="15"/>
      <c r="O200" s="15"/>
      <c r="P200" s="15"/>
      <c r="Q200" s="15"/>
      <c r="R200" s="15"/>
      <c r="S200" s="15"/>
      <c r="T200" s="16"/>
      <c r="U200" s="1648" t="str">
        <f>IF(⑤⑧処遇Ⅰ入力シート!B148="○","☑","□")</f>
        <v>□</v>
      </c>
      <c r="V200" s="1649"/>
      <c r="W200" s="1722" t="s">
        <v>21</v>
      </c>
      <c r="X200" s="1722"/>
      <c r="Y200" s="1722"/>
      <c r="Z200" s="1649" t="s">
        <v>199</v>
      </c>
      <c r="AA200" s="1649"/>
      <c r="AB200" s="1649"/>
      <c r="AC200" s="1774" t="str">
        <f>IF(⑤⑧処遇Ⅰ入力シート!E148="","",⑤⑧処遇Ⅰ入力シート!E148)</f>
        <v/>
      </c>
      <c r="AD200" s="1774"/>
      <c r="AE200" s="1774"/>
      <c r="AF200" s="1774"/>
      <c r="AG200" s="1774"/>
      <c r="AH200" s="1774"/>
      <c r="AI200" s="1774"/>
      <c r="AJ200" s="1774"/>
      <c r="AK200" s="1774"/>
      <c r="AL200" s="1774"/>
      <c r="AM200" s="1775"/>
    </row>
    <row r="201" spans="1:40">
      <c r="A201" s="1648"/>
      <c r="B201" s="1689"/>
      <c r="C201" s="1745" t="s">
        <v>222</v>
      </c>
      <c r="D201" s="1719"/>
      <c r="E201" s="1719"/>
      <c r="F201" s="1719"/>
      <c r="G201" s="1719"/>
      <c r="H201" s="1719"/>
      <c r="I201" s="1719"/>
      <c r="J201" s="1719"/>
      <c r="K201" s="1719"/>
      <c r="L201" s="1719"/>
      <c r="M201" s="1719"/>
      <c r="N201" s="1719"/>
      <c r="O201" s="1719"/>
      <c r="P201" s="1719"/>
      <c r="Q201" s="1719"/>
      <c r="R201" s="1719"/>
      <c r="S201" s="1719"/>
      <c r="T201" s="1720"/>
      <c r="U201" s="1648" t="str">
        <f>IF(⑤⑧処遇Ⅰ入力シート!B150="○","☑","□")</f>
        <v>□</v>
      </c>
      <c r="V201" s="1649"/>
      <c r="W201" s="1722" t="s">
        <v>200</v>
      </c>
      <c r="X201" s="1722"/>
      <c r="Y201" s="1722"/>
      <c r="Z201" s="1722"/>
      <c r="AA201" s="1722"/>
      <c r="AB201" s="1722"/>
      <c r="AC201" s="1722"/>
      <c r="AD201" s="1722"/>
      <c r="AE201" s="1722"/>
      <c r="AF201" s="1722"/>
      <c r="AG201" s="1722"/>
      <c r="AH201" s="1722"/>
      <c r="AI201" s="1722"/>
      <c r="AJ201" s="1722"/>
      <c r="AK201" s="1722"/>
      <c r="AL201" s="1722"/>
      <c r="AM201" s="1730"/>
    </row>
    <row r="202" spans="1:40">
      <c r="A202" s="1648"/>
      <c r="B202" s="1689"/>
      <c r="C202" s="1716"/>
      <c r="D202" s="1717"/>
      <c r="E202" s="1717"/>
      <c r="F202" s="1717"/>
      <c r="G202" s="1717"/>
      <c r="H202" s="1717"/>
      <c r="I202" s="1717"/>
      <c r="J202" s="1717"/>
      <c r="K202" s="1717"/>
      <c r="L202" s="1717"/>
      <c r="M202" s="1717"/>
      <c r="N202" s="1717"/>
      <c r="O202" s="1717"/>
      <c r="P202" s="1717"/>
      <c r="Q202" s="1717"/>
      <c r="R202" s="1717"/>
      <c r="S202" s="1717"/>
      <c r="T202" s="1718"/>
      <c r="U202" s="1650" t="str">
        <f>IF(⑤⑧処遇Ⅰ入力シート!B152="○","☑","□")</f>
        <v>□</v>
      </c>
      <c r="V202" s="1651"/>
      <c r="W202" s="1696" t="s">
        <v>201</v>
      </c>
      <c r="X202" s="1696"/>
      <c r="Y202" s="1696"/>
      <c r="Z202" s="1651" t="s">
        <v>199</v>
      </c>
      <c r="AA202" s="1651"/>
      <c r="AB202" s="1651"/>
      <c r="AC202" s="1772" t="str">
        <f>IF(⑤⑧処遇Ⅰ入力シート!E152="","",⑤⑧処遇Ⅰ入力シート!E152)</f>
        <v/>
      </c>
      <c r="AD202" s="1772"/>
      <c r="AE202" s="1772"/>
      <c r="AF202" s="1772"/>
      <c r="AG202" s="1772"/>
      <c r="AH202" s="1772"/>
      <c r="AI202" s="1772"/>
      <c r="AJ202" s="1772"/>
      <c r="AK202" s="1772"/>
      <c r="AL202" s="1772"/>
      <c r="AM202" s="1773"/>
    </row>
    <row r="203" spans="1:40">
      <c r="A203" s="1648"/>
      <c r="B203" s="1689"/>
      <c r="C203" s="1749" t="s">
        <v>224</v>
      </c>
      <c r="D203" s="1691"/>
      <c r="E203" s="1691"/>
      <c r="F203" s="1691"/>
      <c r="G203" s="1691"/>
      <c r="H203" s="1691"/>
      <c r="I203" s="1691"/>
      <c r="J203" s="1691"/>
      <c r="K203" s="1691"/>
      <c r="L203" s="1691"/>
      <c r="M203" s="1691"/>
      <c r="N203" s="1691"/>
      <c r="O203" s="1691"/>
      <c r="P203" s="1691"/>
      <c r="Q203" s="1691"/>
      <c r="R203" s="1691"/>
      <c r="S203" s="1691"/>
      <c r="T203" s="1692"/>
      <c r="U203" s="1652" t="s">
        <v>225</v>
      </c>
      <c r="V203" s="1698"/>
      <c r="W203" s="1698"/>
      <c r="X203" s="1647" t="s">
        <v>57</v>
      </c>
      <c r="Y203" s="1647"/>
      <c r="Z203" s="1647" t="str">
        <f>IF(⑤⑧処遇Ⅰ入力シート!H146="","",⑤⑧処遇Ⅰ入力シート!H146)</f>
        <v/>
      </c>
      <c r="AA203" s="1647"/>
      <c r="AB203" s="13" t="s">
        <v>17</v>
      </c>
      <c r="AC203" s="1647" t="str">
        <f>IF(⑤⑧処遇Ⅰ入力シート!J146="","",⑤⑧処遇Ⅰ入力シート!J146)</f>
        <v/>
      </c>
      <c r="AD203" s="1647"/>
      <c r="AE203" s="13" t="s">
        <v>59</v>
      </c>
      <c r="AF203" s="17"/>
      <c r="AG203" s="17"/>
      <c r="AH203" s="13"/>
      <c r="AI203" s="13"/>
      <c r="AJ203" s="13"/>
      <c r="AK203" s="13"/>
      <c r="AL203" s="13"/>
      <c r="AM203" s="14"/>
    </row>
    <row r="204" spans="1:40">
      <c r="A204" s="1648"/>
      <c r="B204" s="1689"/>
      <c r="C204" s="1661"/>
      <c r="D204" s="1662"/>
      <c r="E204" s="1662"/>
      <c r="F204" s="1662"/>
      <c r="G204" s="1662"/>
      <c r="H204" s="1662"/>
      <c r="I204" s="1662"/>
      <c r="J204" s="1662"/>
      <c r="K204" s="1662"/>
      <c r="L204" s="1662"/>
      <c r="M204" s="1662"/>
      <c r="N204" s="1662"/>
      <c r="O204" s="1662"/>
      <c r="P204" s="1662"/>
      <c r="Q204" s="1662"/>
      <c r="R204" s="1662"/>
      <c r="S204" s="1662"/>
      <c r="T204" s="1672"/>
      <c r="U204" s="9"/>
      <c r="V204" s="15"/>
      <c r="X204" s="1665" t="s">
        <v>182</v>
      </c>
      <c r="Y204" s="1665"/>
      <c r="Z204" s="1665" t="s">
        <v>57</v>
      </c>
      <c r="AA204" s="1665"/>
      <c r="AB204" s="1665" t="str">
        <f>IF(⑤⑧処遇Ⅰ入力シート!I150="","",⑤⑧処遇Ⅰ入力シート!I150)</f>
        <v/>
      </c>
      <c r="AC204" s="1665"/>
      <c r="AD204" s="15" t="s">
        <v>17</v>
      </c>
      <c r="AE204" s="1665" t="str">
        <f>IF(⑤⑧処遇Ⅰ入力シート!K150="","",⑤⑧処遇Ⅰ入力シート!K150)</f>
        <v/>
      </c>
      <c r="AF204" s="1665"/>
      <c r="AG204" s="15" t="s">
        <v>59</v>
      </c>
      <c r="AH204" s="15"/>
      <c r="AI204" s="15"/>
      <c r="AJ204" s="15"/>
      <c r="AK204" s="15"/>
      <c r="AL204" s="15"/>
      <c r="AM204" s="16"/>
    </row>
    <row r="205" spans="1:40">
      <c r="A205" s="1648"/>
      <c r="B205" s="1689"/>
      <c r="C205" s="1661"/>
      <c r="D205" s="1662"/>
      <c r="E205" s="1662"/>
      <c r="F205" s="1662"/>
      <c r="G205" s="1662"/>
      <c r="H205" s="1662"/>
      <c r="I205" s="1662"/>
      <c r="J205" s="1662"/>
      <c r="K205" s="1662"/>
      <c r="L205" s="1662"/>
      <c r="M205" s="1662"/>
      <c r="N205" s="1662"/>
      <c r="O205" s="1662"/>
      <c r="P205" s="1662"/>
      <c r="Q205" s="1662"/>
      <c r="R205" s="1662"/>
      <c r="S205" s="1662"/>
      <c r="T205" s="1672"/>
      <c r="U205" s="1746" t="s">
        <v>226</v>
      </c>
      <c r="V205" s="1747"/>
      <c r="W205" s="1747"/>
      <c r="X205" s="1747" t="s">
        <v>227</v>
      </c>
      <c r="Y205" s="1747"/>
      <c r="Z205" s="1747"/>
      <c r="AA205" s="1747"/>
      <c r="AB205" s="1747"/>
      <c r="AC205" s="1747"/>
      <c r="AD205" s="1747"/>
      <c r="AE205" s="1747"/>
      <c r="AF205" s="1747"/>
      <c r="AG205" s="1747"/>
      <c r="AH205" s="1747"/>
      <c r="AI205" s="1747"/>
      <c r="AJ205" s="1747"/>
      <c r="AK205" s="1747"/>
      <c r="AL205" s="1747"/>
      <c r="AM205" s="1748"/>
    </row>
    <row r="206" spans="1:40" ht="25.5" customHeight="1">
      <c r="A206" s="1648"/>
      <c r="B206" s="1689"/>
      <c r="C206" s="1661"/>
      <c r="D206" s="1662"/>
      <c r="E206" s="1662"/>
      <c r="F206" s="1662"/>
      <c r="G206" s="1662"/>
      <c r="H206" s="1662"/>
      <c r="I206" s="1662"/>
      <c r="J206" s="1662"/>
      <c r="K206" s="1662"/>
      <c r="L206" s="1662"/>
      <c r="M206" s="1662"/>
      <c r="N206" s="1662"/>
      <c r="O206" s="1662"/>
      <c r="P206" s="1662"/>
      <c r="Q206" s="1662"/>
      <c r="R206" s="1662"/>
      <c r="S206" s="1662"/>
      <c r="T206" s="1672"/>
      <c r="U206" s="1745" t="str">
        <f>IF(⑤⑧処遇Ⅰ入力シート!M146="","",⑤⑧処遇Ⅰ入力シート!M146)</f>
        <v/>
      </c>
      <c r="V206" s="1719"/>
      <c r="W206" s="1719"/>
      <c r="X206" s="1719"/>
      <c r="Y206" s="1719"/>
      <c r="Z206" s="1719"/>
      <c r="AA206" s="1719"/>
      <c r="AB206" s="1719"/>
      <c r="AC206" s="1719"/>
      <c r="AD206" s="1719"/>
      <c r="AE206" s="1719"/>
      <c r="AF206" s="1719"/>
      <c r="AG206" s="1719"/>
      <c r="AH206" s="1719"/>
      <c r="AI206" s="1719"/>
      <c r="AJ206" s="1719"/>
      <c r="AK206" s="1719"/>
      <c r="AL206" s="1719"/>
      <c r="AM206" s="1720"/>
    </row>
    <row r="207" spans="1:40" ht="25.5" customHeight="1">
      <c r="A207" s="1648"/>
      <c r="B207" s="1689"/>
      <c r="C207" s="1661"/>
      <c r="D207" s="1662"/>
      <c r="E207" s="1662"/>
      <c r="F207" s="1662"/>
      <c r="G207" s="1662"/>
      <c r="H207" s="1662"/>
      <c r="I207" s="1662"/>
      <c r="J207" s="1662"/>
      <c r="K207" s="1662"/>
      <c r="L207" s="1662"/>
      <c r="M207" s="1662"/>
      <c r="N207" s="1662"/>
      <c r="O207" s="1662"/>
      <c r="P207" s="1662"/>
      <c r="Q207" s="1662"/>
      <c r="R207" s="1662"/>
      <c r="S207" s="1662"/>
      <c r="T207" s="1672"/>
      <c r="U207" s="1745"/>
      <c r="V207" s="1719"/>
      <c r="W207" s="1719"/>
      <c r="X207" s="1719"/>
      <c r="Y207" s="1719"/>
      <c r="Z207" s="1719"/>
      <c r="AA207" s="1719"/>
      <c r="AB207" s="1719"/>
      <c r="AC207" s="1719"/>
      <c r="AD207" s="1719"/>
      <c r="AE207" s="1719"/>
      <c r="AF207" s="1719"/>
      <c r="AG207" s="1719"/>
      <c r="AH207" s="1719"/>
      <c r="AI207" s="1719"/>
      <c r="AJ207" s="1719"/>
      <c r="AK207" s="1719"/>
      <c r="AL207" s="1719"/>
      <c r="AM207" s="1720"/>
    </row>
    <row r="208" spans="1:40" ht="25.5" customHeight="1">
      <c r="A208" s="1648"/>
      <c r="B208" s="1689"/>
      <c r="C208" s="1661"/>
      <c r="D208" s="1662"/>
      <c r="E208" s="1662"/>
      <c r="F208" s="1662"/>
      <c r="G208" s="1662"/>
      <c r="H208" s="1662"/>
      <c r="I208" s="1662"/>
      <c r="J208" s="1662"/>
      <c r="K208" s="1662"/>
      <c r="L208" s="1662"/>
      <c r="M208" s="1662"/>
      <c r="N208" s="1662"/>
      <c r="O208" s="1662"/>
      <c r="P208" s="1662"/>
      <c r="Q208" s="1662"/>
      <c r="R208" s="1662"/>
      <c r="S208" s="1662"/>
      <c r="T208" s="1672"/>
      <c r="U208" s="1745"/>
      <c r="V208" s="1719"/>
      <c r="W208" s="1719"/>
      <c r="X208" s="1719"/>
      <c r="Y208" s="1719"/>
      <c r="Z208" s="1719"/>
      <c r="AA208" s="1719"/>
      <c r="AB208" s="1719"/>
      <c r="AC208" s="1719"/>
      <c r="AD208" s="1719"/>
      <c r="AE208" s="1719"/>
      <c r="AF208" s="1719"/>
      <c r="AG208" s="1719"/>
      <c r="AH208" s="1719"/>
      <c r="AI208" s="1719"/>
      <c r="AJ208" s="1719"/>
      <c r="AK208" s="1719"/>
      <c r="AL208" s="1719"/>
      <c r="AM208" s="1720"/>
    </row>
    <row r="209" spans="1:39" ht="25.5" customHeight="1">
      <c r="A209" s="1650"/>
      <c r="B209" s="1690"/>
      <c r="C209" s="1750"/>
      <c r="D209" s="1673"/>
      <c r="E209" s="1673"/>
      <c r="F209" s="1673"/>
      <c r="G209" s="1673"/>
      <c r="H209" s="1673"/>
      <c r="I209" s="1673"/>
      <c r="J209" s="1673"/>
      <c r="K209" s="1673"/>
      <c r="L209" s="1673"/>
      <c r="M209" s="1673"/>
      <c r="N209" s="1673"/>
      <c r="O209" s="1673"/>
      <c r="P209" s="1673"/>
      <c r="Q209" s="1673"/>
      <c r="R209" s="1673"/>
      <c r="S209" s="1673"/>
      <c r="T209" s="1674"/>
      <c r="U209" s="1716"/>
      <c r="V209" s="1717"/>
      <c r="W209" s="1717"/>
      <c r="X209" s="1717"/>
      <c r="Y209" s="1717"/>
      <c r="Z209" s="1717"/>
      <c r="AA209" s="1717"/>
      <c r="AB209" s="1717"/>
      <c r="AC209" s="1717"/>
      <c r="AD209" s="1717"/>
      <c r="AE209" s="1717"/>
      <c r="AF209" s="1717"/>
      <c r="AG209" s="1717"/>
      <c r="AH209" s="1717"/>
      <c r="AI209" s="1717"/>
      <c r="AJ209" s="1717"/>
      <c r="AK209" s="1717"/>
      <c r="AL209" s="1717"/>
      <c r="AM209" s="1718"/>
    </row>
    <row r="210" spans="1:39">
      <c r="A210" s="1646" t="s">
        <v>228</v>
      </c>
      <c r="B210" s="1688"/>
      <c r="C210" s="1698" t="s">
        <v>229</v>
      </c>
      <c r="D210" s="1698"/>
      <c r="E210" s="1698"/>
      <c r="F210" s="1698"/>
      <c r="G210" s="1698"/>
      <c r="H210" s="1698"/>
      <c r="I210" s="1698"/>
      <c r="J210" s="1698"/>
      <c r="K210" s="1698"/>
      <c r="L210" s="1698"/>
      <c r="M210" s="1698"/>
      <c r="N210" s="1698"/>
      <c r="O210" s="1698"/>
      <c r="P210" s="1698"/>
      <c r="Q210" s="1698"/>
      <c r="R210" s="1698"/>
      <c r="S210" s="1698"/>
      <c r="T210" s="1698"/>
      <c r="U210" s="1701" t="str">
        <f>IFERROR(ROUNDDOWN(W190/U182,0),"")</f>
        <v/>
      </c>
      <c r="V210" s="1675"/>
      <c r="W210" s="1675"/>
      <c r="X210" s="1675"/>
      <c r="Y210" s="1675"/>
      <c r="Z210" s="1675"/>
      <c r="AA210" s="1675"/>
      <c r="AB210" s="1675"/>
      <c r="AC210" s="1675"/>
      <c r="AD210" s="1675"/>
      <c r="AE210" s="1675"/>
      <c r="AF210" s="1675"/>
      <c r="AG210" s="1675"/>
      <c r="AH210" s="1675"/>
      <c r="AI210" s="1675"/>
      <c r="AJ210" s="1675"/>
      <c r="AK210" s="1675"/>
      <c r="AL210" s="1675"/>
      <c r="AM210" s="1693"/>
    </row>
    <row r="211" spans="1:39">
      <c r="A211" s="1650"/>
      <c r="B211" s="1690"/>
      <c r="C211" s="1696" t="s">
        <v>230</v>
      </c>
      <c r="D211" s="1696"/>
      <c r="E211" s="1696"/>
      <c r="F211" s="1696"/>
      <c r="G211" s="1696"/>
      <c r="H211" s="1696"/>
      <c r="I211" s="1696"/>
      <c r="J211" s="1696"/>
      <c r="K211" s="1696"/>
      <c r="L211" s="1696"/>
      <c r="M211" s="1696"/>
      <c r="N211" s="1696"/>
      <c r="O211" s="1696"/>
      <c r="P211" s="1696"/>
      <c r="Q211" s="1696"/>
      <c r="R211" s="1696"/>
      <c r="S211" s="1696"/>
      <c r="T211" s="1696"/>
      <c r="U211" s="1694"/>
      <c r="V211" s="1682"/>
      <c r="W211" s="1682"/>
      <c r="X211" s="1682"/>
      <c r="Y211" s="1682"/>
      <c r="Z211" s="1682"/>
      <c r="AA211" s="1682"/>
      <c r="AB211" s="1682"/>
      <c r="AC211" s="1682"/>
      <c r="AD211" s="1682"/>
      <c r="AE211" s="1682"/>
      <c r="AF211" s="1682"/>
      <c r="AG211" s="1682"/>
      <c r="AH211" s="1682"/>
      <c r="AI211" s="1682"/>
      <c r="AJ211" s="1682"/>
      <c r="AK211" s="1682"/>
      <c r="AL211" s="1682"/>
      <c r="AM211" s="1683"/>
    </row>
  </sheetData>
  <sheetProtection algorithmName="SHA-512" hashValue="tsAG7f2Tl2UAjLhMB8dlMQhh5UeM3dd/O9DORKxK/CL7Y+nCIS84wRgElwBwY7TikJA/R3aAi5fNtjLmzzHEnA==" saltValue="C8/hVStaKHz28YCSOhrx2Q=="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zoomScale="90" zoomScaleNormal="100" zoomScaleSheetLayoutView="90" workbookViewId="0">
      <selection activeCell="U73" sqref="U73:AM73"/>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777" t="s">
        <v>268</v>
      </c>
      <c r="B2" s="1777"/>
      <c r="C2" s="1777"/>
      <c r="D2" s="1777"/>
      <c r="E2" s="1777"/>
      <c r="F2" s="1777"/>
      <c r="G2" s="1777"/>
      <c r="H2" s="1777"/>
      <c r="I2" s="1777"/>
      <c r="J2" s="1777"/>
      <c r="K2" s="1777"/>
      <c r="L2" s="1777"/>
      <c r="M2" s="1777"/>
      <c r="N2" s="1777"/>
      <c r="O2" s="1777"/>
      <c r="P2" s="1777"/>
      <c r="Q2" s="1777"/>
      <c r="R2" s="1777"/>
      <c r="S2" s="1777"/>
      <c r="T2" s="1777"/>
      <c r="U2" s="1777"/>
      <c r="V2" s="1777"/>
      <c r="W2" s="1777"/>
      <c r="X2" s="1777"/>
      <c r="Y2" s="1777"/>
      <c r="Z2" s="1777"/>
      <c r="AA2" s="1777"/>
      <c r="AB2" s="1777"/>
      <c r="AC2" s="1777"/>
      <c r="AD2" s="1777"/>
      <c r="AE2" s="1777"/>
      <c r="AF2" s="1777"/>
      <c r="AG2" s="1777"/>
      <c r="AH2" s="1777"/>
      <c r="AI2" s="1777"/>
      <c r="AJ2" s="1777"/>
      <c r="AK2" s="1777"/>
      <c r="AL2" s="1777"/>
      <c r="AM2" s="1777"/>
    </row>
    <row r="3" spans="1:39" ht="13.5" customHeight="1">
      <c r="A3" s="1777"/>
      <c r="B3" s="1777"/>
      <c r="C3" s="1777"/>
      <c r="D3" s="1777"/>
      <c r="E3" s="1777"/>
      <c r="F3" s="1777"/>
      <c r="G3" s="1777"/>
      <c r="H3" s="1777"/>
      <c r="I3" s="1777"/>
      <c r="J3" s="1777"/>
      <c r="K3" s="1777"/>
      <c r="L3" s="1777"/>
      <c r="M3" s="1777"/>
      <c r="N3" s="1777"/>
      <c r="O3" s="1777"/>
      <c r="P3" s="1777"/>
      <c r="Q3" s="1777"/>
      <c r="R3" s="1777"/>
      <c r="S3" s="1777"/>
      <c r="T3" s="1777"/>
      <c r="U3" s="1777"/>
      <c r="V3" s="1777"/>
      <c r="W3" s="1777"/>
      <c r="X3" s="1777"/>
      <c r="Y3" s="1777"/>
      <c r="Z3" s="1777"/>
      <c r="AA3" s="1777"/>
      <c r="AB3" s="1777"/>
      <c r="AC3" s="1777"/>
      <c r="AD3" s="1777"/>
      <c r="AE3" s="1777"/>
      <c r="AF3" s="1777"/>
      <c r="AG3" s="1777"/>
      <c r="AH3" s="1777"/>
      <c r="AI3" s="1777"/>
      <c r="AJ3" s="1777"/>
      <c r="AK3" s="1777"/>
      <c r="AL3" s="1777"/>
      <c r="AM3" s="1777"/>
    </row>
    <row r="4" spans="1:39" ht="13.5" customHeight="1">
      <c r="A4" s="2"/>
      <c r="B4" s="2"/>
      <c r="C4" s="2"/>
      <c r="D4" s="2"/>
      <c r="E4" s="2"/>
      <c r="F4" s="2"/>
      <c r="G4" s="2"/>
      <c r="H4" s="2"/>
      <c r="I4" s="2"/>
      <c r="J4" s="2"/>
      <c r="K4" s="2"/>
      <c r="L4" s="2"/>
      <c r="M4" s="2"/>
      <c r="N4" s="2"/>
      <c r="O4" s="2"/>
      <c r="P4" s="2"/>
      <c r="Q4" s="2"/>
      <c r="R4" s="2"/>
      <c r="AC4" s="1633">
        <f ca="1">TODAY()</f>
        <v>44117</v>
      </c>
      <c r="AD4" s="1633"/>
      <c r="AE4" s="1633"/>
      <c r="AF4" s="1633"/>
      <c r="AG4" s="1633"/>
      <c r="AH4" s="1633"/>
      <c r="AI4" s="1633"/>
      <c r="AJ4" s="1633"/>
      <c r="AK4" s="1633"/>
      <c r="AL4" s="1633"/>
      <c r="AM4" s="1633"/>
    </row>
    <row r="5" spans="1:39" ht="13.5" customHeight="1" thickBot="1">
      <c r="A5" s="1" t="s">
        <v>169</v>
      </c>
      <c r="B5" s="2"/>
      <c r="C5" s="2"/>
      <c r="D5" s="2"/>
      <c r="E5" s="2"/>
      <c r="F5" s="2"/>
      <c r="G5" s="2"/>
      <c r="H5" s="2"/>
      <c r="I5" s="2"/>
      <c r="J5" s="2"/>
      <c r="K5" s="2"/>
      <c r="L5" s="2"/>
      <c r="M5" s="2"/>
      <c r="N5" s="2"/>
      <c r="O5" s="2"/>
      <c r="P5" s="2"/>
      <c r="Q5" s="2"/>
      <c r="R5" s="2"/>
    </row>
    <row r="6" spans="1:39">
      <c r="V6" s="1778" t="s">
        <v>13</v>
      </c>
      <c r="W6" s="1779"/>
      <c r="X6" s="1779"/>
      <c r="Y6" s="1779"/>
      <c r="Z6" s="1779"/>
      <c r="AA6" s="1779"/>
      <c r="AB6" s="1780"/>
      <c r="AC6" s="1781" t="s">
        <v>168</v>
      </c>
      <c r="AD6" s="1782"/>
      <c r="AE6" s="1782"/>
      <c r="AF6" s="1782"/>
      <c r="AG6" s="1782">
        <f>⑤⑧処遇Ⅰ入力シート!I7</f>
        <v>0</v>
      </c>
      <c r="AH6" s="1782"/>
      <c r="AI6" s="1782"/>
      <c r="AJ6" s="1782"/>
      <c r="AK6" s="1782"/>
      <c r="AL6" s="1782" t="s">
        <v>31</v>
      </c>
      <c r="AM6" s="1783"/>
    </row>
    <row r="7" spans="1:39">
      <c r="V7" s="1620" t="s">
        <v>14</v>
      </c>
      <c r="W7" s="1621"/>
      <c r="X7" s="1621"/>
      <c r="Y7" s="1621"/>
      <c r="Z7" s="1621"/>
      <c r="AA7" s="1621"/>
      <c r="AB7" s="1622"/>
      <c r="AC7" s="1678" t="str">
        <f>⑤⑧処遇Ⅰ入力シート!E8</f>
        <v>保育所</v>
      </c>
      <c r="AD7" s="1621"/>
      <c r="AE7" s="1621"/>
      <c r="AF7" s="1621"/>
      <c r="AG7" s="1621"/>
      <c r="AH7" s="1621"/>
      <c r="AI7" s="1621"/>
      <c r="AJ7" s="1621"/>
      <c r="AK7" s="1621"/>
      <c r="AL7" s="1621"/>
      <c r="AM7" s="1776"/>
    </row>
    <row r="8" spans="1:39">
      <c r="V8" s="1620" t="s">
        <v>15</v>
      </c>
      <c r="W8" s="1621"/>
      <c r="X8" s="1621"/>
      <c r="Y8" s="1621"/>
      <c r="Z8" s="1621"/>
      <c r="AA8" s="1621"/>
      <c r="AB8" s="1622"/>
      <c r="AC8" s="1628">
        <f>⑤⑧処遇Ⅰ入力シート!E9</f>
        <v>0</v>
      </c>
      <c r="AD8" s="1629"/>
      <c r="AE8" s="1629"/>
      <c r="AF8" s="1629"/>
      <c r="AG8" s="1629"/>
      <c r="AH8" s="1629"/>
      <c r="AI8" s="1629"/>
      <c r="AJ8" s="1629"/>
      <c r="AK8" s="1629"/>
      <c r="AL8" s="1629"/>
      <c r="AM8" s="1630"/>
    </row>
    <row r="9" spans="1:39">
      <c r="V9" s="1620" t="s">
        <v>16</v>
      </c>
      <c r="W9" s="1621"/>
      <c r="X9" s="1621"/>
      <c r="Y9" s="1621"/>
      <c r="Z9" s="1621"/>
      <c r="AA9" s="1621"/>
      <c r="AB9" s="1622"/>
      <c r="AC9" s="1678">
        <f>⑤⑧処遇Ⅰ入力シート!E10</f>
        <v>0</v>
      </c>
      <c r="AD9" s="1621"/>
      <c r="AE9" s="1621"/>
      <c r="AF9" s="1621"/>
      <c r="AG9" s="1621"/>
      <c r="AH9" s="1621"/>
      <c r="AI9" s="1621"/>
      <c r="AJ9" s="1621"/>
      <c r="AK9" s="1621"/>
      <c r="AL9" s="1621"/>
      <c r="AM9" s="1776"/>
    </row>
    <row r="10" spans="1:39" ht="15" thickBot="1">
      <c r="V10" s="1784" t="s">
        <v>32</v>
      </c>
      <c r="W10" s="1785"/>
      <c r="X10" s="1785"/>
      <c r="Y10" s="1785"/>
      <c r="Z10" s="1785"/>
      <c r="AA10" s="1785"/>
      <c r="AB10" s="1786"/>
      <c r="AC10" s="1787">
        <f>⑤⑧処遇Ⅰ入力シート!E11</f>
        <v>0</v>
      </c>
      <c r="AD10" s="1785"/>
      <c r="AE10" s="1785"/>
      <c r="AF10" s="1785"/>
      <c r="AG10" s="1785"/>
      <c r="AH10" s="1785"/>
      <c r="AI10" s="1785"/>
      <c r="AJ10" s="1785"/>
      <c r="AK10" s="1785"/>
      <c r="AL10" s="1788" t="s">
        <v>269</v>
      </c>
      <c r="AM10" s="1789"/>
    </row>
    <row r="11" spans="1:39" ht="9.75" customHeight="1"/>
    <row r="12" spans="1:39">
      <c r="A12" s="1" t="s">
        <v>174</v>
      </c>
    </row>
    <row r="13" spans="1:39" ht="5.25" customHeight="1"/>
    <row r="14" spans="1:39">
      <c r="A14" s="1" t="s">
        <v>270</v>
      </c>
    </row>
    <row r="15" spans="1:39" ht="18.75" customHeight="1">
      <c r="A15" s="1646" t="s">
        <v>176</v>
      </c>
      <c r="B15" s="1647"/>
      <c r="C15" s="1652" t="s">
        <v>271</v>
      </c>
      <c r="D15" s="1698"/>
      <c r="E15" s="1698"/>
      <c r="F15" s="1698"/>
      <c r="G15" s="1698"/>
      <c r="H15" s="1698"/>
      <c r="I15" s="1698"/>
      <c r="J15" s="1698"/>
      <c r="K15" s="1698"/>
      <c r="L15" s="1698"/>
      <c r="M15" s="1698"/>
      <c r="N15" s="1698"/>
      <c r="O15" s="1698"/>
      <c r="P15" s="1698"/>
      <c r="Q15" s="1698"/>
      <c r="R15" s="1698"/>
      <c r="S15" s="1698"/>
      <c r="T15" s="1699"/>
      <c r="U15" s="1656"/>
      <c r="V15" s="1657"/>
      <c r="W15" s="1657"/>
      <c r="X15" s="1657"/>
      <c r="Y15" s="1657"/>
      <c r="Z15" s="1657"/>
      <c r="AA15" s="1657"/>
      <c r="AB15" s="1657"/>
      <c r="AC15" s="1657"/>
      <c r="AD15" s="1657"/>
      <c r="AE15" s="1657"/>
      <c r="AF15" s="1657"/>
      <c r="AG15" s="1657"/>
      <c r="AH15" s="1657"/>
      <c r="AI15" s="1657"/>
      <c r="AJ15" s="1657"/>
      <c r="AK15" s="1657"/>
      <c r="AL15" s="1657"/>
      <c r="AM15" s="1658"/>
    </row>
    <row r="16" spans="1:39" ht="18.75" customHeight="1">
      <c r="A16" s="1648"/>
      <c r="B16" s="1649"/>
      <c r="C16" s="38"/>
      <c r="D16" s="40"/>
      <c r="E16" s="17" t="s">
        <v>272</v>
      </c>
      <c r="F16" s="17"/>
      <c r="G16" s="41"/>
      <c r="H16" s="41"/>
      <c r="I16" s="41"/>
      <c r="J16" s="41"/>
      <c r="K16" s="41"/>
      <c r="L16" s="41"/>
      <c r="M16" s="41"/>
      <c r="N16" s="41"/>
      <c r="O16" s="41"/>
      <c r="P16" s="41"/>
      <c r="Q16" s="41"/>
      <c r="R16" s="41"/>
      <c r="S16" s="41"/>
      <c r="T16" s="42"/>
      <c r="U16" s="1701"/>
      <c r="V16" s="1675"/>
      <c r="W16" s="1675"/>
      <c r="X16" s="1675"/>
      <c r="Y16" s="1675"/>
      <c r="Z16" s="1675"/>
      <c r="AA16" s="1675"/>
      <c r="AB16" s="1675"/>
      <c r="AC16" s="1675"/>
      <c r="AD16" s="1675"/>
      <c r="AE16" s="1675"/>
      <c r="AF16" s="1675"/>
      <c r="AG16" s="1675"/>
      <c r="AH16" s="1675"/>
      <c r="AI16" s="1675"/>
      <c r="AJ16" s="1675"/>
      <c r="AK16" s="1675"/>
      <c r="AL16" s="1675"/>
      <c r="AM16" s="1693"/>
    </row>
    <row r="17" spans="1:39" ht="18.75" customHeight="1">
      <c r="A17" s="1648"/>
      <c r="B17" s="1649"/>
      <c r="C17" s="38"/>
      <c r="D17" s="39"/>
      <c r="E17" s="43"/>
      <c r="F17" s="44"/>
      <c r="G17" s="45" t="s">
        <v>273</v>
      </c>
      <c r="H17" s="46"/>
      <c r="I17" s="45"/>
      <c r="J17" s="45"/>
      <c r="K17" s="45"/>
      <c r="L17" s="45"/>
      <c r="M17" s="45"/>
      <c r="N17" s="45"/>
      <c r="O17" s="45"/>
      <c r="P17" s="45"/>
      <c r="Q17" s="45"/>
      <c r="R17" s="45"/>
      <c r="S17" s="45"/>
      <c r="T17" s="47"/>
      <c r="U17" s="1790">
        <f>'③処遇Ⅱ及び職員処遇入力シート '!E44</f>
        <v>0</v>
      </c>
      <c r="V17" s="1791"/>
      <c r="W17" s="1791"/>
      <c r="X17" s="1791"/>
      <c r="Y17" s="1791"/>
      <c r="Z17" s="1791"/>
      <c r="AA17" s="1791"/>
      <c r="AB17" s="1791"/>
      <c r="AC17" s="1791"/>
      <c r="AD17" s="1791"/>
      <c r="AE17" s="1791"/>
      <c r="AF17" s="1791"/>
      <c r="AG17" s="1791"/>
      <c r="AH17" s="1791"/>
      <c r="AI17" s="1791"/>
      <c r="AJ17" s="1791"/>
      <c r="AK17" s="1791"/>
      <c r="AL17" s="1791"/>
      <c r="AM17" s="1792"/>
    </row>
    <row r="18" spans="1:39" ht="18.75" customHeight="1">
      <c r="A18" s="1648"/>
      <c r="B18" s="1649"/>
      <c r="C18" s="38"/>
      <c r="D18" s="39"/>
      <c r="E18" s="43"/>
      <c r="F18" s="44"/>
      <c r="G18" s="48" t="s">
        <v>274</v>
      </c>
      <c r="H18" s="49"/>
      <c r="I18" s="48"/>
      <c r="J18" s="48"/>
      <c r="K18" s="48"/>
      <c r="L18" s="48"/>
      <c r="M18" s="48"/>
      <c r="N18" s="48"/>
      <c r="O18" s="48"/>
      <c r="P18" s="48"/>
      <c r="Q18" s="48"/>
      <c r="R18" s="48"/>
      <c r="S18" s="48"/>
      <c r="T18" s="50"/>
      <c r="U18" s="1793">
        <f>'③処遇Ⅱ及び職員処遇入力シート '!B44</f>
        <v>0</v>
      </c>
      <c r="V18" s="1794"/>
      <c r="W18" s="1794"/>
      <c r="X18" s="1794"/>
      <c r="Y18" s="1794"/>
      <c r="Z18" s="1794"/>
      <c r="AA18" s="1794"/>
      <c r="AB18" s="1794"/>
      <c r="AC18" s="1794"/>
      <c r="AD18" s="1794"/>
      <c r="AE18" s="1794"/>
      <c r="AF18" s="1794"/>
      <c r="AG18" s="1794"/>
      <c r="AH18" s="1794"/>
      <c r="AI18" s="1794"/>
      <c r="AJ18" s="1794"/>
      <c r="AK18" s="1794"/>
      <c r="AL18" s="1794"/>
      <c r="AM18" s="1795"/>
    </row>
    <row r="19" spans="1:39" ht="18.75" customHeight="1">
      <c r="A19" s="1648"/>
      <c r="B19" s="1649"/>
      <c r="C19" s="38"/>
      <c r="D19" s="39"/>
      <c r="E19" s="51"/>
      <c r="F19" s="52"/>
      <c r="G19" s="51" t="s">
        <v>275</v>
      </c>
      <c r="H19" s="51"/>
      <c r="I19" s="51"/>
      <c r="J19" s="51"/>
      <c r="K19" s="51"/>
      <c r="L19" s="51"/>
      <c r="M19" s="51"/>
      <c r="N19" s="51"/>
      <c r="O19" s="51"/>
      <c r="P19" s="51"/>
      <c r="Q19" s="51"/>
      <c r="R19" s="51"/>
      <c r="S19" s="51"/>
      <c r="T19" s="53"/>
      <c r="U19" s="1796">
        <f>'③処遇Ⅱ及び職員処遇入力シート '!B48</f>
        <v>0</v>
      </c>
      <c r="V19" s="1797"/>
      <c r="W19" s="1797"/>
      <c r="X19" s="1797"/>
      <c r="Y19" s="1797"/>
      <c r="Z19" s="1797"/>
      <c r="AA19" s="1797"/>
      <c r="AB19" s="1797"/>
      <c r="AC19" s="1797"/>
      <c r="AD19" s="1797"/>
      <c r="AE19" s="1797"/>
      <c r="AF19" s="1797"/>
      <c r="AG19" s="1797"/>
      <c r="AH19" s="1797"/>
      <c r="AI19" s="1797"/>
      <c r="AJ19" s="1797"/>
      <c r="AK19" s="1797"/>
      <c r="AL19" s="1797"/>
      <c r="AM19" s="1798"/>
    </row>
    <row r="20" spans="1:39" ht="18.75" customHeight="1">
      <c r="A20" s="1648"/>
      <c r="B20" s="1649"/>
      <c r="C20" s="38"/>
      <c r="D20" s="40"/>
      <c r="E20" s="17" t="s">
        <v>276</v>
      </c>
      <c r="F20" s="17"/>
      <c r="G20" s="41"/>
      <c r="H20" s="41"/>
      <c r="I20" s="41"/>
      <c r="J20" s="41"/>
      <c r="K20" s="41"/>
      <c r="L20" s="41"/>
      <c r="M20" s="41"/>
      <c r="N20" s="41"/>
      <c r="O20" s="41"/>
      <c r="P20" s="41"/>
      <c r="Q20" s="41"/>
      <c r="R20" s="41"/>
      <c r="S20" s="41"/>
      <c r="T20" s="42"/>
      <c r="U20" s="1801"/>
      <c r="V20" s="1802"/>
      <c r="W20" s="1802"/>
      <c r="X20" s="1802"/>
      <c r="Y20" s="1802"/>
      <c r="Z20" s="1802"/>
      <c r="AA20" s="1802"/>
      <c r="AB20" s="1802"/>
      <c r="AC20" s="1802"/>
      <c r="AD20" s="1802"/>
      <c r="AE20" s="1802"/>
      <c r="AF20" s="1802"/>
      <c r="AG20" s="1802"/>
      <c r="AH20" s="1802"/>
      <c r="AI20" s="1802"/>
      <c r="AJ20" s="1802"/>
      <c r="AK20" s="1802"/>
      <c r="AL20" s="1802"/>
      <c r="AM20" s="1803"/>
    </row>
    <row r="21" spans="1:39" ht="18.75" customHeight="1">
      <c r="A21" s="1648"/>
      <c r="B21" s="1649"/>
      <c r="C21" s="38"/>
      <c r="D21" s="39"/>
      <c r="E21" s="37"/>
      <c r="F21" s="54"/>
      <c r="G21" s="55" t="s">
        <v>273</v>
      </c>
      <c r="H21" s="55"/>
      <c r="I21" s="55"/>
      <c r="J21" s="55"/>
      <c r="K21" s="55"/>
      <c r="L21" s="55"/>
      <c r="M21" s="55"/>
      <c r="N21" s="55"/>
      <c r="O21" s="55"/>
      <c r="P21" s="55"/>
      <c r="Q21" s="55"/>
      <c r="R21" s="55"/>
      <c r="S21" s="55"/>
      <c r="T21" s="56"/>
      <c r="U21" s="1804">
        <f>'③処遇Ⅱ及び職員処遇入力シート '!E96</f>
        <v>0</v>
      </c>
      <c r="V21" s="1805"/>
      <c r="W21" s="1805"/>
      <c r="X21" s="1805"/>
      <c r="Y21" s="1805"/>
      <c r="Z21" s="1805"/>
      <c r="AA21" s="1805"/>
      <c r="AB21" s="1805"/>
      <c r="AC21" s="1805"/>
      <c r="AD21" s="1805"/>
      <c r="AE21" s="1805"/>
      <c r="AF21" s="1805"/>
      <c r="AG21" s="1805"/>
      <c r="AH21" s="1805"/>
      <c r="AI21" s="1805"/>
      <c r="AJ21" s="1805"/>
      <c r="AK21" s="1805"/>
      <c r="AL21" s="1805"/>
      <c r="AM21" s="1806"/>
    </row>
    <row r="22" spans="1:39" ht="18.75" customHeight="1">
      <c r="A22" s="1650"/>
      <c r="B22" s="1651"/>
      <c r="C22" s="33"/>
      <c r="D22" s="35"/>
      <c r="E22" s="51"/>
      <c r="F22" s="52"/>
      <c r="G22" s="51" t="s">
        <v>277</v>
      </c>
      <c r="H22" s="51"/>
      <c r="I22" s="51"/>
      <c r="J22" s="51"/>
      <c r="K22" s="51"/>
      <c r="L22" s="51"/>
      <c r="M22" s="51"/>
      <c r="N22" s="51"/>
      <c r="O22" s="51"/>
      <c r="P22" s="51"/>
      <c r="Q22" s="51"/>
      <c r="R22" s="51"/>
      <c r="S22" s="51"/>
      <c r="T22" s="53"/>
      <c r="U22" s="1796">
        <f>'③処遇Ⅱ及び職員処遇入力シート '!B96</f>
        <v>0</v>
      </c>
      <c r="V22" s="1797"/>
      <c r="W22" s="1797"/>
      <c r="X22" s="1797"/>
      <c r="Y22" s="1797"/>
      <c r="Z22" s="1797"/>
      <c r="AA22" s="1797"/>
      <c r="AB22" s="1797"/>
      <c r="AC22" s="1797"/>
      <c r="AD22" s="1797"/>
      <c r="AE22" s="1797"/>
      <c r="AF22" s="1797"/>
      <c r="AG22" s="1797"/>
      <c r="AH22" s="1797"/>
      <c r="AI22" s="1797"/>
      <c r="AJ22" s="1797"/>
      <c r="AK22" s="1797"/>
      <c r="AL22" s="1797"/>
      <c r="AM22" s="1798"/>
    </row>
    <row r="23" spans="1:39" ht="18.75" customHeight="1">
      <c r="A23" s="1650" t="s">
        <v>179</v>
      </c>
      <c r="B23" s="1690"/>
      <c r="C23" s="1696" t="s">
        <v>180</v>
      </c>
      <c r="D23" s="1696"/>
      <c r="E23" s="1696"/>
      <c r="F23" s="1696"/>
      <c r="G23" s="1696"/>
      <c r="H23" s="1696"/>
      <c r="I23" s="1696"/>
      <c r="J23" s="1696"/>
      <c r="K23" s="1696"/>
      <c r="L23" s="1696"/>
      <c r="M23" s="1696"/>
      <c r="N23" s="1696"/>
      <c r="O23" s="1696"/>
      <c r="P23" s="1696"/>
      <c r="Q23" s="1696"/>
      <c r="R23" s="1696"/>
      <c r="S23" s="1696"/>
      <c r="T23" s="1696"/>
      <c r="U23" s="57"/>
      <c r="V23" s="1621" t="s">
        <v>57</v>
      </c>
      <c r="W23" s="1621"/>
      <c r="X23" s="1621" t="s">
        <v>278</v>
      </c>
      <c r="Y23" s="1621"/>
      <c r="Z23" s="3" t="s">
        <v>17</v>
      </c>
      <c r="AA23" s="1621">
        <v>4</v>
      </c>
      <c r="AB23" s="1621"/>
      <c r="AC23" s="3" t="s">
        <v>59</v>
      </c>
      <c r="AD23" s="3" t="s">
        <v>182</v>
      </c>
      <c r="AE23" s="1621" t="s">
        <v>57</v>
      </c>
      <c r="AF23" s="1621"/>
      <c r="AG23" s="1621">
        <v>2</v>
      </c>
      <c r="AH23" s="1621"/>
      <c r="AI23" s="3" t="s">
        <v>17</v>
      </c>
      <c r="AJ23" s="1621">
        <v>3</v>
      </c>
      <c r="AK23" s="1621"/>
      <c r="AL23" s="3" t="s">
        <v>59</v>
      </c>
      <c r="AM23" s="4"/>
    </row>
    <row r="24" spans="1:39" ht="18.75" customHeight="1"/>
    <row r="25" spans="1:39" ht="18.75" customHeight="1">
      <c r="A25" s="1" t="s">
        <v>279</v>
      </c>
    </row>
    <row r="26" spans="1:39" ht="18.75" customHeight="1">
      <c r="A26" s="1646" t="s">
        <v>176</v>
      </c>
      <c r="B26" s="1688"/>
      <c r="C26" s="1698" t="s">
        <v>280</v>
      </c>
      <c r="D26" s="1698"/>
      <c r="E26" s="1698"/>
      <c r="F26" s="1698"/>
      <c r="G26" s="1698"/>
      <c r="H26" s="1698"/>
      <c r="I26" s="1698"/>
      <c r="J26" s="1698"/>
      <c r="K26" s="1698"/>
      <c r="L26" s="1698"/>
      <c r="M26" s="1698"/>
      <c r="N26" s="1698"/>
      <c r="O26" s="1698"/>
      <c r="P26" s="1698"/>
      <c r="Q26" s="1698"/>
      <c r="R26" s="1698"/>
      <c r="S26" s="1698"/>
      <c r="T26" s="1699"/>
      <c r="U26" s="1701">
        <f>IF('①第７号様式（添付書類２）'!G6="NG",0,IF('①第７号様式（添付書類２）'!E6="",0,'①第７号様式（添付書類２）'!E6))</f>
        <v>0</v>
      </c>
      <c r="V26" s="1675"/>
      <c r="W26" s="1675"/>
      <c r="X26" s="1675" t="str">
        <f>IF('①第７号様式（添付書類２）'!E6="","",'①第７号様式（添付書類２）'!E6)</f>
        <v/>
      </c>
      <c r="Y26" s="1675"/>
      <c r="Z26" s="1675"/>
      <c r="AA26" s="1675"/>
      <c r="AB26" s="1675"/>
      <c r="AC26" s="1675"/>
      <c r="AD26" s="1675"/>
      <c r="AE26" s="1675"/>
      <c r="AF26" s="1675"/>
      <c r="AG26" s="1675"/>
      <c r="AH26" s="1675"/>
      <c r="AI26" s="1675"/>
      <c r="AJ26" s="1675"/>
      <c r="AK26" s="1675"/>
      <c r="AL26" s="1675"/>
      <c r="AM26" s="1693"/>
    </row>
    <row r="27" spans="1:39" ht="18.75" customHeight="1">
      <c r="A27" s="1648"/>
      <c r="B27" s="1689"/>
      <c r="C27" s="1722"/>
      <c r="D27" s="1722"/>
      <c r="E27" s="1722"/>
      <c r="F27" s="1722"/>
      <c r="G27" s="1722"/>
      <c r="H27" s="1722"/>
      <c r="I27" s="1722"/>
      <c r="J27" s="1722"/>
      <c r="K27" s="1722"/>
      <c r="L27" s="1722"/>
      <c r="M27" s="1722"/>
      <c r="N27" s="1722"/>
      <c r="O27" s="1722"/>
      <c r="P27" s="1722"/>
      <c r="Q27" s="1722"/>
      <c r="R27" s="1722"/>
      <c r="S27" s="1722"/>
      <c r="T27" s="1730"/>
      <c r="U27" s="1799" t="s">
        <v>281</v>
      </c>
      <c r="V27" s="1800"/>
      <c r="W27" s="1800"/>
      <c r="X27" s="1800"/>
      <c r="Y27" s="1800"/>
      <c r="Z27" s="1800"/>
      <c r="AA27" s="1800"/>
      <c r="AB27" s="1682" t="str">
        <f>IF('①第７号様式（添付書類２）'!G6="NG","",IF('①第７号様式（添付書類２）'!E6="","",'①第７号様式（添付書類２）'!N12))</f>
        <v/>
      </c>
      <c r="AC27" s="1682"/>
      <c r="AD27" s="1682"/>
      <c r="AE27" s="1682"/>
      <c r="AF27" s="1682"/>
      <c r="AG27" s="1682"/>
      <c r="AH27" s="1682"/>
      <c r="AI27" s="1682"/>
      <c r="AJ27" s="1682"/>
      <c r="AK27" s="1682"/>
      <c r="AL27" s="1682"/>
      <c r="AM27" s="1683"/>
    </row>
    <row r="28" spans="1:39" ht="18.75" customHeight="1">
      <c r="A28" s="1810" t="s">
        <v>179</v>
      </c>
      <c r="B28" s="1655"/>
      <c r="C28" s="1659" t="s">
        <v>282</v>
      </c>
      <c r="D28" s="1653"/>
      <c r="E28" s="1653"/>
      <c r="F28" s="1653"/>
      <c r="G28" s="1653"/>
      <c r="H28" s="1653"/>
      <c r="I28" s="1653"/>
      <c r="J28" s="1653"/>
      <c r="K28" s="1653"/>
      <c r="L28" s="1653"/>
      <c r="M28" s="1653"/>
      <c r="N28" s="1653"/>
      <c r="O28" s="1653"/>
      <c r="P28" s="1653"/>
      <c r="Q28" s="1653"/>
      <c r="R28" s="1653"/>
      <c r="S28" s="1653"/>
      <c r="T28" s="1660"/>
      <c r="U28" s="1656">
        <f>IF('①第７号様式（添付書類２）'!F6="",0,'①第７号様式（添付書類２）'!F6)</f>
        <v>0</v>
      </c>
      <c r="V28" s="1657"/>
      <c r="W28" s="1657"/>
      <c r="X28" s="1657"/>
      <c r="Y28" s="1657"/>
      <c r="Z28" s="1657"/>
      <c r="AA28" s="1657"/>
      <c r="AB28" s="1657"/>
      <c r="AC28" s="1657"/>
      <c r="AD28" s="1657"/>
      <c r="AE28" s="1657"/>
      <c r="AF28" s="1657"/>
      <c r="AG28" s="1657"/>
      <c r="AH28" s="1657"/>
      <c r="AI28" s="1657"/>
      <c r="AJ28" s="1657"/>
      <c r="AK28" s="1657"/>
      <c r="AL28" s="1657"/>
      <c r="AM28" s="1658"/>
    </row>
    <row r="29" spans="1:39" ht="18.75" customHeight="1">
      <c r="A29" s="1650" t="s">
        <v>183</v>
      </c>
      <c r="B29" s="1690"/>
      <c r="C29" s="1696" t="s">
        <v>283</v>
      </c>
      <c r="D29" s="1696"/>
      <c r="E29" s="1696"/>
      <c r="F29" s="1696"/>
      <c r="G29" s="1696"/>
      <c r="H29" s="1696"/>
      <c r="I29" s="1696"/>
      <c r="J29" s="1696"/>
      <c r="K29" s="1696"/>
      <c r="L29" s="1696"/>
      <c r="M29" s="1696"/>
      <c r="N29" s="1696"/>
      <c r="O29" s="1696"/>
      <c r="P29" s="1696"/>
      <c r="Q29" s="1696"/>
      <c r="R29" s="1696"/>
      <c r="S29" s="1696"/>
      <c r="T29" s="1697"/>
      <c r="U29" s="1656">
        <f>IF(AND(U26="",U28=""),"",U17-U26+U28)</f>
        <v>0</v>
      </c>
      <c r="V29" s="1657"/>
      <c r="W29" s="1657"/>
      <c r="X29" s="1657"/>
      <c r="Y29" s="1657"/>
      <c r="Z29" s="1657"/>
      <c r="AA29" s="1657"/>
      <c r="AB29" s="1657"/>
      <c r="AC29" s="1657"/>
      <c r="AD29" s="1657"/>
      <c r="AE29" s="1657"/>
      <c r="AF29" s="1657"/>
      <c r="AG29" s="1657"/>
      <c r="AH29" s="1657"/>
      <c r="AI29" s="1657"/>
      <c r="AJ29" s="1657"/>
      <c r="AK29" s="1657"/>
      <c r="AL29" s="1657"/>
      <c r="AM29" s="1658"/>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679">
        <f>'②第７号様式（添付書類）'!W31</f>
        <v>0</v>
      </c>
      <c r="V33" s="1680"/>
      <c r="W33" s="1680"/>
      <c r="X33" s="1680"/>
      <c r="Y33" s="1680"/>
      <c r="Z33" s="1680"/>
      <c r="AA33" s="1680"/>
      <c r="AB33" s="1680"/>
      <c r="AC33" s="1680"/>
      <c r="AD33" s="1680"/>
      <c r="AE33" s="1680"/>
      <c r="AF33" s="1680"/>
      <c r="AG33" s="1680"/>
      <c r="AH33" s="1680"/>
      <c r="AI33" s="1680"/>
      <c r="AJ33" s="1680"/>
      <c r="AK33" s="1680"/>
      <c r="AL33" s="1680"/>
      <c r="AM33" s="1681"/>
    </row>
    <row r="34" spans="1:39" ht="18.75" customHeight="1">
      <c r="A34" s="5"/>
      <c r="B34" s="43"/>
      <c r="C34" s="1807" t="s">
        <v>287</v>
      </c>
      <c r="D34" s="1808"/>
      <c r="E34" s="1808"/>
      <c r="F34" s="1808"/>
      <c r="G34" s="1808"/>
      <c r="H34" s="1808"/>
      <c r="I34" s="1808"/>
      <c r="J34" s="1808"/>
      <c r="K34" s="1808"/>
      <c r="L34" s="1808"/>
      <c r="M34" s="1808"/>
      <c r="N34" s="1808"/>
      <c r="O34" s="1808"/>
      <c r="P34" s="1808"/>
      <c r="Q34" s="1808"/>
      <c r="R34" s="1808"/>
      <c r="S34" s="1808"/>
      <c r="T34" s="1809"/>
      <c r="U34" s="1701">
        <f>'②第７号様式（添付書類）'!W32</f>
        <v>0</v>
      </c>
      <c r="V34" s="1675"/>
      <c r="W34" s="1675"/>
      <c r="X34" s="1675"/>
      <c r="Y34" s="1675"/>
      <c r="Z34" s="1675"/>
      <c r="AA34" s="1675"/>
      <c r="AB34" s="1675"/>
      <c r="AC34" s="1675"/>
      <c r="AD34" s="1675"/>
      <c r="AE34" s="1675"/>
      <c r="AF34" s="1675"/>
      <c r="AG34" s="1675"/>
      <c r="AH34" s="1675"/>
      <c r="AI34" s="1675"/>
      <c r="AJ34" s="1675"/>
      <c r="AK34" s="1675"/>
      <c r="AL34" s="1675"/>
      <c r="AM34" s="1693"/>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656">
        <f>$U$33+$U$34</f>
        <v>0</v>
      </c>
      <c r="V35" s="1657"/>
      <c r="W35" s="1657"/>
      <c r="X35" s="1657"/>
      <c r="Y35" s="1657"/>
      <c r="Z35" s="1657"/>
      <c r="AA35" s="1657"/>
      <c r="AB35" s="1657"/>
      <c r="AC35" s="1657"/>
      <c r="AD35" s="1657"/>
      <c r="AE35" s="1657"/>
      <c r="AF35" s="1657"/>
      <c r="AG35" s="1657"/>
      <c r="AH35" s="1657"/>
      <c r="AI35" s="1657"/>
      <c r="AJ35" s="1657"/>
      <c r="AK35" s="1657"/>
      <c r="AL35" s="1657"/>
      <c r="AM35" s="1658"/>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679">
        <f>'②第７号様式（添付書類）'!AP31</f>
        <v>0</v>
      </c>
      <c r="V37" s="1680"/>
      <c r="W37" s="1680"/>
      <c r="X37" s="1680"/>
      <c r="Y37" s="1680"/>
      <c r="Z37" s="1680"/>
      <c r="AA37" s="1680"/>
      <c r="AB37" s="1680"/>
      <c r="AC37" s="1680"/>
      <c r="AD37" s="1680"/>
      <c r="AE37" s="1680"/>
      <c r="AF37" s="1680"/>
      <c r="AG37" s="1680"/>
      <c r="AH37" s="1680"/>
      <c r="AI37" s="1680"/>
      <c r="AJ37" s="1680"/>
      <c r="AK37" s="1680"/>
      <c r="AL37" s="1680"/>
      <c r="AM37" s="1681"/>
    </row>
    <row r="38" spans="1:39" ht="18.75" customHeight="1">
      <c r="A38" s="5"/>
      <c r="B38" s="43"/>
      <c r="C38" s="1807" t="s">
        <v>287</v>
      </c>
      <c r="D38" s="1808"/>
      <c r="E38" s="1808"/>
      <c r="F38" s="1808"/>
      <c r="G38" s="1808"/>
      <c r="H38" s="1808"/>
      <c r="I38" s="1808"/>
      <c r="J38" s="1808"/>
      <c r="K38" s="1808"/>
      <c r="L38" s="1808"/>
      <c r="M38" s="1808"/>
      <c r="N38" s="1808"/>
      <c r="O38" s="1808"/>
      <c r="P38" s="1808"/>
      <c r="Q38" s="1808"/>
      <c r="R38" s="1808"/>
      <c r="S38" s="1808"/>
      <c r="T38" s="1809"/>
      <c r="U38" s="1701">
        <f>'②第７号様式（添付書類）'!AP32</f>
        <v>0</v>
      </c>
      <c r="V38" s="1675"/>
      <c r="W38" s="1675"/>
      <c r="X38" s="1675"/>
      <c r="Y38" s="1675"/>
      <c r="Z38" s="1675"/>
      <c r="AA38" s="1675"/>
      <c r="AB38" s="1675"/>
      <c r="AC38" s="1675"/>
      <c r="AD38" s="1675"/>
      <c r="AE38" s="1675"/>
      <c r="AF38" s="1675"/>
      <c r="AG38" s="1675"/>
      <c r="AH38" s="1675"/>
      <c r="AI38" s="1675"/>
      <c r="AJ38" s="1675"/>
      <c r="AK38" s="1675"/>
      <c r="AL38" s="1675"/>
      <c r="AM38" s="1693"/>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656">
        <f>$U$37+$U$38</f>
        <v>0</v>
      </c>
      <c r="V39" s="1657"/>
      <c r="W39" s="1657"/>
      <c r="X39" s="1657"/>
      <c r="Y39" s="1657"/>
      <c r="Z39" s="1657"/>
      <c r="AA39" s="1657"/>
      <c r="AB39" s="1657"/>
      <c r="AC39" s="1657"/>
      <c r="AD39" s="1657"/>
      <c r="AE39" s="1657"/>
      <c r="AF39" s="1657"/>
      <c r="AG39" s="1657"/>
      <c r="AH39" s="1657"/>
      <c r="AI39" s="1657"/>
      <c r="AJ39" s="1657"/>
      <c r="AK39" s="1657"/>
      <c r="AL39" s="1657"/>
      <c r="AM39" s="1658"/>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679">
        <f>'②第７号様式（添付書類）'!W64</f>
        <v>0</v>
      </c>
      <c r="V43" s="1680"/>
      <c r="W43" s="1680"/>
      <c r="X43" s="1680"/>
      <c r="Y43" s="1680"/>
      <c r="Z43" s="1680"/>
      <c r="AA43" s="1680"/>
      <c r="AB43" s="1680"/>
      <c r="AC43" s="1680"/>
      <c r="AD43" s="1680"/>
      <c r="AE43" s="1680"/>
      <c r="AF43" s="1680"/>
      <c r="AG43" s="1680"/>
      <c r="AH43" s="1680"/>
      <c r="AI43" s="1680"/>
      <c r="AJ43" s="1680"/>
      <c r="AK43" s="1680"/>
      <c r="AL43" s="1680"/>
      <c r="AM43" s="1681"/>
    </row>
    <row r="44" spans="1:39" ht="18.75" customHeight="1">
      <c r="A44" s="5"/>
      <c r="B44" s="40"/>
      <c r="C44" s="1807" t="s">
        <v>287</v>
      </c>
      <c r="D44" s="1808"/>
      <c r="E44" s="1808"/>
      <c r="F44" s="1808"/>
      <c r="G44" s="1808"/>
      <c r="H44" s="1808"/>
      <c r="I44" s="1808"/>
      <c r="J44" s="1808"/>
      <c r="K44" s="1808"/>
      <c r="L44" s="1808"/>
      <c r="M44" s="1808"/>
      <c r="N44" s="1808"/>
      <c r="O44" s="1808"/>
      <c r="P44" s="1808"/>
      <c r="Q44" s="1808"/>
      <c r="R44" s="1808"/>
      <c r="S44" s="1808"/>
      <c r="T44" s="1809"/>
      <c r="U44" s="1701">
        <f>'②第７号様式（添付書類）'!W65</f>
        <v>0</v>
      </c>
      <c r="V44" s="1675"/>
      <c r="W44" s="1675"/>
      <c r="X44" s="1675"/>
      <c r="Y44" s="1675"/>
      <c r="Z44" s="1675"/>
      <c r="AA44" s="1675"/>
      <c r="AB44" s="1675"/>
      <c r="AC44" s="1675"/>
      <c r="AD44" s="1675"/>
      <c r="AE44" s="1675"/>
      <c r="AF44" s="1675"/>
      <c r="AG44" s="1675"/>
      <c r="AH44" s="1675"/>
      <c r="AI44" s="1675"/>
      <c r="AJ44" s="1675"/>
      <c r="AK44" s="1675"/>
      <c r="AL44" s="1675"/>
      <c r="AM44" s="1693"/>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656">
        <f>$U$43+$U$44</f>
        <v>0</v>
      </c>
      <c r="V45" s="1657"/>
      <c r="W45" s="1657"/>
      <c r="X45" s="1657"/>
      <c r="Y45" s="1657"/>
      <c r="Z45" s="1657"/>
      <c r="AA45" s="1657"/>
      <c r="AB45" s="1657"/>
      <c r="AC45" s="1657"/>
      <c r="AD45" s="1657"/>
      <c r="AE45" s="1657"/>
      <c r="AF45" s="1657"/>
      <c r="AG45" s="1657"/>
      <c r="AH45" s="1657"/>
      <c r="AI45" s="1657"/>
      <c r="AJ45" s="1657"/>
      <c r="AK45" s="1657"/>
      <c r="AL45" s="1657"/>
      <c r="AM45" s="1658"/>
    </row>
    <row r="46" spans="1:39" ht="9.75" customHeight="1"/>
    <row r="47" spans="1:39" ht="18.75" customHeight="1">
      <c r="A47" s="1" t="s">
        <v>292</v>
      </c>
    </row>
    <row r="48" spans="1:39" ht="18.75" customHeight="1">
      <c r="A48" s="1646" t="s">
        <v>176</v>
      </c>
      <c r="B48" s="1688"/>
      <c r="C48" s="64" t="s">
        <v>217</v>
      </c>
      <c r="D48" s="17"/>
      <c r="E48" s="17"/>
      <c r="F48" s="17"/>
      <c r="G48" s="17"/>
      <c r="H48" s="17"/>
      <c r="I48" s="17"/>
      <c r="J48" s="17"/>
      <c r="K48" s="17"/>
      <c r="L48" s="17"/>
      <c r="M48" s="17"/>
      <c r="N48" s="17"/>
      <c r="O48" s="17"/>
      <c r="P48" s="17"/>
      <c r="Q48" s="17"/>
      <c r="R48" s="17"/>
      <c r="S48" s="17"/>
      <c r="T48" s="65"/>
      <c r="U48" s="1701">
        <f>IFERROR(U51+U52,0)</f>
        <v>0</v>
      </c>
      <c r="V48" s="1675"/>
      <c r="W48" s="1675"/>
      <c r="X48" s="1675"/>
      <c r="Y48" s="1675"/>
      <c r="Z48" s="1675"/>
      <c r="AA48" s="1675"/>
      <c r="AB48" s="1675"/>
      <c r="AC48" s="1675"/>
      <c r="AD48" s="1675"/>
      <c r="AE48" s="1675"/>
      <c r="AF48" s="1675"/>
      <c r="AG48" s="1675"/>
      <c r="AH48" s="1675"/>
      <c r="AI48" s="1675"/>
      <c r="AJ48" s="1675"/>
      <c r="AK48" s="1675"/>
      <c r="AL48" s="1675"/>
      <c r="AM48" s="1693"/>
    </row>
    <row r="49" spans="1:39" ht="20.100000000000001" customHeight="1">
      <c r="A49" s="1648"/>
      <c r="B49" s="1689"/>
      <c r="C49" s="1702" t="s">
        <v>293</v>
      </c>
      <c r="D49" s="1703"/>
      <c r="E49" s="1703"/>
      <c r="F49" s="1703"/>
      <c r="G49" s="1703"/>
      <c r="H49" s="1703"/>
      <c r="I49" s="1703"/>
      <c r="J49" s="1703"/>
      <c r="K49" s="1703"/>
      <c r="L49" s="1703"/>
      <c r="M49" s="1703"/>
      <c r="N49" s="1703"/>
      <c r="O49" s="1703"/>
      <c r="P49" s="1703"/>
      <c r="Q49" s="1703"/>
      <c r="R49" s="1703"/>
      <c r="S49" s="1703"/>
      <c r="T49" s="1704"/>
      <c r="U49" s="1679"/>
      <c r="V49" s="1680"/>
      <c r="W49" s="1680"/>
      <c r="X49" s="1680"/>
      <c r="Y49" s="1680"/>
      <c r="Z49" s="1680"/>
      <c r="AA49" s="1680"/>
      <c r="AB49" s="1680"/>
      <c r="AC49" s="1680"/>
      <c r="AD49" s="1680"/>
      <c r="AE49" s="1680"/>
      <c r="AF49" s="1680"/>
      <c r="AG49" s="1680"/>
      <c r="AH49" s="1680"/>
      <c r="AI49" s="1680"/>
      <c r="AJ49" s="1680"/>
      <c r="AK49" s="1680"/>
      <c r="AL49" s="1680"/>
      <c r="AM49" s="1681"/>
    </row>
    <row r="50" spans="1:39" ht="20.100000000000001" customHeight="1">
      <c r="A50" s="1648"/>
      <c r="B50" s="1689"/>
      <c r="C50" s="1702"/>
      <c r="D50" s="1703"/>
      <c r="E50" s="1703"/>
      <c r="F50" s="1703"/>
      <c r="G50" s="1703"/>
      <c r="H50" s="1703"/>
      <c r="I50" s="1703"/>
      <c r="J50" s="1703"/>
      <c r="K50" s="1703"/>
      <c r="L50" s="1703"/>
      <c r="M50" s="1703"/>
      <c r="N50" s="1703"/>
      <c r="O50" s="1703"/>
      <c r="P50" s="1703"/>
      <c r="Q50" s="1703"/>
      <c r="R50" s="1703"/>
      <c r="S50" s="1703"/>
      <c r="T50" s="1704"/>
      <c r="U50" s="1679"/>
      <c r="V50" s="1680"/>
      <c r="W50" s="1680"/>
      <c r="X50" s="1680"/>
      <c r="Y50" s="1680"/>
      <c r="Z50" s="1680"/>
      <c r="AA50" s="1680"/>
      <c r="AB50" s="1680"/>
      <c r="AC50" s="1680"/>
      <c r="AD50" s="1680"/>
      <c r="AE50" s="1680"/>
      <c r="AF50" s="1680"/>
      <c r="AG50" s="1680"/>
      <c r="AH50" s="1680"/>
      <c r="AI50" s="1680"/>
      <c r="AJ50" s="1680"/>
      <c r="AK50" s="1680"/>
      <c r="AL50" s="1680"/>
      <c r="AM50" s="1681"/>
    </row>
    <row r="51" spans="1:39" ht="18.75" customHeight="1">
      <c r="A51" s="1648"/>
      <c r="B51" s="1689"/>
      <c r="C51" s="66"/>
      <c r="D51" s="67"/>
      <c r="E51" s="1817" t="s">
        <v>272</v>
      </c>
      <c r="F51" s="1817"/>
      <c r="G51" s="1817"/>
      <c r="H51" s="1817"/>
      <c r="I51" s="1817"/>
      <c r="J51" s="1817"/>
      <c r="K51" s="1817"/>
      <c r="L51" s="1817"/>
      <c r="M51" s="1817"/>
      <c r="N51" s="1817"/>
      <c r="O51" s="1817"/>
      <c r="P51" s="1817"/>
      <c r="Q51" s="1817"/>
      <c r="R51" s="1817"/>
      <c r="S51" s="1817"/>
      <c r="T51" s="1818"/>
      <c r="U51" s="1790">
        <f>ROUNDDOWN(U35+U45,-3)</f>
        <v>0</v>
      </c>
      <c r="V51" s="1791"/>
      <c r="W51" s="1791"/>
      <c r="X51" s="1791"/>
      <c r="Y51" s="1791"/>
      <c r="Z51" s="1791"/>
      <c r="AA51" s="1791"/>
      <c r="AB51" s="1791"/>
      <c r="AC51" s="1791"/>
      <c r="AD51" s="1791"/>
      <c r="AE51" s="1791"/>
      <c r="AF51" s="1791"/>
      <c r="AG51" s="1791"/>
      <c r="AH51" s="1791"/>
      <c r="AI51" s="1791"/>
      <c r="AJ51" s="1791"/>
      <c r="AK51" s="1791"/>
      <c r="AL51" s="1791"/>
      <c r="AM51" s="1792"/>
    </row>
    <row r="52" spans="1:39" ht="18.75" customHeight="1">
      <c r="A52" s="1648"/>
      <c r="B52" s="1689"/>
      <c r="C52" s="68"/>
      <c r="D52" s="69"/>
      <c r="E52" s="1811" t="s">
        <v>276</v>
      </c>
      <c r="F52" s="1811"/>
      <c r="G52" s="1811"/>
      <c r="H52" s="1811"/>
      <c r="I52" s="1811"/>
      <c r="J52" s="1811"/>
      <c r="K52" s="1811"/>
      <c r="L52" s="1811"/>
      <c r="M52" s="1811"/>
      <c r="N52" s="1811"/>
      <c r="O52" s="1811"/>
      <c r="P52" s="1811"/>
      <c r="Q52" s="1811"/>
      <c r="R52" s="1811"/>
      <c r="S52" s="1811"/>
      <c r="T52" s="1812"/>
      <c r="U52" s="1813">
        <f>ROUNDDOWN(U39,-3)</f>
        <v>0</v>
      </c>
      <c r="V52" s="1814"/>
      <c r="W52" s="1814"/>
      <c r="X52" s="1814"/>
      <c r="Y52" s="1814"/>
      <c r="Z52" s="1814"/>
      <c r="AA52" s="1814"/>
      <c r="AB52" s="1814"/>
      <c r="AC52" s="1814"/>
      <c r="AD52" s="1814"/>
      <c r="AE52" s="1814"/>
      <c r="AF52" s="1814"/>
      <c r="AG52" s="1814"/>
      <c r="AH52" s="1814"/>
      <c r="AI52" s="1814"/>
      <c r="AJ52" s="1814"/>
      <c r="AK52" s="1814"/>
      <c r="AL52" s="1814"/>
      <c r="AM52" s="1815"/>
    </row>
    <row r="53" spans="1:39" ht="18.75" customHeight="1">
      <c r="A53" s="1648"/>
      <c r="B53" s="1689"/>
      <c r="C53" s="57"/>
      <c r="D53" s="61" t="s">
        <v>187</v>
      </c>
      <c r="E53" s="61" t="s">
        <v>294</v>
      </c>
      <c r="F53" s="61"/>
      <c r="G53" s="61"/>
      <c r="H53" s="61"/>
      <c r="I53" s="61"/>
      <c r="J53" s="61"/>
      <c r="K53" s="61"/>
      <c r="L53" s="61"/>
      <c r="M53" s="61"/>
      <c r="N53" s="61"/>
      <c r="O53" s="61"/>
      <c r="P53" s="61"/>
      <c r="Q53" s="61"/>
      <c r="R53" s="61"/>
      <c r="S53" s="61"/>
      <c r="T53" s="62"/>
      <c r="U53" s="1679">
        <f>U54+U48</f>
        <v>0</v>
      </c>
      <c r="V53" s="1680"/>
      <c r="W53" s="1680"/>
      <c r="X53" s="1680"/>
      <c r="Y53" s="1680"/>
      <c r="Z53" s="1680"/>
      <c r="AA53" s="1680"/>
      <c r="AB53" s="1680"/>
      <c r="AC53" s="1680"/>
      <c r="AD53" s="1680"/>
      <c r="AE53" s="1680"/>
      <c r="AF53" s="1680"/>
      <c r="AG53" s="1680"/>
      <c r="AH53" s="1680"/>
      <c r="AI53" s="1680"/>
      <c r="AJ53" s="1680"/>
      <c r="AK53" s="1680"/>
      <c r="AL53" s="1680"/>
      <c r="AM53" s="1681"/>
    </row>
    <row r="54" spans="1:39" ht="18.75" customHeight="1">
      <c r="A54" s="1648"/>
      <c r="B54" s="1689"/>
      <c r="C54" s="70"/>
      <c r="D54" s="3" t="s">
        <v>190</v>
      </c>
      <c r="E54" s="1816">
        <f>'③処遇Ⅱ及び職員処遇入力シート '!B16</f>
        <v>0</v>
      </c>
      <c r="F54" s="1816"/>
      <c r="G54" s="1816"/>
      <c r="H54" s="1816"/>
      <c r="I54" s="1808" t="s">
        <v>295</v>
      </c>
      <c r="J54" s="1808"/>
      <c r="K54" s="1808"/>
      <c r="L54" s="1808"/>
      <c r="M54" s="1808"/>
      <c r="N54" s="1808"/>
      <c r="O54" s="1808"/>
      <c r="P54" s="1808"/>
      <c r="Q54" s="1808"/>
      <c r="R54" s="1808"/>
      <c r="S54" s="1808"/>
      <c r="T54" s="1809"/>
      <c r="U54" s="1701">
        <f>'⑦明細書（参考様式）'!EN64</f>
        <v>0</v>
      </c>
      <c r="V54" s="1675"/>
      <c r="W54" s="1675"/>
      <c r="X54" s="1675"/>
      <c r="Y54" s="1675"/>
      <c r="Z54" s="1675"/>
      <c r="AA54" s="1675"/>
      <c r="AB54" s="1675"/>
      <c r="AC54" s="1675"/>
      <c r="AD54" s="1675"/>
      <c r="AE54" s="1675"/>
      <c r="AF54" s="1675"/>
      <c r="AG54" s="1675"/>
      <c r="AH54" s="1675"/>
      <c r="AI54" s="1675"/>
      <c r="AJ54" s="1675"/>
      <c r="AK54" s="1675"/>
      <c r="AL54" s="1675"/>
      <c r="AM54" s="1693"/>
    </row>
    <row r="55" spans="1:39" ht="18.75" customHeight="1">
      <c r="A55" s="1650"/>
      <c r="B55" s="1690"/>
      <c r="C55" s="9" t="s">
        <v>192</v>
      </c>
      <c r="D55" s="15"/>
      <c r="E55" s="15"/>
      <c r="F55" s="15"/>
      <c r="G55" s="15"/>
      <c r="H55" s="15"/>
      <c r="I55" s="15"/>
      <c r="J55" s="15"/>
      <c r="K55" s="15"/>
      <c r="L55" s="15"/>
      <c r="M55" s="15"/>
      <c r="N55" s="15"/>
      <c r="O55" s="15"/>
      <c r="P55" s="15"/>
      <c r="Q55" s="15"/>
      <c r="R55" s="15"/>
      <c r="S55" s="15"/>
      <c r="T55" s="16"/>
      <c r="U55" s="1656">
        <f>$U$34+$U$38+$U$44</f>
        <v>0</v>
      </c>
      <c r="V55" s="1657"/>
      <c r="W55" s="1657"/>
      <c r="X55" s="1657"/>
      <c r="Y55" s="1657"/>
      <c r="Z55" s="1657"/>
      <c r="AA55" s="1657"/>
      <c r="AB55" s="1657"/>
      <c r="AC55" s="1657"/>
      <c r="AD55" s="1657"/>
      <c r="AE55" s="1657"/>
      <c r="AF55" s="1657"/>
      <c r="AG55" s="1657"/>
      <c r="AH55" s="1657"/>
      <c r="AI55" s="1657"/>
      <c r="AJ55" s="1657"/>
      <c r="AK55" s="1657"/>
      <c r="AL55" s="1657"/>
      <c r="AM55" s="1658"/>
    </row>
    <row r="56" spans="1:39">
      <c r="A56" s="1646" t="s">
        <v>179</v>
      </c>
      <c r="B56" s="1688"/>
      <c r="C56" s="1821" t="s">
        <v>296</v>
      </c>
      <c r="D56" s="1822"/>
      <c r="E56" s="1822"/>
      <c r="F56" s="1822"/>
      <c r="G56" s="1822"/>
      <c r="H56" s="1822"/>
      <c r="I56" s="1822"/>
      <c r="J56" s="1822"/>
      <c r="K56" s="1822"/>
      <c r="L56" s="1822"/>
      <c r="M56" s="1822"/>
      <c r="N56" s="1822"/>
      <c r="O56" s="1822"/>
      <c r="P56" s="1822"/>
      <c r="Q56" s="1822"/>
      <c r="R56" s="1822"/>
      <c r="S56" s="1822"/>
      <c r="T56" s="1823"/>
      <c r="U56" s="1701">
        <f>IFERROR(U59+U73,0)</f>
        <v>0</v>
      </c>
      <c r="V56" s="1675"/>
      <c r="W56" s="1675"/>
      <c r="X56" s="1675"/>
      <c r="Y56" s="1675"/>
      <c r="Z56" s="1675"/>
      <c r="AA56" s="1675"/>
      <c r="AB56" s="1675"/>
      <c r="AC56" s="1675"/>
      <c r="AD56" s="1675"/>
      <c r="AE56" s="1675"/>
      <c r="AF56" s="1675"/>
      <c r="AG56" s="1675"/>
      <c r="AH56" s="1675"/>
      <c r="AI56" s="1675"/>
      <c r="AJ56" s="1675"/>
      <c r="AK56" s="1675"/>
      <c r="AL56" s="1675"/>
      <c r="AM56" s="1693"/>
    </row>
    <row r="57" spans="1:39">
      <c r="A57" s="1648"/>
      <c r="B57" s="1689"/>
      <c r="C57" s="11" t="s">
        <v>297</v>
      </c>
      <c r="D57" s="18"/>
      <c r="E57" s="18"/>
      <c r="F57" s="18"/>
      <c r="G57" s="18"/>
      <c r="H57" s="18"/>
      <c r="I57" s="18"/>
      <c r="J57" s="18"/>
      <c r="K57" s="18"/>
      <c r="L57" s="18"/>
      <c r="M57" s="18"/>
      <c r="N57" s="18"/>
      <c r="O57" s="18"/>
      <c r="P57" s="18"/>
      <c r="Q57" s="18"/>
      <c r="R57" s="18"/>
      <c r="S57" s="18"/>
      <c r="T57" s="63"/>
      <c r="U57" s="1694"/>
      <c r="V57" s="1682"/>
      <c r="W57" s="1682"/>
      <c r="X57" s="1682"/>
      <c r="Y57" s="1682"/>
      <c r="Z57" s="1682"/>
      <c r="AA57" s="1682"/>
      <c r="AB57" s="1682"/>
      <c r="AC57" s="1682"/>
      <c r="AD57" s="1682"/>
      <c r="AE57" s="1682"/>
      <c r="AF57" s="1682"/>
      <c r="AG57" s="1682"/>
      <c r="AH57" s="1682"/>
      <c r="AI57" s="1682"/>
      <c r="AJ57" s="1682"/>
      <c r="AK57" s="1682"/>
      <c r="AL57" s="1682"/>
      <c r="AM57" s="1683"/>
    </row>
    <row r="58" spans="1:39">
      <c r="A58" s="1648"/>
      <c r="B58" s="1689"/>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648"/>
      <c r="B59" s="1689"/>
      <c r="C59" s="9"/>
      <c r="D59" s="16"/>
      <c r="E59" s="15"/>
      <c r="F59" s="76"/>
      <c r="G59" s="1824" t="s">
        <v>296</v>
      </c>
      <c r="H59" s="1824"/>
      <c r="I59" s="1824"/>
      <c r="J59" s="1824"/>
      <c r="K59" s="1824"/>
      <c r="L59" s="1824"/>
      <c r="M59" s="1824"/>
      <c r="N59" s="1824"/>
      <c r="O59" s="1824"/>
      <c r="P59" s="1824"/>
      <c r="Q59" s="1824"/>
      <c r="R59" s="1824"/>
      <c r="S59" s="1824"/>
      <c r="T59" s="1825"/>
      <c r="U59" s="1804" t="str">
        <f>IF((U17-U51)&gt;0,U17-U51,"")</f>
        <v/>
      </c>
      <c r="V59" s="1805"/>
      <c r="W59" s="1805"/>
      <c r="X59" s="1805"/>
      <c r="Y59" s="1805"/>
      <c r="Z59" s="1805"/>
      <c r="AA59" s="1805"/>
      <c r="AB59" s="1805"/>
      <c r="AC59" s="1805"/>
      <c r="AD59" s="1805"/>
      <c r="AE59" s="1805"/>
      <c r="AF59" s="1805"/>
      <c r="AG59" s="1805"/>
      <c r="AH59" s="1805"/>
      <c r="AI59" s="1805"/>
      <c r="AJ59" s="1805"/>
      <c r="AK59" s="1805"/>
      <c r="AL59" s="1805"/>
      <c r="AM59" s="1806"/>
    </row>
    <row r="60" spans="1:39">
      <c r="A60" s="1648"/>
      <c r="B60" s="1689"/>
      <c r="C60" s="9"/>
      <c r="D60" s="16"/>
      <c r="E60" s="15"/>
      <c r="F60" s="76"/>
      <c r="G60" s="1722" t="s">
        <v>298</v>
      </c>
      <c r="H60" s="1722"/>
      <c r="I60" s="1722"/>
      <c r="J60" s="1722"/>
      <c r="K60" s="1722"/>
      <c r="L60" s="1722"/>
      <c r="M60" s="1722"/>
      <c r="N60" s="1722"/>
      <c r="O60" s="1722"/>
      <c r="P60" s="1722"/>
      <c r="Q60" s="1722"/>
      <c r="R60" s="1722"/>
      <c r="S60" s="1722"/>
      <c r="T60" s="1730"/>
      <c r="U60" s="1648" t="str">
        <f>IF('③処遇Ⅱ及び職員処遇入力シート '!B63="○","☑","□")</f>
        <v>□</v>
      </c>
      <c r="V60" s="1649"/>
      <c r="W60" s="1722" t="s">
        <v>20</v>
      </c>
      <c r="X60" s="1722"/>
      <c r="Y60" s="1722"/>
      <c r="Z60" s="1722"/>
      <c r="AA60" s="1722"/>
      <c r="AB60" s="1722"/>
      <c r="AC60" s="1722"/>
      <c r="AD60" s="1722"/>
      <c r="AE60" s="1722"/>
      <c r="AF60" s="1722"/>
      <c r="AG60" s="1722"/>
      <c r="AH60" s="1722"/>
      <c r="AI60" s="1722"/>
      <c r="AJ60" s="1722"/>
      <c r="AK60" s="1722"/>
      <c r="AL60" s="1722"/>
      <c r="AM60" s="1730"/>
    </row>
    <row r="61" spans="1:39">
      <c r="A61" s="1648"/>
      <c r="B61" s="1689"/>
      <c r="C61" s="9"/>
      <c r="D61" s="16"/>
      <c r="E61" s="15"/>
      <c r="F61" s="76"/>
      <c r="G61" s="37"/>
      <c r="H61" s="37"/>
      <c r="I61" s="37"/>
      <c r="J61" s="37"/>
      <c r="K61" s="37"/>
      <c r="L61" s="37"/>
      <c r="M61" s="37"/>
      <c r="N61" s="37"/>
      <c r="O61" s="37"/>
      <c r="P61" s="37"/>
      <c r="Q61" s="37"/>
      <c r="R61" s="37"/>
      <c r="S61" s="37"/>
      <c r="T61" s="39"/>
      <c r="U61" s="1648" t="str">
        <f>IF('③処遇Ⅱ及び職員処遇入力シート '!B64="○","☑","□")</f>
        <v>□</v>
      </c>
      <c r="V61" s="1649"/>
      <c r="W61" s="1722" t="s">
        <v>299</v>
      </c>
      <c r="X61" s="1722"/>
      <c r="Y61" s="1722"/>
      <c r="Z61" s="1722"/>
      <c r="AA61" s="1722"/>
      <c r="AB61" s="1725" t="str">
        <f>IF('③処遇Ⅱ及び職員処遇入力シート '!E64="","",'③処遇Ⅱ及び職員処遇入力シート '!E64)</f>
        <v/>
      </c>
      <c r="AC61" s="1725"/>
      <c r="AD61" s="1725"/>
      <c r="AE61" s="1725"/>
      <c r="AF61" s="1725"/>
      <c r="AG61" s="1725"/>
      <c r="AH61" s="1725"/>
      <c r="AI61" s="1725"/>
      <c r="AJ61" s="1725"/>
      <c r="AK61" s="1725"/>
      <c r="AL61" s="1725"/>
      <c r="AM61" s="1726"/>
    </row>
    <row r="62" spans="1:39">
      <c r="A62" s="1648"/>
      <c r="B62" s="1689"/>
      <c r="C62" s="9"/>
      <c r="D62" s="16"/>
      <c r="E62" s="15"/>
      <c r="F62" s="76"/>
      <c r="G62" s="37"/>
      <c r="H62" s="37"/>
      <c r="I62" s="37"/>
      <c r="J62" s="37"/>
      <c r="K62" s="37"/>
      <c r="L62" s="37"/>
      <c r="M62" s="37"/>
      <c r="N62" s="37"/>
      <c r="O62" s="37"/>
      <c r="P62" s="37"/>
      <c r="Q62" s="37"/>
      <c r="R62" s="37"/>
      <c r="S62" s="37"/>
      <c r="T62" s="39"/>
      <c r="U62" s="1648" t="str">
        <f>IF('③処遇Ⅱ及び職員処遇入力シート '!B65="○","☑","□")</f>
        <v>□</v>
      </c>
      <c r="V62" s="1649"/>
      <c r="W62" s="37" t="s">
        <v>223</v>
      </c>
      <c r="X62" s="37"/>
      <c r="Y62" s="37"/>
      <c r="Z62" s="37"/>
      <c r="AA62" s="37"/>
      <c r="AB62" s="37"/>
      <c r="AC62" s="37"/>
      <c r="AD62" s="37"/>
      <c r="AE62" s="1627"/>
      <c r="AF62" s="1627"/>
      <c r="AG62" s="1627"/>
      <c r="AH62" s="1627"/>
      <c r="AI62" s="1627"/>
      <c r="AJ62" s="1627"/>
      <c r="AK62" s="1627"/>
      <c r="AL62" s="1627"/>
      <c r="AM62" s="40" t="s">
        <v>300</v>
      </c>
    </row>
    <row r="63" spans="1:39">
      <c r="A63" s="1648"/>
      <c r="B63" s="1689"/>
      <c r="C63" s="9"/>
      <c r="D63" s="16"/>
      <c r="E63" s="15"/>
      <c r="F63" s="76"/>
      <c r="G63" s="55"/>
      <c r="H63" s="55"/>
      <c r="I63" s="55"/>
      <c r="J63" s="55"/>
      <c r="K63" s="55"/>
      <c r="L63" s="55"/>
      <c r="M63" s="55"/>
      <c r="N63" s="55"/>
      <c r="O63" s="55"/>
      <c r="P63" s="55"/>
      <c r="Q63" s="55"/>
      <c r="R63" s="55"/>
      <c r="S63" s="55"/>
      <c r="T63" s="56"/>
      <c r="U63" s="1648" t="str">
        <f>IF('③処遇Ⅱ及び職員処遇入力シート '!B66="○","☑","□")</f>
        <v>□</v>
      </c>
      <c r="V63" s="1649"/>
      <c r="W63" s="1696" t="s">
        <v>301</v>
      </c>
      <c r="X63" s="1696"/>
      <c r="Y63" s="1696"/>
      <c r="Z63" s="1696"/>
      <c r="AA63" s="1696"/>
      <c r="AB63" s="1696"/>
      <c r="AC63" s="1819" t="str">
        <f>IF('③処遇Ⅱ及び職員処遇入力シート '!E66="","",'③処遇Ⅱ及び職員処遇入力シート '!E66)</f>
        <v/>
      </c>
      <c r="AD63" s="1819"/>
      <c r="AE63" s="1819"/>
      <c r="AF63" s="1819"/>
      <c r="AG63" s="1819"/>
      <c r="AH63" s="1819"/>
      <c r="AI63" s="1819"/>
      <c r="AJ63" s="1819"/>
      <c r="AK63" s="1819"/>
      <c r="AL63" s="1819"/>
      <c r="AM63" s="1820"/>
    </row>
    <row r="64" spans="1:39">
      <c r="A64" s="1648"/>
      <c r="B64" s="1689"/>
      <c r="C64" s="9"/>
      <c r="D64" s="16"/>
      <c r="E64" s="15"/>
      <c r="F64" s="76"/>
      <c r="G64" s="77" t="s">
        <v>302</v>
      </c>
      <c r="H64" s="37"/>
      <c r="I64" s="37"/>
      <c r="J64" s="37"/>
      <c r="K64" s="37"/>
      <c r="L64" s="37"/>
      <c r="M64" s="37"/>
      <c r="N64" s="37"/>
      <c r="O64" s="37"/>
      <c r="P64" s="37"/>
      <c r="Q64" s="37"/>
      <c r="R64" s="37"/>
      <c r="S64" s="37"/>
      <c r="T64" s="39"/>
      <c r="U64" s="1652" t="s">
        <v>225</v>
      </c>
      <c r="V64" s="1698"/>
      <c r="W64" s="1698"/>
      <c r="X64" s="1647" t="s">
        <v>57</v>
      </c>
      <c r="Y64" s="1647"/>
      <c r="Z64" s="1647" t="str">
        <f>IF('③処遇Ⅱ及び職員処遇入力シート '!J63="","",'③処遇Ⅱ及び職員処遇入力シート '!J63)</f>
        <v/>
      </c>
      <c r="AA64" s="1647"/>
      <c r="AB64" s="13" t="s">
        <v>17</v>
      </c>
      <c r="AC64" s="1647" t="str">
        <f>IF('③処遇Ⅱ及び職員処遇入力シート '!L63="","",'③処遇Ⅱ及び職員処遇入力シート '!L63)</f>
        <v/>
      </c>
      <c r="AD64" s="1647"/>
      <c r="AE64" s="13" t="s">
        <v>59</v>
      </c>
      <c r="AF64" s="1647"/>
      <c r="AG64" s="1647"/>
      <c r="AH64" s="1647"/>
      <c r="AI64" s="1647"/>
      <c r="AJ64" s="1647"/>
      <c r="AK64" s="1647"/>
      <c r="AL64" s="1647"/>
      <c r="AM64" s="1688"/>
    </row>
    <row r="65" spans="1:45">
      <c r="A65" s="1648"/>
      <c r="B65" s="1689"/>
      <c r="C65" s="9"/>
      <c r="D65" s="16"/>
      <c r="E65" s="15"/>
      <c r="F65" s="76"/>
      <c r="G65" s="37"/>
      <c r="H65" s="37"/>
      <c r="I65" s="37"/>
      <c r="J65" s="37"/>
      <c r="K65" s="37"/>
      <c r="L65" s="37"/>
      <c r="M65" s="37"/>
      <c r="N65" s="37"/>
      <c r="O65" s="37"/>
      <c r="P65" s="37"/>
      <c r="Q65" s="37"/>
      <c r="R65" s="37"/>
      <c r="S65" s="37"/>
      <c r="T65" s="39"/>
      <c r="U65" s="1732"/>
      <c r="V65" s="1665"/>
      <c r="W65" s="1665"/>
      <c r="X65" s="1649" t="s">
        <v>182</v>
      </c>
      <c r="Y65" s="1649"/>
      <c r="Z65" s="1649" t="s">
        <v>57</v>
      </c>
      <c r="AA65" s="1649"/>
      <c r="AB65" s="1665" t="str">
        <f>IF('③処遇Ⅱ及び職員処遇入力シート '!K65="","",'③処遇Ⅱ及び職員処遇入力シート '!K65)</f>
        <v/>
      </c>
      <c r="AC65" s="1665"/>
      <c r="AD65" s="15" t="s">
        <v>17</v>
      </c>
      <c r="AE65" s="1665" t="str">
        <f>IF('③処遇Ⅱ及び職員処遇入力シート '!M65="","",'③処遇Ⅱ及び職員処遇入力シート '!M65)</f>
        <v/>
      </c>
      <c r="AF65" s="1665"/>
      <c r="AG65" s="15" t="s">
        <v>59</v>
      </c>
      <c r="AH65" s="1665"/>
      <c r="AI65" s="1665"/>
      <c r="AJ65" s="1665"/>
      <c r="AK65" s="1665"/>
      <c r="AL65" s="1665"/>
      <c r="AM65" s="1666"/>
    </row>
    <row r="66" spans="1:45">
      <c r="A66" s="1648"/>
      <c r="B66" s="1689"/>
      <c r="C66" s="9"/>
      <c r="D66" s="16"/>
      <c r="E66" s="15"/>
      <c r="F66" s="76"/>
      <c r="G66" s="37"/>
      <c r="H66" s="37"/>
      <c r="I66" s="37"/>
      <c r="J66" s="37"/>
      <c r="K66" s="37"/>
      <c r="L66" s="37"/>
      <c r="M66" s="37"/>
      <c r="N66" s="37"/>
      <c r="O66" s="37"/>
      <c r="P66" s="37"/>
      <c r="Q66" s="37"/>
      <c r="R66" s="37"/>
      <c r="S66" s="37"/>
      <c r="T66" s="39"/>
      <c r="U66" s="1746" t="s">
        <v>226</v>
      </c>
      <c r="V66" s="1747"/>
      <c r="W66" s="1747"/>
      <c r="X66" s="1747" t="s">
        <v>227</v>
      </c>
      <c r="Y66" s="1747"/>
      <c r="Z66" s="1747"/>
      <c r="AA66" s="1747"/>
      <c r="AB66" s="1747"/>
      <c r="AC66" s="1747"/>
      <c r="AD66" s="1747"/>
      <c r="AE66" s="1747"/>
      <c r="AF66" s="1747"/>
      <c r="AG66" s="1747"/>
      <c r="AH66" s="1747"/>
      <c r="AI66" s="1747"/>
      <c r="AJ66" s="1747"/>
      <c r="AK66" s="1747"/>
      <c r="AL66" s="1747"/>
      <c r="AM66" s="1748"/>
    </row>
    <row r="67" spans="1:45" ht="22.5" customHeight="1">
      <c r="A67" s="1648"/>
      <c r="B67" s="1689"/>
      <c r="C67" s="9"/>
      <c r="D67" s="16"/>
      <c r="E67" s="15"/>
      <c r="F67" s="76"/>
      <c r="G67" s="37"/>
      <c r="H67" s="37"/>
      <c r="I67" s="37"/>
      <c r="J67" s="37"/>
      <c r="K67" s="37"/>
      <c r="L67" s="37"/>
      <c r="M67" s="37"/>
      <c r="N67" s="37"/>
      <c r="O67" s="37"/>
      <c r="P67" s="37"/>
      <c r="Q67" s="37"/>
      <c r="R67" s="37"/>
      <c r="S67" s="37"/>
      <c r="T67" s="39"/>
      <c r="U67" s="1826" t="str">
        <f>IF('③処遇Ⅱ及び職員処遇入力シート '!O63="","",'③処遇Ⅱ及び職員処遇入力シート '!O63)</f>
        <v/>
      </c>
      <c r="V67" s="1827"/>
      <c r="W67" s="1827"/>
      <c r="X67" s="1827"/>
      <c r="Y67" s="1827"/>
      <c r="Z67" s="1827"/>
      <c r="AA67" s="1827"/>
      <c r="AB67" s="1827"/>
      <c r="AC67" s="1827"/>
      <c r="AD67" s="1827"/>
      <c r="AE67" s="1827"/>
      <c r="AF67" s="1827"/>
      <c r="AG67" s="1827"/>
      <c r="AH67" s="1827"/>
      <c r="AI67" s="1827"/>
      <c r="AJ67" s="1827"/>
      <c r="AK67" s="1827"/>
      <c r="AL67" s="1827"/>
      <c r="AM67" s="1828"/>
    </row>
    <row r="68" spans="1:45" ht="22.5" customHeight="1">
      <c r="A68" s="1648"/>
      <c r="B68" s="1689"/>
      <c r="C68" s="9"/>
      <c r="D68" s="16"/>
      <c r="E68" s="15"/>
      <c r="F68" s="76"/>
      <c r="G68" s="37"/>
      <c r="H68" s="37"/>
      <c r="I68" s="37"/>
      <c r="J68" s="37"/>
      <c r="K68" s="37"/>
      <c r="L68" s="37"/>
      <c r="M68" s="37"/>
      <c r="N68" s="37"/>
      <c r="O68" s="37"/>
      <c r="P68" s="37"/>
      <c r="Q68" s="37"/>
      <c r="R68" s="37"/>
      <c r="S68" s="37"/>
      <c r="T68" s="39"/>
      <c r="U68" s="1826"/>
      <c r="V68" s="1827"/>
      <c r="W68" s="1827"/>
      <c r="X68" s="1827"/>
      <c r="Y68" s="1827"/>
      <c r="Z68" s="1827"/>
      <c r="AA68" s="1827"/>
      <c r="AB68" s="1827"/>
      <c r="AC68" s="1827"/>
      <c r="AD68" s="1827"/>
      <c r="AE68" s="1827"/>
      <c r="AF68" s="1827"/>
      <c r="AG68" s="1827"/>
      <c r="AH68" s="1827"/>
      <c r="AI68" s="1827"/>
      <c r="AJ68" s="1827"/>
      <c r="AK68" s="1827"/>
      <c r="AL68" s="1827"/>
      <c r="AM68" s="1828"/>
    </row>
    <row r="69" spans="1:45" ht="22.5" customHeight="1">
      <c r="A69" s="1648"/>
      <c r="B69" s="1689"/>
      <c r="C69" s="9"/>
      <c r="D69" s="16"/>
      <c r="E69" s="15"/>
      <c r="F69" s="76"/>
      <c r="G69" s="37"/>
      <c r="H69" s="37"/>
      <c r="I69" s="37"/>
      <c r="J69" s="37"/>
      <c r="K69" s="37"/>
      <c r="L69" s="37"/>
      <c r="M69" s="37"/>
      <c r="N69" s="37"/>
      <c r="O69" s="37"/>
      <c r="P69" s="37"/>
      <c r="Q69" s="37"/>
      <c r="R69" s="37"/>
      <c r="S69" s="37"/>
      <c r="T69" s="39"/>
      <c r="U69" s="1826"/>
      <c r="V69" s="1827"/>
      <c r="W69" s="1827"/>
      <c r="X69" s="1827"/>
      <c r="Y69" s="1827"/>
      <c r="Z69" s="1827"/>
      <c r="AA69" s="1827"/>
      <c r="AB69" s="1827"/>
      <c r="AC69" s="1827"/>
      <c r="AD69" s="1827"/>
      <c r="AE69" s="1827"/>
      <c r="AF69" s="1827"/>
      <c r="AG69" s="1827"/>
      <c r="AH69" s="1827"/>
      <c r="AI69" s="1827"/>
      <c r="AJ69" s="1827"/>
      <c r="AK69" s="1827"/>
      <c r="AL69" s="1827"/>
      <c r="AM69" s="1828"/>
    </row>
    <row r="70" spans="1:45" ht="22.5" customHeight="1">
      <c r="A70" s="1648"/>
      <c r="B70" s="1689"/>
      <c r="C70" s="9"/>
      <c r="D70" s="16"/>
      <c r="E70" s="15"/>
      <c r="F70" s="76"/>
      <c r="G70" s="37"/>
      <c r="H70" s="37"/>
      <c r="I70" s="37"/>
      <c r="J70" s="37"/>
      <c r="K70" s="37"/>
      <c r="L70" s="37"/>
      <c r="M70" s="37"/>
      <c r="N70" s="37"/>
      <c r="O70" s="37"/>
      <c r="P70" s="37"/>
      <c r="Q70" s="37"/>
      <c r="R70" s="37"/>
      <c r="S70" s="37"/>
      <c r="T70" s="39"/>
      <c r="U70" s="1826"/>
      <c r="V70" s="1827"/>
      <c r="W70" s="1827"/>
      <c r="X70" s="1827"/>
      <c r="Y70" s="1827"/>
      <c r="Z70" s="1827"/>
      <c r="AA70" s="1827"/>
      <c r="AB70" s="1827"/>
      <c r="AC70" s="1827"/>
      <c r="AD70" s="1827"/>
      <c r="AE70" s="1827"/>
      <c r="AF70" s="1827"/>
      <c r="AG70" s="1827"/>
      <c r="AH70" s="1827"/>
      <c r="AI70" s="1827"/>
      <c r="AJ70" s="1827"/>
      <c r="AK70" s="1827"/>
      <c r="AL70" s="1827"/>
      <c r="AM70" s="1828"/>
    </row>
    <row r="71" spans="1:45" ht="22.5" customHeight="1">
      <c r="A71" s="1648"/>
      <c r="B71" s="1689"/>
      <c r="C71" s="9"/>
      <c r="D71" s="16"/>
      <c r="E71" s="15"/>
      <c r="F71" s="76"/>
      <c r="G71" s="37"/>
      <c r="H71" s="37"/>
      <c r="I71" s="37"/>
      <c r="J71" s="37"/>
      <c r="K71" s="37"/>
      <c r="L71" s="37"/>
      <c r="M71" s="37"/>
      <c r="N71" s="37"/>
      <c r="O71" s="37"/>
      <c r="P71" s="37"/>
      <c r="Q71" s="37"/>
      <c r="R71" s="37"/>
      <c r="S71" s="37"/>
      <c r="T71" s="39"/>
      <c r="U71" s="1829"/>
      <c r="V71" s="1830"/>
      <c r="W71" s="1830"/>
      <c r="X71" s="1830"/>
      <c r="Y71" s="1830"/>
      <c r="Z71" s="1830"/>
      <c r="AA71" s="1830"/>
      <c r="AB71" s="1830"/>
      <c r="AC71" s="1830"/>
      <c r="AD71" s="1830"/>
      <c r="AE71" s="1830"/>
      <c r="AF71" s="1830"/>
      <c r="AG71" s="1830"/>
      <c r="AH71" s="1830"/>
      <c r="AI71" s="1830"/>
      <c r="AJ71" s="1830"/>
      <c r="AK71" s="1830"/>
      <c r="AL71" s="1830"/>
      <c r="AM71" s="1831"/>
    </row>
    <row r="72" spans="1:45">
      <c r="A72" s="1648"/>
      <c r="B72" s="1689"/>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648"/>
      <c r="B73" s="1689"/>
      <c r="C73" s="9"/>
      <c r="D73" s="16"/>
      <c r="E73" s="15"/>
      <c r="F73" s="76"/>
      <c r="G73" s="1832" t="s">
        <v>296</v>
      </c>
      <c r="H73" s="1832"/>
      <c r="I73" s="1832"/>
      <c r="J73" s="1832"/>
      <c r="K73" s="1832"/>
      <c r="L73" s="1832"/>
      <c r="M73" s="1832"/>
      <c r="N73" s="1832"/>
      <c r="O73" s="1832"/>
      <c r="P73" s="1832"/>
      <c r="Q73" s="1832"/>
      <c r="R73" s="1832"/>
      <c r="S73" s="1832"/>
      <c r="T73" s="1833"/>
      <c r="U73" s="1804" t="str">
        <f>IF((U21-U52)&gt;0,U21-U52,"")</f>
        <v/>
      </c>
      <c r="V73" s="1805"/>
      <c r="W73" s="1805"/>
      <c r="X73" s="1805"/>
      <c r="Y73" s="1805"/>
      <c r="Z73" s="1805"/>
      <c r="AA73" s="1805"/>
      <c r="AB73" s="1805"/>
      <c r="AC73" s="1805"/>
      <c r="AD73" s="1805"/>
      <c r="AE73" s="1805"/>
      <c r="AF73" s="1805"/>
      <c r="AG73" s="1805"/>
      <c r="AH73" s="1805"/>
      <c r="AI73" s="1805"/>
      <c r="AJ73" s="1805"/>
      <c r="AK73" s="1805"/>
      <c r="AL73" s="1805"/>
      <c r="AM73" s="1806"/>
    </row>
    <row r="74" spans="1:45">
      <c r="A74" s="1648"/>
      <c r="B74" s="1689"/>
      <c r="C74" s="9"/>
      <c r="D74" s="16"/>
      <c r="E74" s="15"/>
      <c r="F74" s="76"/>
      <c r="G74" s="1722" t="s">
        <v>298</v>
      </c>
      <c r="H74" s="1722"/>
      <c r="I74" s="1722"/>
      <c r="J74" s="1722"/>
      <c r="K74" s="1722"/>
      <c r="L74" s="1722"/>
      <c r="M74" s="1722"/>
      <c r="N74" s="1722"/>
      <c r="O74" s="1722"/>
      <c r="P74" s="1722"/>
      <c r="Q74" s="1722"/>
      <c r="R74" s="1722"/>
      <c r="S74" s="1722"/>
      <c r="T74" s="1730"/>
      <c r="U74" s="1648" t="str">
        <f>IF('③処遇Ⅱ及び職員処遇入力シート '!B113="○","☑","□")</f>
        <v>□</v>
      </c>
      <c r="V74" s="1649"/>
      <c r="W74" s="1722" t="s">
        <v>20</v>
      </c>
      <c r="X74" s="1722"/>
      <c r="Y74" s="1722"/>
      <c r="Z74" s="1722"/>
      <c r="AA74" s="1722"/>
      <c r="AB74" s="1722"/>
      <c r="AC74" s="1722"/>
      <c r="AD74" s="1722"/>
      <c r="AE74" s="1722"/>
      <c r="AF74" s="1722"/>
      <c r="AG74" s="1722"/>
      <c r="AH74" s="1722"/>
      <c r="AI74" s="1722"/>
      <c r="AJ74" s="1722"/>
      <c r="AK74" s="1722"/>
      <c r="AL74" s="1722"/>
      <c r="AM74" s="1730"/>
    </row>
    <row r="75" spans="1:45">
      <c r="A75" s="1648"/>
      <c r="B75" s="1689"/>
      <c r="C75" s="9"/>
      <c r="D75" s="16"/>
      <c r="E75" s="15"/>
      <c r="F75" s="76"/>
      <c r="G75" s="37"/>
      <c r="H75" s="37"/>
      <c r="I75" s="37"/>
      <c r="J75" s="37"/>
      <c r="K75" s="37"/>
      <c r="L75" s="37"/>
      <c r="M75" s="37"/>
      <c r="N75" s="37"/>
      <c r="O75" s="37"/>
      <c r="P75" s="37"/>
      <c r="Q75" s="37"/>
      <c r="R75" s="37"/>
      <c r="S75" s="37"/>
      <c r="T75" s="39"/>
      <c r="U75" s="1648" t="str">
        <f>IF('③処遇Ⅱ及び職員処遇入力シート '!B114="○","☑","□")</f>
        <v>□</v>
      </c>
      <c r="V75" s="1649"/>
      <c r="W75" s="1722" t="s">
        <v>299</v>
      </c>
      <c r="X75" s="1722"/>
      <c r="Y75" s="1722"/>
      <c r="Z75" s="1722"/>
      <c r="AA75" s="1722"/>
      <c r="AB75" s="1725" t="str">
        <f>IF('③処遇Ⅱ及び職員処遇入力シート '!E114="","",'③処遇Ⅱ及び職員処遇入力シート '!E114)</f>
        <v/>
      </c>
      <c r="AC75" s="1725"/>
      <c r="AD75" s="1725"/>
      <c r="AE75" s="1725"/>
      <c r="AF75" s="1725"/>
      <c r="AG75" s="1725"/>
      <c r="AH75" s="1725"/>
      <c r="AI75" s="1725"/>
      <c r="AJ75" s="1725"/>
      <c r="AK75" s="1725"/>
      <c r="AL75" s="1725"/>
      <c r="AM75" s="1726"/>
      <c r="AS75" s="1" t="s">
        <v>303</v>
      </c>
    </row>
    <row r="76" spans="1:45">
      <c r="A76" s="1648"/>
      <c r="B76" s="1689"/>
      <c r="C76" s="9"/>
      <c r="D76" s="16"/>
      <c r="E76" s="15"/>
      <c r="F76" s="76"/>
      <c r="G76" s="37"/>
      <c r="H76" s="37"/>
      <c r="I76" s="37"/>
      <c r="J76" s="37"/>
      <c r="K76" s="37"/>
      <c r="L76" s="37"/>
      <c r="M76" s="37"/>
      <c r="N76" s="37"/>
      <c r="O76" s="37"/>
      <c r="P76" s="37"/>
      <c r="Q76" s="37"/>
      <c r="R76" s="37"/>
      <c r="S76" s="37"/>
      <c r="T76" s="39"/>
      <c r="U76" s="1648" t="str">
        <f>IF('③処遇Ⅱ及び職員処遇入力シート '!B115="○","☑","□")</f>
        <v>□</v>
      </c>
      <c r="V76" s="1649"/>
      <c r="W76" s="37" t="s">
        <v>223</v>
      </c>
      <c r="X76" s="37"/>
      <c r="Y76" s="37"/>
      <c r="Z76" s="37"/>
      <c r="AA76" s="37"/>
      <c r="AB76" s="37"/>
      <c r="AC76" s="37"/>
      <c r="AD76" s="37"/>
      <c r="AE76" s="1627"/>
      <c r="AF76" s="1627"/>
      <c r="AG76" s="1627"/>
      <c r="AH76" s="1627"/>
      <c r="AI76" s="1627"/>
      <c r="AJ76" s="1627"/>
      <c r="AK76" s="1627"/>
      <c r="AL76" s="1627"/>
      <c r="AM76" s="40" t="s">
        <v>300</v>
      </c>
    </row>
    <row r="77" spans="1:45">
      <c r="A77" s="1648"/>
      <c r="B77" s="1689"/>
      <c r="C77" s="9"/>
      <c r="D77" s="16"/>
      <c r="E77" s="15"/>
      <c r="F77" s="76"/>
      <c r="G77" s="78"/>
      <c r="H77" s="55"/>
      <c r="I77" s="55"/>
      <c r="J77" s="55"/>
      <c r="K77" s="55"/>
      <c r="L77" s="55"/>
      <c r="M77" s="55"/>
      <c r="N77" s="55"/>
      <c r="O77" s="55"/>
      <c r="P77" s="55"/>
      <c r="Q77" s="55"/>
      <c r="R77" s="55"/>
      <c r="S77" s="55"/>
      <c r="T77" s="56"/>
      <c r="U77" s="1648" t="str">
        <f>IF('③処遇Ⅱ及び職員処遇入力シート '!B116="○","☑","□")</f>
        <v>□</v>
      </c>
      <c r="V77" s="1649"/>
      <c r="W77" s="1696" t="s">
        <v>301</v>
      </c>
      <c r="X77" s="1696"/>
      <c r="Y77" s="1696"/>
      <c r="Z77" s="1696"/>
      <c r="AA77" s="1696"/>
      <c r="AB77" s="1696"/>
      <c r="AC77" s="1819" t="str">
        <f>IF('③処遇Ⅱ及び職員処遇入力シート '!E116="","",'③処遇Ⅱ及び職員処遇入力シート '!E116)</f>
        <v/>
      </c>
      <c r="AD77" s="1819"/>
      <c r="AE77" s="1819"/>
      <c r="AF77" s="1819"/>
      <c r="AG77" s="1819"/>
      <c r="AH77" s="1819"/>
      <c r="AI77" s="1819"/>
      <c r="AJ77" s="1819"/>
      <c r="AK77" s="1819"/>
      <c r="AL77" s="1819"/>
      <c r="AM77" s="1820"/>
    </row>
    <row r="78" spans="1:45">
      <c r="A78" s="1648"/>
      <c r="B78" s="1689"/>
      <c r="C78" s="9"/>
      <c r="D78" s="16"/>
      <c r="E78" s="15"/>
      <c r="F78" s="76"/>
      <c r="G78" s="77" t="s">
        <v>302</v>
      </c>
      <c r="H78" s="37"/>
      <c r="I78" s="37"/>
      <c r="J78" s="37"/>
      <c r="K78" s="37"/>
      <c r="L78" s="37"/>
      <c r="M78" s="37"/>
      <c r="N78" s="37"/>
      <c r="O78" s="37"/>
      <c r="P78" s="37"/>
      <c r="Q78" s="37"/>
      <c r="R78" s="37"/>
      <c r="S78" s="37"/>
      <c r="T78" s="39"/>
      <c r="U78" s="1652" t="s">
        <v>225</v>
      </c>
      <c r="V78" s="1698"/>
      <c r="W78" s="1698"/>
      <c r="X78" s="1647" t="s">
        <v>57</v>
      </c>
      <c r="Y78" s="1647"/>
      <c r="Z78" s="1647" t="str">
        <f>IF('③処遇Ⅱ及び職員処遇入力シート '!J113="","",'③処遇Ⅱ及び職員処遇入力シート '!J113)</f>
        <v/>
      </c>
      <c r="AA78" s="1647"/>
      <c r="AB78" s="13" t="s">
        <v>17</v>
      </c>
      <c r="AC78" s="1647" t="str">
        <f>IF('③処遇Ⅱ及び職員処遇入力シート '!L113="","",'③処遇Ⅱ及び職員処遇入力シート '!L113)</f>
        <v/>
      </c>
      <c r="AD78" s="1647"/>
      <c r="AE78" s="13" t="s">
        <v>59</v>
      </c>
      <c r="AF78" s="1647"/>
      <c r="AG78" s="1647"/>
      <c r="AH78" s="1647"/>
      <c r="AI78" s="1647"/>
      <c r="AJ78" s="1647"/>
      <c r="AK78" s="1647"/>
      <c r="AL78" s="1647"/>
      <c r="AM78" s="1688"/>
    </row>
    <row r="79" spans="1:45">
      <c r="A79" s="1648"/>
      <c r="B79" s="1689"/>
      <c r="C79" s="9"/>
      <c r="D79" s="16"/>
      <c r="E79" s="15"/>
      <c r="F79" s="76"/>
      <c r="G79" s="37"/>
      <c r="H79" s="37"/>
      <c r="I79" s="37"/>
      <c r="J79" s="37"/>
      <c r="K79" s="37"/>
      <c r="L79" s="37"/>
      <c r="M79" s="37"/>
      <c r="N79" s="37"/>
      <c r="O79" s="37"/>
      <c r="P79" s="37"/>
      <c r="Q79" s="37"/>
      <c r="R79" s="37"/>
      <c r="S79" s="37"/>
      <c r="T79" s="39"/>
      <c r="U79" s="1732"/>
      <c r="V79" s="1665"/>
      <c r="W79" s="1665"/>
      <c r="X79" s="1649" t="s">
        <v>182</v>
      </c>
      <c r="Y79" s="1649"/>
      <c r="Z79" s="1649" t="s">
        <v>57</v>
      </c>
      <c r="AA79" s="1649"/>
      <c r="AB79" s="1649" t="str">
        <f>IF('③処遇Ⅱ及び職員処遇入力シート '!K115="","",'③処遇Ⅱ及び職員処遇入力シート '!K115)</f>
        <v/>
      </c>
      <c r="AC79" s="1649"/>
      <c r="AD79" s="15" t="s">
        <v>17</v>
      </c>
      <c r="AE79" s="1649" t="str">
        <f>IF('③処遇Ⅱ及び職員処遇入力シート '!M115="","",'③処遇Ⅱ及び職員処遇入力シート '!M115)</f>
        <v/>
      </c>
      <c r="AF79" s="1649"/>
      <c r="AG79" s="15" t="s">
        <v>59</v>
      </c>
      <c r="AH79" s="1665"/>
      <c r="AI79" s="1665"/>
      <c r="AJ79" s="1665"/>
      <c r="AK79" s="1665"/>
      <c r="AL79" s="1665"/>
      <c r="AM79" s="1666"/>
    </row>
    <row r="80" spans="1:45">
      <c r="A80" s="1648"/>
      <c r="B80" s="1689"/>
      <c r="C80" s="9"/>
      <c r="D80" s="16"/>
      <c r="E80" s="15"/>
      <c r="F80" s="76"/>
      <c r="G80" s="37"/>
      <c r="H80" s="37"/>
      <c r="I80" s="37"/>
      <c r="J80" s="37"/>
      <c r="K80" s="37"/>
      <c r="L80" s="37"/>
      <c r="M80" s="37"/>
      <c r="N80" s="37"/>
      <c r="O80" s="37"/>
      <c r="P80" s="37"/>
      <c r="Q80" s="37"/>
      <c r="R80" s="37"/>
      <c r="S80" s="37"/>
      <c r="T80" s="39"/>
      <c r="U80" s="1746" t="s">
        <v>226</v>
      </c>
      <c r="V80" s="1747"/>
      <c r="W80" s="1747"/>
      <c r="X80" s="1747" t="s">
        <v>227</v>
      </c>
      <c r="Y80" s="1747"/>
      <c r="Z80" s="1747"/>
      <c r="AA80" s="1747"/>
      <c r="AB80" s="1747"/>
      <c r="AC80" s="1747"/>
      <c r="AD80" s="1747"/>
      <c r="AE80" s="1747"/>
      <c r="AF80" s="1747"/>
      <c r="AG80" s="1747"/>
      <c r="AH80" s="1747"/>
      <c r="AI80" s="1747"/>
      <c r="AJ80" s="1747"/>
      <c r="AK80" s="1747"/>
      <c r="AL80" s="1747"/>
      <c r="AM80" s="1748"/>
    </row>
    <row r="81" spans="1:39" ht="22.5" customHeight="1">
      <c r="A81" s="1648"/>
      <c r="B81" s="1689"/>
      <c r="C81" s="9"/>
      <c r="D81" s="16"/>
      <c r="E81" s="15"/>
      <c r="F81" s="76"/>
      <c r="G81" s="37"/>
      <c r="H81" s="37"/>
      <c r="I81" s="37"/>
      <c r="J81" s="37"/>
      <c r="K81" s="37"/>
      <c r="L81" s="37"/>
      <c r="M81" s="37"/>
      <c r="N81" s="37"/>
      <c r="O81" s="37"/>
      <c r="P81" s="37"/>
      <c r="Q81" s="37"/>
      <c r="R81" s="37"/>
      <c r="S81" s="37"/>
      <c r="T81" s="39"/>
      <c r="U81" s="1826" t="str">
        <f>IF('③処遇Ⅱ及び職員処遇入力シート '!O113="","",'③処遇Ⅱ及び職員処遇入力シート '!O113)</f>
        <v/>
      </c>
      <c r="V81" s="1827"/>
      <c r="W81" s="1827"/>
      <c r="X81" s="1827"/>
      <c r="Y81" s="1827"/>
      <c r="Z81" s="1827"/>
      <c r="AA81" s="1827"/>
      <c r="AB81" s="1827"/>
      <c r="AC81" s="1827"/>
      <c r="AD81" s="1827"/>
      <c r="AE81" s="1827"/>
      <c r="AF81" s="1827"/>
      <c r="AG81" s="1827"/>
      <c r="AH81" s="1827"/>
      <c r="AI81" s="1827"/>
      <c r="AJ81" s="1827"/>
      <c r="AK81" s="1827"/>
      <c r="AL81" s="1827"/>
      <c r="AM81" s="1828"/>
    </row>
    <row r="82" spans="1:39" ht="22.5" customHeight="1">
      <c r="A82" s="1648"/>
      <c r="B82" s="1689"/>
      <c r="C82" s="9"/>
      <c r="D82" s="16"/>
      <c r="E82" s="15"/>
      <c r="F82" s="76"/>
      <c r="G82" s="37"/>
      <c r="H82" s="37"/>
      <c r="I82" s="37"/>
      <c r="J82" s="37"/>
      <c r="K82" s="37"/>
      <c r="L82" s="37"/>
      <c r="M82" s="37"/>
      <c r="N82" s="37"/>
      <c r="O82" s="37"/>
      <c r="P82" s="37"/>
      <c r="Q82" s="37"/>
      <c r="R82" s="37"/>
      <c r="S82" s="37"/>
      <c r="T82" s="39"/>
      <c r="U82" s="1826"/>
      <c r="V82" s="1827"/>
      <c r="W82" s="1827"/>
      <c r="X82" s="1827"/>
      <c r="Y82" s="1827"/>
      <c r="Z82" s="1827"/>
      <c r="AA82" s="1827"/>
      <c r="AB82" s="1827"/>
      <c r="AC82" s="1827"/>
      <c r="AD82" s="1827"/>
      <c r="AE82" s="1827"/>
      <c r="AF82" s="1827"/>
      <c r="AG82" s="1827"/>
      <c r="AH82" s="1827"/>
      <c r="AI82" s="1827"/>
      <c r="AJ82" s="1827"/>
      <c r="AK82" s="1827"/>
      <c r="AL82" s="1827"/>
      <c r="AM82" s="1828"/>
    </row>
    <row r="83" spans="1:39" ht="22.5" customHeight="1">
      <c r="A83" s="1648"/>
      <c r="B83" s="1689"/>
      <c r="C83" s="9"/>
      <c r="D83" s="16"/>
      <c r="E83" s="15"/>
      <c r="F83" s="76"/>
      <c r="G83" s="37"/>
      <c r="H83" s="37"/>
      <c r="I83" s="37"/>
      <c r="J83" s="37"/>
      <c r="K83" s="37"/>
      <c r="L83" s="37"/>
      <c r="M83" s="37"/>
      <c r="N83" s="37"/>
      <c r="O83" s="37"/>
      <c r="P83" s="37"/>
      <c r="Q83" s="37"/>
      <c r="R83" s="37"/>
      <c r="S83" s="37"/>
      <c r="T83" s="39"/>
      <c r="U83" s="1826"/>
      <c r="V83" s="1827"/>
      <c r="W83" s="1827"/>
      <c r="X83" s="1827"/>
      <c r="Y83" s="1827"/>
      <c r="Z83" s="1827"/>
      <c r="AA83" s="1827"/>
      <c r="AB83" s="1827"/>
      <c r="AC83" s="1827"/>
      <c r="AD83" s="1827"/>
      <c r="AE83" s="1827"/>
      <c r="AF83" s="1827"/>
      <c r="AG83" s="1827"/>
      <c r="AH83" s="1827"/>
      <c r="AI83" s="1827"/>
      <c r="AJ83" s="1827"/>
      <c r="AK83" s="1827"/>
      <c r="AL83" s="1827"/>
      <c r="AM83" s="1828"/>
    </row>
    <row r="84" spans="1:39" ht="22.5" customHeight="1">
      <c r="A84" s="1648"/>
      <c r="B84" s="1689"/>
      <c r="C84" s="9"/>
      <c r="D84" s="16"/>
      <c r="E84" s="15"/>
      <c r="F84" s="76"/>
      <c r="G84" s="37"/>
      <c r="H84" s="37"/>
      <c r="I84" s="37"/>
      <c r="J84" s="37"/>
      <c r="K84" s="37"/>
      <c r="L84" s="37"/>
      <c r="M84" s="37"/>
      <c r="N84" s="37"/>
      <c r="O84" s="37"/>
      <c r="P84" s="37"/>
      <c r="Q84" s="37"/>
      <c r="R84" s="37"/>
      <c r="S84" s="37"/>
      <c r="T84" s="39"/>
      <c r="U84" s="1826"/>
      <c r="V84" s="1827"/>
      <c r="W84" s="1827"/>
      <c r="X84" s="1827"/>
      <c r="Y84" s="1827"/>
      <c r="Z84" s="1827"/>
      <c r="AA84" s="1827"/>
      <c r="AB84" s="1827"/>
      <c r="AC84" s="1827"/>
      <c r="AD84" s="1827"/>
      <c r="AE84" s="1827"/>
      <c r="AF84" s="1827"/>
      <c r="AG84" s="1827"/>
      <c r="AH84" s="1827"/>
      <c r="AI84" s="1827"/>
      <c r="AJ84" s="1827"/>
      <c r="AK84" s="1827"/>
      <c r="AL84" s="1827"/>
      <c r="AM84" s="1828"/>
    </row>
    <row r="85" spans="1:39" ht="22.5" customHeight="1">
      <c r="A85" s="1650"/>
      <c r="B85" s="1690"/>
      <c r="C85" s="11"/>
      <c r="D85" s="63"/>
      <c r="E85" s="18"/>
      <c r="F85" s="79"/>
      <c r="G85" s="34"/>
      <c r="H85" s="34"/>
      <c r="I85" s="34"/>
      <c r="J85" s="34"/>
      <c r="K85" s="34"/>
      <c r="L85" s="34"/>
      <c r="M85" s="34"/>
      <c r="N85" s="34"/>
      <c r="O85" s="34"/>
      <c r="P85" s="34"/>
      <c r="Q85" s="34"/>
      <c r="R85" s="34"/>
      <c r="S85" s="34"/>
      <c r="T85" s="35"/>
      <c r="U85" s="1829"/>
      <c r="V85" s="1830"/>
      <c r="W85" s="1830"/>
      <c r="X85" s="1830"/>
      <c r="Y85" s="1830"/>
      <c r="Z85" s="1830"/>
      <c r="AA85" s="1830"/>
      <c r="AB85" s="1830"/>
      <c r="AC85" s="1830"/>
      <c r="AD85" s="1830"/>
      <c r="AE85" s="1830"/>
      <c r="AF85" s="1830"/>
      <c r="AG85" s="1830"/>
      <c r="AH85" s="1830"/>
      <c r="AI85" s="1830"/>
      <c r="AJ85" s="1830"/>
      <c r="AK85" s="1830"/>
      <c r="AL85" s="1830"/>
      <c r="AM85" s="1831"/>
    </row>
  </sheetData>
  <sheetProtection algorithmName="SHA-512" hashValue="Y9j+x8mr5a4WbFn/jQ2D4pyBTqUyEWLfRpQnFj93mEB9zij2yzFViuPG0Ud50pUvIKljSHWKoA3aP6skIed8MA==" saltValue="I4RhGKizBPTL8i6IBdh2Vw==" spinCount="100000"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保育単価表</vt:lpstr>
      <vt:lpstr>保育単価表 2</vt:lpstr>
      <vt:lpstr>保育単価表②</vt:lpstr>
      <vt:lpstr>処遇Ⅱ等対象者確認シート</vt:lpstr>
      <vt:lpstr>'①第７号様式（添付書類２）'!Print_Area</vt:lpstr>
      <vt:lpstr>'③処遇Ⅱ及び職員処遇入力シート '!Print_Area</vt:lpstr>
      <vt:lpstr>⑤⑧処遇Ⅰ入力シート!Print_Area</vt:lpstr>
      <vt:lpstr>⑥積算表!Print_Area</vt:lpstr>
      <vt:lpstr>'⑦明細書（参考様式）'!Print_Area</vt:lpstr>
      <vt:lpstr>⑨第４号様式の１!Print_Area</vt:lpstr>
      <vt:lpstr>⑩第７号様式!Print_Area</vt:lpstr>
      <vt:lpstr>保育単価表!Print_Area</vt:lpstr>
      <vt:lpstr>'保育単価表 2'!Print_Area</vt:lpstr>
      <vt:lpstr>保育単価表!Print_Titles</vt:lpstr>
      <vt:lpstr>'保育単価表 2'!Print_Titles</vt:lpstr>
      <vt:lpstr>'保育単価表 2'!単価表</vt:lpstr>
      <vt:lpstr>単価表</vt:lpstr>
      <vt:lpstr>単価表２</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2020-10-13T08:34:55Z</dcterms:modified>
</cp:coreProperties>
</file>