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財政局\03財政課\share\170_受益者負担の適正化\010_受益者負担の適正化\2020（R2）年度\060_公表版\201228_公表データ\起案\受益者　アップロード\受益者　再再再修正（ファイル種類変更）\"/>
    </mc:Choice>
  </mc:AlternateContent>
  <bookViews>
    <workbookView xWindow="0" yWindow="0" windowWidth="28800" windowHeight="12795" firstSheet="3" activeTab="3"/>
  </bookViews>
  <sheets>
    <sheet name="25年度決算" sheetId="2" state="hidden" r:id="rId1"/>
    <sheet name="24年度決算" sheetId="3" state="hidden" r:id="rId2"/>
    <sheet name="23年度決算（参考・公表済み）" sheetId="4" state="hidden" r:id="rId3"/>
    <sheet name="令和元年度決算（手数料）" sheetId="6" r:id="rId4"/>
    <sheet name="凡例 (手数料)" sheetId="7" r:id="rId5"/>
  </sheets>
  <definedNames>
    <definedName name="_xlnm._FilterDatabase" localSheetId="2" hidden="1">'23年度決算（参考・公表済み）'!$B$3:$L$64</definedName>
    <definedName name="_xlnm._FilterDatabase" localSheetId="1" hidden="1">'24年度決算'!$B$3:$L$64</definedName>
    <definedName name="_xlnm._FilterDatabase" localSheetId="0" hidden="1">'25年度決算'!$B$3:$L$64</definedName>
    <definedName name="_xlnm._FilterDatabase" localSheetId="4" hidden="1">'凡例 (手数料)'!$A$4:$L$5</definedName>
    <definedName name="_xlnm._FilterDatabase" localSheetId="3" hidden="1">'令和元年度決算（手数料）'!$B$4:$M$38</definedName>
    <definedName name="_xlnm.Print_Area" localSheetId="2">'23年度決算（参考・公表済み）'!$A$1:$M$72</definedName>
    <definedName name="_xlnm.Print_Area" localSheetId="1">'24年度決算'!$A$1:$M$72</definedName>
    <definedName name="_xlnm.Print_Area" localSheetId="4">'凡例 (手数料)'!$A$1:$L$42</definedName>
    <definedName name="_xlnm.Print_Area" localSheetId="3">'令和元年度決算（手数料）'!$A$1:$N$38</definedName>
    <definedName name="_xlnm.Print_Titles" localSheetId="2">'23年度決算（参考・公表済み）'!$B:$C,'23年度決算（参考・公表済み）'!$3:$4</definedName>
    <definedName name="_xlnm.Print_Titles" localSheetId="1">'24年度決算'!$B:$C,'24年度決算'!$3:$4</definedName>
    <definedName name="_xlnm.Print_Titles" localSheetId="4">'凡例 (手数料)'!$3:$4</definedName>
    <definedName name="_xlnm.Print_Titles" localSheetId="3">'令和元年度決算（手数料）'!$3:$4</definedName>
    <definedName name="Z_044D20CE_B695_4BC1_A3B0_D60A68B6D73D_.wvu.Cols" localSheetId="3" hidden="1">'令和元年度決算（手数料）'!#REF!,'令和元年度決算（手数料）'!#REF!,'令和元年度決算（手数料）'!#REF!,'令和元年度決算（手数料）'!#REF!</definedName>
    <definedName name="Z_044D20CE_B695_4BC1_A3B0_D60A68B6D73D_.wvu.FilterData" localSheetId="2" hidden="1">'23年度決算（参考・公表済み）'!$B$3:$L$64</definedName>
    <definedName name="Z_044D20CE_B695_4BC1_A3B0_D60A68B6D73D_.wvu.FilterData" localSheetId="1" hidden="1">'24年度決算'!$B$3:$L$64</definedName>
    <definedName name="Z_044D20CE_B695_4BC1_A3B0_D60A68B6D73D_.wvu.FilterData" localSheetId="0" hidden="1">'25年度決算'!$B$3:$L$64</definedName>
    <definedName name="Z_044D20CE_B695_4BC1_A3B0_D60A68B6D73D_.wvu.FilterData" localSheetId="4" hidden="1">'凡例 (手数料)'!$A$4:$L$5</definedName>
    <definedName name="Z_044D20CE_B695_4BC1_A3B0_D60A68B6D73D_.wvu.FilterData" localSheetId="3" hidden="1">'令和元年度決算（手数料）'!$B$4:$M$38</definedName>
    <definedName name="Z_044D20CE_B695_4BC1_A3B0_D60A68B6D73D_.wvu.PrintArea" localSheetId="2" hidden="1">'23年度決算（参考・公表済み）'!$A$1:$M$72</definedName>
    <definedName name="Z_044D20CE_B695_4BC1_A3B0_D60A68B6D73D_.wvu.PrintArea" localSheetId="1" hidden="1">'24年度決算'!$A$1:$M$72</definedName>
    <definedName name="Z_044D20CE_B695_4BC1_A3B0_D60A68B6D73D_.wvu.PrintArea" localSheetId="0" hidden="1">'25年度決算'!$A$1:$M$72</definedName>
    <definedName name="Z_044D20CE_B695_4BC1_A3B0_D60A68B6D73D_.wvu.PrintArea" localSheetId="4" hidden="1">'凡例 (手数料)'!$A$1:$L$42</definedName>
    <definedName name="Z_044D20CE_B695_4BC1_A3B0_D60A68B6D73D_.wvu.PrintArea" localSheetId="3" hidden="1">'令和元年度決算（手数料）'!$A$1:$M$38</definedName>
    <definedName name="Z_044D20CE_B695_4BC1_A3B0_D60A68B6D73D_.wvu.PrintTitles" localSheetId="2" hidden="1">'23年度決算（参考・公表済み）'!$B:$C,'23年度決算（参考・公表済み）'!$3:$4</definedName>
    <definedName name="Z_044D20CE_B695_4BC1_A3B0_D60A68B6D73D_.wvu.PrintTitles" localSheetId="1" hidden="1">'24年度決算'!$B:$C,'24年度決算'!$3:$4</definedName>
    <definedName name="Z_044D20CE_B695_4BC1_A3B0_D60A68B6D73D_.wvu.PrintTitles" localSheetId="0" hidden="1">'25年度決算'!$B:$C,'25年度決算'!$3:$4</definedName>
    <definedName name="Z_044D20CE_B695_4BC1_A3B0_D60A68B6D73D_.wvu.PrintTitles" localSheetId="4" hidden="1">'凡例 (手数料)'!$3:$4</definedName>
    <definedName name="Z_044D20CE_B695_4BC1_A3B0_D60A68B6D73D_.wvu.PrintTitles" localSheetId="3" hidden="1">'令和元年度決算（手数料）'!$3:$4</definedName>
    <definedName name="Z_056DBB2B_AB77_4B3C_A5D4_8C8828167D23_.wvu.FilterData" localSheetId="3" hidden="1">'令和元年度決算（手数料）'!$B$4:$M$38</definedName>
    <definedName name="Z_059B7AB1_A73C_4BC5_991D_327B0179F92D_.wvu.Cols" localSheetId="3" hidden="1">'令和元年度決算（手数料）'!#REF!,'令和元年度決算（手数料）'!#REF!,'令和元年度決算（手数料）'!#REF!,'令和元年度決算（手数料）'!#REF!</definedName>
    <definedName name="Z_059B7AB1_A73C_4BC5_991D_327B0179F92D_.wvu.FilterData" localSheetId="2" hidden="1">'23年度決算（参考・公表済み）'!$B$3:$L$64</definedName>
    <definedName name="Z_059B7AB1_A73C_4BC5_991D_327B0179F92D_.wvu.FilterData" localSheetId="1" hidden="1">'24年度決算'!$B$3:$L$64</definedName>
    <definedName name="Z_059B7AB1_A73C_4BC5_991D_327B0179F92D_.wvu.FilterData" localSheetId="0" hidden="1">'25年度決算'!$B$3:$L$64</definedName>
    <definedName name="Z_059B7AB1_A73C_4BC5_991D_327B0179F92D_.wvu.FilterData" localSheetId="4" hidden="1">'凡例 (手数料)'!$A$4:$L$5</definedName>
    <definedName name="Z_059B7AB1_A73C_4BC5_991D_327B0179F92D_.wvu.FilterData" localSheetId="3" hidden="1">'令和元年度決算（手数料）'!$B$4:$M$38</definedName>
    <definedName name="Z_059B7AB1_A73C_4BC5_991D_327B0179F92D_.wvu.PrintArea" localSheetId="2" hidden="1">'23年度決算（参考・公表済み）'!$A$1:$M$72</definedName>
    <definedName name="Z_059B7AB1_A73C_4BC5_991D_327B0179F92D_.wvu.PrintArea" localSheetId="1" hidden="1">'24年度決算'!$A$1:$M$72</definedName>
    <definedName name="Z_059B7AB1_A73C_4BC5_991D_327B0179F92D_.wvu.PrintArea" localSheetId="4" hidden="1">'凡例 (手数料)'!$A$1:$L$42</definedName>
    <definedName name="Z_059B7AB1_A73C_4BC5_991D_327B0179F92D_.wvu.PrintArea" localSheetId="3" hidden="1">'令和元年度決算（手数料）'!$A$1:$M$38</definedName>
    <definedName name="Z_059B7AB1_A73C_4BC5_991D_327B0179F92D_.wvu.PrintTitles" localSheetId="2" hidden="1">'23年度決算（参考・公表済み）'!$B:$C,'23年度決算（参考・公表済み）'!$3:$4</definedName>
    <definedName name="Z_059B7AB1_A73C_4BC5_991D_327B0179F92D_.wvu.PrintTitles" localSheetId="1" hidden="1">'24年度決算'!$B:$C,'24年度決算'!$3:$4</definedName>
    <definedName name="Z_059B7AB1_A73C_4BC5_991D_327B0179F92D_.wvu.PrintTitles" localSheetId="4" hidden="1">'凡例 (手数料)'!$3:$4</definedName>
    <definedName name="Z_059B7AB1_A73C_4BC5_991D_327B0179F92D_.wvu.PrintTitles" localSheetId="3" hidden="1">'令和元年度決算（手数料）'!$3:$4</definedName>
    <definedName name="Z_0A60D169_EA4D_42F0_A2F3_528073C1F4D5_.wvu.Cols" localSheetId="3" hidden="1">'令和元年度決算（手数料）'!#REF!,'令和元年度決算（手数料）'!#REF!,'令和元年度決算（手数料）'!#REF!,'令和元年度決算（手数料）'!#REF!</definedName>
    <definedName name="Z_0A60D169_EA4D_42F0_A2F3_528073C1F4D5_.wvu.FilterData" localSheetId="2" hidden="1">'23年度決算（参考・公表済み）'!$B$3:$L$64</definedName>
    <definedName name="Z_0A60D169_EA4D_42F0_A2F3_528073C1F4D5_.wvu.FilterData" localSheetId="1" hidden="1">'24年度決算'!$B$3:$L$64</definedName>
    <definedName name="Z_0A60D169_EA4D_42F0_A2F3_528073C1F4D5_.wvu.FilterData" localSheetId="0" hidden="1">'25年度決算'!$B$3:$L$64</definedName>
    <definedName name="Z_0A60D169_EA4D_42F0_A2F3_528073C1F4D5_.wvu.FilterData" localSheetId="4" hidden="1">'凡例 (手数料)'!$A$4:$L$5</definedName>
    <definedName name="Z_0A60D169_EA4D_42F0_A2F3_528073C1F4D5_.wvu.FilterData" localSheetId="3" hidden="1">'令和元年度決算（手数料）'!$B$4:$M$38</definedName>
    <definedName name="Z_0A60D169_EA4D_42F0_A2F3_528073C1F4D5_.wvu.PrintArea" localSheetId="2" hidden="1">'23年度決算（参考・公表済み）'!$A$1:$M$72</definedName>
    <definedName name="Z_0A60D169_EA4D_42F0_A2F3_528073C1F4D5_.wvu.PrintArea" localSheetId="1" hidden="1">'24年度決算'!$A$1:$M$72</definedName>
    <definedName name="Z_0A60D169_EA4D_42F0_A2F3_528073C1F4D5_.wvu.PrintArea" localSheetId="4" hidden="1">'凡例 (手数料)'!$A$1:$L$42</definedName>
    <definedName name="Z_0A60D169_EA4D_42F0_A2F3_528073C1F4D5_.wvu.PrintArea" localSheetId="3" hidden="1">'令和元年度決算（手数料）'!$A$1:$M$38</definedName>
    <definedName name="Z_0A60D169_EA4D_42F0_A2F3_528073C1F4D5_.wvu.PrintTitles" localSheetId="2" hidden="1">'23年度決算（参考・公表済み）'!$B:$C,'23年度決算（参考・公表済み）'!$3:$4</definedName>
    <definedName name="Z_0A60D169_EA4D_42F0_A2F3_528073C1F4D5_.wvu.PrintTitles" localSheetId="1" hidden="1">'24年度決算'!$B:$C,'24年度決算'!$3:$4</definedName>
    <definedName name="Z_0A60D169_EA4D_42F0_A2F3_528073C1F4D5_.wvu.PrintTitles" localSheetId="4" hidden="1">'凡例 (手数料)'!$3:$4</definedName>
    <definedName name="Z_0A60D169_EA4D_42F0_A2F3_528073C1F4D5_.wvu.PrintTitles" localSheetId="3" hidden="1">'令和元年度決算（手数料）'!$3:$4</definedName>
    <definedName name="Z_0BB2ECCB_433A_478D_BC68_8EAEF57773B0_.wvu.Cols" localSheetId="3" hidden="1">'令和元年度決算（手数料）'!#REF!,'令和元年度決算（手数料）'!#REF!,'令和元年度決算（手数料）'!#REF!,'令和元年度決算（手数料）'!#REF!</definedName>
    <definedName name="Z_0BB2ECCB_433A_478D_BC68_8EAEF57773B0_.wvu.FilterData" localSheetId="2" hidden="1">'23年度決算（参考・公表済み）'!$B$3:$L$64</definedName>
    <definedName name="Z_0BB2ECCB_433A_478D_BC68_8EAEF57773B0_.wvu.FilterData" localSheetId="1" hidden="1">'24年度決算'!$B$3:$L$64</definedName>
    <definedName name="Z_0BB2ECCB_433A_478D_BC68_8EAEF57773B0_.wvu.FilterData" localSheetId="0" hidden="1">'25年度決算'!$B$3:$L$64</definedName>
    <definedName name="Z_0BB2ECCB_433A_478D_BC68_8EAEF57773B0_.wvu.FilterData" localSheetId="4" hidden="1">'凡例 (手数料)'!$A$4:$L$5</definedName>
    <definedName name="Z_0BB2ECCB_433A_478D_BC68_8EAEF57773B0_.wvu.FilterData" localSheetId="3" hidden="1">'令和元年度決算（手数料）'!$B$4:$M$38</definedName>
    <definedName name="Z_0BB2ECCB_433A_478D_BC68_8EAEF57773B0_.wvu.PrintArea" localSheetId="2" hidden="1">'23年度決算（参考・公表済み）'!$A$1:$M$72</definedName>
    <definedName name="Z_0BB2ECCB_433A_478D_BC68_8EAEF57773B0_.wvu.PrintArea" localSheetId="1" hidden="1">'24年度決算'!$A$1:$M$72</definedName>
    <definedName name="Z_0BB2ECCB_433A_478D_BC68_8EAEF57773B0_.wvu.PrintArea" localSheetId="0" hidden="1">'25年度決算'!$A$1:$M$72</definedName>
    <definedName name="Z_0BB2ECCB_433A_478D_BC68_8EAEF57773B0_.wvu.PrintArea" localSheetId="4" hidden="1">'凡例 (手数料)'!$A$1:$L$42</definedName>
    <definedName name="Z_0BB2ECCB_433A_478D_BC68_8EAEF57773B0_.wvu.PrintArea" localSheetId="3" hidden="1">'令和元年度決算（手数料）'!$A$1:$M$38</definedName>
    <definedName name="Z_0BB2ECCB_433A_478D_BC68_8EAEF57773B0_.wvu.PrintTitles" localSheetId="2" hidden="1">'23年度決算（参考・公表済み）'!$B:$C,'23年度決算（参考・公表済み）'!$3:$4</definedName>
    <definedName name="Z_0BB2ECCB_433A_478D_BC68_8EAEF57773B0_.wvu.PrintTitles" localSheetId="1" hidden="1">'24年度決算'!$B:$C,'24年度決算'!$3:$4</definedName>
    <definedName name="Z_0BB2ECCB_433A_478D_BC68_8EAEF57773B0_.wvu.PrintTitles" localSheetId="0" hidden="1">'25年度決算'!$B:$C,'25年度決算'!$3:$4</definedName>
    <definedName name="Z_0BB2ECCB_433A_478D_BC68_8EAEF57773B0_.wvu.PrintTitles" localSheetId="4" hidden="1">'凡例 (手数料)'!$3:$4</definedName>
    <definedName name="Z_0BB2ECCB_433A_478D_BC68_8EAEF57773B0_.wvu.PrintTitles" localSheetId="3" hidden="1">'令和元年度決算（手数料）'!$3:$4</definedName>
    <definedName name="Z_11001B3E_87DD_4EEE_B290_3C58C59609F3_.wvu.FilterData" localSheetId="2" hidden="1">'23年度決算（参考・公表済み）'!$B$3:$L$64</definedName>
    <definedName name="Z_11001B3E_87DD_4EEE_B290_3C58C59609F3_.wvu.FilterData" localSheetId="1" hidden="1">'24年度決算'!$B$3:$L$64</definedName>
    <definedName name="Z_11001B3E_87DD_4EEE_B290_3C58C59609F3_.wvu.FilterData" localSheetId="0" hidden="1">'25年度決算'!$B$3:$L$64</definedName>
    <definedName name="Z_11001B3E_87DD_4EEE_B290_3C58C59609F3_.wvu.PrintArea" localSheetId="2" hidden="1">'23年度決算（参考・公表済み）'!$A$1:$M$72</definedName>
    <definedName name="Z_11001B3E_87DD_4EEE_B290_3C58C59609F3_.wvu.PrintArea" localSheetId="1" hidden="1">'24年度決算'!$A$1:$M$72</definedName>
    <definedName name="Z_11001B3E_87DD_4EEE_B290_3C58C59609F3_.wvu.PrintArea" localSheetId="0" hidden="1">'25年度決算'!$A$1:$M$72</definedName>
    <definedName name="Z_11001B3E_87DD_4EEE_B290_3C58C59609F3_.wvu.PrintTitles" localSheetId="2" hidden="1">'23年度決算（参考・公表済み）'!$B:$C,'23年度決算（参考・公表済み）'!$3:$4</definedName>
    <definedName name="Z_11001B3E_87DD_4EEE_B290_3C58C59609F3_.wvu.PrintTitles" localSheetId="1" hidden="1">'24年度決算'!$B:$C,'24年度決算'!$3:$4</definedName>
    <definedName name="Z_11001B3E_87DD_4EEE_B290_3C58C59609F3_.wvu.PrintTitles" localSheetId="0" hidden="1">'25年度決算'!$B:$C,'25年度決算'!$3:$4</definedName>
    <definedName name="Z_19095B01_EB70_4978_A824_089E8010321E_.wvu.Cols" localSheetId="3" hidden="1">'令和元年度決算（手数料）'!#REF!,'令和元年度決算（手数料）'!#REF!,'令和元年度決算（手数料）'!#REF!,'令和元年度決算（手数料）'!#REF!</definedName>
    <definedName name="Z_19095B01_EB70_4978_A824_089E8010321E_.wvu.FilterData" localSheetId="2" hidden="1">'23年度決算（参考・公表済み）'!$B$3:$L$64</definedName>
    <definedName name="Z_19095B01_EB70_4978_A824_089E8010321E_.wvu.FilterData" localSheetId="1" hidden="1">'24年度決算'!$B$3:$L$64</definedName>
    <definedName name="Z_19095B01_EB70_4978_A824_089E8010321E_.wvu.FilterData" localSheetId="0" hidden="1">'25年度決算'!$B$3:$L$64</definedName>
    <definedName name="Z_19095B01_EB70_4978_A824_089E8010321E_.wvu.FilterData" localSheetId="4" hidden="1">'凡例 (手数料)'!$A$4:$L$5</definedName>
    <definedName name="Z_19095B01_EB70_4978_A824_089E8010321E_.wvu.FilterData" localSheetId="3" hidden="1">'令和元年度決算（手数料）'!$B$4:$M$38</definedName>
    <definedName name="Z_19095B01_EB70_4978_A824_089E8010321E_.wvu.PrintArea" localSheetId="2" hidden="1">'23年度決算（参考・公表済み）'!$A$1:$M$72</definedName>
    <definedName name="Z_19095B01_EB70_4978_A824_089E8010321E_.wvu.PrintArea" localSheetId="1" hidden="1">'24年度決算'!$A$1:$M$72</definedName>
    <definedName name="Z_19095B01_EB70_4978_A824_089E8010321E_.wvu.PrintArea" localSheetId="4" hidden="1">'凡例 (手数料)'!$A$1:$L$42</definedName>
    <definedName name="Z_19095B01_EB70_4978_A824_089E8010321E_.wvu.PrintArea" localSheetId="3" hidden="1">'令和元年度決算（手数料）'!$A$1:$M$38</definedName>
    <definedName name="Z_19095B01_EB70_4978_A824_089E8010321E_.wvu.PrintTitles" localSheetId="2" hidden="1">'23年度決算（参考・公表済み）'!$B:$C,'23年度決算（参考・公表済み）'!$3:$4</definedName>
    <definedName name="Z_19095B01_EB70_4978_A824_089E8010321E_.wvu.PrintTitles" localSheetId="1" hidden="1">'24年度決算'!$B:$C,'24年度決算'!$3:$4</definedName>
    <definedName name="Z_19095B01_EB70_4978_A824_089E8010321E_.wvu.PrintTitles" localSheetId="4" hidden="1">'凡例 (手数料)'!$3:$4</definedName>
    <definedName name="Z_19095B01_EB70_4978_A824_089E8010321E_.wvu.PrintTitles" localSheetId="3" hidden="1">'令和元年度決算（手数料）'!$3:$4</definedName>
    <definedName name="Z_1ADEBCB8_9FB3_4DB2_BD49_E19DCBC61CF4_.wvu.Cols" localSheetId="3" hidden="1">'令和元年度決算（手数料）'!#REF!,'令和元年度決算（手数料）'!#REF!,'令和元年度決算（手数料）'!#REF!,'令和元年度決算（手数料）'!#REF!</definedName>
    <definedName name="Z_1ADEBCB8_9FB3_4DB2_BD49_E19DCBC61CF4_.wvu.FilterData" localSheetId="2" hidden="1">'23年度決算（参考・公表済み）'!$B$3:$L$64</definedName>
    <definedName name="Z_1ADEBCB8_9FB3_4DB2_BD49_E19DCBC61CF4_.wvu.FilterData" localSheetId="1" hidden="1">'24年度決算'!$B$3:$L$64</definedName>
    <definedName name="Z_1ADEBCB8_9FB3_4DB2_BD49_E19DCBC61CF4_.wvu.FilterData" localSheetId="0" hidden="1">'25年度決算'!$B$3:$L$64</definedName>
    <definedName name="Z_1ADEBCB8_9FB3_4DB2_BD49_E19DCBC61CF4_.wvu.FilterData" localSheetId="4" hidden="1">'凡例 (手数料)'!$A$4:$L$5</definedName>
    <definedName name="Z_1ADEBCB8_9FB3_4DB2_BD49_E19DCBC61CF4_.wvu.FilterData" localSheetId="3" hidden="1">'令和元年度決算（手数料）'!$B$4:$M$38</definedName>
    <definedName name="Z_1ADEBCB8_9FB3_4DB2_BD49_E19DCBC61CF4_.wvu.PrintArea" localSheetId="2" hidden="1">'23年度決算（参考・公表済み）'!$A$1:$M$72</definedName>
    <definedName name="Z_1ADEBCB8_9FB3_4DB2_BD49_E19DCBC61CF4_.wvu.PrintArea" localSheetId="1" hidden="1">'24年度決算'!$A$1:$M$72</definedName>
    <definedName name="Z_1ADEBCB8_9FB3_4DB2_BD49_E19DCBC61CF4_.wvu.PrintArea" localSheetId="4" hidden="1">'凡例 (手数料)'!$A$1:$L$42</definedName>
    <definedName name="Z_1ADEBCB8_9FB3_4DB2_BD49_E19DCBC61CF4_.wvu.PrintArea" localSheetId="3" hidden="1">'令和元年度決算（手数料）'!$A$1:$M$38</definedName>
    <definedName name="Z_1ADEBCB8_9FB3_4DB2_BD49_E19DCBC61CF4_.wvu.PrintTitles" localSheetId="2" hidden="1">'23年度決算（参考・公表済み）'!$B:$C,'23年度決算（参考・公表済み）'!$3:$4</definedName>
    <definedName name="Z_1ADEBCB8_9FB3_4DB2_BD49_E19DCBC61CF4_.wvu.PrintTitles" localSheetId="1" hidden="1">'24年度決算'!$B:$C,'24年度決算'!$3:$4</definedName>
    <definedName name="Z_1ADEBCB8_9FB3_4DB2_BD49_E19DCBC61CF4_.wvu.PrintTitles" localSheetId="4" hidden="1">'凡例 (手数料)'!$3:$4</definedName>
    <definedName name="Z_1ADEBCB8_9FB3_4DB2_BD49_E19DCBC61CF4_.wvu.PrintTitles" localSheetId="3" hidden="1">'令和元年度決算（手数料）'!$3:$4</definedName>
    <definedName name="Z_2DE5E7C6_AE47_4EE6_8A44_2588C73E3397_.wvu.Cols" localSheetId="3" hidden="1">'令和元年度決算（手数料）'!#REF!,'令和元年度決算（手数料）'!#REF!,'令和元年度決算（手数料）'!#REF!,'令和元年度決算（手数料）'!#REF!</definedName>
    <definedName name="Z_2DE5E7C6_AE47_4EE6_8A44_2588C73E3397_.wvu.FilterData" localSheetId="2" hidden="1">'23年度決算（参考・公表済み）'!$B$3:$L$64</definedName>
    <definedName name="Z_2DE5E7C6_AE47_4EE6_8A44_2588C73E3397_.wvu.FilterData" localSheetId="1" hidden="1">'24年度決算'!$B$3:$L$64</definedName>
    <definedName name="Z_2DE5E7C6_AE47_4EE6_8A44_2588C73E3397_.wvu.FilterData" localSheetId="0" hidden="1">'25年度決算'!$B$3:$L$64</definedName>
    <definedName name="Z_2DE5E7C6_AE47_4EE6_8A44_2588C73E3397_.wvu.FilterData" localSheetId="4" hidden="1">'凡例 (手数料)'!$A$4:$L$5</definedName>
    <definedName name="Z_2DE5E7C6_AE47_4EE6_8A44_2588C73E3397_.wvu.FilterData" localSheetId="3" hidden="1">'令和元年度決算（手数料）'!$B$4:$M$38</definedName>
    <definedName name="Z_2DE5E7C6_AE47_4EE6_8A44_2588C73E3397_.wvu.PrintArea" localSheetId="2" hidden="1">'23年度決算（参考・公表済み）'!$A$1:$M$72</definedName>
    <definedName name="Z_2DE5E7C6_AE47_4EE6_8A44_2588C73E3397_.wvu.PrintArea" localSheetId="1" hidden="1">'24年度決算'!$A$1:$M$72</definedName>
    <definedName name="Z_2DE5E7C6_AE47_4EE6_8A44_2588C73E3397_.wvu.PrintArea" localSheetId="4" hidden="1">'凡例 (手数料)'!$A$1:$L$42</definedName>
    <definedName name="Z_2DE5E7C6_AE47_4EE6_8A44_2588C73E3397_.wvu.PrintArea" localSheetId="3" hidden="1">'令和元年度決算（手数料）'!$A$1:$M$38</definedName>
    <definedName name="Z_2DE5E7C6_AE47_4EE6_8A44_2588C73E3397_.wvu.PrintTitles" localSheetId="2" hidden="1">'23年度決算（参考・公表済み）'!$B:$C,'23年度決算（参考・公表済み）'!$3:$4</definedName>
    <definedName name="Z_2DE5E7C6_AE47_4EE6_8A44_2588C73E3397_.wvu.PrintTitles" localSheetId="1" hidden="1">'24年度決算'!$B:$C,'24年度決算'!$3:$4</definedName>
    <definedName name="Z_2DE5E7C6_AE47_4EE6_8A44_2588C73E3397_.wvu.PrintTitles" localSheetId="4" hidden="1">'凡例 (手数料)'!$3:$4</definedName>
    <definedName name="Z_2DE5E7C6_AE47_4EE6_8A44_2588C73E3397_.wvu.PrintTitles" localSheetId="3" hidden="1">'令和元年度決算（手数料）'!$3:$4</definedName>
    <definedName name="Z_2EE33515_06C7_4ACF_A88B_A7FB8BA87F69_.wvu.Cols" localSheetId="2" hidden="1">'23年度決算（参考・公表済み）'!#REF!,'23年度決算（参考・公表済み）'!$F:$H</definedName>
    <definedName name="Z_2EE33515_06C7_4ACF_A88B_A7FB8BA87F69_.wvu.Cols" localSheetId="1" hidden="1">'24年度決算'!#REF!,'24年度決算'!$F:$H</definedName>
    <definedName name="Z_2EE33515_06C7_4ACF_A88B_A7FB8BA87F69_.wvu.Cols" localSheetId="0" hidden="1">'25年度決算'!#REF!,'25年度決算'!$F:$H</definedName>
    <definedName name="Z_2EE33515_06C7_4ACF_A88B_A7FB8BA87F69_.wvu.FilterData" localSheetId="2" hidden="1">'23年度決算（参考・公表済み）'!$B$3:$L$64</definedName>
    <definedName name="Z_2EE33515_06C7_4ACF_A88B_A7FB8BA87F69_.wvu.FilterData" localSheetId="1" hidden="1">'24年度決算'!$B$3:$L$64</definedName>
    <definedName name="Z_2EE33515_06C7_4ACF_A88B_A7FB8BA87F69_.wvu.FilterData" localSheetId="0" hidden="1">'25年度決算'!$B$3:$L$64</definedName>
    <definedName name="Z_2EE33515_06C7_4ACF_A88B_A7FB8BA87F69_.wvu.PrintArea" localSheetId="2" hidden="1">'23年度決算（参考・公表済み）'!$B$2:$H$64</definedName>
    <definedName name="Z_2EE33515_06C7_4ACF_A88B_A7FB8BA87F69_.wvu.PrintArea" localSheetId="1" hidden="1">'24年度決算'!$B$2:$H$64</definedName>
    <definedName name="Z_2EE33515_06C7_4ACF_A88B_A7FB8BA87F69_.wvu.PrintArea" localSheetId="0" hidden="1">'25年度決算'!$B$2:$H$64</definedName>
    <definedName name="Z_2EE33515_06C7_4ACF_A88B_A7FB8BA87F69_.wvu.PrintTitles" localSheetId="2" hidden="1">'23年度決算（参考・公表済み）'!$3:$4</definedName>
    <definedName name="Z_2EE33515_06C7_4ACF_A88B_A7FB8BA87F69_.wvu.PrintTitles" localSheetId="1" hidden="1">'24年度決算'!$3:$4</definedName>
    <definedName name="Z_2EE33515_06C7_4ACF_A88B_A7FB8BA87F69_.wvu.PrintTitles" localSheetId="0" hidden="1">'25年度決算'!$3:$4</definedName>
    <definedName name="Z_2EE33515_06C7_4ACF_A88B_A7FB8BA87F69_.wvu.Rows" localSheetId="2" hidden="1">'23年度決算（参考・公表済み）'!#REF!</definedName>
    <definedName name="Z_2EE33515_06C7_4ACF_A88B_A7FB8BA87F69_.wvu.Rows" localSheetId="1" hidden="1">'24年度決算'!#REF!</definedName>
    <definedName name="Z_2EE33515_06C7_4ACF_A88B_A7FB8BA87F69_.wvu.Rows" localSheetId="0" hidden="1">'25年度決算'!#REF!</definedName>
    <definedName name="Z_304D79DA_8273_43D0_9646_7CA252C9718E_.wvu.FilterData" localSheetId="3" hidden="1">'令和元年度決算（手数料）'!$B$4:$M$38</definedName>
    <definedName name="Z_3A32E19C_D4D3_4CC1_9C3D_868EE45F055E_.wvu.FilterData" localSheetId="2" hidden="1">'23年度決算（参考・公表済み）'!$B$3:$L$64</definedName>
    <definedName name="Z_3A32E19C_D4D3_4CC1_9C3D_868EE45F055E_.wvu.FilterData" localSheetId="1" hidden="1">'24年度決算'!$B$3:$L$64</definedName>
    <definedName name="Z_3A32E19C_D4D3_4CC1_9C3D_868EE45F055E_.wvu.FilterData" localSheetId="0" hidden="1">'25年度決算'!$B$3:$L$64</definedName>
    <definedName name="Z_4724C107_2586_4CA4_AE84_701A5ED764F6_.wvu.FilterData" localSheetId="2" hidden="1">'23年度決算（参考・公表済み）'!$B$3:$L$64</definedName>
    <definedName name="Z_4724C107_2586_4CA4_AE84_701A5ED764F6_.wvu.FilterData" localSheetId="1" hidden="1">'24年度決算'!$B$3:$L$64</definedName>
    <definedName name="Z_4724C107_2586_4CA4_AE84_701A5ED764F6_.wvu.FilterData" localSheetId="0" hidden="1">'25年度決算'!$B$3:$L$64</definedName>
    <definedName name="Z_4724C107_2586_4CA4_AE84_701A5ED764F6_.wvu.PrintArea" localSheetId="2" hidden="1">'23年度決算（参考・公表済み）'!$A$1:$M$72</definedName>
    <definedName name="Z_4724C107_2586_4CA4_AE84_701A5ED764F6_.wvu.PrintArea" localSheetId="1" hidden="1">'24年度決算'!$A$1:$M$72</definedName>
    <definedName name="Z_4724C107_2586_4CA4_AE84_701A5ED764F6_.wvu.PrintArea" localSheetId="0" hidden="1">'25年度決算'!$A$1:$M$72</definedName>
    <definedName name="Z_4724C107_2586_4CA4_AE84_701A5ED764F6_.wvu.PrintTitles" localSheetId="2" hidden="1">'23年度決算（参考・公表済み）'!$B:$C,'23年度決算（参考・公表済み）'!$3:$4</definedName>
    <definedName name="Z_4724C107_2586_4CA4_AE84_701A5ED764F6_.wvu.PrintTitles" localSheetId="1" hidden="1">'24年度決算'!$B:$C,'24年度決算'!$3:$4</definedName>
    <definedName name="Z_4724C107_2586_4CA4_AE84_701A5ED764F6_.wvu.PrintTitles" localSheetId="0" hidden="1">'25年度決算'!$B:$C,'25年度決算'!$3:$4</definedName>
    <definedName name="Z_47AE5BBD_A385_41BE_B786_2DF2D65C20C7_.wvu.Cols" localSheetId="3" hidden="1">'令和元年度決算（手数料）'!#REF!,'令和元年度決算（手数料）'!#REF!,'令和元年度決算（手数料）'!#REF!,'令和元年度決算（手数料）'!#REF!</definedName>
    <definedName name="Z_47AE5BBD_A385_41BE_B786_2DF2D65C20C7_.wvu.FilterData" localSheetId="2" hidden="1">'23年度決算（参考・公表済み）'!$B$3:$L$64</definedName>
    <definedName name="Z_47AE5BBD_A385_41BE_B786_2DF2D65C20C7_.wvu.FilterData" localSheetId="1" hidden="1">'24年度決算'!$B$3:$L$64</definedName>
    <definedName name="Z_47AE5BBD_A385_41BE_B786_2DF2D65C20C7_.wvu.FilterData" localSheetId="0" hidden="1">'25年度決算'!$B$3:$L$64</definedName>
    <definedName name="Z_47AE5BBD_A385_41BE_B786_2DF2D65C20C7_.wvu.FilterData" localSheetId="4" hidden="1">'凡例 (手数料)'!$A$4:$L$5</definedName>
    <definedName name="Z_47AE5BBD_A385_41BE_B786_2DF2D65C20C7_.wvu.FilterData" localSheetId="3" hidden="1">'令和元年度決算（手数料）'!$B$4:$M$38</definedName>
    <definedName name="Z_47AE5BBD_A385_41BE_B786_2DF2D65C20C7_.wvu.PrintArea" localSheetId="2" hidden="1">'23年度決算（参考・公表済み）'!$A$1:$M$72</definedName>
    <definedName name="Z_47AE5BBD_A385_41BE_B786_2DF2D65C20C7_.wvu.PrintArea" localSheetId="1" hidden="1">'24年度決算'!$A$1:$M$72</definedName>
    <definedName name="Z_47AE5BBD_A385_41BE_B786_2DF2D65C20C7_.wvu.PrintArea" localSheetId="4" hidden="1">'凡例 (手数料)'!$A$1:$L$42</definedName>
    <definedName name="Z_47AE5BBD_A385_41BE_B786_2DF2D65C20C7_.wvu.PrintArea" localSheetId="3" hidden="1">'令和元年度決算（手数料）'!$A$1:$N$15</definedName>
    <definedName name="Z_47AE5BBD_A385_41BE_B786_2DF2D65C20C7_.wvu.PrintTitles" localSheetId="2" hidden="1">'23年度決算（参考・公表済み）'!$B:$C,'23年度決算（参考・公表済み）'!$3:$4</definedName>
    <definedName name="Z_47AE5BBD_A385_41BE_B786_2DF2D65C20C7_.wvu.PrintTitles" localSheetId="1" hidden="1">'24年度決算'!$B:$C,'24年度決算'!$3:$4</definedName>
    <definedName name="Z_47AE5BBD_A385_41BE_B786_2DF2D65C20C7_.wvu.PrintTitles" localSheetId="4" hidden="1">'凡例 (手数料)'!$3:$4</definedName>
    <definedName name="Z_47AE5BBD_A385_41BE_B786_2DF2D65C20C7_.wvu.PrintTitles" localSheetId="3" hidden="1">'令和元年度決算（手数料）'!$3:$4</definedName>
    <definedName name="Z_48DF1A33_946D_4268_BBCF_1269014A917F_.wvu.Cols" localSheetId="3" hidden="1">'令和元年度決算（手数料）'!#REF!,'令和元年度決算（手数料）'!#REF!,'令和元年度決算（手数料）'!#REF!,'令和元年度決算（手数料）'!#REF!</definedName>
    <definedName name="Z_48DF1A33_946D_4268_BBCF_1269014A917F_.wvu.FilterData" localSheetId="2" hidden="1">'23年度決算（参考・公表済み）'!$B$3:$L$64</definedName>
    <definedName name="Z_48DF1A33_946D_4268_BBCF_1269014A917F_.wvu.FilterData" localSheetId="1" hidden="1">'24年度決算'!$B$3:$L$64</definedName>
    <definedName name="Z_48DF1A33_946D_4268_BBCF_1269014A917F_.wvu.FilterData" localSheetId="0" hidden="1">'25年度決算'!$B$3:$L$64</definedName>
    <definedName name="Z_48DF1A33_946D_4268_BBCF_1269014A917F_.wvu.FilterData" localSheetId="4" hidden="1">'凡例 (手数料)'!$A$4:$L$5</definedName>
    <definedName name="Z_48DF1A33_946D_4268_BBCF_1269014A917F_.wvu.FilterData" localSheetId="3" hidden="1">'令和元年度決算（手数料）'!$B$4:$M$38</definedName>
    <definedName name="Z_48DF1A33_946D_4268_BBCF_1269014A917F_.wvu.PrintArea" localSheetId="2" hidden="1">'23年度決算（参考・公表済み）'!$A$1:$M$72</definedName>
    <definedName name="Z_48DF1A33_946D_4268_BBCF_1269014A917F_.wvu.PrintArea" localSheetId="1" hidden="1">'24年度決算'!$A$1:$M$72</definedName>
    <definedName name="Z_48DF1A33_946D_4268_BBCF_1269014A917F_.wvu.PrintArea" localSheetId="0" hidden="1">'25年度決算'!$A$1:$M$72</definedName>
    <definedName name="Z_48DF1A33_946D_4268_BBCF_1269014A917F_.wvu.PrintArea" localSheetId="4" hidden="1">'凡例 (手数料)'!$A$1:$L$42</definedName>
    <definedName name="Z_48DF1A33_946D_4268_BBCF_1269014A917F_.wvu.PrintArea" localSheetId="3" hidden="1">'令和元年度決算（手数料）'!$A$1:$M$38</definedName>
    <definedName name="Z_48DF1A33_946D_4268_BBCF_1269014A917F_.wvu.PrintTitles" localSheetId="2" hidden="1">'23年度決算（参考・公表済み）'!$B:$C,'23年度決算（参考・公表済み）'!$3:$4</definedName>
    <definedName name="Z_48DF1A33_946D_4268_BBCF_1269014A917F_.wvu.PrintTitles" localSheetId="1" hidden="1">'24年度決算'!$B:$C,'24年度決算'!$3:$4</definedName>
    <definedName name="Z_48DF1A33_946D_4268_BBCF_1269014A917F_.wvu.PrintTitles" localSheetId="0" hidden="1">'25年度決算'!$B:$C,'25年度決算'!$3:$4</definedName>
    <definedName name="Z_48DF1A33_946D_4268_BBCF_1269014A917F_.wvu.PrintTitles" localSheetId="4" hidden="1">'凡例 (手数料)'!$3:$4</definedName>
    <definedName name="Z_48DF1A33_946D_4268_BBCF_1269014A917F_.wvu.PrintTitles" localSheetId="3" hidden="1">'令和元年度決算（手数料）'!$3:$4</definedName>
    <definedName name="Z_4BD327CA_D2D9_47BB_8D43_E6A2085736FF_.wvu.Cols" localSheetId="3" hidden="1">'令和元年度決算（手数料）'!#REF!,'令和元年度決算（手数料）'!#REF!,'令和元年度決算（手数料）'!#REF!,'令和元年度決算（手数料）'!#REF!</definedName>
    <definedName name="Z_4BD327CA_D2D9_47BB_8D43_E6A2085736FF_.wvu.FilterData" localSheetId="2" hidden="1">'23年度決算（参考・公表済み）'!$B$3:$L$64</definedName>
    <definedName name="Z_4BD327CA_D2D9_47BB_8D43_E6A2085736FF_.wvu.FilterData" localSheetId="1" hidden="1">'24年度決算'!$B$3:$L$64</definedName>
    <definedName name="Z_4BD327CA_D2D9_47BB_8D43_E6A2085736FF_.wvu.FilterData" localSheetId="0" hidden="1">'25年度決算'!$B$3:$L$64</definedName>
    <definedName name="Z_4BD327CA_D2D9_47BB_8D43_E6A2085736FF_.wvu.FilterData" localSheetId="4" hidden="1">'凡例 (手数料)'!$A$4:$L$5</definedName>
    <definedName name="Z_4BD327CA_D2D9_47BB_8D43_E6A2085736FF_.wvu.FilterData" localSheetId="3" hidden="1">'令和元年度決算（手数料）'!$B$4:$M$38</definedName>
    <definedName name="Z_4BD327CA_D2D9_47BB_8D43_E6A2085736FF_.wvu.PrintArea" localSheetId="2" hidden="1">'23年度決算（参考・公表済み）'!$A$1:$M$72</definedName>
    <definedName name="Z_4BD327CA_D2D9_47BB_8D43_E6A2085736FF_.wvu.PrintArea" localSheetId="1" hidden="1">'24年度決算'!$A$1:$M$72</definedName>
    <definedName name="Z_4BD327CA_D2D9_47BB_8D43_E6A2085736FF_.wvu.PrintArea" localSheetId="4" hidden="1">'凡例 (手数料)'!$A$1:$L$42</definedName>
    <definedName name="Z_4BD327CA_D2D9_47BB_8D43_E6A2085736FF_.wvu.PrintArea" localSheetId="3" hidden="1">'令和元年度決算（手数料）'!$A$1:$M$38</definedName>
    <definedName name="Z_4BD327CA_D2D9_47BB_8D43_E6A2085736FF_.wvu.PrintTitles" localSheetId="2" hidden="1">'23年度決算（参考・公表済み）'!$B:$C,'23年度決算（参考・公表済み）'!$3:$4</definedName>
    <definedName name="Z_4BD327CA_D2D9_47BB_8D43_E6A2085736FF_.wvu.PrintTitles" localSheetId="1" hidden="1">'24年度決算'!$B:$C,'24年度決算'!$3:$4</definedName>
    <definedName name="Z_4BD327CA_D2D9_47BB_8D43_E6A2085736FF_.wvu.PrintTitles" localSheetId="4" hidden="1">'凡例 (手数料)'!$3:$4</definedName>
    <definedName name="Z_4BD327CA_D2D9_47BB_8D43_E6A2085736FF_.wvu.PrintTitles" localSheetId="3" hidden="1">'令和元年度決算（手数料）'!$3:$4</definedName>
    <definedName name="Z_5666BD5F_57E1_4097_8373_55D5FDBC0105_.wvu.FilterData" localSheetId="3" hidden="1">'令和元年度決算（手数料）'!$B$4:$M$38</definedName>
    <definedName name="Z_5B8A0CAF_BC9B_4670_A91B_C7F9421BC3F7_.wvu.Cols" localSheetId="3" hidden="1">'令和元年度決算（手数料）'!#REF!,'令和元年度決算（手数料）'!#REF!,'令和元年度決算（手数料）'!#REF!,'令和元年度決算（手数料）'!#REF!</definedName>
    <definedName name="Z_5B8A0CAF_BC9B_4670_A91B_C7F9421BC3F7_.wvu.FilterData" localSheetId="2" hidden="1">'23年度決算（参考・公表済み）'!$B$3:$L$64</definedName>
    <definedName name="Z_5B8A0CAF_BC9B_4670_A91B_C7F9421BC3F7_.wvu.FilterData" localSheetId="1" hidden="1">'24年度決算'!$B$3:$L$64</definedName>
    <definedName name="Z_5B8A0CAF_BC9B_4670_A91B_C7F9421BC3F7_.wvu.FilterData" localSheetId="0" hidden="1">'25年度決算'!$B$3:$L$64</definedName>
    <definedName name="Z_5B8A0CAF_BC9B_4670_A91B_C7F9421BC3F7_.wvu.FilterData" localSheetId="4" hidden="1">'凡例 (手数料)'!$A$4:$L$5</definedName>
    <definedName name="Z_5B8A0CAF_BC9B_4670_A91B_C7F9421BC3F7_.wvu.FilterData" localSheetId="3" hidden="1">'令和元年度決算（手数料）'!$B$4:$M$38</definedName>
    <definedName name="Z_5B8A0CAF_BC9B_4670_A91B_C7F9421BC3F7_.wvu.PrintArea" localSheetId="2" hidden="1">'23年度決算（参考・公表済み）'!$A$1:$M$72</definedName>
    <definedName name="Z_5B8A0CAF_BC9B_4670_A91B_C7F9421BC3F7_.wvu.PrintArea" localSheetId="1" hidden="1">'24年度決算'!$A$1:$M$72</definedName>
    <definedName name="Z_5B8A0CAF_BC9B_4670_A91B_C7F9421BC3F7_.wvu.PrintArea" localSheetId="4" hidden="1">'凡例 (手数料)'!$A$1:$L$42</definedName>
    <definedName name="Z_5B8A0CAF_BC9B_4670_A91B_C7F9421BC3F7_.wvu.PrintArea" localSheetId="3" hidden="1">'令和元年度決算（手数料）'!$A$1:$M$38</definedName>
    <definedName name="Z_5B8A0CAF_BC9B_4670_A91B_C7F9421BC3F7_.wvu.PrintTitles" localSheetId="2" hidden="1">'23年度決算（参考・公表済み）'!$B:$C,'23年度決算（参考・公表済み）'!$3:$4</definedName>
    <definedName name="Z_5B8A0CAF_BC9B_4670_A91B_C7F9421BC3F7_.wvu.PrintTitles" localSheetId="1" hidden="1">'24年度決算'!$B:$C,'24年度決算'!$3:$4</definedName>
    <definedName name="Z_5B8A0CAF_BC9B_4670_A91B_C7F9421BC3F7_.wvu.PrintTitles" localSheetId="4" hidden="1">'凡例 (手数料)'!$3:$4</definedName>
    <definedName name="Z_5B8A0CAF_BC9B_4670_A91B_C7F9421BC3F7_.wvu.PrintTitles" localSheetId="3" hidden="1">'令和元年度決算（手数料）'!$3:$4</definedName>
    <definedName name="Z_5D7BC948_B761_4C79_AFD0_CA72550D1ACD_.wvu.Cols" localSheetId="3" hidden="1">'令和元年度決算（手数料）'!#REF!,'令和元年度決算（手数料）'!#REF!,'令和元年度決算（手数料）'!#REF!,'令和元年度決算（手数料）'!#REF!</definedName>
    <definedName name="Z_5D7BC948_B761_4C79_AFD0_CA72550D1ACD_.wvu.FilterData" localSheetId="2" hidden="1">'23年度決算（参考・公表済み）'!$B$3:$L$64</definedName>
    <definedName name="Z_5D7BC948_B761_4C79_AFD0_CA72550D1ACD_.wvu.FilterData" localSheetId="1" hidden="1">'24年度決算'!$B$3:$L$64</definedName>
    <definedName name="Z_5D7BC948_B761_4C79_AFD0_CA72550D1ACD_.wvu.FilterData" localSheetId="0" hidden="1">'25年度決算'!$B$3:$L$64</definedName>
    <definedName name="Z_5D7BC948_B761_4C79_AFD0_CA72550D1ACD_.wvu.FilterData" localSheetId="4" hidden="1">'凡例 (手数料)'!$A$4:$L$5</definedName>
    <definedName name="Z_5D7BC948_B761_4C79_AFD0_CA72550D1ACD_.wvu.FilterData" localSheetId="3" hidden="1">'令和元年度決算（手数料）'!$B$4:$M$38</definedName>
    <definedName name="Z_5D7BC948_B761_4C79_AFD0_CA72550D1ACD_.wvu.PrintArea" localSheetId="2" hidden="1">'23年度決算（参考・公表済み）'!$A$1:$M$72</definedName>
    <definedName name="Z_5D7BC948_B761_4C79_AFD0_CA72550D1ACD_.wvu.PrintArea" localSheetId="1" hidden="1">'24年度決算'!$A$1:$M$72</definedName>
    <definedName name="Z_5D7BC948_B761_4C79_AFD0_CA72550D1ACD_.wvu.PrintArea" localSheetId="4" hidden="1">'凡例 (手数料)'!$A$1:$L$42</definedName>
    <definedName name="Z_5D7BC948_B761_4C79_AFD0_CA72550D1ACD_.wvu.PrintArea" localSheetId="3" hidden="1">'令和元年度決算（手数料）'!$A$1:$M$38</definedName>
    <definedName name="Z_5D7BC948_B761_4C79_AFD0_CA72550D1ACD_.wvu.PrintTitles" localSheetId="2" hidden="1">'23年度決算（参考・公表済み）'!$B:$C,'23年度決算（参考・公表済み）'!$3:$4</definedName>
    <definedName name="Z_5D7BC948_B761_4C79_AFD0_CA72550D1ACD_.wvu.PrintTitles" localSheetId="1" hidden="1">'24年度決算'!$B:$C,'24年度決算'!$3:$4</definedName>
    <definedName name="Z_5D7BC948_B761_4C79_AFD0_CA72550D1ACD_.wvu.PrintTitles" localSheetId="4" hidden="1">'凡例 (手数料)'!$3:$4</definedName>
    <definedName name="Z_5D7BC948_B761_4C79_AFD0_CA72550D1ACD_.wvu.PrintTitles" localSheetId="3" hidden="1">'令和元年度決算（手数料）'!$3:$4</definedName>
    <definedName name="Z_684D0105_7B69_4075_BA65_35CF028A390C_.wvu.FilterData" localSheetId="4" hidden="1">'凡例 (手数料)'!$A$4:$L$5</definedName>
    <definedName name="Z_684D0105_7B69_4075_BA65_35CF028A390C_.wvu.FilterData" localSheetId="3" hidden="1">'令和元年度決算（手数料）'!$B$4:$M$38</definedName>
    <definedName name="Z_684D0105_7B69_4075_BA65_35CF028A390C_.wvu.PrintArea" localSheetId="4" hidden="1">'凡例 (手数料)'!$A$1:$L$42</definedName>
    <definedName name="Z_684D0105_7B69_4075_BA65_35CF028A390C_.wvu.PrintArea" localSheetId="3" hidden="1">'令和元年度決算（手数料）'!$A$1:$M$38</definedName>
    <definedName name="Z_684D0105_7B69_4075_BA65_35CF028A390C_.wvu.PrintTitles" localSheetId="4" hidden="1">'凡例 (手数料)'!$3:$4</definedName>
    <definedName name="Z_684D0105_7B69_4075_BA65_35CF028A390C_.wvu.PrintTitles" localSheetId="3" hidden="1">'令和元年度決算（手数料）'!$3:$4</definedName>
    <definedName name="Z_704FDDC2_F7D6_424C_87DC_B4B5919487D9_.wvu.FilterData" localSheetId="3" hidden="1">'令和元年度決算（手数料）'!$B$4:$M$38</definedName>
    <definedName name="Z_7163A3C6_244D_405B_BD93_E5BCF27C7AF3_.wvu.FilterData" localSheetId="3" hidden="1">'令和元年度決算（手数料）'!$B$4:$M$38</definedName>
    <definedName name="Z_7846096B_A981_4690_8ACE_5F019355F38C_.wvu.FilterData" localSheetId="2" hidden="1">'23年度決算（参考・公表済み）'!$B$3:$L$64</definedName>
    <definedName name="Z_7846096B_A981_4690_8ACE_5F019355F38C_.wvu.FilterData" localSheetId="1" hidden="1">'24年度決算'!$B$3:$L$64</definedName>
    <definedName name="Z_7846096B_A981_4690_8ACE_5F019355F38C_.wvu.FilterData" localSheetId="0" hidden="1">'25年度決算'!$B$3:$L$64</definedName>
    <definedName name="Z_7B95FA94_D01D_4528_A96E_188FD548573A_.wvu.Cols" localSheetId="3" hidden="1">'令和元年度決算（手数料）'!#REF!,'令和元年度決算（手数料）'!#REF!,'令和元年度決算（手数料）'!#REF!,'令和元年度決算（手数料）'!#REF!</definedName>
    <definedName name="Z_7B95FA94_D01D_4528_A96E_188FD548573A_.wvu.FilterData" localSheetId="2" hidden="1">'23年度決算（参考・公表済み）'!$B$3:$L$64</definedName>
    <definedName name="Z_7B95FA94_D01D_4528_A96E_188FD548573A_.wvu.FilterData" localSheetId="1" hidden="1">'24年度決算'!$B$3:$L$64</definedName>
    <definedName name="Z_7B95FA94_D01D_4528_A96E_188FD548573A_.wvu.FilterData" localSheetId="0" hidden="1">'25年度決算'!$B$3:$L$64</definedName>
    <definedName name="Z_7B95FA94_D01D_4528_A96E_188FD548573A_.wvu.FilterData" localSheetId="4" hidden="1">'凡例 (手数料)'!$A$4:$L$5</definedName>
    <definedName name="Z_7B95FA94_D01D_4528_A96E_188FD548573A_.wvu.FilterData" localSheetId="3" hidden="1">'令和元年度決算（手数料）'!$B$4:$M$38</definedName>
    <definedName name="Z_7B95FA94_D01D_4528_A96E_188FD548573A_.wvu.PrintArea" localSheetId="2" hidden="1">'23年度決算（参考・公表済み）'!$A$1:$M$72</definedName>
    <definedName name="Z_7B95FA94_D01D_4528_A96E_188FD548573A_.wvu.PrintArea" localSheetId="1" hidden="1">'24年度決算'!$A$1:$M$72</definedName>
    <definedName name="Z_7B95FA94_D01D_4528_A96E_188FD548573A_.wvu.PrintArea" localSheetId="4" hidden="1">'凡例 (手数料)'!$A$1:$L$42</definedName>
    <definedName name="Z_7B95FA94_D01D_4528_A96E_188FD548573A_.wvu.PrintArea" localSheetId="3" hidden="1">'令和元年度決算（手数料）'!$A$1:$N$15</definedName>
    <definedName name="Z_7B95FA94_D01D_4528_A96E_188FD548573A_.wvu.PrintTitles" localSheetId="2" hidden="1">'23年度決算（参考・公表済み）'!$B:$C,'23年度決算（参考・公表済み）'!$3:$4</definedName>
    <definedName name="Z_7B95FA94_D01D_4528_A96E_188FD548573A_.wvu.PrintTitles" localSheetId="1" hidden="1">'24年度決算'!$B:$C,'24年度決算'!$3:$4</definedName>
    <definedName name="Z_7B95FA94_D01D_4528_A96E_188FD548573A_.wvu.PrintTitles" localSheetId="4" hidden="1">'凡例 (手数料)'!$3:$4</definedName>
    <definedName name="Z_7B95FA94_D01D_4528_A96E_188FD548573A_.wvu.PrintTitles" localSheetId="3" hidden="1">'令和元年度決算（手数料）'!$3:$4</definedName>
    <definedName name="Z_7F5C8E7A_36EF_49B6_8AD1_0AE683E12EE0_.wvu.Cols" localSheetId="3" hidden="1">'令和元年度決算（手数料）'!#REF!,'令和元年度決算（手数料）'!#REF!,'令和元年度決算（手数料）'!#REF!,'令和元年度決算（手数料）'!#REF!</definedName>
    <definedName name="Z_7F5C8E7A_36EF_49B6_8AD1_0AE683E12EE0_.wvu.FilterData" localSheetId="2" hidden="1">'23年度決算（参考・公表済み）'!$B$3:$L$64</definedName>
    <definedName name="Z_7F5C8E7A_36EF_49B6_8AD1_0AE683E12EE0_.wvu.FilterData" localSheetId="1" hidden="1">'24年度決算'!$B$3:$L$64</definedName>
    <definedName name="Z_7F5C8E7A_36EF_49B6_8AD1_0AE683E12EE0_.wvu.FilterData" localSheetId="0" hidden="1">'25年度決算'!$B$3:$L$64</definedName>
    <definedName name="Z_7F5C8E7A_36EF_49B6_8AD1_0AE683E12EE0_.wvu.FilterData" localSheetId="4" hidden="1">'凡例 (手数料)'!$A$4:$L$5</definedName>
    <definedName name="Z_7F5C8E7A_36EF_49B6_8AD1_0AE683E12EE0_.wvu.FilterData" localSheetId="3" hidden="1">'令和元年度決算（手数料）'!$B$4:$M$38</definedName>
    <definedName name="Z_7F5C8E7A_36EF_49B6_8AD1_0AE683E12EE0_.wvu.PrintArea" localSheetId="2" hidden="1">'23年度決算（参考・公表済み）'!$A$1:$M$72</definedName>
    <definedName name="Z_7F5C8E7A_36EF_49B6_8AD1_0AE683E12EE0_.wvu.PrintArea" localSheetId="1" hidden="1">'24年度決算'!$A$1:$M$72</definedName>
    <definedName name="Z_7F5C8E7A_36EF_49B6_8AD1_0AE683E12EE0_.wvu.PrintArea" localSheetId="4" hidden="1">'凡例 (手数料)'!$A$1:$L$42</definedName>
    <definedName name="Z_7F5C8E7A_36EF_49B6_8AD1_0AE683E12EE0_.wvu.PrintArea" localSheetId="3" hidden="1">'令和元年度決算（手数料）'!$A$1:$N$15</definedName>
    <definedName name="Z_7F5C8E7A_36EF_49B6_8AD1_0AE683E12EE0_.wvu.PrintTitles" localSheetId="2" hidden="1">'23年度決算（参考・公表済み）'!$B:$C,'23年度決算（参考・公表済み）'!$3:$4</definedName>
    <definedName name="Z_7F5C8E7A_36EF_49B6_8AD1_0AE683E12EE0_.wvu.PrintTitles" localSheetId="1" hidden="1">'24年度決算'!$B:$C,'24年度決算'!$3:$4</definedName>
    <definedName name="Z_7F5C8E7A_36EF_49B6_8AD1_0AE683E12EE0_.wvu.PrintTitles" localSheetId="4" hidden="1">'凡例 (手数料)'!$3:$4</definedName>
    <definedName name="Z_7F5C8E7A_36EF_49B6_8AD1_0AE683E12EE0_.wvu.PrintTitles" localSheetId="3" hidden="1">'令和元年度決算（手数料）'!$3:$4</definedName>
    <definedName name="Z_8861AE24_1F01_42AD_BF50_4516A37941DC_.wvu.Cols" localSheetId="3" hidden="1">'令和元年度決算（手数料）'!#REF!,'令和元年度決算（手数料）'!#REF!,'令和元年度決算（手数料）'!#REF!</definedName>
    <definedName name="Z_8861AE24_1F01_42AD_BF50_4516A37941DC_.wvu.FilterData" localSheetId="2" hidden="1">'23年度決算（参考・公表済み）'!$B$3:$L$64</definedName>
    <definedName name="Z_8861AE24_1F01_42AD_BF50_4516A37941DC_.wvu.FilterData" localSheetId="1" hidden="1">'24年度決算'!$B$3:$L$64</definedName>
    <definedName name="Z_8861AE24_1F01_42AD_BF50_4516A37941DC_.wvu.FilterData" localSheetId="0" hidden="1">'25年度決算'!$B$3:$L$64</definedName>
    <definedName name="Z_8861AE24_1F01_42AD_BF50_4516A37941DC_.wvu.FilterData" localSheetId="4" hidden="1">'凡例 (手数料)'!$A$4:$L$5</definedName>
    <definedName name="Z_8861AE24_1F01_42AD_BF50_4516A37941DC_.wvu.FilterData" localSheetId="3" hidden="1">'令和元年度決算（手数料）'!$B$4:$M$38</definedName>
    <definedName name="Z_8861AE24_1F01_42AD_BF50_4516A37941DC_.wvu.PrintArea" localSheetId="2" hidden="1">'23年度決算（参考・公表済み）'!$A$1:$M$72</definedName>
    <definedName name="Z_8861AE24_1F01_42AD_BF50_4516A37941DC_.wvu.PrintArea" localSheetId="1" hidden="1">'24年度決算'!$A$1:$M$72</definedName>
    <definedName name="Z_8861AE24_1F01_42AD_BF50_4516A37941DC_.wvu.PrintArea" localSheetId="0" hidden="1">'25年度決算'!$A$1:$M$72</definedName>
    <definedName name="Z_8861AE24_1F01_42AD_BF50_4516A37941DC_.wvu.PrintArea" localSheetId="4" hidden="1">'凡例 (手数料)'!$A$1:$L$42</definedName>
    <definedName name="Z_8861AE24_1F01_42AD_BF50_4516A37941DC_.wvu.PrintArea" localSheetId="3" hidden="1">'令和元年度決算（手数料）'!$A$1:$M$38</definedName>
    <definedName name="Z_8861AE24_1F01_42AD_BF50_4516A37941DC_.wvu.PrintTitles" localSheetId="2" hidden="1">'23年度決算（参考・公表済み）'!$B:$C,'23年度決算（参考・公表済み）'!$3:$4</definedName>
    <definedName name="Z_8861AE24_1F01_42AD_BF50_4516A37941DC_.wvu.PrintTitles" localSheetId="1" hidden="1">'24年度決算'!$B:$C,'24年度決算'!$3:$4</definedName>
    <definedName name="Z_8861AE24_1F01_42AD_BF50_4516A37941DC_.wvu.PrintTitles" localSheetId="0" hidden="1">'25年度決算'!$B:$C,'25年度決算'!$3:$4</definedName>
    <definedName name="Z_8861AE24_1F01_42AD_BF50_4516A37941DC_.wvu.PrintTitles" localSheetId="4" hidden="1">'凡例 (手数料)'!$3:$4</definedName>
    <definedName name="Z_8861AE24_1F01_42AD_BF50_4516A37941DC_.wvu.PrintTitles" localSheetId="3" hidden="1">'令和元年度決算（手数料）'!$3:$4</definedName>
    <definedName name="Z_89286F72_64B0_41C1_94AD_641D04DDF179_.wvu.FilterData" localSheetId="4" hidden="1">'凡例 (手数料)'!$A$4:$L$5</definedName>
    <definedName name="Z_89286F72_64B0_41C1_94AD_641D04DDF179_.wvu.FilterData" localSheetId="3" hidden="1">'令和元年度決算（手数料）'!$B$4:$M$38</definedName>
    <definedName name="Z_89286F72_64B0_41C1_94AD_641D04DDF179_.wvu.PrintArea" localSheetId="4" hidden="1">'凡例 (手数料)'!$A$1:$L$42</definedName>
    <definedName name="Z_89286F72_64B0_41C1_94AD_641D04DDF179_.wvu.PrintArea" localSheetId="3" hidden="1">'令和元年度決算（手数料）'!$A$1:$M$38</definedName>
    <definedName name="Z_89286F72_64B0_41C1_94AD_641D04DDF179_.wvu.PrintTitles" localSheetId="4" hidden="1">'凡例 (手数料)'!$3:$4</definedName>
    <definedName name="Z_89286F72_64B0_41C1_94AD_641D04DDF179_.wvu.PrintTitles" localSheetId="3" hidden="1">'令和元年度決算（手数料）'!$3:$4</definedName>
    <definedName name="Z_8BD64CB5_C1EB_4DA0_9E9E_C91E7594013A_.wvu.Cols" localSheetId="3" hidden="1">'令和元年度決算（手数料）'!#REF!,'令和元年度決算（手数料）'!#REF!,'令和元年度決算（手数料）'!#REF!</definedName>
    <definedName name="Z_8BD64CB5_C1EB_4DA0_9E9E_C91E7594013A_.wvu.FilterData" localSheetId="2" hidden="1">'23年度決算（参考・公表済み）'!$B$3:$L$64</definedName>
    <definedName name="Z_8BD64CB5_C1EB_4DA0_9E9E_C91E7594013A_.wvu.FilterData" localSheetId="1" hidden="1">'24年度決算'!$B$3:$L$64</definedName>
    <definedName name="Z_8BD64CB5_C1EB_4DA0_9E9E_C91E7594013A_.wvu.FilterData" localSheetId="0" hidden="1">'25年度決算'!$B$3:$L$64</definedName>
    <definedName name="Z_8BD64CB5_C1EB_4DA0_9E9E_C91E7594013A_.wvu.FilterData" localSheetId="4" hidden="1">'凡例 (手数料)'!$A$4:$L$5</definedName>
    <definedName name="Z_8BD64CB5_C1EB_4DA0_9E9E_C91E7594013A_.wvu.FilterData" localSheetId="3" hidden="1">'令和元年度決算（手数料）'!$B$4:$M$38</definedName>
    <definedName name="Z_8BD64CB5_C1EB_4DA0_9E9E_C91E7594013A_.wvu.PrintArea" localSheetId="2" hidden="1">'23年度決算（参考・公表済み）'!$A$1:$M$72</definedName>
    <definedName name="Z_8BD64CB5_C1EB_4DA0_9E9E_C91E7594013A_.wvu.PrintArea" localSheetId="1" hidden="1">'24年度決算'!$A$1:$M$72</definedName>
    <definedName name="Z_8BD64CB5_C1EB_4DA0_9E9E_C91E7594013A_.wvu.PrintArea" localSheetId="0" hidden="1">'25年度決算'!$A$1:$M$72</definedName>
    <definedName name="Z_8BD64CB5_C1EB_4DA0_9E9E_C91E7594013A_.wvu.PrintArea" localSheetId="4" hidden="1">'凡例 (手数料)'!$A$1:$L$42</definedName>
    <definedName name="Z_8BD64CB5_C1EB_4DA0_9E9E_C91E7594013A_.wvu.PrintArea" localSheetId="3" hidden="1">'令和元年度決算（手数料）'!$A$1:$M$38</definedName>
    <definedName name="Z_8BD64CB5_C1EB_4DA0_9E9E_C91E7594013A_.wvu.PrintTitles" localSheetId="2" hidden="1">'23年度決算（参考・公表済み）'!$B:$C,'23年度決算（参考・公表済み）'!$3:$4</definedName>
    <definedName name="Z_8BD64CB5_C1EB_4DA0_9E9E_C91E7594013A_.wvu.PrintTitles" localSheetId="1" hidden="1">'24年度決算'!$B:$C,'24年度決算'!$3:$4</definedName>
    <definedName name="Z_8BD64CB5_C1EB_4DA0_9E9E_C91E7594013A_.wvu.PrintTitles" localSheetId="0" hidden="1">'25年度決算'!$B:$C,'25年度決算'!$3:$4</definedName>
    <definedName name="Z_8BD64CB5_C1EB_4DA0_9E9E_C91E7594013A_.wvu.PrintTitles" localSheetId="4" hidden="1">'凡例 (手数料)'!$3:$4</definedName>
    <definedName name="Z_8BD64CB5_C1EB_4DA0_9E9E_C91E7594013A_.wvu.PrintTitles" localSheetId="3" hidden="1">'令和元年度決算（手数料）'!$3:$4</definedName>
    <definedName name="Z_8CCCCA31_BF3F_4488_9349_D417CF63AE1B_.wvu.Cols" localSheetId="2" hidden="1">'23年度決算（参考・公表済み）'!#REF!,'23年度決算（参考・公表済み）'!$F:$H</definedName>
    <definedName name="Z_8CCCCA31_BF3F_4488_9349_D417CF63AE1B_.wvu.Cols" localSheetId="1" hidden="1">'24年度決算'!#REF!,'24年度決算'!$F:$H</definedName>
    <definedName name="Z_8CCCCA31_BF3F_4488_9349_D417CF63AE1B_.wvu.Cols" localSheetId="0" hidden="1">'25年度決算'!#REF!,'25年度決算'!$F:$H</definedName>
    <definedName name="Z_8CCCCA31_BF3F_4488_9349_D417CF63AE1B_.wvu.FilterData" localSheetId="2" hidden="1">'23年度決算（参考・公表済み）'!$B$3:$L$64</definedName>
    <definedName name="Z_8CCCCA31_BF3F_4488_9349_D417CF63AE1B_.wvu.FilterData" localSheetId="1" hidden="1">'24年度決算'!$B$3:$L$64</definedName>
    <definedName name="Z_8CCCCA31_BF3F_4488_9349_D417CF63AE1B_.wvu.FilterData" localSheetId="0" hidden="1">'25年度決算'!$B$3:$L$64</definedName>
    <definedName name="Z_8CCCCA31_BF3F_4488_9349_D417CF63AE1B_.wvu.PrintArea" localSheetId="2" hidden="1">'23年度決算（参考・公表済み）'!$B$2:$H$64</definedName>
    <definedName name="Z_8CCCCA31_BF3F_4488_9349_D417CF63AE1B_.wvu.PrintArea" localSheetId="1" hidden="1">'24年度決算'!$B$2:$H$64</definedName>
    <definedName name="Z_8CCCCA31_BF3F_4488_9349_D417CF63AE1B_.wvu.PrintArea" localSheetId="0" hidden="1">'25年度決算'!$B$2:$H$64</definedName>
    <definedName name="Z_8CCCCA31_BF3F_4488_9349_D417CF63AE1B_.wvu.PrintTitles" localSheetId="2" hidden="1">'23年度決算（参考・公表済み）'!$3:$4</definedName>
    <definedName name="Z_8CCCCA31_BF3F_4488_9349_D417CF63AE1B_.wvu.PrintTitles" localSheetId="1" hidden="1">'24年度決算'!$3:$4</definedName>
    <definedName name="Z_8CCCCA31_BF3F_4488_9349_D417CF63AE1B_.wvu.PrintTitles" localSheetId="0" hidden="1">'25年度決算'!$3:$4</definedName>
    <definedName name="Z_8EA625F0_5D2E_4E9B_8B85_5A4134DD8279_.wvu.Cols" localSheetId="3" hidden="1">'令和元年度決算（手数料）'!#REF!,'令和元年度決算（手数料）'!#REF!,'令和元年度決算（手数料）'!#REF!,'令和元年度決算（手数料）'!#REF!</definedName>
    <definedName name="Z_8EA625F0_5D2E_4E9B_8B85_5A4134DD8279_.wvu.FilterData" localSheetId="2" hidden="1">'23年度決算（参考・公表済み）'!$B$3:$L$64</definedName>
    <definedName name="Z_8EA625F0_5D2E_4E9B_8B85_5A4134DD8279_.wvu.FilterData" localSheetId="1" hidden="1">'24年度決算'!$B$3:$L$64</definedName>
    <definedName name="Z_8EA625F0_5D2E_4E9B_8B85_5A4134DD8279_.wvu.FilterData" localSheetId="0" hidden="1">'25年度決算'!$B$3:$L$64</definedName>
    <definedName name="Z_8EA625F0_5D2E_4E9B_8B85_5A4134DD8279_.wvu.FilterData" localSheetId="4" hidden="1">'凡例 (手数料)'!$A$4:$L$5</definedName>
    <definedName name="Z_8EA625F0_5D2E_4E9B_8B85_5A4134DD8279_.wvu.FilterData" localSheetId="3" hidden="1">'令和元年度決算（手数料）'!$B$4:$M$38</definedName>
    <definedName name="Z_8EA625F0_5D2E_4E9B_8B85_5A4134DD8279_.wvu.PrintArea" localSheetId="2" hidden="1">'23年度決算（参考・公表済み）'!$A$1:$M$72</definedName>
    <definedName name="Z_8EA625F0_5D2E_4E9B_8B85_5A4134DD8279_.wvu.PrintArea" localSheetId="1" hidden="1">'24年度決算'!$A$1:$M$72</definedName>
    <definedName name="Z_8EA625F0_5D2E_4E9B_8B85_5A4134DD8279_.wvu.PrintArea" localSheetId="4" hidden="1">'凡例 (手数料)'!$A$1:$L$42</definedName>
    <definedName name="Z_8EA625F0_5D2E_4E9B_8B85_5A4134DD8279_.wvu.PrintArea" localSheetId="3" hidden="1">'令和元年度決算（手数料）'!$A$1:$M$38</definedName>
    <definedName name="Z_8EA625F0_5D2E_4E9B_8B85_5A4134DD8279_.wvu.PrintTitles" localSheetId="2" hidden="1">'23年度決算（参考・公表済み）'!$B:$C,'23年度決算（参考・公表済み）'!$3:$4</definedName>
    <definedName name="Z_8EA625F0_5D2E_4E9B_8B85_5A4134DD8279_.wvu.PrintTitles" localSheetId="1" hidden="1">'24年度決算'!$B:$C,'24年度決算'!$3:$4</definedName>
    <definedName name="Z_8EA625F0_5D2E_4E9B_8B85_5A4134DD8279_.wvu.PrintTitles" localSheetId="4" hidden="1">'凡例 (手数料)'!$3:$4</definedName>
    <definedName name="Z_8EA625F0_5D2E_4E9B_8B85_5A4134DD8279_.wvu.PrintTitles" localSheetId="3" hidden="1">'令和元年度決算（手数料）'!$3:$4</definedName>
    <definedName name="Z_92469751_EA1A_4655_A8DE_B0733E860301_.wvu.Cols" localSheetId="3" hidden="1">'令和元年度決算（手数料）'!#REF!,'令和元年度決算（手数料）'!#REF!,'令和元年度決算（手数料）'!#REF!</definedName>
    <definedName name="Z_92469751_EA1A_4655_A8DE_B0733E860301_.wvu.FilterData" localSheetId="2" hidden="1">'23年度決算（参考・公表済み）'!$B$3:$L$64</definedName>
    <definedName name="Z_92469751_EA1A_4655_A8DE_B0733E860301_.wvu.FilterData" localSheetId="1" hidden="1">'24年度決算'!$B$3:$L$64</definedName>
    <definedName name="Z_92469751_EA1A_4655_A8DE_B0733E860301_.wvu.FilterData" localSheetId="0" hidden="1">'25年度決算'!$B$3:$L$64</definedName>
    <definedName name="Z_92469751_EA1A_4655_A8DE_B0733E860301_.wvu.FilterData" localSheetId="4" hidden="1">'凡例 (手数料)'!$A$4:$L$5</definedName>
    <definedName name="Z_92469751_EA1A_4655_A8DE_B0733E860301_.wvu.FilterData" localSheetId="3" hidden="1">'令和元年度決算（手数料）'!$B$4:$M$38</definedName>
    <definedName name="Z_92469751_EA1A_4655_A8DE_B0733E860301_.wvu.PrintArea" localSheetId="2" hidden="1">'23年度決算（参考・公表済み）'!$A$1:$M$72</definedName>
    <definedName name="Z_92469751_EA1A_4655_A8DE_B0733E860301_.wvu.PrintArea" localSheetId="1" hidden="1">'24年度決算'!$A$1:$M$72</definedName>
    <definedName name="Z_92469751_EA1A_4655_A8DE_B0733E860301_.wvu.PrintArea" localSheetId="4" hidden="1">'凡例 (手数料)'!$A$1:$L$42</definedName>
    <definedName name="Z_92469751_EA1A_4655_A8DE_B0733E860301_.wvu.PrintArea" localSheetId="3" hidden="1">'令和元年度決算（手数料）'!$A$1:$M$38</definedName>
    <definedName name="Z_92469751_EA1A_4655_A8DE_B0733E860301_.wvu.PrintTitles" localSheetId="2" hidden="1">'23年度決算（参考・公表済み）'!$B:$C,'23年度決算（参考・公表済み）'!$3:$4</definedName>
    <definedName name="Z_92469751_EA1A_4655_A8DE_B0733E860301_.wvu.PrintTitles" localSheetId="1" hidden="1">'24年度決算'!$B:$C,'24年度決算'!$3:$4</definedName>
    <definedName name="Z_92469751_EA1A_4655_A8DE_B0733E860301_.wvu.PrintTitles" localSheetId="4" hidden="1">'凡例 (手数料)'!$3:$4</definedName>
    <definedName name="Z_92469751_EA1A_4655_A8DE_B0733E860301_.wvu.PrintTitles" localSheetId="3" hidden="1">'令和元年度決算（手数料）'!$3:$4</definedName>
    <definedName name="Z_98E8C3D6_8FBF_4D5C_8624_4C53BC7003C2_.wvu.Cols" localSheetId="3" hidden="1">'令和元年度決算（手数料）'!#REF!,'令和元年度決算（手数料）'!#REF!,'令和元年度決算（手数料）'!#REF!,'令和元年度決算（手数料）'!#REF!</definedName>
    <definedName name="Z_98E8C3D6_8FBF_4D5C_8624_4C53BC7003C2_.wvu.FilterData" localSheetId="2" hidden="1">'23年度決算（参考・公表済み）'!$B$3:$L$64</definedName>
    <definedName name="Z_98E8C3D6_8FBF_4D5C_8624_4C53BC7003C2_.wvu.FilterData" localSheetId="1" hidden="1">'24年度決算'!$B$3:$L$64</definedName>
    <definedName name="Z_98E8C3D6_8FBF_4D5C_8624_4C53BC7003C2_.wvu.FilterData" localSheetId="0" hidden="1">'25年度決算'!$B$3:$L$64</definedName>
    <definedName name="Z_98E8C3D6_8FBF_4D5C_8624_4C53BC7003C2_.wvu.FilterData" localSheetId="4" hidden="1">'凡例 (手数料)'!$A$4:$L$5</definedName>
    <definedName name="Z_98E8C3D6_8FBF_4D5C_8624_4C53BC7003C2_.wvu.FilterData" localSheetId="3" hidden="1">'令和元年度決算（手数料）'!$B$4:$M$38</definedName>
    <definedName name="Z_98E8C3D6_8FBF_4D5C_8624_4C53BC7003C2_.wvu.PrintArea" localSheetId="2" hidden="1">'23年度決算（参考・公表済み）'!$A$1:$M$72</definedName>
    <definedName name="Z_98E8C3D6_8FBF_4D5C_8624_4C53BC7003C2_.wvu.PrintArea" localSheetId="1" hidden="1">'24年度決算'!$A$1:$M$72</definedName>
    <definedName name="Z_98E8C3D6_8FBF_4D5C_8624_4C53BC7003C2_.wvu.PrintArea" localSheetId="4" hidden="1">'凡例 (手数料)'!$A$1:$L$42</definedName>
    <definedName name="Z_98E8C3D6_8FBF_4D5C_8624_4C53BC7003C2_.wvu.PrintArea" localSheetId="3" hidden="1">'令和元年度決算（手数料）'!$A$1:$M$38</definedName>
    <definedName name="Z_98E8C3D6_8FBF_4D5C_8624_4C53BC7003C2_.wvu.PrintTitles" localSheetId="2" hidden="1">'23年度決算（参考・公表済み）'!$B:$C,'23年度決算（参考・公表済み）'!$3:$4</definedName>
    <definedName name="Z_98E8C3D6_8FBF_4D5C_8624_4C53BC7003C2_.wvu.PrintTitles" localSheetId="1" hidden="1">'24年度決算'!$B:$C,'24年度決算'!$3:$4</definedName>
    <definedName name="Z_98E8C3D6_8FBF_4D5C_8624_4C53BC7003C2_.wvu.PrintTitles" localSheetId="4" hidden="1">'凡例 (手数料)'!$3:$4</definedName>
    <definedName name="Z_98E8C3D6_8FBF_4D5C_8624_4C53BC7003C2_.wvu.PrintTitles" localSheetId="3" hidden="1">'令和元年度決算（手数料）'!$3:$4</definedName>
    <definedName name="Z_9A002B9B_E43A_4592_AA25_BB6FDD2FCB7D_.wvu.FilterData" localSheetId="4" hidden="1">'凡例 (手数料)'!$A$4:$L$5</definedName>
    <definedName name="Z_9A002B9B_E43A_4592_AA25_BB6FDD2FCB7D_.wvu.FilterData" localSheetId="3" hidden="1">'令和元年度決算（手数料）'!$B$4:$M$38</definedName>
    <definedName name="Z_9A002B9B_E43A_4592_AA25_BB6FDD2FCB7D_.wvu.PrintArea" localSheetId="4" hidden="1">'凡例 (手数料)'!$A$1:$L$42</definedName>
    <definedName name="Z_9A002B9B_E43A_4592_AA25_BB6FDD2FCB7D_.wvu.PrintArea" localSheetId="3" hidden="1">'令和元年度決算（手数料）'!$A$1:$M$38</definedName>
    <definedName name="Z_9A002B9B_E43A_4592_AA25_BB6FDD2FCB7D_.wvu.PrintTitles" localSheetId="4" hidden="1">'凡例 (手数料)'!$3:$4</definedName>
    <definedName name="Z_9A002B9B_E43A_4592_AA25_BB6FDD2FCB7D_.wvu.PrintTitles" localSheetId="3" hidden="1">'令和元年度決算（手数料）'!$3:$4</definedName>
    <definedName name="Z_A2060EB8_04D7_4410_B680_6694C82F7437_.wvu.Cols" localSheetId="2" hidden="1">'23年度決算（参考・公表済み）'!#REF!,'23年度決算（参考・公表済み）'!$F:$H</definedName>
    <definedName name="Z_A2060EB8_04D7_4410_B680_6694C82F7437_.wvu.Cols" localSheetId="1" hidden="1">'24年度決算'!#REF!,'24年度決算'!$F:$H</definedName>
    <definedName name="Z_A2060EB8_04D7_4410_B680_6694C82F7437_.wvu.Cols" localSheetId="0" hidden="1">'25年度決算'!#REF!,'25年度決算'!$F:$H</definedName>
    <definedName name="Z_A2060EB8_04D7_4410_B680_6694C82F7437_.wvu.FilterData" localSheetId="2" hidden="1">'23年度決算（参考・公表済み）'!$B$3:$L$64</definedName>
    <definedName name="Z_A2060EB8_04D7_4410_B680_6694C82F7437_.wvu.FilterData" localSheetId="1" hidden="1">'24年度決算'!$B$3:$L$64</definedName>
    <definedName name="Z_A2060EB8_04D7_4410_B680_6694C82F7437_.wvu.FilterData" localSheetId="0" hidden="1">'25年度決算'!$B$3:$L$64</definedName>
    <definedName name="Z_A2060EB8_04D7_4410_B680_6694C82F7437_.wvu.PrintArea" localSheetId="2" hidden="1">'23年度決算（参考・公表済み）'!$B$2:$H$64</definedName>
    <definedName name="Z_A2060EB8_04D7_4410_B680_6694C82F7437_.wvu.PrintArea" localSheetId="1" hidden="1">'24年度決算'!$B$2:$H$64</definedName>
    <definedName name="Z_A2060EB8_04D7_4410_B680_6694C82F7437_.wvu.PrintArea" localSheetId="0" hidden="1">'25年度決算'!$B$2:$H$64</definedName>
    <definedName name="Z_A2060EB8_04D7_4410_B680_6694C82F7437_.wvu.PrintTitles" localSheetId="2" hidden="1">'23年度決算（参考・公表済み）'!$3:$4</definedName>
    <definedName name="Z_A2060EB8_04D7_4410_B680_6694C82F7437_.wvu.PrintTitles" localSheetId="1" hidden="1">'24年度決算'!$3:$4</definedName>
    <definedName name="Z_A2060EB8_04D7_4410_B680_6694C82F7437_.wvu.PrintTitles" localSheetId="0" hidden="1">'25年度決算'!$3:$4</definedName>
    <definedName name="Z_A2060EB8_04D7_4410_B680_6694C82F7437_.wvu.Rows" localSheetId="2" hidden="1">'23年度決算（参考・公表済み）'!#REF!</definedName>
    <definedName name="Z_A2060EB8_04D7_4410_B680_6694C82F7437_.wvu.Rows" localSheetId="1" hidden="1">'24年度決算'!#REF!</definedName>
    <definedName name="Z_A2060EB8_04D7_4410_B680_6694C82F7437_.wvu.Rows" localSheetId="0" hidden="1">'25年度決算'!#REF!</definedName>
    <definedName name="Z_A92F8FF7_940C_4369_B6E9_177F598A060F_.wvu.FilterData" localSheetId="2" hidden="1">'23年度決算（参考・公表済み）'!$B$3:$L$64</definedName>
    <definedName name="Z_A92F8FF7_940C_4369_B6E9_177F598A060F_.wvu.FilterData" localSheetId="1" hidden="1">'24年度決算'!$B$3:$L$64</definedName>
    <definedName name="Z_A92F8FF7_940C_4369_B6E9_177F598A060F_.wvu.FilterData" localSheetId="0" hidden="1">'25年度決算'!$B$3:$L$64</definedName>
    <definedName name="Z_A92F8FF7_940C_4369_B6E9_177F598A060F_.wvu.PrintArea" localSheetId="2" hidden="1">'23年度決算（参考・公表済み）'!$A$1:$M$72</definedName>
    <definedName name="Z_A92F8FF7_940C_4369_B6E9_177F598A060F_.wvu.PrintArea" localSheetId="1" hidden="1">'24年度決算'!$A$1:$M$72</definedName>
    <definedName name="Z_A92F8FF7_940C_4369_B6E9_177F598A060F_.wvu.PrintArea" localSheetId="0" hidden="1">'25年度決算'!$A$1:$M$72</definedName>
    <definedName name="Z_A92F8FF7_940C_4369_B6E9_177F598A060F_.wvu.PrintTitles" localSheetId="2" hidden="1">'23年度決算（参考・公表済み）'!$B:$C,'23年度決算（参考・公表済み）'!$3:$4</definedName>
    <definedName name="Z_A92F8FF7_940C_4369_B6E9_177F598A060F_.wvu.PrintTitles" localSheetId="1" hidden="1">'24年度決算'!$B:$C,'24年度決算'!$3:$4</definedName>
    <definedName name="Z_A92F8FF7_940C_4369_B6E9_177F598A060F_.wvu.PrintTitles" localSheetId="0" hidden="1">'25年度決算'!$B:$C,'25年度決算'!$3:$4</definedName>
    <definedName name="Z_AC5D4131_12C8_4117_9087_BAF7435F9B53_.wvu.Cols" localSheetId="3" hidden="1">'令和元年度決算（手数料）'!#REF!,'令和元年度決算（手数料）'!#REF!,'令和元年度決算（手数料）'!#REF!,'令和元年度決算（手数料）'!#REF!</definedName>
    <definedName name="Z_AC5D4131_12C8_4117_9087_BAF7435F9B53_.wvu.FilterData" localSheetId="2" hidden="1">'23年度決算（参考・公表済み）'!$B$3:$L$64</definedName>
    <definedName name="Z_AC5D4131_12C8_4117_9087_BAF7435F9B53_.wvu.FilterData" localSheetId="1" hidden="1">'24年度決算'!$B$3:$L$64</definedName>
    <definedName name="Z_AC5D4131_12C8_4117_9087_BAF7435F9B53_.wvu.FilterData" localSheetId="0" hidden="1">'25年度決算'!$B$3:$L$64</definedName>
    <definedName name="Z_AC5D4131_12C8_4117_9087_BAF7435F9B53_.wvu.FilterData" localSheetId="4" hidden="1">'凡例 (手数料)'!$A$4:$L$5</definedName>
    <definedName name="Z_AC5D4131_12C8_4117_9087_BAF7435F9B53_.wvu.FilterData" localSheetId="3" hidden="1">'令和元年度決算（手数料）'!$B$4:$M$38</definedName>
    <definedName name="Z_AC5D4131_12C8_4117_9087_BAF7435F9B53_.wvu.PrintArea" localSheetId="2" hidden="1">'23年度決算（参考・公表済み）'!$A$1:$M$72</definedName>
    <definedName name="Z_AC5D4131_12C8_4117_9087_BAF7435F9B53_.wvu.PrintArea" localSheetId="1" hidden="1">'24年度決算'!$A$1:$M$72</definedName>
    <definedName name="Z_AC5D4131_12C8_4117_9087_BAF7435F9B53_.wvu.PrintArea" localSheetId="4" hidden="1">'凡例 (手数料)'!$A$1:$L$42</definedName>
    <definedName name="Z_AC5D4131_12C8_4117_9087_BAF7435F9B53_.wvu.PrintArea" localSheetId="3" hidden="1">'令和元年度決算（手数料）'!$A$1:$N$15</definedName>
    <definedName name="Z_AC5D4131_12C8_4117_9087_BAF7435F9B53_.wvu.PrintTitles" localSheetId="2" hidden="1">'23年度決算（参考・公表済み）'!$B:$C,'23年度決算（参考・公表済み）'!$3:$4</definedName>
    <definedName name="Z_AC5D4131_12C8_4117_9087_BAF7435F9B53_.wvu.PrintTitles" localSheetId="1" hidden="1">'24年度決算'!$B:$C,'24年度決算'!$3:$4</definedName>
    <definedName name="Z_AC5D4131_12C8_4117_9087_BAF7435F9B53_.wvu.PrintTitles" localSheetId="4" hidden="1">'凡例 (手数料)'!$3:$4</definedName>
    <definedName name="Z_AC5D4131_12C8_4117_9087_BAF7435F9B53_.wvu.PrintTitles" localSheetId="3" hidden="1">'令和元年度決算（手数料）'!$3:$4</definedName>
    <definedName name="Z_B1B896AC_861D_4BED_A785_C2A9799B23E6_.wvu.Cols" localSheetId="3" hidden="1">'令和元年度決算（手数料）'!#REF!,'令和元年度決算（手数料）'!#REF!,'令和元年度決算（手数料）'!#REF!,'令和元年度決算（手数料）'!#REF!</definedName>
    <definedName name="Z_B1B896AC_861D_4BED_A785_C2A9799B23E6_.wvu.FilterData" localSheetId="2" hidden="1">'23年度決算（参考・公表済み）'!$B$3:$L$64</definedName>
    <definedName name="Z_B1B896AC_861D_4BED_A785_C2A9799B23E6_.wvu.FilterData" localSheetId="1" hidden="1">'24年度決算'!$B$3:$L$64</definedName>
    <definedName name="Z_B1B896AC_861D_4BED_A785_C2A9799B23E6_.wvu.FilterData" localSheetId="0" hidden="1">'25年度決算'!$B$3:$L$64</definedName>
    <definedName name="Z_B1B896AC_861D_4BED_A785_C2A9799B23E6_.wvu.FilterData" localSheetId="4" hidden="1">'凡例 (手数料)'!$A$4:$L$5</definedName>
    <definedName name="Z_B1B896AC_861D_4BED_A785_C2A9799B23E6_.wvu.FilterData" localSheetId="3" hidden="1">'令和元年度決算（手数料）'!$B$4:$M$38</definedName>
    <definedName name="Z_B1B896AC_861D_4BED_A785_C2A9799B23E6_.wvu.PrintArea" localSheetId="2" hidden="1">'23年度決算（参考・公表済み）'!$A$1:$M$72</definedName>
    <definedName name="Z_B1B896AC_861D_4BED_A785_C2A9799B23E6_.wvu.PrintArea" localSheetId="1" hidden="1">'24年度決算'!$A$1:$M$72</definedName>
    <definedName name="Z_B1B896AC_861D_4BED_A785_C2A9799B23E6_.wvu.PrintArea" localSheetId="0" hidden="1">'25年度決算'!$A$1:$M$72</definedName>
    <definedName name="Z_B1B896AC_861D_4BED_A785_C2A9799B23E6_.wvu.PrintArea" localSheetId="4" hidden="1">'凡例 (手数料)'!$A$1:$L$42</definedName>
    <definedName name="Z_B1B896AC_861D_4BED_A785_C2A9799B23E6_.wvu.PrintArea" localSheetId="3" hidden="1">'令和元年度決算（手数料）'!$A$1:$M$38</definedName>
    <definedName name="Z_B1B896AC_861D_4BED_A785_C2A9799B23E6_.wvu.PrintTitles" localSheetId="2" hidden="1">'23年度決算（参考・公表済み）'!$B:$C,'23年度決算（参考・公表済み）'!$3:$4</definedName>
    <definedName name="Z_B1B896AC_861D_4BED_A785_C2A9799B23E6_.wvu.PrintTitles" localSheetId="1" hidden="1">'24年度決算'!$B:$C,'24年度決算'!$3:$4</definedName>
    <definedName name="Z_B1B896AC_861D_4BED_A785_C2A9799B23E6_.wvu.PrintTitles" localSheetId="0" hidden="1">'25年度決算'!$B:$C,'25年度決算'!$3:$4</definedName>
    <definedName name="Z_B1B896AC_861D_4BED_A785_C2A9799B23E6_.wvu.PrintTitles" localSheetId="4" hidden="1">'凡例 (手数料)'!$3:$4</definedName>
    <definedName name="Z_B1B896AC_861D_4BED_A785_C2A9799B23E6_.wvu.PrintTitles" localSheetId="3" hidden="1">'令和元年度決算（手数料）'!$3:$4</definedName>
    <definedName name="Z_BB034A02_4157_4F4C_970A_104573BB908D_.wvu.Cols" localSheetId="3" hidden="1">'令和元年度決算（手数料）'!#REF!,'令和元年度決算（手数料）'!#REF!,'令和元年度決算（手数料）'!#REF!,'令和元年度決算（手数料）'!#REF!</definedName>
    <definedName name="Z_BB034A02_4157_4F4C_970A_104573BB908D_.wvu.FilterData" localSheetId="2" hidden="1">'23年度決算（参考・公表済み）'!$B$3:$L$64</definedName>
    <definedName name="Z_BB034A02_4157_4F4C_970A_104573BB908D_.wvu.FilterData" localSheetId="1" hidden="1">'24年度決算'!$B$3:$L$64</definedName>
    <definedName name="Z_BB034A02_4157_4F4C_970A_104573BB908D_.wvu.FilterData" localSheetId="0" hidden="1">'25年度決算'!$B$3:$L$64</definedName>
    <definedName name="Z_BB034A02_4157_4F4C_970A_104573BB908D_.wvu.FilterData" localSheetId="4" hidden="1">'凡例 (手数料)'!$A$4:$L$5</definedName>
    <definedName name="Z_BB034A02_4157_4F4C_970A_104573BB908D_.wvu.FilterData" localSheetId="3" hidden="1">'令和元年度決算（手数料）'!$B$4:$M$38</definedName>
    <definedName name="Z_BB034A02_4157_4F4C_970A_104573BB908D_.wvu.PrintArea" localSheetId="2" hidden="1">'23年度決算（参考・公表済み）'!$A$1:$M$72</definedName>
    <definedName name="Z_BB034A02_4157_4F4C_970A_104573BB908D_.wvu.PrintArea" localSheetId="1" hidden="1">'24年度決算'!$A$1:$M$72</definedName>
    <definedName name="Z_BB034A02_4157_4F4C_970A_104573BB908D_.wvu.PrintArea" localSheetId="4" hidden="1">'凡例 (手数料)'!$A$1:$L$42</definedName>
    <definedName name="Z_BB034A02_4157_4F4C_970A_104573BB908D_.wvu.PrintArea" localSheetId="3" hidden="1">'令和元年度決算（手数料）'!$A$1:$M$38</definedName>
    <definedName name="Z_BB034A02_4157_4F4C_970A_104573BB908D_.wvu.PrintTitles" localSheetId="2" hidden="1">'23年度決算（参考・公表済み）'!$B:$C,'23年度決算（参考・公表済み）'!$3:$4</definedName>
    <definedName name="Z_BB034A02_4157_4F4C_970A_104573BB908D_.wvu.PrintTitles" localSheetId="1" hidden="1">'24年度決算'!$B:$C,'24年度決算'!$3:$4</definedName>
    <definedName name="Z_BB034A02_4157_4F4C_970A_104573BB908D_.wvu.PrintTitles" localSheetId="4" hidden="1">'凡例 (手数料)'!$3:$4</definedName>
    <definedName name="Z_BB034A02_4157_4F4C_970A_104573BB908D_.wvu.PrintTitles" localSheetId="3" hidden="1">'令和元年度決算（手数料）'!$3:$4</definedName>
    <definedName name="Z_C1B02F2D_EA20_4EB1_9E59_0AF845968A15_.wvu.FilterData" localSheetId="3" hidden="1">'令和元年度決算（手数料）'!$B$4:$M$38</definedName>
    <definedName name="Z_C2EE5954_9791_4212_8389_87F2B1BCEDE3_.wvu.Cols" localSheetId="3" hidden="1">'令和元年度決算（手数料）'!#REF!,'令和元年度決算（手数料）'!#REF!,'令和元年度決算（手数料）'!#REF!</definedName>
    <definedName name="Z_C2EE5954_9791_4212_8389_87F2B1BCEDE3_.wvu.FilterData" localSheetId="2" hidden="1">'23年度決算（参考・公表済み）'!$B$3:$L$64</definedName>
    <definedName name="Z_C2EE5954_9791_4212_8389_87F2B1BCEDE3_.wvu.FilterData" localSheetId="1" hidden="1">'24年度決算'!$B$3:$L$64</definedName>
    <definedName name="Z_C2EE5954_9791_4212_8389_87F2B1BCEDE3_.wvu.FilterData" localSheetId="0" hidden="1">'25年度決算'!$B$3:$L$64</definedName>
    <definedName name="Z_C2EE5954_9791_4212_8389_87F2B1BCEDE3_.wvu.FilterData" localSheetId="4" hidden="1">'凡例 (手数料)'!$A$4:$L$5</definedName>
    <definedName name="Z_C2EE5954_9791_4212_8389_87F2B1BCEDE3_.wvu.FilterData" localSheetId="3" hidden="1">'令和元年度決算（手数料）'!$B$4:$M$38</definedName>
    <definedName name="Z_C2EE5954_9791_4212_8389_87F2B1BCEDE3_.wvu.PrintArea" localSheetId="2" hidden="1">'23年度決算（参考・公表済み）'!$A$1:$M$72</definedName>
    <definedName name="Z_C2EE5954_9791_4212_8389_87F2B1BCEDE3_.wvu.PrintArea" localSheetId="1" hidden="1">'24年度決算'!$A$1:$M$72</definedName>
    <definedName name="Z_C2EE5954_9791_4212_8389_87F2B1BCEDE3_.wvu.PrintArea" localSheetId="0" hidden="1">'25年度決算'!$A$1:$M$72</definedName>
    <definedName name="Z_C2EE5954_9791_4212_8389_87F2B1BCEDE3_.wvu.PrintArea" localSheetId="4" hidden="1">'凡例 (手数料)'!$A$1:$L$42</definedName>
    <definedName name="Z_C2EE5954_9791_4212_8389_87F2B1BCEDE3_.wvu.PrintArea" localSheetId="3" hidden="1">'令和元年度決算（手数料）'!$A$1:$M$38</definedName>
    <definedName name="Z_C2EE5954_9791_4212_8389_87F2B1BCEDE3_.wvu.PrintTitles" localSheetId="2" hidden="1">'23年度決算（参考・公表済み）'!$B:$C,'23年度決算（参考・公表済み）'!$3:$4</definedName>
    <definedName name="Z_C2EE5954_9791_4212_8389_87F2B1BCEDE3_.wvu.PrintTitles" localSheetId="1" hidden="1">'24年度決算'!$B:$C,'24年度決算'!$3:$4</definedName>
    <definedName name="Z_C2EE5954_9791_4212_8389_87F2B1BCEDE3_.wvu.PrintTitles" localSheetId="0" hidden="1">'25年度決算'!$B:$C,'25年度決算'!$3:$4</definedName>
    <definedName name="Z_C2EE5954_9791_4212_8389_87F2B1BCEDE3_.wvu.PrintTitles" localSheetId="4" hidden="1">'凡例 (手数料)'!$3:$4</definedName>
    <definedName name="Z_C2EE5954_9791_4212_8389_87F2B1BCEDE3_.wvu.PrintTitles" localSheetId="3" hidden="1">'令和元年度決算（手数料）'!$3:$4</definedName>
    <definedName name="Z_C7C2E1F7_8D25_45A3_98C8_F22E332F6CE0_.wvu.Cols" localSheetId="3" hidden="1">'令和元年度決算（手数料）'!#REF!,'令和元年度決算（手数料）'!#REF!,'令和元年度決算（手数料）'!#REF!</definedName>
    <definedName name="Z_C7C2E1F7_8D25_45A3_98C8_F22E332F6CE0_.wvu.FilterData" localSheetId="2" hidden="1">'23年度決算（参考・公表済み）'!$B$3:$L$64</definedName>
    <definedName name="Z_C7C2E1F7_8D25_45A3_98C8_F22E332F6CE0_.wvu.FilterData" localSheetId="1" hidden="1">'24年度決算'!$B$3:$L$64</definedName>
    <definedName name="Z_C7C2E1F7_8D25_45A3_98C8_F22E332F6CE0_.wvu.FilterData" localSheetId="0" hidden="1">'25年度決算'!$B$3:$L$64</definedName>
    <definedName name="Z_C7C2E1F7_8D25_45A3_98C8_F22E332F6CE0_.wvu.FilterData" localSheetId="4" hidden="1">'凡例 (手数料)'!$A$4:$L$5</definedName>
    <definedName name="Z_C7C2E1F7_8D25_45A3_98C8_F22E332F6CE0_.wvu.FilterData" localSheetId="3" hidden="1">'令和元年度決算（手数料）'!$B$4:$M$38</definedName>
    <definedName name="Z_C7C2E1F7_8D25_45A3_98C8_F22E332F6CE0_.wvu.PrintArea" localSheetId="2" hidden="1">'23年度決算（参考・公表済み）'!$A$1:$M$72</definedName>
    <definedName name="Z_C7C2E1F7_8D25_45A3_98C8_F22E332F6CE0_.wvu.PrintArea" localSheetId="1" hidden="1">'24年度決算'!$A$1:$M$72</definedName>
    <definedName name="Z_C7C2E1F7_8D25_45A3_98C8_F22E332F6CE0_.wvu.PrintArea" localSheetId="0" hidden="1">'25年度決算'!$A$1:$M$72</definedName>
    <definedName name="Z_C7C2E1F7_8D25_45A3_98C8_F22E332F6CE0_.wvu.PrintArea" localSheetId="4" hidden="1">'凡例 (手数料)'!$A$1:$L$42</definedName>
    <definedName name="Z_C7C2E1F7_8D25_45A3_98C8_F22E332F6CE0_.wvu.PrintArea" localSheetId="3" hidden="1">'令和元年度決算（手数料）'!$A$1:$M$38</definedName>
    <definedName name="Z_C7C2E1F7_8D25_45A3_98C8_F22E332F6CE0_.wvu.PrintTitles" localSheetId="2" hidden="1">'23年度決算（参考・公表済み）'!$B:$C,'23年度決算（参考・公表済み）'!$3:$4</definedName>
    <definedName name="Z_C7C2E1F7_8D25_45A3_98C8_F22E332F6CE0_.wvu.PrintTitles" localSheetId="1" hidden="1">'24年度決算'!$B:$C,'24年度決算'!$3:$4</definedName>
    <definedName name="Z_C7C2E1F7_8D25_45A3_98C8_F22E332F6CE0_.wvu.PrintTitles" localSheetId="0" hidden="1">'25年度決算'!$B:$C,'25年度決算'!$3:$4</definedName>
    <definedName name="Z_C7C2E1F7_8D25_45A3_98C8_F22E332F6CE0_.wvu.PrintTitles" localSheetId="4" hidden="1">'凡例 (手数料)'!$3:$4</definedName>
    <definedName name="Z_C7C2E1F7_8D25_45A3_98C8_F22E332F6CE0_.wvu.PrintTitles" localSheetId="3" hidden="1">'令和元年度決算（手数料）'!$3:$4</definedName>
    <definedName name="Z_D4A96488_6408_401A_B242_47247BD68402_.wvu.Cols" localSheetId="3" hidden="1">'令和元年度決算（手数料）'!#REF!,'令和元年度決算（手数料）'!#REF!,'令和元年度決算（手数料）'!#REF!,'令和元年度決算（手数料）'!#REF!</definedName>
    <definedName name="Z_D4A96488_6408_401A_B242_47247BD68402_.wvu.FilterData" localSheetId="2" hidden="1">'23年度決算（参考・公表済み）'!$B$3:$L$64</definedName>
    <definedName name="Z_D4A96488_6408_401A_B242_47247BD68402_.wvu.FilterData" localSheetId="1" hidden="1">'24年度決算'!$B$3:$L$64</definedName>
    <definedName name="Z_D4A96488_6408_401A_B242_47247BD68402_.wvu.FilterData" localSheetId="0" hidden="1">'25年度決算'!$B$3:$L$64</definedName>
    <definedName name="Z_D4A96488_6408_401A_B242_47247BD68402_.wvu.FilterData" localSheetId="4" hidden="1">'凡例 (手数料)'!$A$4:$L$5</definedName>
    <definedName name="Z_D4A96488_6408_401A_B242_47247BD68402_.wvu.FilterData" localSheetId="3" hidden="1">'令和元年度決算（手数料）'!$B$4:$M$38</definedName>
    <definedName name="Z_D4A96488_6408_401A_B242_47247BD68402_.wvu.PrintArea" localSheetId="2" hidden="1">'23年度決算（参考・公表済み）'!$A$1:$M$72</definedName>
    <definedName name="Z_D4A96488_6408_401A_B242_47247BD68402_.wvu.PrintArea" localSheetId="1" hidden="1">'24年度決算'!$A$1:$M$72</definedName>
    <definedName name="Z_D4A96488_6408_401A_B242_47247BD68402_.wvu.PrintArea" localSheetId="4" hidden="1">'凡例 (手数料)'!$A$1:$L$42</definedName>
    <definedName name="Z_D4A96488_6408_401A_B242_47247BD68402_.wvu.PrintArea" localSheetId="3" hidden="1">'令和元年度決算（手数料）'!$A$1:$M$38</definedName>
    <definedName name="Z_D4A96488_6408_401A_B242_47247BD68402_.wvu.PrintTitles" localSheetId="2" hidden="1">'23年度決算（参考・公表済み）'!$B:$C,'23年度決算（参考・公表済み）'!$3:$4</definedName>
    <definedName name="Z_D4A96488_6408_401A_B242_47247BD68402_.wvu.PrintTitles" localSheetId="1" hidden="1">'24年度決算'!$B:$C,'24年度決算'!$3:$4</definedName>
    <definedName name="Z_D4A96488_6408_401A_B242_47247BD68402_.wvu.PrintTitles" localSheetId="4" hidden="1">'凡例 (手数料)'!$3:$4</definedName>
    <definedName name="Z_D4A96488_6408_401A_B242_47247BD68402_.wvu.PrintTitles" localSheetId="3" hidden="1">'令和元年度決算（手数料）'!$3:$4</definedName>
    <definedName name="Z_DD9F7AD9_448A_47E6_A2F0_B0D11622D4A3_.wvu.FilterData" localSheetId="4" hidden="1">'凡例 (手数料)'!$A$4:$L$5</definedName>
    <definedName name="Z_DD9F7AD9_448A_47E6_A2F0_B0D11622D4A3_.wvu.FilterData" localSheetId="3" hidden="1">'令和元年度決算（手数料）'!$B$4:$M$38</definedName>
    <definedName name="Z_DD9F7AD9_448A_47E6_A2F0_B0D11622D4A3_.wvu.PrintArea" localSheetId="4" hidden="1">'凡例 (手数料)'!$A$1:$L$42</definedName>
    <definedName name="Z_DD9F7AD9_448A_47E6_A2F0_B0D11622D4A3_.wvu.PrintArea" localSheetId="3" hidden="1">'令和元年度決算（手数料）'!$A$1:$M$38</definedName>
    <definedName name="Z_DD9F7AD9_448A_47E6_A2F0_B0D11622D4A3_.wvu.PrintTitles" localSheetId="4" hidden="1">'凡例 (手数料)'!$3:$4</definedName>
    <definedName name="Z_DD9F7AD9_448A_47E6_A2F0_B0D11622D4A3_.wvu.PrintTitles" localSheetId="3" hidden="1">'令和元年度決算（手数料）'!$3:$4</definedName>
    <definedName name="Z_E63B6F26_5CA1_415A_AAF5_D842AA183F61_.wvu.Cols" localSheetId="3" hidden="1">'令和元年度決算（手数料）'!#REF!,'令和元年度決算（手数料）'!#REF!,'令和元年度決算（手数料）'!#REF!,'令和元年度決算（手数料）'!#REF!</definedName>
    <definedName name="Z_E63B6F26_5CA1_415A_AAF5_D842AA183F61_.wvu.FilterData" localSheetId="2" hidden="1">'23年度決算（参考・公表済み）'!$B$3:$L$64</definedName>
    <definedName name="Z_E63B6F26_5CA1_415A_AAF5_D842AA183F61_.wvu.FilterData" localSheetId="1" hidden="1">'24年度決算'!$B$3:$L$64</definedName>
    <definedName name="Z_E63B6F26_5CA1_415A_AAF5_D842AA183F61_.wvu.FilterData" localSheetId="0" hidden="1">'25年度決算'!$B$3:$L$64</definedName>
    <definedName name="Z_E63B6F26_5CA1_415A_AAF5_D842AA183F61_.wvu.FilterData" localSheetId="4" hidden="1">'凡例 (手数料)'!$A$4:$L$5</definedName>
    <definedName name="Z_E63B6F26_5CA1_415A_AAF5_D842AA183F61_.wvu.FilterData" localSheetId="3" hidden="1">'令和元年度決算（手数料）'!$B$4:$M$38</definedName>
    <definedName name="Z_E63B6F26_5CA1_415A_AAF5_D842AA183F61_.wvu.PrintArea" localSheetId="2" hidden="1">'23年度決算（参考・公表済み）'!$A$1:$M$72</definedName>
    <definedName name="Z_E63B6F26_5CA1_415A_AAF5_D842AA183F61_.wvu.PrintArea" localSheetId="1" hidden="1">'24年度決算'!$A$1:$M$72</definedName>
    <definedName name="Z_E63B6F26_5CA1_415A_AAF5_D842AA183F61_.wvu.PrintArea" localSheetId="4" hidden="1">'凡例 (手数料)'!$A$1:$L$42</definedName>
    <definedName name="Z_E63B6F26_5CA1_415A_AAF5_D842AA183F61_.wvu.PrintArea" localSheetId="3" hidden="1">'令和元年度決算（手数料）'!$A$1:$M$38</definedName>
    <definedName name="Z_E63B6F26_5CA1_415A_AAF5_D842AA183F61_.wvu.PrintTitles" localSheetId="2" hidden="1">'23年度決算（参考・公表済み）'!$B:$C,'23年度決算（参考・公表済み）'!$3:$4</definedName>
    <definedName name="Z_E63B6F26_5CA1_415A_AAF5_D842AA183F61_.wvu.PrintTitles" localSheetId="1" hidden="1">'24年度決算'!$B:$C,'24年度決算'!$3:$4</definedName>
    <definedName name="Z_E63B6F26_5CA1_415A_AAF5_D842AA183F61_.wvu.PrintTitles" localSheetId="4" hidden="1">'凡例 (手数料)'!$3:$4</definedName>
    <definedName name="Z_E63B6F26_5CA1_415A_AAF5_D842AA183F61_.wvu.PrintTitles" localSheetId="3" hidden="1">'令和元年度決算（手数料）'!$3:$4</definedName>
    <definedName name="Z_F00D68A2_E6D7_448C_B246_2FC7B0898C57_.wvu.Cols" localSheetId="3" hidden="1">'令和元年度決算（手数料）'!#REF!,'令和元年度決算（手数料）'!#REF!,'令和元年度決算（手数料）'!#REF!,'令和元年度決算（手数料）'!#REF!</definedName>
    <definedName name="Z_F00D68A2_E6D7_448C_B246_2FC7B0898C57_.wvu.FilterData" localSheetId="2" hidden="1">'23年度決算（参考・公表済み）'!$B$3:$L$64</definedName>
    <definedName name="Z_F00D68A2_E6D7_448C_B246_2FC7B0898C57_.wvu.FilterData" localSheetId="1" hidden="1">'24年度決算'!$B$3:$L$64</definedName>
    <definedName name="Z_F00D68A2_E6D7_448C_B246_2FC7B0898C57_.wvu.FilterData" localSheetId="0" hidden="1">'25年度決算'!$B$3:$L$64</definedName>
    <definedName name="Z_F00D68A2_E6D7_448C_B246_2FC7B0898C57_.wvu.FilterData" localSheetId="4" hidden="1">'凡例 (手数料)'!$A$4:$L$5</definedName>
    <definedName name="Z_F00D68A2_E6D7_448C_B246_2FC7B0898C57_.wvu.FilterData" localSheetId="3" hidden="1">'令和元年度決算（手数料）'!$B$4:$M$38</definedName>
    <definedName name="Z_F00D68A2_E6D7_448C_B246_2FC7B0898C57_.wvu.PrintArea" localSheetId="2" hidden="1">'23年度決算（参考・公表済み）'!$A$1:$M$72</definedName>
    <definedName name="Z_F00D68A2_E6D7_448C_B246_2FC7B0898C57_.wvu.PrintArea" localSheetId="1" hidden="1">'24年度決算'!$A$1:$M$72</definedName>
    <definedName name="Z_F00D68A2_E6D7_448C_B246_2FC7B0898C57_.wvu.PrintArea" localSheetId="0" hidden="1">'25年度決算'!$A$1:$M$72</definedName>
    <definedName name="Z_F00D68A2_E6D7_448C_B246_2FC7B0898C57_.wvu.PrintArea" localSheetId="4" hidden="1">'凡例 (手数料)'!$A$1:$L$42</definedName>
    <definedName name="Z_F00D68A2_E6D7_448C_B246_2FC7B0898C57_.wvu.PrintArea" localSheetId="3" hidden="1">'令和元年度決算（手数料）'!$A$1:$M$38</definedName>
    <definedName name="Z_F00D68A2_E6D7_448C_B246_2FC7B0898C57_.wvu.PrintTitles" localSheetId="2" hidden="1">'23年度決算（参考・公表済み）'!$B:$C,'23年度決算（参考・公表済み）'!$3:$4</definedName>
    <definedName name="Z_F00D68A2_E6D7_448C_B246_2FC7B0898C57_.wvu.PrintTitles" localSheetId="1" hidden="1">'24年度決算'!$B:$C,'24年度決算'!$3:$4</definedName>
    <definedName name="Z_F00D68A2_E6D7_448C_B246_2FC7B0898C57_.wvu.PrintTitles" localSheetId="0" hidden="1">'25年度決算'!$B:$C,'25年度決算'!$3:$4</definedName>
    <definedName name="Z_F00D68A2_E6D7_448C_B246_2FC7B0898C57_.wvu.PrintTitles" localSheetId="4" hidden="1">'凡例 (手数料)'!$3:$4</definedName>
    <definedName name="Z_F00D68A2_E6D7_448C_B246_2FC7B0898C57_.wvu.PrintTitles" localSheetId="3" hidden="1">'令和元年度決算（手数料）'!$3:$4</definedName>
    <definedName name="Z_F61D973C_B322_4E3F_91AB_97FEEA952E82_.wvu.Cols" localSheetId="3" hidden="1">'令和元年度決算（手数料）'!#REF!,'令和元年度決算（手数料）'!#REF!,'令和元年度決算（手数料）'!#REF!,'令和元年度決算（手数料）'!#REF!</definedName>
    <definedName name="Z_F61D973C_B322_4E3F_91AB_97FEEA952E82_.wvu.FilterData" localSheetId="2" hidden="1">'23年度決算（参考・公表済み）'!$B$3:$L$64</definedName>
    <definedName name="Z_F61D973C_B322_4E3F_91AB_97FEEA952E82_.wvu.FilterData" localSheetId="1" hidden="1">'24年度決算'!$B$3:$L$64</definedName>
    <definedName name="Z_F61D973C_B322_4E3F_91AB_97FEEA952E82_.wvu.FilterData" localSheetId="0" hidden="1">'25年度決算'!$B$3:$L$64</definedName>
    <definedName name="Z_F61D973C_B322_4E3F_91AB_97FEEA952E82_.wvu.FilterData" localSheetId="4" hidden="1">'凡例 (手数料)'!$A$4:$L$5</definedName>
    <definedName name="Z_F61D973C_B322_4E3F_91AB_97FEEA952E82_.wvu.FilterData" localSheetId="3" hidden="1">'令和元年度決算（手数料）'!$B$4:$M$38</definedName>
    <definedName name="Z_F61D973C_B322_4E3F_91AB_97FEEA952E82_.wvu.PrintArea" localSheetId="2" hidden="1">'23年度決算（参考・公表済み）'!$A$1:$M$72</definedName>
    <definedName name="Z_F61D973C_B322_4E3F_91AB_97FEEA952E82_.wvu.PrintArea" localSheetId="1" hidden="1">'24年度決算'!$A$1:$M$72</definedName>
    <definedName name="Z_F61D973C_B322_4E3F_91AB_97FEEA952E82_.wvu.PrintArea" localSheetId="4" hidden="1">'凡例 (手数料)'!$A$1:$L$42</definedName>
    <definedName name="Z_F61D973C_B322_4E3F_91AB_97FEEA952E82_.wvu.PrintArea" localSheetId="3" hidden="1">'令和元年度決算（手数料）'!$A$1:$N$15</definedName>
    <definedName name="Z_F61D973C_B322_4E3F_91AB_97FEEA952E82_.wvu.PrintTitles" localSheetId="2" hidden="1">'23年度決算（参考・公表済み）'!$B:$C,'23年度決算（参考・公表済み）'!$3:$4</definedName>
    <definedName name="Z_F61D973C_B322_4E3F_91AB_97FEEA952E82_.wvu.PrintTitles" localSheetId="1" hidden="1">'24年度決算'!$B:$C,'24年度決算'!$3:$4</definedName>
    <definedName name="Z_F61D973C_B322_4E3F_91AB_97FEEA952E82_.wvu.PrintTitles" localSheetId="4" hidden="1">'凡例 (手数料)'!$3:$4</definedName>
    <definedName name="Z_F61D973C_B322_4E3F_91AB_97FEEA952E82_.wvu.PrintTitles" localSheetId="3" hidden="1">'令和元年度決算（手数料）'!$3:$4</definedName>
    <definedName name="Z_FBC8A51E_9A49_47F0_B6E7_A8EDFB9ED9FD_.wvu.FilterData" localSheetId="2" hidden="1">'23年度決算（参考・公表済み）'!$B$3:$L$64</definedName>
    <definedName name="Z_FBC8A51E_9A49_47F0_B6E7_A8EDFB9ED9FD_.wvu.FilterData" localSheetId="1" hidden="1">'24年度決算'!$B$3:$L$64</definedName>
    <definedName name="Z_FBC8A51E_9A49_47F0_B6E7_A8EDFB9ED9FD_.wvu.FilterData" localSheetId="0" hidden="1">'25年度決算'!$B$3:$L$64</definedName>
    <definedName name="Z_FBC8A51E_9A49_47F0_B6E7_A8EDFB9ED9FD_.wvu.PrintArea" localSheetId="2" hidden="1">'23年度決算（参考・公表済み）'!$A$1:$M$72</definedName>
    <definedName name="Z_FBC8A51E_9A49_47F0_B6E7_A8EDFB9ED9FD_.wvu.PrintArea" localSheetId="1" hidden="1">'24年度決算'!$A$1:$M$72</definedName>
    <definedName name="Z_FBC8A51E_9A49_47F0_B6E7_A8EDFB9ED9FD_.wvu.PrintArea" localSheetId="0" hidden="1">'25年度決算'!$A$1:$M$72</definedName>
    <definedName name="Z_FBC8A51E_9A49_47F0_B6E7_A8EDFB9ED9FD_.wvu.PrintTitles" localSheetId="2" hidden="1">'23年度決算（参考・公表済み）'!$B:$C,'23年度決算（参考・公表済み）'!$3:$4</definedName>
    <definedName name="Z_FBC8A51E_9A49_47F0_B6E7_A8EDFB9ED9FD_.wvu.PrintTitles" localSheetId="1" hidden="1">'24年度決算'!$B:$C,'24年度決算'!$3:$4</definedName>
    <definedName name="Z_FBC8A51E_9A49_47F0_B6E7_A8EDFB9ED9FD_.wvu.PrintTitles" localSheetId="0" hidden="1">'25年度決算'!$B:$C,'25年度決算'!$3:$4</definedName>
  </definedNames>
  <calcPr calcId="162913" fullCalcOnLoad="1"/>
  <customWorkbookViews>
    <customWorkbookView name="中島 泰子 - 個人用ビュー" guid="{98E8C3D6-8FBF-4D5C-8624-4C53BC7003C2}" mergeInterval="0" personalView="1" maximized="1" xWindow="-8" yWindow="-8" windowWidth="1936" windowHeight="1056" activeSheetId="6"/>
    <customWorkbookView name="須崎 明 - 個人用ビュー" guid="{2DE5E7C6-AE47-4EE6-8A44-2588C73E3397}" mergeInterval="0" personalView="1" maximized="1" xWindow="-1928" yWindow="-8" windowWidth="1936" windowHeight="1056" activeSheetId="6"/>
    <customWorkbookView name="込宮 麻衣子 - 個人用ビュー" guid="{AC5D4131-12C8-4117-9087-BAF7435F9B53}" mergeInterval="0" personalView="1" xWindow="9" yWindow="14" windowWidth="1168" windowHeight="1040" activeSheetId="1"/>
    <customWorkbookView name="矢澤 慶太 - 個人用ビュー" guid="{7F5C8E7A-36EF-49B6-8AD1-0AE683E12EE0}" mergeInterval="0" personalView="1" windowWidth="960" windowHeight="1080" activeSheetId="1"/>
    <customWorkbookView name="Administrator - 個人用ビュー" guid="{F61D973C-B322-4E3F-91AB-97FEEA952E82}" mergeInterval="0" personalView="1" maximized="1" xWindow="-8" yWindow="-8" windowWidth="1382" windowHeight="744" activeSheetId="1"/>
    <customWorkbookView name="下平 峻介 - 個人用ビュー" guid="{0A60D169-EA4D-42F0-A2F3-528073C1F4D5}" mergeInterval="0" personalView="1" maximized="1" xWindow="-8" yWindow="-8" windowWidth="1936" windowHeight="1056" activeSheetId="1"/>
    <customWorkbookView name="小沼 - 個人用ビュー" guid="{4BD327CA-D2D9-47BB-8D43-E6A2085736FF}" mergeInterval="0" personalView="1" maximized="1" xWindow="-8" yWindow="-8" windowWidth="1936" windowHeight="1056" activeSheetId="6" showComments="commIndAndComment"/>
    <customWorkbookView name="ちゃんくま - 個人用ビュー" guid="{D4A96488-6408-401A-B242-47247BD68402}" mergeInterval="0" personalView="1" maximized="1" xWindow="-8" yWindow="-8" windowWidth="1936" windowHeight="1056" activeSheetId="6"/>
    <customWorkbookView name="財政局財政課 - 個人用ビュー" guid="{8EA625F0-5D2E-4E9B-8B85-5A4134DD8279}" mergeInterval="0" personalView="1" xWindow="-1" yWindow="-1" windowWidth="960" windowHeight="1032" activeSheetId="1"/>
    <customWorkbookView name="中川 優貴 - 個人用ビュー" guid="{8861AE24-1F01-42AD-BF50-4516A37941DC}" mergeInterval="0" personalView="1" xWindow="73" yWindow="13" windowWidth="1440" windowHeight="759" activeSheetId="1"/>
    <customWorkbookView name="ONODERA - 個人用ビュー" guid="{1ADEBCB8-9FB3-4DB2-BD49-E19DCBC61CF4}" mergeInterval="0" personalView="1" xWindow="294" windowWidth="929" windowHeight="1080" activeSheetId="6"/>
    <customWorkbookView name="藤ﾉ木 圭太 - 個人用ビュー" guid="{044D20CE-B695-4BC1-A3B0-D60A68B6D73D}" mergeInterval="0" personalView="1" maximized="1" xWindow="-8" yWindow="-8" windowWidth="1936" windowHeight="1056" activeSheetId="6"/>
    <customWorkbookView name="suzuki - 個人用ビュー" guid="{E63B6F26-5CA1-415A-AAF5-D842AA183F61}" mergeInterval="0" personalView="1" maximized="1" windowWidth="1276" windowHeight="794" activeSheetId="1"/>
    <customWorkbookView name="濱畠 亮平 - 個人用ビュー" guid="{8BD64CB5-C1EB-4DA0-9E9E-C91E7594013A}" mergeInterval="0" personalView="1" maximized="1" xWindow="-8" yWindow="-8" windowWidth="1936" windowHeight="1056" activeSheetId="1"/>
    <customWorkbookView name="魚屋 伸 - 個人用ビュー" guid="{F00D68A2-E6D7-448C-B246-2FC7B0898C57}" mergeInterval="0" personalView="1" windowWidth="960" windowHeight="1040" activeSheetId="6"/>
    <customWorkbookView name="品田 陽平 - 個人用ビュー" guid="{B1B896AC-861D-4BED-A785-C2A9799B23E6}" mergeInterval="0" personalView="1" maximized="1" xWindow="-8" yWindow="-8" windowWidth="1936" windowHeight="1056" activeSheetId="1"/>
    <customWorkbookView name="Yohei Shinada - 個人用ビュー" guid="{11001B3E-87DD-4EEE-B290-3C58C59609F3}" mergeInterval="0" personalView="1" maximized="1" windowWidth="1276" windowHeight="768" activeSheetId="1"/>
    <customWorkbookView name="sysmente - 個人用ビュー" guid="{FBC8A51E-9A49-47F0-B6E7-A8EDFB9ED9FD}" mergeInterval="0" personalView="1" maximized="1" xWindow="-8" yWindow="-8" windowWidth="1936" windowHeight="1056" activeSheetId="1"/>
    <customWorkbookView name="tokieda - 個人用ビュー" guid="{4724C107-2586-4CA4-AE84-701A5ED764F6}" mergeInterval="0" personalView="1" xWindow="649" yWindow="31" windowWidth="622" windowHeight="614" activeSheetId="1"/>
    <customWorkbookView name="ようこそ財政課へ - 個人用ビュー" guid="{A92F8FF7-940C-4369-B6E9-177F598A060F}" mergeInterval="0" personalView="1" maximized="1" windowWidth="1276" windowHeight="794" activeSheetId="1"/>
    <customWorkbookView name="松永　真 - 個人用ビュー" guid="{48DF1A33-946D-4268-BBCF-1269014A917F}" mergeInterval="0" personalView="1" maximized="1" windowWidth="1276" windowHeight="740" activeSheetId="6"/>
    <customWorkbookView name="辻本 顕 - 個人用ビュー" guid="{92469751-EA1A-4655-A8DE-B0733E860301}" mergeInterval="0" personalView="1" windowWidth="1920" windowHeight="1040" activeSheetId="1"/>
    <customWorkbookView name="財政課 - 個人用ビュー" guid="{BB034A02-4157-4F4C-970A-104573BB908D}" mergeInterval="0" personalView="1" maximized="1" xWindow="-8" yWindow="-8" windowWidth="1936" windowHeight="1056" activeSheetId="1"/>
    <customWorkbookView name="BigBear - 個人用ビュー" guid="{0BB2ECCB-433A-478D-BC68-8EAEF57773B0}" mergeInterval="0" personalView="1" maximized="1" xWindow="-8" yWindow="-8" windowWidth="1936" windowHeight="1056" activeSheetId="1"/>
    <customWorkbookView name="赤尾 祐次郎 - 個人用ビュー" guid="{C2EE5954-9791-4212-8389-87F2B1BCEDE3}" mergeInterval="0" personalView="1" windowWidth="960" windowHeight="1040" activeSheetId="6"/>
    <customWorkbookView name="大橋 礼昌 - 個人用ビュー" guid="{C7C2E1F7-8D25-45A3-98C8-F22E332F6CE0}" mergeInterval="0" personalView="1" maximized="1" xWindow="1912" yWindow="-8" windowWidth="1296" windowHeight="1000" activeSheetId="1" showComments="commIndAndComment"/>
    <customWorkbookView name="有賀 雅人 - 個人用ビュー" guid="{19095B01-EB70-4978-A824-089E8010321E}" mergeInterval="0" personalView="1" maximized="1" xWindow="-8" yWindow="-8" windowWidth="1936" windowHeight="1056" activeSheetId="6"/>
    <customWorkbookView name="古西 康朗 - 個人用ビュー" guid="{5D7BC948-B761-4C79-AFD0-CA72550D1ACD}" mergeInterval="0" personalView="1" maximized="1" xWindow="-8" yWindow="-8" windowWidth="1936" windowHeight="1056" activeSheetId="6"/>
    <customWorkbookView name="萩原 礼行 - 個人用ビュー" guid="{A0FF5FE9-963B-4465-B2FA-FC8073C4F0AC}" mergeInterval="0" personalView="1" maximized="1" xWindow="1912" yWindow="-205" windowWidth="1296" windowHeight="1040" activeSheetId="1"/>
    <customWorkbookView name="小山 陽平 - 個人用ビュー" guid="{47AE5BBD-A385-41BE-B786-2DF2D65C20C7}" mergeInterval="0" personalView="1" xWindow="772" yWindow="53" windowWidth="1509" windowHeight="987" activeSheetId="1" showComments="commIndAndComment"/>
    <customWorkbookView name="長谷川 実穂 - 個人用ビュー" guid="{7B95FA94-D01D-4528-A96E-188FD548573A}" mergeInterval="0" personalView="1" yWindow="40" windowWidth="960" windowHeight="1040" activeSheetId="6"/>
    <customWorkbookView name="あきば - 個人用ビュー" guid="{5B8A0CAF-BC9B-4670-A91B-C7F9421BC3F7}" mergeInterval="0" personalView="1" maximized="1" xWindow="1358" yWindow="-8" windowWidth="1936" windowHeight="1056" activeSheetId="1"/>
    <customWorkbookView name="星野 響子 - 個人用ビュー" guid="{059B7AB1-A73C-4BC5-991D-327B0179F92D}" mergeInterval="0" personalView="1" maximized="1" xWindow="-8" yWindow="-8" windowWidth="1936" windowHeight="1056" activeSheetId="6"/>
  </customWorkbookViews>
</workbook>
</file>

<file path=xl/calcChain.xml><?xml version="1.0" encoding="utf-8"?>
<calcChain xmlns="http://schemas.openxmlformats.org/spreadsheetml/2006/main">
  <c r="K27" i="6" l="1"/>
  <c r="E34" i="6"/>
  <c r="E5" i="6"/>
  <c r="E6" i="6"/>
  <c r="E7" i="6"/>
  <c r="E8" i="6"/>
  <c r="E9" i="6"/>
  <c r="E10" i="6"/>
  <c r="E11" i="6"/>
  <c r="E12" i="6"/>
  <c r="E13" i="6"/>
  <c r="E14" i="6"/>
  <c r="E15" i="6"/>
  <c r="E16" i="6"/>
  <c r="F16" i="6"/>
  <c r="H16" i="6"/>
  <c r="I16" i="6"/>
  <c r="J16" i="6"/>
  <c r="K16" i="6"/>
  <c r="E17" i="6"/>
  <c r="K17" i="6"/>
  <c r="E18" i="6"/>
  <c r="K18" i="6"/>
  <c r="E19" i="6"/>
  <c r="E20" i="6"/>
  <c r="E21" i="6"/>
  <c r="F21" i="6"/>
  <c r="E22" i="6"/>
  <c r="E23" i="6"/>
  <c r="E24" i="6"/>
  <c r="E25" i="6"/>
  <c r="E26" i="6"/>
  <c r="E27" i="6"/>
  <c r="E28" i="6"/>
  <c r="E29" i="6"/>
  <c r="E30" i="6"/>
  <c r="E31" i="6"/>
  <c r="E32" i="6"/>
  <c r="E33" i="6"/>
  <c r="E35" i="6"/>
  <c r="E36" i="6"/>
  <c r="E37" i="6"/>
  <c r="F37" i="6"/>
  <c r="H37" i="6"/>
  <c r="I37" i="6"/>
  <c r="K37" i="6"/>
  <c r="E38" i="6"/>
  <c r="E5" i="4"/>
  <c r="I5" i="4"/>
  <c r="J5" i="4"/>
  <c r="E6" i="4"/>
  <c r="J6" i="4"/>
  <c r="E7" i="4"/>
  <c r="H7" i="4"/>
  <c r="I7" i="4"/>
  <c r="J7" i="4"/>
  <c r="E8" i="4"/>
  <c r="H8" i="4"/>
  <c r="I8" i="4"/>
  <c r="J8" i="4"/>
  <c r="J9" i="4"/>
  <c r="E10" i="4"/>
  <c r="I10" i="4"/>
  <c r="J10" i="4"/>
  <c r="E11" i="4"/>
  <c r="J11" i="4"/>
  <c r="J12" i="4"/>
  <c r="J13" i="4"/>
  <c r="E14" i="4"/>
  <c r="J14" i="4"/>
  <c r="E15" i="4"/>
  <c r="J15" i="4"/>
  <c r="E16" i="4"/>
  <c r="I16" i="4"/>
  <c r="J16" i="4"/>
  <c r="E17" i="4"/>
  <c r="H17" i="4"/>
  <c r="I17" i="4"/>
  <c r="J17" i="4"/>
  <c r="E18" i="4"/>
  <c r="J18" i="4"/>
  <c r="E19" i="4"/>
  <c r="J19" i="4"/>
  <c r="E20" i="4"/>
  <c r="J20" i="4"/>
  <c r="E21" i="4"/>
  <c r="I21" i="4"/>
  <c r="J21" i="4"/>
  <c r="E22" i="4"/>
  <c r="H22" i="4"/>
  <c r="I22" i="4"/>
  <c r="J22" i="4"/>
  <c r="E23" i="4"/>
  <c r="H23" i="4"/>
  <c r="J23" i="4"/>
  <c r="E24" i="4"/>
  <c r="I24" i="4"/>
  <c r="J24" i="4"/>
  <c r="E25" i="4"/>
  <c r="J25" i="4"/>
  <c r="E26" i="4"/>
  <c r="I26" i="4"/>
  <c r="J26" i="4"/>
  <c r="E27" i="4"/>
  <c r="H27" i="4"/>
  <c r="J27" i="4"/>
  <c r="E28" i="4"/>
  <c r="H28" i="4"/>
  <c r="J28" i="4"/>
  <c r="E29" i="4"/>
  <c r="H29" i="4"/>
  <c r="I29" i="4"/>
  <c r="J29" i="4"/>
  <c r="E30" i="4"/>
  <c r="I30" i="4"/>
  <c r="J30" i="4"/>
  <c r="E31" i="4"/>
  <c r="I31" i="4"/>
  <c r="J31" i="4"/>
  <c r="E32" i="4"/>
  <c r="J32" i="4"/>
  <c r="E33" i="4"/>
  <c r="J33" i="4"/>
  <c r="E34" i="4"/>
  <c r="J34" i="4"/>
  <c r="J35" i="4"/>
  <c r="E36" i="4"/>
  <c r="I36" i="4"/>
  <c r="J36" i="4"/>
  <c r="E37" i="4"/>
  <c r="J37" i="4"/>
  <c r="E38" i="4"/>
  <c r="H38" i="4"/>
  <c r="I38" i="4"/>
  <c r="J38" i="4"/>
  <c r="E39" i="4"/>
  <c r="J39" i="4"/>
  <c r="I40" i="4"/>
  <c r="J40" i="4"/>
  <c r="E41" i="4"/>
  <c r="J41" i="4"/>
  <c r="E42" i="4"/>
  <c r="J42" i="4"/>
  <c r="E43" i="4"/>
  <c r="J43" i="4"/>
  <c r="E44" i="4"/>
  <c r="J44" i="4"/>
  <c r="E45" i="4"/>
  <c r="I45" i="4"/>
  <c r="J45" i="4"/>
  <c r="E46" i="4"/>
  <c r="J46" i="4"/>
  <c r="E47" i="4"/>
  <c r="H47" i="4"/>
  <c r="J47" i="4"/>
  <c r="E48" i="4"/>
  <c r="J48" i="4"/>
  <c r="J49" i="4"/>
  <c r="E50" i="4"/>
  <c r="J50" i="4"/>
  <c r="E51" i="4"/>
  <c r="I51" i="4"/>
  <c r="J51" i="4"/>
  <c r="E52" i="4"/>
  <c r="J52" i="4"/>
  <c r="E53" i="4"/>
  <c r="I53" i="4"/>
  <c r="J53" i="4"/>
  <c r="E54" i="4"/>
  <c r="J54" i="4"/>
  <c r="E55" i="4"/>
  <c r="J55" i="4"/>
  <c r="E56" i="4"/>
  <c r="I56" i="4"/>
  <c r="J56" i="4"/>
  <c r="E57" i="4"/>
  <c r="I57" i="4"/>
  <c r="J57" i="4"/>
  <c r="E58" i="4"/>
  <c r="J58" i="4"/>
  <c r="I59" i="4"/>
  <c r="J59" i="4"/>
  <c r="E60" i="4"/>
  <c r="H60" i="4"/>
  <c r="J60" i="4"/>
  <c r="E61" i="4"/>
  <c r="J61" i="4"/>
  <c r="E62" i="4"/>
  <c r="J62" i="4"/>
  <c r="J63" i="4"/>
  <c r="E64" i="4"/>
  <c r="J64" i="4"/>
  <c r="E5" i="3"/>
  <c r="J5" i="3"/>
  <c r="E6" i="3"/>
  <c r="J6" i="3"/>
  <c r="E7" i="3"/>
  <c r="I7" i="3"/>
  <c r="J7" i="3"/>
  <c r="E8" i="3"/>
  <c r="J8" i="3"/>
  <c r="J9" i="3"/>
  <c r="E10" i="3"/>
  <c r="I10" i="3"/>
  <c r="J10" i="3"/>
  <c r="E11" i="3"/>
  <c r="I11" i="3"/>
  <c r="J11" i="3"/>
  <c r="I12" i="3"/>
  <c r="J12" i="3"/>
  <c r="J13" i="3"/>
  <c r="E14" i="3"/>
  <c r="J14" i="3"/>
  <c r="E15" i="3"/>
  <c r="J15" i="3"/>
  <c r="E16" i="3"/>
  <c r="I16" i="3"/>
  <c r="J16" i="3"/>
  <c r="E17" i="3"/>
  <c r="H17" i="3"/>
  <c r="I17" i="3"/>
  <c r="J17" i="3"/>
  <c r="E18" i="3"/>
  <c r="H18" i="3"/>
  <c r="I18" i="3"/>
  <c r="J18" i="3"/>
  <c r="E19" i="3"/>
  <c r="J19" i="3"/>
  <c r="E20" i="3"/>
  <c r="J20" i="3"/>
  <c r="E21" i="3"/>
  <c r="J21" i="3"/>
  <c r="E22" i="3"/>
  <c r="J22" i="3"/>
  <c r="E23" i="3"/>
  <c r="J23" i="3"/>
  <c r="E24" i="3"/>
  <c r="H24" i="3"/>
  <c r="I24" i="3"/>
  <c r="J24" i="3"/>
  <c r="E25" i="3"/>
  <c r="J25" i="3"/>
  <c r="E26" i="3"/>
  <c r="J26" i="3"/>
  <c r="E27" i="3"/>
  <c r="J27" i="3"/>
  <c r="E28" i="3"/>
  <c r="J28" i="3"/>
  <c r="E29" i="3"/>
  <c r="J29" i="3"/>
  <c r="E30" i="3"/>
  <c r="I30" i="3"/>
  <c r="J30" i="3"/>
  <c r="E31" i="3"/>
  <c r="J31" i="3"/>
  <c r="E32" i="3"/>
  <c r="J32" i="3"/>
  <c r="E33" i="3"/>
  <c r="J33" i="3"/>
  <c r="E34" i="3"/>
  <c r="J34" i="3"/>
  <c r="J35" i="3"/>
  <c r="E36" i="3"/>
  <c r="J36" i="3"/>
  <c r="E37" i="3"/>
  <c r="J37" i="3"/>
  <c r="E38" i="3"/>
  <c r="I38" i="3"/>
  <c r="J38" i="3"/>
  <c r="E39" i="3"/>
  <c r="I39" i="3"/>
  <c r="J39" i="3"/>
  <c r="I40" i="3"/>
  <c r="J40" i="3"/>
  <c r="E41" i="3"/>
  <c r="J41" i="3"/>
  <c r="E42" i="3"/>
  <c r="J42" i="3"/>
  <c r="E43" i="3"/>
  <c r="J43" i="3"/>
  <c r="E44" i="3"/>
  <c r="I44" i="3"/>
  <c r="J44" i="3"/>
  <c r="E46" i="3"/>
  <c r="J46" i="3"/>
  <c r="E47" i="3"/>
  <c r="J47" i="3"/>
  <c r="E48" i="3"/>
  <c r="J48" i="3"/>
  <c r="J49" i="3"/>
  <c r="E50" i="3"/>
  <c r="J50" i="3"/>
  <c r="E51" i="3"/>
  <c r="J51" i="3"/>
  <c r="E52" i="3"/>
  <c r="J52" i="3"/>
  <c r="E53" i="3"/>
  <c r="J53" i="3"/>
  <c r="E54" i="3"/>
  <c r="J54" i="3"/>
  <c r="E55" i="3"/>
  <c r="J55" i="3"/>
  <c r="E56" i="3"/>
  <c r="J56" i="3"/>
  <c r="E57" i="3"/>
  <c r="J57" i="3"/>
  <c r="E58" i="3"/>
  <c r="J58" i="3"/>
  <c r="J59" i="3"/>
  <c r="E60" i="3"/>
  <c r="I60" i="3"/>
  <c r="J60" i="3"/>
  <c r="E61" i="3"/>
  <c r="J61" i="3"/>
  <c r="E62" i="3"/>
  <c r="J62" i="3"/>
  <c r="I63" i="3"/>
  <c r="J63" i="3"/>
  <c r="E64" i="3"/>
  <c r="J64" i="3"/>
  <c r="E5" i="2"/>
  <c r="J5" i="2"/>
  <c r="E6" i="2"/>
  <c r="J6" i="2"/>
  <c r="E7" i="2"/>
  <c r="H7" i="2"/>
  <c r="I7" i="2"/>
  <c r="J7" i="2"/>
  <c r="E8" i="2"/>
  <c r="J8" i="2"/>
  <c r="J9" i="2"/>
  <c r="E10" i="2"/>
  <c r="I10" i="2"/>
  <c r="J10" i="2"/>
  <c r="E11" i="2"/>
  <c r="H11" i="2"/>
  <c r="I11" i="2"/>
  <c r="J11" i="2"/>
  <c r="J12" i="2"/>
  <c r="J13" i="2"/>
  <c r="J14" i="2"/>
  <c r="E15" i="2"/>
  <c r="J15" i="2"/>
  <c r="E16" i="2"/>
  <c r="I16" i="2"/>
  <c r="J16" i="2"/>
  <c r="E17" i="2"/>
  <c r="H17" i="2"/>
  <c r="I17" i="2"/>
  <c r="J17" i="2"/>
  <c r="E18" i="2"/>
  <c r="H18" i="2"/>
  <c r="I18" i="2"/>
  <c r="J18" i="2"/>
  <c r="E19" i="2"/>
  <c r="J19" i="2"/>
  <c r="E20" i="2"/>
  <c r="J20" i="2"/>
  <c r="E21" i="2"/>
  <c r="J21" i="2"/>
  <c r="E22" i="2"/>
  <c r="J22" i="2"/>
  <c r="E23" i="2"/>
  <c r="J23" i="2"/>
  <c r="E24" i="2"/>
  <c r="H24" i="2"/>
  <c r="I24" i="2"/>
  <c r="J24" i="2"/>
  <c r="E25" i="2"/>
  <c r="J25" i="2"/>
  <c r="E26" i="2"/>
  <c r="J26" i="2"/>
  <c r="E27" i="2"/>
  <c r="J27" i="2"/>
  <c r="E28" i="2"/>
  <c r="J28" i="2"/>
  <c r="E29" i="2"/>
  <c r="J29" i="2"/>
  <c r="E30" i="2"/>
  <c r="I30" i="2"/>
  <c r="J30" i="2"/>
  <c r="E31" i="2"/>
  <c r="J31" i="2"/>
  <c r="E32" i="2"/>
  <c r="J32" i="2"/>
  <c r="E33" i="2"/>
  <c r="J33" i="2"/>
  <c r="E34" i="2"/>
  <c r="J34" i="2"/>
  <c r="E35" i="2"/>
  <c r="J35" i="2"/>
  <c r="E36" i="2"/>
  <c r="J36" i="2"/>
  <c r="E37" i="2"/>
  <c r="J37" i="2"/>
  <c r="E38" i="2"/>
  <c r="I38" i="2"/>
  <c r="J38" i="2"/>
  <c r="E39" i="2"/>
  <c r="J39" i="2"/>
  <c r="I40" i="2"/>
  <c r="J40" i="2"/>
  <c r="E41" i="2"/>
  <c r="J41" i="2"/>
  <c r="E42" i="2"/>
  <c r="J42" i="2"/>
  <c r="E43" i="2"/>
  <c r="J43" i="2"/>
  <c r="E44" i="2"/>
  <c r="I44" i="2"/>
  <c r="J44" i="2"/>
  <c r="E46" i="2"/>
  <c r="J46" i="2"/>
  <c r="E47" i="2"/>
  <c r="J47" i="2"/>
  <c r="E48" i="2"/>
  <c r="J48" i="2"/>
  <c r="J49" i="2"/>
  <c r="E50" i="2"/>
  <c r="J50" i="2"/>
  <c r="E51" i="2"/>
  <c r="J51" i="2"/>
  <c r="E52" i="2"/>
  <c r="J52" i="2"/>
  <c r="E53" i="2"/>
  <c r="J53" i="2"/>
  <c r="E54" i="2"/>
  <c r="J54" i="2"/>
  <c r="E55" i="2"/>
  <c r="J55" i="2"/>
  <c r="E56" i="2"/>
  <c r="J56" i="2"/>
  <c r="E57" i="2"/>
  <c r="J57" i="2"/>
  <c r="E58" i="2"/>
  <c r="J58" i="2"/>
  <c r="J59" i="2"/>
  <c r="E60" i="2"/>
  <c r="I60" i="2"/>
  <c r="J60" i="2"/>
  <c r="E61" i="2"/>
  <c r="J61" i="2"/>
  <c r="E62" i="2"/>
  <c r="J62" i="2"/>
  <c r="H63" i="2"/>
  <c r="I63" i="2"/>
  <c r="J63" i="2"/>
  <c r="E64" i="2"/>
  <c r="J64" i="2"/>
</calcChain>
</file>

<file path=xl/comments1.xml><?xml version="1.0" encoding="utf-8"?>
<comments xmlns="http://schemas.openxmlformats.org/spreadsheetml/2006/main">
  <authors>
    <author xml:space="preserve"> </author>
    <author>財政局財政課</author>
    <author>itouyuu</author>
  </authors>
  <commentList>
    <comment ref="B3" authorId="0" shapeId="0">
      <text>
        <r>
          <rPr>
            <sz val="9"/>
            <color indexed="81"/>
            <rFont val="MS P ゴシック"/>
            <family val="3"/>
            <charset val="128"/>
          </rPr>
          <t>原則として、施設の設置条例を所管する局を記載しています。</t>
        </r>
        <r>
          <rPr>
            <sz val="9"/>
            <color indexed="81"/>
            <rFont val="MS P ゴシック"/>
            <family val="3"/>
            <charset val="128"/>
          </rPr>
          <t xml:space="preserve">
</t>
        </r>
      </text>
    </comment>
    <comment ref="C3" authorId="0" shapeId="0">
      <text>
        <r>
          <rPr>
            <sz val="9"/>
            <color indexed="81"/>
            <rFont val="MS P ゴシック"/>
            <family val="3"/>
            <charset val="128"/>
          </rPr>
          <t>「市民利用施設等の利用者負担の考え方」に該当する施設を掲載しています。なお、複数館ある施設については、代表的な１館を掲載しています。</t>
        </r>
        <r>
          <rPr>
            <sz val="9"/>
            <color indexed="81"/>
            <rFont val="MS P ゴシック"/>
            <family val="3"/>
            <charset val="128"/>
          </rPr>
          <t xml:space="preserve">
</t>
        </r>
      </text>
    </comment>
    <comment ref="E3" authorId="0" shapeId="0">
      <text>
        <r>
          <rPr>
            <sz val="9"/>
            <color indexed="81"/>
            <rFont val="MS P ゴシック"/>
            <family val="3"/>
            <charset val="128"/>
          </rPr>
          <t xml:space="preserve">使用料収入と減免額を合計した額を管理運営コストで割った割合を掲載しています。③＝（④＋⑤）÷⑥
</t>
        </r>
      </text>
    </comment>
    <comment ref="F3" authorId="0" shapeId="0">
      <text>
        <r>
          <rPr>
            <sz val="9"/>
            <color indexed="81"/>
            <rFont val="MS P ゴシック"/>
            <family val="3"/>
            <charset val="128"/>
          </rPr>
          <t>使用料、利用料金の収入金額を掲載しています。使用料等収入には、目的外使用料も含んでいます。なお、講座などの自主企画事業の実費等は含んでいません。また、少年自然の家、青少年野外活動施設は、宿泊に係るシーツ代等の実費を使用料等収入に計上しています。</t>
        </r>
        <r>
          <rPr>
            <sz val="9"/>
            <color indexed="81"/>
            <rFont val="MS P ゴシック"/>
            <family val="3"/>
            <charset val="128"/>
          </rPr>
          <t xml:space="preserve">
</t>
        </r>
      </text>
    </comment>
    <comment ref="G3" authorId="0" shapeId="0">
      <text>
        <r>
          <rPr>
            <sz val="9"/>
            <color indexed="81"/>
            <rFont val="MS P ゴシック"/>
            <family val="3"/>
            <charset val="128"/>
          </rPr>
          <t>減額・免除、または優遇した額</t>
        </r>
      </text>
    </comment>
    <comment ref="H3" authorId="0" shapeId="0">
      <text>
        <r>
          <rPr>
            <sz val="9"/>
            <color indexed="81"/>
            <rFont val="MS P ゴシック"/>
            <family val="3"/>
            <charset val="128"/>
          </rPr>
          <t>平成25年度の管理運営コストを掲載しています。施設の管理運営に必要な経費だけを掲載し、施設の建設にかかるコストや大規模改修費は含んでいません。</t>
        </r>
      </text>
    </comment>
    <comment ref="K3" authorId="0" shapeId="0">
      <text>
        <r>
          <rPr>
            <sz val="9"/>
            <color indexed="81"/>
            <rFont val="MS P ゴシック"/>
            <family val="3"/>
            <charset val="128"/>
          </rPr>
          <t>複数の料金がある場合は、入場料などの主な料金を記載しています。</t>
        </r>
      </text>
    </comment>
    <comment ref="L3" authorId="0" shapeId="0">
      <text>
        <r>
          <rPr>
            <sz val="9"/>
            <color indexed="81"/>
            <rFont val="MS P ゴシック"/>
            <family val="3"/>
            <charset val="128"/>
          </rPr>
          <t>25年度に減額したり、免除した際に適用した理由の主なものを記載しています。</t>
        </r>
      </text>
    </comment>
    <comment ref="M3" authorId="0" shapeId="0">
      <text>
        <r>
          <rPr>
            <sz val="9"/>
            <color indexed="81"/>
            <rFont val="MS P ゴシック"/>
            <family val="3"/>
            <charset val="128"/>
          </rPr>
          <t>各施設等の収入及びコストを詳しくご覧いただけます。</t>
        </r>
      </text>
    </comment>
    <comment ref="I4" authorId="0" shapeId="0">
      <text>
        <r>
          <rPr>
            <sz val="9"/>
            <color indexed="81"/>
            <rFont val="MS P ゴシック"/>
            <family val="3"/>
            <charset val="128"/>
          </rPr>
          <t>アルバイト賃金も含んだ額を人件費としています。本市所管課職員の人件費等の間接経費は除いています。また、退職給与引当金は、原則除いています。</t>
        </r>
      </text>
    </comment>
    <comment ref="J4" authorId="0" shapeId="0">
      <text>
        <r>
          <rPr>
            <sz val="9"/>
            <color indexed="81"/>
            <rFont val="MS P ゴシック"/>
            <family val="3"/>
            <charset val="128"/>
          </rPr>
          <t xml:space="preserve">光熱水費、委託料、消耗品など、人件費以外に施設の管理運営に必要な経費を掲載しています。
</t>
        </r>
      </text>
    </comment>
    <comment ref="K23" authorId="1" shapeId="0">
      <text>
        <r>
          <rPr>
            <b/>
            <sz val="9"/>
            <color indexed="81"/>
            <rFont val="MS P ゴシック"/>
            <family val="3"/>
            <charset val="128"/>
          </rPr>
          <t>財政局財政課:</t>
        </r>
        <r>
          <rPr>
            <sz val="9"/>
            <color indexed="81"/>
            <rFont val="MS P ゴシック"/>
            <family val="3"/>
            <charset val="128"/>
          </rPr>
          <t xml:space="preserve">
1,000円未満の入場料を徴収する場合にした方が正確かな？</t>
        </r>
      </text>
    </comment>
    <comment ref="K27" authorId="2" shapeId="0">
      <text>
        <r>
          <rPr>
            <b/>
            <sz val="9"/>
            <color indexed="81"/>
            <rFont val="MS P ゴシック"/>
            <family val="3"/>
            <charset val="128"/>
          </rPr>
          <t>料金改正
H23年10月1日～</t>
        </r>
      </text>
    </comment>
  </commentList>
</comments>
</file>

<file path=xl/comments2.xml><?xml version="1.0" encoding="utf-8"?>
<comments xmlns="http://schemas.openxmlformats.org/spreadsheetml/2006/main">
  <authors>
    <author xml:space="preserve"> </author>
  </authors>
  <commentList>
    <comment ref="B3" authorId="0" shapeId="0">
      <text>
        <r>
          <rPr>
            <sz val="9"/>
            <color indexed="81"/>
            <rFont val="MS P ゴシック"/>
            <family val="3"/>
            <charset val="128"/>
          </rPr>
          <t>原則として、施設の設置条例を所管する局を記載しています。</t>
        </r>
        <r>
          <rPr>
            <sz val="9"/>
            <color indexed="81"/>
            <rFont val="MS P ゴシック"/>
            <family val="3"/>
            <charset val="128"/>
          </rPr>
          <t xml:space="preserve">
</t>
        </r>
      </text>
    </comment>
    <comment ref="C3" authorId="0" shapeId="0">
      <text>
        <r>
          <rPr>
            <sz val="9"/>
            <color indexed="81"/>
            <rFont val="MS P ゴシック"/>
            <family val="3"/>
            <charset val="128"/>
          </rPr>
          <t>「市民利用施設等の利用者負担の考え方」に該当する施設を掲載しています。なお、複数館ある施設については、代表的な１館を掲載しています。</t>
        </r>
        <r>
          <rPr>
            <sz val="9"/>
            <color indexed="81"/>
            <rFont val="MS P ゴシック"/>
            <family val="3"/>
            <charset val="128"/>
          </rPr>
          <t xml:space="preserve">
</t>
        </r>
      </text>
    </comment>
    <comment ref="E3" authorId="0" shapeId="0">
      <text>
        <r>
          <rPr>
            <sz val="9"/>
            <color indexed="81"/>
            <rFont val="MS P ゴシック"/>
            <family val="3"/>
            <charset val="128"/>
          </rPr>
          <t xml:space="preserve">使用料収入と減免額を合計した額を管理運営コストで割った割合を掲載しています。③＝（④＋⑤）÷⑥
</t>
        </r>
      </text>
    </comment>
    <comment ref="F3" authorId="0" shapeId="0">
      <text>
        <r>
          <rPr>
            <sz val="9"/>
            <color indexed="81"/>
            <rFont val="MS P ゴシック"/>
            <family val="3"/>
            <charset val="128"/>
          </rPr>
          <t>使用料、利用料金の収入金額を掲載しています。使用料等収入には、目的外使用料も含んでいます。なお、講座などの自主企画事業の実費等は含んでいません。また、少年自然の家、青少年野外活動施設は、宿泊に係るシーツ代等の実費を使用料等収入に計上しています。</t>
        </r>
        <r>
          <rPr>
            <sz val="9"/>
            <color indexed="81"/>
            <rFont val="MS P ゴシック"/>
            <family val="3"/>
            <charset val="128"/>
          </rPr>
          <t xml:space="preserve">
</t>
        </r>
      </text>
    </comment>
    <comment ref="G3" authorId="0" shapeId="0">
      <text>
        <r>
          <rPr>
            <sz val="9"/>
            <color indexed="81"/>
            <rFont val="MS P ゴシック"/>
            <family val="3"/>
            <charset val="128"/>
          </rPr>
          <t>減額・免除、または優遇した額</t>
        </r>
      </text>
    </comment>
    <comment ref="H3" authorId="0" shapeId="0">
      <text>
        <r>
          <rPr>
            <sz val="9"/>
            <color indexed="81"/>
            <rFont val="MS P ゴシック"/>
            <family val="3"/>
            <charset val="128"/>
          </rPr>
          <t>平成24年度の管理運営コストを掲載しています。施設の管理運営に必要な経費だけを掲載し、施設の建設にかかるコストや大規模改修費は含んでいません。</t>
        </r>
      </text>
    </comment>
    <comment ref="K3" authorId="0" shapeId="0">
      <text>
        <r>
          <rPr>
            <sz val="9"/>
            <color indexed="81"/>
            <rFont val="MS P ゴシック"/>
            <family val="3"/>
            <charset val="128"/>
          </rPr>
          <t>複数の料金がある場合は、入場料などの主な料金を記載しています。</t>
        </r>
      </text>
    </comment>
    <comment ref="L3" authorId="0" shapeId="0">
      <text>
        <r>
          <rPr>
            <sz val="9"/>
            <color indexed="81"/>
            <rFont val="MS P ゴシック"/>
            <family val="3"/>
            <charset val="128"/>
          </rPr>
          <t>24年度に減額したり、免除した際に適用した理由の主なものを記載しています。</t>
        </r>
      </text>
    </comment>
    <comment ref="M3" authorId="0" shapeId="0">
      <text>
        <r>
          <rPr>
            <sz val="9"/>
            <color indexed="81"/>
            <rFont val="MS P ゴシック"/>
            <family val="3"/>
            <charset val="128"/>
          </rPr>
          <t>各施設等の収入及びコストを詳しくご覧いただけます。</t>
        </r>
      </text>
    </comment>
    <comment ref="I4" authorId="0" shapeId="0">
      <text>
        <r>
          <rPr>
            <sz val="9"/>
            <color indexed="81"/>
            <rFont val="MS P ゴシック"/>
            <family val="3"/>
            <charset val="128"/>
          </rPr>
          <t>アルバイト賃金も含んだ額を人件費としています。本市所管課職員の人件費等の間接経費は除いています。また、退職給与引当金は、原則除いています。</t>
        </r>
      </text>
    </comment>
    <comment ref="J4" authorId="0" shapeId="0">
      <text>
        <r>
          <rPr>
            <sz val="9"/>
            <color indexed="81"/>
            <rFont val="MS P ゴシック"/>
            <family val="3"/>
            <charset val="128"/>
          </rPr>
          <t xml:space="preserve">光熱水費、委託料、消耗品など、人件費以外に施設の管理運営に必要な経費を掲載しています。
</t>
        </r>
      </text>
    </comment>
  </commentList>
</comments>
</file>

<file path=xl/comments3.xml><?xml version="1.0" encoding="utf-8"?>
<comments xmlns="http://schemas.openxmlformats.org/spreadsheetml/2006/main">
  <authors>
    <author xml:space="preserve"> </author>
  </authors>
  <commentList>
    <comment ref="B3" authorId="0" shapeId="0">
      <text>
        <r>
          <rPr>
            <sz val="9"/>
            <color indexed="81"/>
            <rFont val="MS P ゴシック"/>
            <family val="3"/>
            <charset val="128"/>
          </rPr>
          <t>原則として、施設の設置条例を所管する局を記載しています。</t>
        </r>
        <r>
          <rPr>
            <sz val="9"/>
            <color indexed="81"/>
            <rFont val="MS P ゴシック"/>
            <family val="3"/>
            <charset val="128"/>
          </rPr>
          <t xml:space="preserve">
</t>
        </r>
      </text>
    </comment>
    <comment ref="C3" authorId="0" shapeId="0">
      <text>
        <r>
          <rPr>
            <sz val="9"/>
            <color indexed="81"/>
            <rFont val="MS P ゴシック"/>
            <family val="3"/>
            <charset val="128"/>
          </rPr>
          <t>「市民利用施設等の利用者負担の考え方」に該当する施設を掲載しています。なお、複数館ある施設については、代表的な１館を掲載しています。</t>
        </r>
        <r>
          <rPr>
            <sz val="9"/>
            <color indexed="81"/>
            <rFont val="MS P ゴシック"/>
            <family val="3"/>
            <charset val="128"/>
          </rPr>
          <t xml:space="preserve">
</t>
        </r>
      </text>
    </comment>
    <comment ref="E3" authorId="0" shapeId="0">
      <text>
        <r>
          <rPr>
            <sz val="9"/>
            <color indexed="81"/>
            <rFont val="MS P ゴシック"/>
            <family val="3"/>
            <charset val="128"/>
          </rPr>
          <t xml:space="preserve">使用料収入と減免額を合計した額を管理運営コストで割った割合を掲載しています。③＝（④＋⑤）÷⑥
</t>
        </r>
      </text>
    </comment>
    <comment ref="F3" authorId="0" shapeId="0">
      <text>
        <r>
          <rPr>
            <sz val="9"/>
            <color indexed="81"/>
            <rFont val="MS P ゴシック"/>
            <family val="3"/>
            <charset val="128"/>
          </rPr>
          <t>使用料、利用料金の収入金額を掲載しています。使用料等収入には、目的外使用料も含んでいます。なお、講座などの自主企画事業の実費等は含んでいません。また、少年自然の家、青少年野外活動施設は、宿泊に係るシーツ代等の実費を使用料等収入に計上しています。</t>
        </r>
        <r>
          <rPr>
            <sz val="9"/>
            <color indexed="81"/>
            <rFont val="MS P ゴシック"/>
            <family val="3"/>
            <charset val="128"/>
          </rPr>
          <t xml:space="preserve">
</t>
        </r>
      </text>
    </comment>
    <comment ref="G3" authorId="0" shapeId="0">
      <text>
        <r>
          <rPr>
            <sz val="9"/>
            <color indexed="81"/>
            <rFont val="MS P ゴシック"/>
            <family val="3"/>
            <charset val="128"/>
          </rPr>
          <t>減額・免除、または優遇した額</t>
        </r>
      </text>
    </comment>
    <comment ref="H3" authorId="0" shapeId="0">
      <text>
        <r>
          <rPr>
            <sz val="9"/>
            <color indexed="81"/>
            <rFont val="MS P ゴシック"/>
            <family val="3"/>
            <charset val="128"/>
          </rPr>
          <t>平成23年度の管理運営コストを掲載しています。施設の管理運営に必要な経費だけを掲載し、施設の建設にかかるコストや大規模改修費は含んでいません。</t>
        </r>
      </text>
    </comment>
    <comment ref="K3" authorId="0" shapeId="0">
      <text>
        <r>
          <rPr>
            <sz val="9"/>
            <color indexed="81"/>
            <rFont val="MS P ゴシック"/>
            <family val="3"/>
            <charset val="128"/>
          </rPr>
          <t>複数の料金がある場合は、入場料などの主な料金を記載しています。</t>
        </r>
      </text>
    </comment>
    <comment ref="L3" authorId="0" shapeId="0">
      <text>
        <r>
          <rPr>
            <sz val="9"/>
            <color indexed="81"/>
            <rFont val="MS P ゴシック"/>
            <family val="3"/>
            <charset val="128"/>
          </rPr>
          <t>23年度に減額したり、免除した際に適用した理由の主なものを記載しています。</t>
        </r>
      </text>
    </comment>
    <comment ref="M3" authorId="0" shapeId="0">
      <text>
        <r>
          <rPr>
            <sz val="9"/>
            <color indexed="81"/>
            <rFont val="MS P ゴシック"/>
            <family val="3"/>
            <charset val="128"/>
          </rPr>
          <t>各施設等の収入及びコストを詳しくご覧いただけます。指定管理者制度を導入している施設については、原則として指定管理者が市に提出している収支決算書を用意しています。</t>
        </r>
      </text>
    </comment>
    <comment ref="I4" authorId="0" shapeId="0">
      <text>
        <r>
          <rPr>
            <sz val="9"/>
            <color indexed="81"/>
            <rFont val="MS P ゴシック"/>
            <family val="3"/>
            <charset val="128"/>
          </rPr>
          <t>アルバイト賃金も含んだ額を人件費としています。本市所管課職員の人件費等の間接経費は除いています。また、退職給与引当金は、原則除いています。</t>
        </r>
      </text>
    </comment>
    <comment ref="J4" authorId="0" shapeId="0">
      <text>
        <r>
          <rPr>
            <sz val="9"/>
            <color indexed="81"/>
            <rFont val="MS P ゴシック"/>
            <family val="3"/>
            <charset val="128"/>
          </rPr>
          <t xml:space="preserve">光熱水費、委託料、消耗品など、人件費以外に施設の管理運営に必要な経費を掲載しています。
</t>
        </r>
      </text>
    </comment>
  </commentList>
</comments>
</file>

<file path=xl/sharedStrings.xml><?xml version="1.0" encoding="utf-8"?>
<sst xmlns="http://schemas.openxmlformats.org/spreadsheetml/2006/main" count="1391" uniqueCount="453">
  <si>
    <t>横浜市民防災センター</t>
    <rPh sb="0" eb="4">
      <t>ヨコハマシミン</t>
    </rPh>
    <rPh sb="4" eb="6">
      <t>ボウサイ</t>
    </rPh>
    <phoneticPr fontId="4"/>
  </si>
  <si>
    <t>少年自然の家南伊豆臨海学園</t>
    <rPh sb="0" eb="2">
      <t>ショウネン</t>
    </rPh>
    <rPh sb="2" eb="4">
      <t>シゼン</t>
    </rPh>
    <rPh sb="5" eb="6">
      <t>イエ</t>
    </rPh>
    <rPh sb="6" eb="9">
      <t>ミナミイズ</t>
    </rPh>
    <rPh sb="9" eb="11">
      <t>リンカイ</t>
    </rPh>
    <rPh sb="11" eb="13">
      <t>ガクエン</t>
    </rPh>
    <phoneticPr fontId="4"/>
  </si>
  <si>
    <t>少年自然の家赤城林間学園</t>
    <rPh sb="0" eb="2">
      <t>ショウネン</t>
    </rPh>
    <rPh sb="2" eb="4">
      <t>シゼン</t>
    </rPh>
    <rPh sb="5" eb="6">
      <t>イエ</t>
    </rPh>
    <rPh sb="6" eb="8">
      <t>アカギ</t>
    </rPh>
    <rPh sb="8" eb="10">
      <t>リンカン</t>
    </rPh>
    <rPh sb="10" eb="12">
      <t>ガクエン</t>
    </rPh>
    <phoneticPr fontId="4"/>
  </si>
  <si>
    <t>横浜市青少年育成センター</t>
    <rPh sb="0" eb="3">
      <t>ヨコハマシ</t>
    </rPh>
    <rPh sb="3" eb="6">
      <t>セイショウネン</t>
    </rPh>
    <rPh sb="6" eb="8">
      <t>イクセイ</t>
    </rPh>
    <phoneticPr fontId="4"/>
  </si>
  <si>
    <t>横浜市野島青少年研修センター</t>
    <rPh sb="0" eb="3">
      <t>ヨコハマシ</t>
    </rPh>
    <rPh sb="3" eb="5">
      <t>ノジマ</t>
    </rPh>
    <rPh sb="5" eb="8">
      <t>セイショウネン</t>
    </rPh>
    <rPh sb="8" eb="10">
      <t>ケンシュウ</t>
    </rPh>
    <phoneticPr fontId="4"/>
  </si>
  <si>
    <t>こども自然公園青少年野外活動センター</t>
    <rPh sb="3" eb="5">
      <t>シゼン</t>
    </rPh>
    <rPh sb="5" eb="7">
      <t>コウエン</t>
    </rPh>
    <rPh sb="7" eb="10">
      <t>セイショウネン</t>
    </rPh>
    <rPh sb="10" eb="12">
      <t>ヤガイ</t>
    </rPh>
    <rPh sb="12" eb="14">
      <t>カツドウ</t>
    </rPh>
    <phoneticPr fontId="4"/>
  </si>
  <si>
    <t>横浜こども科学館</t>
    <rPh sb="0" eb="2">
      <t>ヨコハマ</t>
    </rPh>
    <rPh sb="5" eb="7">
      <t>カガク</t>
    </rPh>
    <rPh sb="7" eb="8">
      <t>カン</t>
    </rPh>
    <phoneticPr fontId="4"/>
  </si>
  <si>
    <t>よこはま動物園</t>
    <rPh sb="4" eb="7">
      <t>ドウブツエン</t>
    </rPh>
    <phoneticPr fontId="4"/>
  </si>
  <si>
    <t>金沢動物園</t>
    <rPh sb="0" eb="2">
      <t>カナザワ</t>
    </rPh>
    <rPh sb="2" eb="5">
      <t>ドウブツエン</t>
    </rPh>
    <phoneticPr fontId="4"/>
  </si>
  <si>
    <t>野毛山動物園</t>
    <rPh sb="0" eb="2">
      <t>ノゲ</t>
    </rPh>
    <rPh sb="2" eb="3">
      <t>ヤマ</t>
    </rPh>
    <rPh sb="3" eb="6">
      <t>ドウブツエン</t>
    </rPh>
    <phoneticPr fontId="4"/>
  </si>
  <si>
    <t>横浜市国際学生会館</t>
    <rPh sb="0" eb="3">
      <t>ヨコハマシ</t>
    </rPh>
    <rPh sb="3" eb="5">
      <t>コクサイ</t>
    </rPh>
    <rPh sb="5" eb="7">
      <t>ガクセイ</t>
    </rPh>
    <rPh sb="7" eb="9">
      <t>カイカン</t>
    </rPh>
    <phoneticPr fontId="4"/>
  </si>
  <si>
    <t>大黒運動広場（テニスコート）</t>
    <rPh sb="0" eb="2">
      <t>ダイコク</t>
    </rPh>
    <rPh sb="2" eb="4">
      <t>ウンドウ</t>
    </rPh>
    <rPh sb="4" eb="6">
      <t>ヒロバ</t>
    </rPh>
    <phoneticPr fontId="4"/>
  </si>
  <si>
    <t>大黒運動広場（運動広場）</t>
    <rPh sb="0" eb="2">
      <t>ダイコク</t>
    </rPh>
    <rPh sb="2" eb="4">
      <t>ウンドウ</t>
    </rPh>
    <rPh sb="4" eb="6">
      <t>ヒロバ</t>
    </rPh>
    <rPh sb="7" eb="9">
      <t>ウンドウ</t>
    </rPh>
    <rPh sb="9" eb="11">
      <t>ヒロバ</t>
    </rPh>
    <phoneticPr fontId="4"/>
  </si>
  <si>
    <t>横浜港大さん橋国際客船ターミナル（大さん橋ホール）</t>
    <rPh sb="0" eb="2">
      <t>ヨコハマ</t>
    </rPh>
    <rPh sb="2" eb="3">
      <t>コウ</t>
    </rPh>
    <rPh sb="3" eb="4">
      <t>オオ</t>
    </rPh>
    <rPh sb="6" eb="7">
      <t>ハシ</t>
    </rPh>
    <rPh sb="7" eb="9">
      <t>コクサイ</t>
    </rPh>
    <rPh sb="9" eb="11">
      <t>キャクセン</t>
    </rPh>
    <rPh sb="17" eb="18">
      <t>オオ</t>
    </rPh>
    <rPh sb="20" eb="21">
      <t>バシ</t>
    </rPh>
    <phoneticPr fontId="4"/>
  </si>
  <si>
    <t>人件費</t>
    <rPh sb="0" eb="3">
      <t>ジンケンヒ</t>
    </rPh>
    <phoneticPr fontId="4"/>
  </si>
  <si>
    <t>物件費等</t>
    <rPh sb="0" eb="3">
      <t>ブッケンヒ</t>
    </rPh>
    <rPh sb="3" eb="4">
      <t>トウ</t>
    </rPh>
    <phoneticPr fontId="4"/>
  </si>
  <si>
    <t>(内訳)</t>
    <rPh sb="1" eb="3">
      <t>ウチワケ</t>
    </rPh>
    <phoneticPr fontId="4"/>
  </si>
  <si>
    <t>主な料金</t>
    <rPh sb="0" eb="1">
      <t>オモ</t>
    </rPh>
    <rPh sb="2" eb="4">
      <t>リョウキン</t>
    </rPh>
    <phoneticPr fontId="4"/>
  </si>
  <si>
    <t>無料</t>
    <rPh sb="0" eb="2">
      <t>ムリョウ</t>
    </rPh>
    <phoneticPr fontId="4"/>
  </si>
  <si>
    <t>多目的ホール460円/１時間
地域ケアルーム・調理室・ボランティアルーム140円/１時間</t>
    <rPh sb="0" eb="3">
      <t>タモクテキ</t>
    </rPh>
    <rPh sb="9" eb="10">
      <t>エン</t>
    </rPh>
    <rPh sb="12" eb="14">
      <t>ジカン</t>
    </rPh>
    <rPh sb="15" eb="17">
      <t>チイキ</t>
    </rPh>
    <rPh sb="23" eb="26">
      <t>チョウリシツ</t>
    </rPh>
    <rPh sb="39" eb="40">
      <t>エン</t>
    </rPh>
    <rPh sb="42" eb="44">
      <t>ジカン</t>
    </rPh>
    <phoneticPr fontId="5"/>
  </si>
  <si>
    <t>＜障害者及び介護人＞
　６歳以上１３歳未満：1,700円/１泊　　500円/休憩１回
　１３歳以上：2,200円/１泊　　600円/休憩１回
＜その他＞
　６歳以上１３歳未満：3,000円/１泊　900円/休憩１回
　１３歳以上：4,500円/１泊　　1,200円/休憩１回</t>
    <rPh sb="13" eb="16">
      <t>サイイジョウ</t>
    </rPh>
    <rPh sb="18" eb="19">
      <t>サイ</t>
    </rPh>
    <rPh sb="19" eb="21">
      <t>ミマン</t>
    </rPh>
    <rPh sb="27" eb="28">
      <t>エン</t>
    </rPh>
    <rPh sb="30" eb="31">
      <t>ハク</t>
    </rPh>
    <rPh sb="36" eb="37">
      <t>エン</t>
    </rPh>
    <rPh sb="38" eb="40">
      <t>キュウケイ</t>
    </rPh>
    <rPh sb="41" eb="42">
      <t>カイ</t>
    </rPh>
    <rPh sb="46" eb="49">
      <t>サイイジョウ</t>
    </rPh>
    <rPh sb="55" eb="56">
      <t>エン</t>
    </rPh>
    <rPh sb="58" eb="59">
      <t>ハク</t>
    </rPh>
    <rPh sb="64" eb="65">
      <t>エン</t>
    </rPh>
    <rPh sb="66" eb="68">
      <t>キュウケイ</t>
    </rPh>
    <rPh sb="69" eb="70">
      <t>カイ</t>
    </rPh>
    <rPh sb="74" eb="75">
      <t>タ</t>
    </rPh>
    <phoneticPr fontId="5"/>
  </si>
  <si>
    <t>　大人500円　こども250円
＜ボーリング個人利用＞
　大人400円　こども200円</t>
    <rPh sb="1" eb="3">
      <t>オトナ</t>
    </rPh>
    <rPh sb="6" eb="7">
      <t>エン</t>
    </rPh>
    <rPh sb="14" eb="15">
      <t>エン</t>
    </rPh>
    <rPh sb="22" eb="24">
      <t>コジン</t>
    </rPh>
    <rPh sb="24" eb="26">
      <t>リヨウ</t>
    </rPh>
    <rPh sb="29" eb="31">
      <t>オトナ</t>
    </rPh>
    <rPh sb="34" eb="35">
      <t>エン</t>
    </rPh>
    <rPh sb="42" eb="43">
      <t>エン</t>
    </rPh>
    <phoneticPr fontId="5"/>
  </si>
  <si>
    <t>400円</t>
    <rPh sb="3" eb="4">
      <t>エン</t>
    </rPh>
    <phoneticPr fontId="4"/>
  </si>
  <si>
    <t>貸室　1,000円/１日</t>
    <rPh sb="0" eb="2">
      <t>カシシツ</t>
    </rPh>
    <rPh sb="8" eb="9">
      <t>エン</t>
    </rPh>
    <phoneticPr fontId="5"/>
  </si>
  <si>
    <t>＜入場料を徴収しない場合＞
大ホール    178,000円/１日・土曜・日曜・休日
　　　　　　    152,000円/１日・平日
＜入場料を徴収する場合＞
 大ホール   239,000円～362,000円/１日・土曜・日曜・休日
　　　　　　    202,000円～307,000円/１日・平日</t>
    <rPh sb="34" eb="36">
      <t>ドヨウ</t>
    </rPh>
    <rPh sb="37" eb="39">
      <t>ニチヨウ</t>
    </rPh>
    <rPh sb="40" eb="42">
      <t>キュウジツ</t>
    </rPh>
    <rPh sb="60" eb="61">
      <t>エン</t>
    </rPh>
    <rPh sb="65" eb="67">
      <t>ヘイジツ</t>
    </rPh>
    <rPh sb="105" eb="106">
      <t>エン</t>
    </rPh>
    <rPh sb="145" eb="146">
      <t>エン</t>
    </rPh>
    <phoneticPr fontId="5"/>
  </si>
  <si>
    <t>＜入館料＞
（個人）大人400円　小人200円
＜宇宙劇場入場料＞
（個人）大人600円　小人300円</t>
    <rPh sb="1" eb="4">
      <t>ニュウカンリョウ</t>
    </rPh>
    <rPh sb="7" eb="9">
      <t>コジン</t>
    </rPh>
    <rPh sb="10" eb="12">
      <t>オトナ</t>
    </rPh>
    <rPh sb="15" eb="16">
      <t>エン</t>
    </rPh>
    <rPh sb="17" eb="19">
      <t>ショウジン</t>
    </rPh>
    <rPh sb="22" eb="23">
      <t>エン</t>
    </rPh>
    <rPh sb="25" eb="27">
      <t>ウチュウ</t>
    </rPh>
    <rPh sb="27" eb="29">
      <t>ゲキジョウ</t>
    </rPh>
    <rPh sb="29" eb="32">
      <t>ニュウジョウリョウ</t>
    </rPh>
    <rPh sb="35" eb="37">
      <t>コジン</t>
    </rPh>
    <rPh sb="38" eb="40">
      <t>オトナ</t>
    </rPh>
    <rPh sb="43" eb="44">
      <t>エン</t>
    </rPh>
    <rPh sb="45" eb="47">
      <t>ショウニン</t>
    </rPh>
    <rPh sb="50" eb="51">
      <t>エン</t>
    </rPh>
    <phoneticPr fontId="5"/>
  </si>
  <si>
    <t>2,600円/2時間</t>
    <rPh sb="5" eb="6">
      <t>エン</t>
    </rPh>
    <rPh sb="8" eb="10">
      <t>ジカン</t>
    </rPh>
    <phoneticPr fontId="4"/>
  </si>
  <si>
    <t>2,200円/2時間</t>
    <rPh sb="5" eb="6">
      <t>エン</t>
    </rPh>
    <rPh sb="8" eb="10">
      <t>ジカン</t>
    </rPh>
    <phoneticPr fontId="4"/>
  </si>
  <si>
    <t>大人600円　中・高生300円　小人200円</t>
    <rPh sb="0" eb="2">
      <t>オトナ</t>
    </rPh>
    <rPh sb="5" eb="6">
      <t>エン</t>
    </rPh>
    <rPh sb="7" eb="8">
      <t>ナカ</t>
    </rPh>
    <rPh sb="9" eb="10">
      <t>コウ</t>
    </rPh>
    <rPh sb="10" eb="11">
      <t>セイ</t>
    </rPh>
    <rPh sb="14" eb="15">
      <t>エン</t>
    </rPh>
    <rPh sb="16" eb="17">
      <t>ショウ</t>
    </rPh>
    <rPh sb="17" eb="18">
      <t>ジン</t>
    </rPh>
    <rPh sb="21" eb="22">
      <t>エン</t>
    </rPh>
    <phoneticPr fontId="5"/>
  </si>
  <si>
    <t>大人500円　中・高生300円　小人200円</t>
    <rPh sb="0" eb="2">
      <t>オトナ</t>
    </rPh>
    <rPh sb="5" eb="6">
      <t>エン</t>
    </rPh>
    <rPh sb="7" eb="8">
      <t>チュウ</t>
    </rPh>
    <rPh sb="9" eb="10">
      <t>コウ</t>
    </rPh>
    <rPh sb="10" eb="11">
      <t>セイ</t>
    </rPh>
    <rPh sb="14" eb="15">
      <t>エン</t>
    </rPh>
    <rPh sb="16" eb="18">
      <t>ショウジン</t>
    </rPh>
    <rPh sb="21" eb="22">
      <t>エン</t>
    </rPh>
    <phoneticPr fontId="4"/>
  </si>
  <si>
    <t>1,100円/1時間</t>
    <rPh sb="5" eb="6">
      <t>エン</t>
    </rPh>
    <rPh sb="8" eb="10">
      <t>ジカン</t>
    </rPh>
    <phoneticPr fontId="4"/>
  </si>
  <si>
    <t>1,300円/1時間</t>
    <rPh sb="5" eb="6">
      <t>エン</t>
    </rPh>
    <rPh sb="8" eb="10">
      <t>ジカン</t>
    </rPh>
    <phoneticPr fontId="4"/>
  </si>
  <si>
    <t>大人900円　中学生450円　小学生300円</t>
    <rPh sb="0" eb="2">
      <t>オトナ</t>
    </rPh>
    <rPh sb="5" eb="6">
      <t>エン</t>
    </rPh>
    <rPh sb="7" eb="10">
      <t>チュウガクセイ</t>
    </rPh>
    <rPh sb="13" eb="14">
      <t>エン</t>
    </rPh>
    <rPh sb="15" eb="18">
      <t>ショウガクセイ</t>
    </rPh>
    <rPh sb="21" eb="22">
      <t>エン</t>
    </rPh>
    <phoneticPr fontId="4"/>
  </si>
  <si>
    <t>20,000円/１日</t>
    <rPh sb="6" eb="7">
      <t>エン</t>
    </rPh>
    <rPh sb="9" eb="10">
      <t>ニチ</t>
    </rPh>
    <phoneticPr fontId="5"/>
  </si>
  <si>
    <t>講堂29,000円/1日
会議室2,000円/1日
和室1,200円/1日</t>
    <rPh sb="0" eb="2">
      <t>コウドウ</t>
    </rPh>
    <rPh sb="8" eb="9">
      <t>エン</t>
    </rPh>
    <rPh sb="11" eb="12">
      <t>ニチ</t>
    </rPh>
    <rPh sb="13" eb="16">
      <t>カイギシツ</t>
    </rPh>
    <rPh sb="21" eb="22">
      <t>エン</t>
    </rPh>
    <rPh sb="24" eb="25">
      <t>ニチ</t>
    </rPh>
    <rPh sb="26" eb="28">
      <t>ワシツ</t>
    </rPh>
    <rPh sb="33" eb="34">
      <t>エン</t>
    </rPh>
    <rPh sb="36" eb="37">
      <t>ニチ</t>
    </rPh>
    <phoneticPr fontId="5"/>
  </si>
  <si>
    <t>墳墓地145,000/㎡(H23.10料金改定)
墓地管理料5,000/1年</t>
    <rPh sb="0" eb="2">
      <t>フンボ</t>
    </rPh>
    <rPh sb="2" eb="3">
      <t>チ</t>
    </rPh>
    <rPh sb="19" eb="21">
      <t>リョウキン</t>
    </rPh>
    <rPh sb="21" eb="23">
      <t>カイテイ</t>
    </rPh>
    <rPh sb="25" eb="27">
      <t>ボチ</t>
    </rPh>
    <rPh sb="27" eb="29">
      <t>カンリ</t>
    </rPh>
    <rPh sb="29" eb="30">
      <t>リョウ</t>
    </rPh>
    <rPh sb="37" eb="38">
      <t>ネン</t>
    </rPh>
    <phoneticPr fontId="4"/>
  </si>
  <si>
    <t>施設の設置目的</t>
    <rPh sb="0" eb="2">
      <t>シセツ</t>
    </rPh>
    <rPh sb="3" eb="5">
      <t>セッチ</t>
    </rPh>
    <rPh sb="5" eb="7">
      <t>モクテキ</t>
    </rPh>
    <phoneticPr fontId="4"/>
  </si>
  <si>
    <t>市民に対する防災知識の普及を図ることを目的とした施設</t>
    <rPh sb="0" eb="2">
      <t>シミン</t>
    </rPh>
    <rPh sb="3" eb="4">
      <t>タイ</t>
    </rPh>
    <rPh sb="6" eb="8">
      <t>ボウサイ</t>
    </rPh>
    <rPh sb="8" eb="10">
      <t>チシキ</t>
    </rPh>
    <rPh sb="11" eb="13">
      <t>フキュウ</t>
    </rPh>
    <rPh sb="14" eb="15">
      <t>ハカ</t>
    </rPh>
    <rPh sb="19" eb="21">
      <t>モクテキ</t>
    </rPh>
    <rPh sb="24" eb="26">
      <t>シセツ</t>
    </rPh>
    <phoneticPr fontId="4"/>
  </si>
  <si>
    <t>主な減免事由</t>
    <rPh sb="0" eb="1">
      <t>オモ</t>
    </rPh>
    <rPh sb="2" eb="4">
      <t>ゲンメン</t>
    </rPh>
    <rPh sb="4" eb="6">
      <t>ジユウ</t>
    </rPh>
    <phoneticPr fontId="4"/>
  </si>
  <si>
    <t>・教職員に引率された市内の小中学校の児童が教育の目的で利用する場合（全額減免）
・土曜日に小中高生が利用する場合（全額減免）
・身体障害者手帳の交付を受けている方が利用する場合（全額減免）　等</t>
    <rPh sb="1" eb="4">
      <t>キョウショクイン</t>
    </rPh>
    <rPh sb="5" eb="7">
      <t>インソツ</t>
    </rPh>
    <rPh sb="10" eb="12">
      <t>シナイ</t>
    </rPh>
    <rPh sb="13" eb="17">
      <t>ショウチュウガッコウ</t>
    </rPh>
    <rPh sb="18" eb="20">
      <t>ジドウ</t>
    </rPh>
    <rPh sb="21" eb="23">
      <t>キョウイク</t>
    </rPh>
    <rPh sb="24" eb="26">
      <t>モクテキ</t>
    </rPh>
    <rPh sb="27" eb="29">
      <t>リヨウ</t>
    </rPh>
    <rPh sb="31" eb="33">
      <t>バアイ</t>
    </rPh>
    <rPh sb="34" eb="36">
      <t>ゼンガク</t>
    </rPh>
    <rPh sb="36" eb="38">
      <t>ゲンメン</t>
    </rPh>
    <rPh sb="41" eb="44">
      <t>ドヨウビ</t>
    </rPh>
    <rPh sb="45" eb="47">
      <t>ショウチュウ</t>
    </rPh>
    <rPh sb="47" eb="49">
      <t>コウセイ</t>
    </rPh>
    <rPh sb="50" eb="52">
      <t>リヨウ</t>
    </rPh>
    <rPh sb="54" eb="56">
      <t>バアイ</t>
    </rPh>
    <rPh sb="57" eb="59">
      <t>ゼンガク</t>
    </rPh>
    <rPh sb="59" eb="61">
      <t>ゲンメン</t>
    </rPh>
    <rPh sb="64" eb="66">
      <t>シンタイ</t>
    </rPh>
    <rPh sb="66" eb="69">
      <t>ショウガイシャ</t>
    </rPh>
    <rPh sb="69" eb="71">
      <t>テチョウ</t>
    </rPh>
    <rPh sb="72" eb="74">
      <t>コウフ</t>
    </rPh>
    <rPh sb="75" eb="76">
      <t>ウ</t>
    </rPh>
    <rPh sb="80" eb="81">
      <t>ホウ</t>
    </rPh>
    <rPh sb="82" eb="84">
      <t>リヨウ</t>
    </rPh>
    <rPh sb="86" eb="88">
      <t>バアイ</t>
    </rPh>
    <rPh sb="89" eb="91">
      <t>ゼンガク</t>
    </rPh>
    <rPh sb="91" eb="93">
      <t>ゲンメン</t>
    </rPh>
    <rPh sb="95" eb="96">
      <t>トウ</t>
    </rPh>
    <phoneticPr fontId="4"/>
  </si>
  <si>
    <t>音楽芸術活動の振興その他市民文化の振興を図ること</t>
    <rPh sb="0" eb="2">
      <t>オンガク</t>
    </rPh>
    <rPh sb="2" eb="4">
      <t>ゲイジュツ</t>
    </rPh>
    <rPh sb="4" eb="6">
      <t>カツドウ</t>
    </rPh>
    <rPh sb="7" eb="9">
      <t>シンコウ</t>
    </rPh>
    <rPh sb="11" eb="12">
      <t>タ</t>
    </rPh>
    <rPh sb="12" eb="14">
      <t>シミン</t>
    </rPh>
    <rPh sb="14" eb="16">
      <t>ブンカ</t>
    </rPh>
    <rPh sb="17" eb="19">
      <t>シンコウ</t>
    </rPh>
    <rPh sb="20" eb="21">
      <t>ハカ</t>
    </rPh>
    <phoneticPr fontId="4"/>
  </si>
  <si>
    <t>・専門教育機関によるオルガン授業利用（全額減免）
・国内オーケストラ定期演奏会誘致（１割減免）　等</t>
    <rPh sb="1" eb="3">
      <t>センモン</t>
    </rPh>
    <rPh sb="3" eb="5">
      <t>キョウイク</t>
    </rPh>
    <rPh sb="5" eb="7">
      <t>キカン</t>
    </rPh>
    <rPh sb="14" eb="16">
      <t>ジュギョウ</t>
    </rPh>
    <rPh sb="16" eb="18">
      <t>リヨウ</t>
    </rPh>
    <rPh sb="19" eb="21">
      <t>ゼンガク</t>
    </rPh>
    <rPh sb="21" eb="23">
      <t>ゲンメン</t>
    </rPh>
    <rPh sb="26" eb="28">
      <t>コクナイ</t>
    </rPh>
    <rPh sb="34" eb="36">
      <t>テイキ</t>
    </rPh>
    <rPh sb="36" eb="39">
      <t>エンソウカイ</t>
    </rPh>
    <rPh sb="39" eb="41">
      <t>ユウチ</t>
    </rPh>
    <rPh sb="43" eb="44">
      <t>ワリ</t>
    </rPh>
    <rPh sb="44" eb="46">
      <t>ゲンメン</t>
    </rPh>
    <rPh sb="48" eb="49">
      <t>トウ</t>
    </rPh>
    <phoneticPr fontId="4"/>
  </si>
  <si>
    <t>市内に居住する高齢者等への老人福祉法第20条の7に規定する各種の相談並びに健康の増進、教養の向上及びレクリエーションのための総合的な便宜の供与のため</t>
    <rPh sb="13" eb="15">
      <t>ロウジン</t>
    </rPh>
    <rPh sb="15" eb="17">
      <t>フクシ</t>
    </rPh>
    <phoneticPr fontId="4"/>
  </si>
  <si>
    <t>横浜市における作陶活動の拠点施設として、広く市民が陶芸に親しむ機会を提供するとともに、市民の作陶技術向上の支援を行うことにより、陶芸の普及を図るため</t>
    <rPh sb="0" eb="3">
      <t>ヨコハマシ</t>
    </rPh>
    <rPh sb="7" eb="9">
      <t>サクトウ</t>
    </rPh>
    <rPh sb="9" eb="11">
      <t>カツドウ</t>
    </rPh>
    <rPh sb="12" eb="14">
      <t>キョテン</t>
    </rPh>
    <rPh sb="14" eb="16">
      <t>シセツ</t>
    </rPh>
    <rPh sb="20" eb="21">
      <t>ヒロ</t>
    </rPh>
    <rPh sb="22" eb="24">
      <t>シミン</t>
    </rPh>
    <rPh sb="25" eb="27">
      <t>トウゲイ</t>
    </rPh>
    <rPh sb="28" eb="29">
      <t>シタ</t>
    </rPh>
    <rPh sb="31" eb="33">
      <t>キカイ</t>
    </rPh>
    <rPh sb="34" eb="36">
      <t>テイキョウ</t>
    </rPh>
    <rPh sb="43" eb="45">
      <t>シミン</t>
    </rPh>
    <rPh sb="46" eb="48">
      <t>サクトウ</t>
    </rPh>
    <rPh sb="48" eb="50">
      <t>ギジュツ</t>
    </rPh>
    <rPh sb="50" eb="52">
      <t>コウジョウ</t>
    </rPh>
    <rPh sb="53" eb="55">
      <t>シエン</t>
    </rPh>
    <rPh sb="56" eb="57">
      <t>オコナ</t>
    </rPh>
    <rPh sb="64" eb="66">
      <t>トウゲイ</t>
    </rPh>
    <rPh sb="67" eb="69">
      <t>フキュウ</t>
    </rPh>
    <rPh sb="70" eb="71">
      <t>ハカ</t>
    </rPh>
    <phoneticPr fontId="4"/>
  </si>
  <si>
    <t>・身体障害者手帳の交付を受けている者、知的障害との判定を受けた者及び精神障害者保健福祉手帳の交付を受けている者のうち小学校に就学するまでの満3歳以上の子供が利用する場合（５割減免）
・障害者のうち満60歳以上の高齢者又は大人が利用する場合（300円割引）</t>
    <rPh sb="86" eb="87">
      <t>ワリ</t>
    </rPh>
    <rPh sb="87" eb="89">
      <t>ゲンメン</t>
    </rPh>
    <rPh sb="117" eb="119">
      <t>バアイ</t>
    </rPh>
    <rPh sb="123" eb="124">
      <t>エン</t>
    </rPh>
    <rPh sb="124" eb="126">
      <t>ワリビキ</t>
    </rPh>
    <phoneticPr fontId="4"/>
  </si>
  <si>
    <t>・生活保護法による保護を受けている場合（５割減免）</t>
    <rPh sb="21" eb="22">
      <t>ワリ</t>
    </rPh>
    <rPh sb="22" eb="24">
      <t>ゲンメン</t>
    </rPh>
    <phoneticPr fontId="4"/>
  </si>
  <si>
    <t>・本市が共催する落語、漫才その他の大衆芸能の公演、講座等のため利用する場合（５割減免）
・指定管理者が主催する行事のため利用する場合（全額減免）</t>
    <rPh sb="39" eb="40">
      <t>ワリ</t>
    </rPh>
    <rPh sb="40" eb="42">
      <t>ゲンメン</t>
    </rPh>
    <rPh sb="51" eb="53">
      <t>シュサイ</t>
    </rPh>
    <rPh sb="67" eb="71">
      <t>ゼンガクゲンメン</t>
    </rPh>
    <phoneticPr fontId="4"/>
  </si>
  <si>
    <t>・本市が主催し、又は共催する文化的行事その他の集会を行うために利用する場合（５割減免）
・市内の学校等及び社会福祉法人が主催する行事のために利用する場合（３割減免）
・指定管理者が主催する行事のために利用する場合（全額減免）</t>
    <rPh sb="39" eb="42">
      <t>ワリゲンメン</t>
    </rPh>
    <rPh sb="78" eb="81">
      <t>ワリゲンメン</t>
    </rPh>
    <rPh sb="90" eb="91">
      <t>シュ</t>
    </rPh>
    <rPh sb="107" eb="111">
      <t>ゼンガクゲンメン</t>
    </rPh>
    <phoneticPr fontId="4"/>
  </si>
  <si>
    <t>・土曜日に、未就学児、小学生、中学生、高校生が利用する場合（全額減免）
・中学生以下の者が利用する場合（５割減免（優遇料金））</t>
    <rPh sb="6" eb="10">
      <t>ミシュウガクジ</t>
    </rPh>
    <rPh sb="12" eb="14">
      <t>ガクセイ</t>
    </rPh>
    <rPh sb="17" eb="18">
      <t>セイ</t>
    </rPh>
    <rPh sb="19" eb="22">
      <t>コウコウセイ</t>
    </rPh>
    <rPh sb="30" eb="34">
      <t>ゼンガクゲンメン</t>
    </rPh>
    <rPh sb="37" eb="40">
      <t>チュウガクセイ</t>
    </rPh>
    <rPh sb="40" eb="42">
      <t>イカ</t>
    </rPh>
    <rPh sb="43" eb="44">
      <t>モノ</t>
    </rPh>
    <rPh sb="45" eb="47">
      <t>リヨウ</t>
    </rPh>
    <rPh sb="49" eb="51">
      <t>バアイ</t>
    </rPh>
    <rPh sb="53" eb="54">
      <t>ワリ</t>
    </rPh>
    <rPh sb="54" eb="56">
      <t>ゲンメン</t>
    </rPh>
    <rPh sb="57" eb="59">
      <t>ユウグウ</t>
    </rPh>
    <rPh sb="59" eb="61">
      <t>リョウキン</t>
    </rPh>
    <phoneticPr fontId="4"/>
  </si>
  <si>
    <t>・障害のある個人が利用する場合（５割減免）
・障害児・者の介助者が利用する場合（全額減免）
・65歳以上の個人が利用する場合（５割減免）
・中学生以下のこどもが利用する場合（3/4減免（優遇料金））</t>
    <rPh sb="1" eb="3">
      <t>ショウガイ</t>
    </rPh>
    <rPh sb="6" eb="8">
      <t>コジン</t>
    </rPh>
    <rPh sb="9" eb="11">
      <t>リヨウ</t>
    </rPh>
    <rPh sb="13" eb="15">
      <t>バアイ</t>
    </rPh>
    <rPh sb="17" eb="18">
      <t>ワリ</t>
    </rPh>
    <rPh sb="18" eb="20">
      <t>ゲンメン</t>
    </rPh>
    <rPh sb="25" eb="26">
      <t>ジ</t>
    </rPh>
    <rPh sb="27" eb="28">
      <t>シャ</t>
    </rPh>
    <rPh sb="40" eb="44">
      <t>ゼンガクゲンメン</t>
    </rPh>
    <rPh sb="49" eb="50">
      <t>サイ</t>
    </rPh>
    <rPh sb="50" eb="52">
      <t>イジョウ</t>
    </rPh>
    <rPh sb="53" eb="55">
      <t>コジン</t>
    </rPh>
    <rPh sb="56" eb="58">
      <t>リヨウ</t>
    </rPh>
    <rPh sb="60" eb="62">
      <t>バアイ</t>
    </rPh>
    <rPh sb="64" eb="67">
      <t>ワリゲンメン</t>
    </rPh>
    <rPh sb="70" eb="73">
      <t>チュウガクセイ</t>
    </rPh>
    <rPh sb="73" eb="75">
      <t>イカ</t>
    </rPh>
    <rPh sb="80" eb="82">
      <t>リヨウ</t>
    </rPh>
    <rPh sb="84" eb="86">
      <t>バアイ</t>
    </rPh>
    <rPh sb="90" eb="92">
      <t>ゲンメン</t>
    </rPh>
    <rPh sb="93" eb="95">
      <t>ユウグウ</t>
    </rPh>
    <rPh sb="95" eb="97">
      <t>リョウキン</t>
    </rPh>
    <phoneticPr fontId="4"/>
  </si>
  <si>
    <t>・冬季平日に団体で利用する場合（１割減免）</t>
    <rPh sb="1" eb="3">
      <t>トウキ</t>
    </rPh>
    <rPh sb="3" eb="5">
      <t>ヘイジツ</t>
    </rPh>
    <rPh sb="6" eb="8">
      <t>ダンタイ</t>
    </rPh>
    <rPh sb="9" eb="11">
      <t>リヨウ</t>
    </rPh>
    <rPh sb="13" eb="15">
      <t>バアイ</t>
    </rPh>
    <rPh sb="17" eb="18">
      <t>ワリ</t>
    </rPh>
    <rPh sb="18" eb="20">
      <t>ゲンメン</t>
    </rPh>
    <phoneticPr fontId="4"/>
  </si>
  <si>
    <t>・本市が主催する行事のために利用する場合（全額減免）</t>
    <rPh sb="21" eb="25">
      <t>ゼンガクゲンメン</t>
    </rPh>
    <phoneticPr fontId="4"/>
  </si>
  <si>
    <t>・本市が主催する行事のために利用する場合（全額減免）
・本市が共催する行事のために利用する場合（５割減免）</t>
    <rPh sb="31" eb="33">
      <t>キョウサイ</t>
    </rPh>
    <rPh sb="49" eb="50">
      <t>ワリ</t>
    </rPh>
    <phoneticPr fontId="4"/>
  </si>
  <si>
    <t>・本市が主催する行事に利用する場合（全額減免）
・本市が共催する行事に利用する場合（５割減免）
・市内の高校、大学等の正規の教育課程で利用する場合（５割減免）
・障害のある個人及び介助者が利用する場合（５割減免）</t>
    <rPh sb="18" eb="22">
      <t>ゼンガクゲンメン</t>
    </rPh>
    <rPh sb="25" eb="26">
      <t>ホン</t>
    </rPh>
    <rPh sb="26" eb="27">
      <t>シ</t>
    </rPh>
    <rPh sb="28" eb="30">
      <t>キョウサイ</t>
    </rPh>
    <rPh sb="32" eb="34">
      <t>ギョウジ</t>
    </rPh>
    <rPh sb="35" eb="37">
      <t>リヨウ</t>
    </rPh>
    <rPh sb="39" eb="41">
      <t>バアイ</t>
    </rPh>
    <rPh sb="43" eb="46">
      <t>ワリゲンメン</t>
    </rPh>
    <rPh sb="49" eb="51">
      <t>シナイ</t>
    </rPh>
    <rPh sb="62" eb="66">
      <t>キョウイクカテイ</t>
    </rPh>
    <rPh sb="67" eb="69">
      <t>リヨウ</t>
    </rPh>
    <rPh sb="75" eb="76">
      <t>ワリ</t>
    </rPh>
    <rPh sb="76" eb="78">
      <t>ゲンメン</t>
    </rPh>
    <rPh sb="81" eb="83">
      <t>ショウガイ</t>
    </rPh>
    <rPh sb="86" eb="89">
      <t>コジンオヨ</t>
    </rPh>
    <rPh sb="90" eb="93">
      <t>カイジョシャ</t>
    </rPh>
    <rPh sb="94" eb="96">
      <t>リヨウ</t>
    </rPh>
    <rPh sb="98" eb="100">
      <t>バアイ</t>
    </rPh>
    <rPh sb="102" eb="105">
      <t>ワリゲンメン</t>
    </rPh>
    <phoneticPr fontId="4"/>
  </si>
  <si>
    <t>横浜市スポーツ医科学センター
（トレーニングルーム利用）</t>
    <rPh sb="25" eb="27">
      <t>リヨウ</t>
    </rPh>
    <phoneticPr fontId="4"/>
  </si>
  <si>
    <t>＜千円以下の入場料を徴収＞
   160,000円/全日・土曜・日曜・休日
　 128,000円/全日・平日
＜千円超の入場料を徴収＞
   240,000円/全日・土曜・日曜・休日
　 192,000円/全日・平日</t>
    <rPh sb="3" eb="5">
      <t>イカ</t>
    </rPh>
    <rPh sb="58" eb="59">
      <t>コ</t>
    </rPh>
    <phoneticPr fontId="5"/>
  </si>
  <si>
    <t>＜入場料無料、入場料２千円以下の場合＞
大ホール    190,000円～421,000円/半日・土曜・日曜・休日
　　　　　　    162,000円～358,000円/半日・平日
＜入場料２千円超の場合＞
 大ホール   254,000円～702,000円/半日・土曜・日曜・休日
　　　　　　    216,000円～597,000円/半日・平日</t>
    <rPh sb="4" eb="6">
      <t>ムリョウ</t>
    </rPh>
    <rPh sb="7" eb="10">
      <t>ニュウジョウリョウ</t>
    </rPh>
    <rPh sb="11" eb="12">
      <t>セン</t>
    </rPh>
    <rPh sb="12" eb="13">
      <t>エン</t>
    </rPh>
    <rPh sb="13" eb="15">
      <t>イカ</t>
    </rPh>
    <rPh sb="44" eb="45">
      <t>エン</t>
    </rPh>
    <rPh sb="46" eb="47">
      <t>ハン</t>
    </rPh>
    <rPh sb="84" eb="85">
      <t>エン</t>
    </rPh>
    <rPh sb="86" eb="87">
      <t>ハン</t>
    </rPh>
    <rPh sb="97" eb="98">
      <t>セン</t>
    </rPh>
    <rPh sb="98" eb="99">
      <t>エン</t>
    </rPh>
    <rPh sb="99" eb="100">
      <t>チョウ</t>
    </rPh>
    <rPh sb="131" eb="132">
      <t>ハン</t>
    </rPh>
    <rPh sb="171" eb="172">
      <t>ハン</t>
    </rPh>
    <phoneticPr fontId="5"/>
  </si>
  <si>
    <t>＜入場料を徴収しない場合＞
10,000円/１日・土曜、日曜、休日
 8,500円/１日・平日
＜入場料を徴収する場合＞
17,000円/１日・土曜、日曜、休日
14,500円/１日・平日</t>
    <rPh sb="1" eb="3">
      <t>ニュウジョウ</t>
    </rPh>
    <rPh sb="3" eb="4">
      <t>リョウ</t>
    </rPh>
    <rPh sb="5" eb="7">
      <t>チョウシュウ</t>
    </rPh>
    <rPh sb="10" eb="12">
      <t>バアイ</t>
    </rPh>
    <rPh sb="20" eb="21">
      <t>エン</t>
    </rPh>
    <rPh sb="23" eb="24">
      <t>ニチ</t>
    </rPh>
    <rPh sb="25" eb="27">
      <t>ドヨウ</t>
    </rPh>
    <rPh sb="28" eb="30">
      <t>ニチヨウ</t>
    </rPh>
    <rPh sb="31" eb="33">
      <t>キュウジツ</t>
    </rPh>
    <rPh sb="40" eb="41">
      <t>エン</t>
    </rPh>
    <rPh sb="43" eb="44">
      <t>ニチ</t>
    </rPh>
    <rPh sb="45" eb="47">
      <t>ヘイジツ</t>
    </rPh>
    <rPh sb="49" eb="51">
      <t>ニュウジョウ</t>
    </rPh>
    <rPh sb="51" eb="52">
      <t>リョウ</t>
    </rPh>
    <rPh sb="53" eb="55">
      <t>チョウシュウ</t>
    </rPh>
    <rPh sb="57" eb="59">
      <t>バアイ</t>
    </rPh>
    <rPh sb="67" eb="68">
      <t>エン</t>
    </rPh>
    <rPh sb="70" eb="71">
      <t>ニチ</t>
    </rPh>
    <rPh sb="72" eb="74">
      <t>ドヨウ</t>
    </rPh>
    <rPh sb="75" eb="77">
      <t>ニチヨウ</t>
    </rPh>
    <rPh sb="78" eb="80">
      <t>キュウジツ</t>
    </rPh>
    <rPh sb="87" eb="88">
      <t>エン</t>
    </rPh>
    <rPh sb="90" eb="91">
      <t>ニチ</t>
    </rPh>
    <rPh sb="92" eb="94">
      <t>ヘイジツ</t>
    </rPh>
    <phoneticPr fontId="5"/>
  </si>
  <si>
    <t>利用料金
ホール　　　　5,000円/1日
集会施設　　1,300円～3,800円/1日
※入場料等を徴収する場合は２倍の料金</t>
    <rPh sb="0" eb="2">
      <t>リヨウ</t>
    </rPh>
    <rPh sb="2" eb="4">
      <t>リョウキン</t>
    </rPh>
    <rPh sb="20" eb="21">
      <t>ニチ</t>
    </rPh>
    <rPh sb="22" eb="24">
      <t>シュウカイ</t>
    </rPh>
    <rPh sb="24" eb="26">
      <t>シセツ</t>
    </rPh>
    <rPh sb="46" eb="49">
      <t>ニュウジョウリョウ</t>
    </rPh>
    <rPh sb="49" eb="50">
      <t>トウ</t>
    </rPh>
    <rPh sb="51" eb="53">
      <t>チョウシュウ</t>
    </rPh>
    <rPh sb="55" eb="57">
      <t>バアイ</t>
    </rPh>
    <rPh sb="59" eb="60">
      <t>バイ</t>
    </rPh>
    <rPh sb="61" eb="63">
      <t>リョウキン</t>
    </rPh>
    <phoneticPr fontId="5"/>
  </si>
  <si>
    <t>プール（個人利用）：一般700円/2時間
　　　　　　　　　　　　　中学生以下350円/2時間
トレーニング室（個人利用）：一般500円/2時間
　　　　　　　　　　　　　　　　　　中学生以下250円/2時間</t>
    <rPh sb="6" eb="8">
      <t>リヨウ</t>
    </rPh>
    <rPh sb="10" eb="12">
      <t>イッパン</t>
    </rPh>
    <rPh sb="34" eb="37">
      <t>チュウガクセイ</t>
    </rPh>
    <rPh sb="37" eb="39">
      <t>イカ</t>
    </rPh>
    <rPh sb="42" eb="43">
      <t>エン</t>
    </rPh>
    <rPh sb="54" eb="55">
      <t>シツ</t>
    </rPh>
    <rPh sb="56" eb="58">
      <t>コジン</t>
    </rPh>
    <rPh sb="58" eb="60">
      <t>リヨウ</t>
    </rPh>
    <rPh sb="62" eb="64">
      <t>イッパン</t>
    </rPh>
    <rPh sb="67" eb="68">
      <t>エン</t>
    </rPh>
    <rPh sb="70" eb="72">
      <t>ジカン</t>
    </rPh>
    <rPh sb="91" eb="94">
      <t>チュウガクセイ</t>
    </rPh>
    <rPh sb="94" eb="96">
      <t>イカ</t>
    </rPh>
    <rPh sb="99" eb="100">
      <t>エン</t>
    </rPh>
    <phoneticPr fontId="5"/>
  </si>
  <si>
    <t xml:space="preserve">第一体育室（団体利用）：3,000円～5,000円/2時間
第二体育室（団体利用）：1,500円～2,500円/2時間
トレーニング室（個人利用）一般300円/1回(3時間）、
　　　　　　　　　　　　　　　　中学生以下100円/1回(3時間）　                                                                                 </t>
    <rPh sb="0" eb="2">
      <t>ダイイチ</t>
    </rPh>
    <rPh sb="2" eb="5">
      <t>タイイクシツ</t>
    </rPh>
    <rPh sb="6" eb="8">
      <t>ダンタイ</t>
    </rPh>
    <rPh sb="8" eb="10">
      <t>リヨウ</t>
    </rPh>
    <rPh sb="17" eb="18">
      <t>エン</t>
    </rPh>
    <rPh sb="24" eb="25">
      <t>エン</t>
    </rPh>
    <rPh sb="27" eb="29">
      <t>ジカン</t>
    </rPh>
    <rPh sb="30" eb="32">
      <t>ダイニ</t>
    </rPh>
    <rPh sb="32" eb="35">
      <t>タイイクシツ</t>
    </rPh>
    <rPh sb="36" eb="38">
      <t>ダンタイ</t>
    </rPh>
    <rPh sb="38" eb="40">
      <t>リヨウ</t>
    </rPh>
    <rPh sb="47" eb="48">
      <t>エン</t>
    </rPh>
    <rPh sb="54" eb="55">
      <t>エン</t>
    </rPh>
    <rPh sb="57" eb="59">
      <t>ジカン</t>
    </rPh>
    <rPh sb="66" eb="67">
      <t>シツ</t>
    </rPh>
    <rPh sb="68" eb="70">
      <t>コジン</t>
    </rPh>
    <rPh sb="70" eb="72">
      <t>リヨウ</t>
    </rPh>
    <rPh sb="73" eb="75">
      <t>イッパン</t>
    </rPh>
    <rPh sb="78" eb="79">
      <t>エン</t>
    </rPh>
    <rPh sb="81" eb="82">
      <t>カイ</t>
    </rPh>
    <rPh sb="84" eb="86">
      <t>ジカン</t>
    </rPh>
    <rPh sb="105" eb="108">
      <t>チュウガクセイ</t>
    </rPh>
    <rPh sb="108" eb="110">
      <t>イカ</t>
    </rPh>
    <rPh sb="113" eb="114">
      <t>エン</t>
    </rPh>
    <phoneticPr fontId="5"/>
  </si>
  <si>
    <t>市内：50,000円　　市外：75,000円</t>
    <rPh sb="0" eb="2">
      <t>シナイ</t>
    </rPh>
    <rPh sb="9" eb="10">
      <t>エン</t>
    </rPh>
    <rPh sb="12" eb="14">
      <t>シガイ</t>
    </rPh>
    <rPh sb="21" eb="22">
      <t>エン</t>
    </rPh>
    <phoneticPr fontId="5"/>
  </si>
  <si>
    <t>研修室1,200/4時間
アートルーム1,600円/4時間</t>
    <rPh sb="0" eb="3">
      <t>ケンシュウシツ</t>
    </rPh>
    <rPh sb="10" eb="12">
      <t>ジカン</t>
    </rPh>
    <rPh sb="24" eb="25">
      <t>エン</t>
    </rPh>
    <rPh sb="27" eb="29">
      <t>ジカン</t>
    </rPh>
    <phoneticPr fontId="5"/>
  </si>
  <si>
    <t>＜入場料を徴収しない場合＞
本舞台　　　179,000円/全日・土曜、日曜、休日
　　　　　　　 143,000円/全日・平日
＜入場料を徴収する場合＞
本舞台　 　 269,000円/全日・土曜、日曜、休日
　　　　　　　 215,000円/全日・平日</t>
    <rPh sb="1" eb="4">
      <t>ニュウジョウリョウ</t>
    </rPh>
    <rPh sb="5" eb="7">
      <t>チョウシュウ</t>
    </rPh>
    <rPh sb="10" eb="12">
      <t>バアイ</t>
    </rPh>
    <rPh sb="14" eb="17">
      <t>ホンブタイ</t>
    </rPh>
    <rPh sb="27" eb="28">
      <t>エン</t>
    </rPh>
    <rPh sb="29" eb="30">
      <t>ゼン</t>
    </rPh>
    <rPh sb="30" eb="31">
      <t>ニチ</t>
    </rPh>
    <rPh sb="32" eb="33">
      <t>ツチ</t>
    </rPh>
    <rPh sb="33" eb="34">
      <t>ヒカリ</t>
    </rPh>
    <rPh sb="35" eb="37">
      <t>ニチヨウ</t>
    </rPh>
    <rPh sb="38" eb="40">
      <t>キュウジツ</t>
    </rPh>
    <rPh sb="56" eb="57">
      <t>エン</t>
    </rPh>
    <rPh sb="61" eb="63">
      <t>ヘイジツ</t>
    </rPh>
    <rPh sb="65" eb="68">
      <t>ニュウジョウリョウ</t>
    </rPh>
    <rPh sb="69" eb="71">
      <t>チョウシュウ</t>
    </rPh>
    <rPh sb="73" eb="75">
      <t>バアイ</t>
    </rPh>
    <rPh sb="77" eb="80">
      <t>ホンブタイ</t>
    </rPh>
    <phoneticPr fontId="5"/>
  </si>
  <si>
    <t>＜入場料を徴収しない場合＞
   33,000円/全日・土曜、日曜、休日
　 27,500円/全日・平日
＜入場料を徴収する場合＞
  　39,500円～46,000円/全日・土曜、日曜、休日
　　33,000円～38,500円/全日・平日</t>
    <rPh sb="75" eb="76">
      <t>エン</t>
    </rPh>
    <rPh sb="113" eb="114">
      <t>エン</t>
    </rPh>
    <phoneticPr fontId="5"/>
  </si>
  <si>
    <t>第１会議室及び第２会議室　400円/1時間
第３会議室　700円/1時間</t>
    <rPh sb="0" eb="1">
      <t>ダイ</t>
    </rPh>
    <rPh sb="2" eb="5">
      <t>カイギシツ</t>
    </rPh>
    <rPh sb="5" eb="6">
      <t>オヨ</t>
    </rPh>
    <rPh sb="7" eb="8">
      <t>ダイ</t>
    </rPh>
    <rPh sb="9" eb="12">
      <t>カイギシツ</t>
    </rPh>
    <rPh sb="16" eb="17">
      <t>エン</t>
    </rPh>
    <rPh sb="22" eb="23">
      <t>ダイ</t>
    </rPh>
    <rPh sb="24" eb="27">
      <t>カイギシツ</t>
    </rPh>
    <rPh sb="31" eb="32">
      <t>エン</t>
    </rPh>
    <phoneticPr fontId="5"/>
  </si>
  <si>
    <t>500,000円/1日・土曜、日曜、休日
400,000円/1日・平日</t>
    <rPh sb="7" eb="8">
      <t>エン</t>
    </rPh>
    <rPh sb="10" eb="11">
      <t>ニチ</t>
    </rPh>
    <rPh sb="12" eb="14">
      <t>ドヨウ</t>
    </rPh>
    <rPh sb="15" eb="17">
      <t>ニチヨウ</t>
    </rPh>
    <rPh sb="18" eb="20">
      <t>キュウジツ</t>
    </rPh>
    <rPh sb="28" eb="29">
      <t>エン</t>
    </rPh>
    <rPh sb="31" eb="32">
      <t>ニチ</t>
    </rPh>
    <rPh sb="33" eb="35">
      <t>ヘイジツ</t>
    </rPh>
    <phoneticPr fontId="4"/>
  </si>
  <si>
    <t>10歳以上・市内：12,000円　　10歳以上・市外：50,000円
＜休憩室＞
　40人用　市内：5,000円、市外：7,500円　　　
  20人用　市内：2,500円、市外：3,750円</t>
    <rPh sb="15" eb="16">
      <t>エン</t>
    </rPh>
    <rPh sb="33" eb="34">
      <t>エン</t>
    </rPh>
    <rPh sb="36" eb="39">
      <t>キュウケイシツ</t>
    </rPh>
    <rPh sb="44" eb="46">
      <t>ニンヨウ</t>
    </rPh>
    <rPh sb="55" eb="56">
      <t>エン</t>
    </rPh>
    <rPh sb="65" eb="66">
      <t>エン</t>
    </rPh>
    <rPh sb="74" eb="75">
      <t>ニン</t>
    </rPh>
    <rPh sb="75" eb="76">
      <t>ヨウ</t>
    </rPh>
    <rPh sb="85" eb="86">
      <t>エン</t>
    </rPh>
    <rPh sb="95" eb="96">
      <t>エン</t>
    </rPh>
    <phoneticPr fontId="5"/>
  </si>
  <si>
    <t>＜入場料を徴収しない場合＞
展示室1  10,500 円/1日
＜入場料を徴収する場合＞
 展示室1   21,000円/1日</t>
    <rPh sb="14" eb="17">
      <t>テンジシツ</t>
    </rPh>
    <rPh sb="46" eb="49">
      <t>テンジシツ</t>
    </rPh>
    <rPh sb="62" eb="63">
      <t>ニチ</t>
    </rPh>
    <phoneticPr fontId="4"/>
  </si>
  <si>
    <t>岸谷公園プール</t>
    <rPh sb="0" eb="2">
      <t>キシヤ</t>
    </rPh>
    <phoneticPr fontId="4"/>
  </si>
  <si>
    <t>25ｍプール：100円/１時間
子供用プール：60円/１時間</t>
    <rPh sb="28" eb="30">
      <t>ジカン</t>
    </rPh>
    <phoneticPr fontId="4"/>
  </si>
  <si>
    <t>市民の誰もが日常的に相互に支え合い、住み慣れたところで安心して自立した生活が続けられる地域社会の実現に資するため</t>
    <rPh sb="0" eb="2">
      <t>シミン</t>
    </rPh>
    <rPh sb="3" eb="4">
      <t>ダレ</t>
    </rPh>
    <rPh sb="6" eb="8">
      <t>ニチジョウ</t>
    </rPh>
    <rPh sb="8" eb="9">
      <t>テキ</t>
    </rPh>
    <rPh sb="10" eb="12">
      <t>ソウゴ</t>
    </rPh>
    <rPh sb="13" eb="14">
      <t>ササ</t>
    </rPh>
    <rPh sb="15" eb="16">
      <t>ア</t>
    </rPh>
    <rPh sb="18" eb="19">
      <t>ス</t>
    </rPh>
    <rPh sb="20" eb="21">
      <t>ナ</t>
    </rPh>
    <rPh sb="27" eb="29">
      <t>アンシン</t>
    </rPh>
    <rPh sb="31" eb="33">
      <t>ジリツ</t>
    </rPh>
    <rPh sb="35" eb="37">
      <t>セイカツ</t>
    </rPh>
    <rPh sb="38" eb="39">
      <t>ツヅ</t>
    </rPh>
    <rPh sb="43" eb="45">
      <t>チイキ</t>
    </rPh>
    <rPh sb="45" eb="47">
      <t>シャカイ</t>
    </rPh>
    <rPh sb="48" eb="50">
      <t>ジツゲン</t>
    </rPh>
    <rPh sb="51" eb="52">
      <t>シ</t>
    </rPh>
    <phoneticPr fontId="4"/>
  </si>
  <si>
    <t>横浜市老人福祉センター
　横浜市鶴寿荘</t>
    <rPh sb="0" eb="3">
      <t>ヨコハマシ</t>
    </rPh>
    <rPh sb="3" eb="5">
      <t>ロウジン</t>
    </rPh>
    <rPh sb="5" eb="7">
      <t>フクシ</t>
    </rPh>
    <phoneticPr fontId="4"/>
  </si>
  <si>
    <t>施設名等</t>
    <rPh sb="0" eb="2">
      <t>シセツ</t>
    </rPh>
    <rPh sb="2" eb="3">
      <t>メイ</t>
    </rPh>
    <rPh sb="3" eb="4">
      <t>トウ</t>
    </rPh>
    <phoneticPr fontId="4"/>
  </si>
  <si>
    <t>久保山斎場
　（火葬炉、休憩室）</t>
    <rPh sb="0" eb="3">
      <t>クボヤマ</t>
    </rPh>
    <rPh sb="3" eb="5">
      <t>サイジョウ</t>
    </rPh>
    <rPh sb="8" eb="10">
      <t>カソウ</t>
    </rPh>
    <rPh sb="10" eb="11">
      <t>ロ</t>
    </rPh>
    <rPh sb="12" eb="15">
      <t>キュウケイシツ</t>
    </rPh>
    <phoneticPr fontId="4"/>
  </si>
  <si>
    <t>横浜文化体育館
（体育館、トレーニングルーム、レストハウス）</t>
    <rPh sb="0" eb="2">
      <t>ヨコハマ</t>
    </rPh>
    <rPh sb="9" eb="12">
      <t>タイイクカン</t>
    </rPh>
    <phoneticPr fontId="4"/>
  </si>
  <si>
    <t>横浜市消費生活総合センター（会議室）</t>
    <rPh sb="14" eb="17">
      <t>カイギシツ</t>
    </rPh>
    <phoneticPr fontId="4"/>
  </si>
  <si>
    <t>横浜市技能文化会館（ホール、会議室）</t>
    <rPh sb="0" eb="3">
      <t>ヨコハマシ</t>
    </rPh>
    <rPh sb="3" eb="5">
      <t>ギノウ</t>
    </rPh>
    <rPh sb="5" eb="7">
      <t>ブンカ</t>
    </rPh>
    <rPh sb="7" eb="9">
      <t>カイカン</t>
    </rPh>
    <rPh sb="14" eb="17">
      <t>カイギシツ</t>
    </rPh>
    <phoneticPr fontId="4"/>
  </si>
  <si>
    <t>横浜市社会福祉センター（ホール、会議室）</t>
    <rPh sb="0" eb="3">
      <t>ヨコハマシ</t>
    </rPh>
    <rPh sb="3" eb="5">
      <t>シャカイ</t>
    </rPh>
    <rPh sb="5" eb="7">
      <t>フクシ</t>
    </rPh>
    <rPh sb="16" eb="19">
      <t>カイギシツ</t>
    </rPh>
    <phoneticPr fontId="4"/>
  </si>
  <si>
    <t>磯子区民文化センター
（ホール、ギャラリー、練習室等）</t>
    <rPh sb="22" eb="25">
      <t>レンシュウシツ</t>
    </rPh>
    <rPh sb="25" eb="26">
      <t>トウ</t>
    </rPh>
    <phoneticPr fontId="4"/>
  </si>
  <si>
    <t>金沢公会堂 
（講堂、会議室）</t>
    <rPh sb="8" eb="10">
      <t>コウドウ</t>
    </rPh>
    <rPh sb="11" eb="14">
      <t>カイギシツ</t>
    </rPh>
    <phoneticPr fontId="4"/>
  </si>
  <si>
    <t>瀬谷スポーツセンター
（体育室、トレーニング室）</t>
    <rPh sb="0" eb="2">
      <t>セヤ</t>
    </rPh>
    <rPh sb="12" eb="15">
      <t>タイイクシツ</t>
    </rPh>
    <rPh sb="22" eb="23">
      <t>シツ</t>
    </rPh>
    <phoneticPr fontId="4"/>
  </si>
  <si>
    <t>横浜国際プール
（屋内プール、多目的ホール等）</t>
    <rPh sb="9" eb="11">
      <t>オクナイ</t>
    </rPh>
    <rPh sb="15" eb="18">
      <t>タモクテキ</t>
    </rPh>
    <rPh sb="21" eb="22">
      <t>トウ</t>
    </rPh>
    <phoneticPr fontId="4"/>
  </si>
  <si>
    <t>南部斎場（葬祭ホール）</t>
    <rPh sb="5" eb="7">
      <t>ソウサイ</t>
    </rPh>
    <phoneticPr fontId="4"/>
  </si>
  <si>
    <t>横浜市高齢者保養研修施設ふれーゆ
（プール、大浴場）</t>
    <rPh sb="0" eb="3">
      <t>ヨコハマシ</t>
    </rPh>
    <rPh sb="3" eb="6">
      <t>コウレイシャ</t>
    </rPh>
    <rPh sb="6" eb="8">
      <t>ホヨウ</t>
    </rPh>
    <rPh sb="8" eb="10">
      <t>ケンシュウ</t>
    </rPh>
    <rPh sb="10" eb="12">
      <t>シセツ</t>
    </rPh>
    <rPh sb="22" eb="25">
      <t>ダイヨクジョウ</t>
    </rPh>
    <phoneticPr fontId="4"/>
  </si>
  <si>
    <t>潮田地域ケアプラザ
（多目的ホール等）</t>
    <rPh sb="2" eb="4">
      <t>チイキ</t>
    </rPh>
    <rPh sb="11" eb="14">
      <t>タモクテキ</t>
    </rPh>
    <rPh sb="17" eb="18">
      <t>トウ</t>
    </rPh>
    <phoneticPr fontId="4"/>
  </si>
  <si>
    <t>男女共同参画センター横浜南
　大研修室　10,400円/1日
　研修室　3,300円/1日
　会議室　2,700円～4,200円/1日　</t>
    <rPh sb="0" eb="12">
      <t>フォーラム</t>
    </rPh>
    <rPh sb="12" eb="13">
      <t>ミナミ</t>
    </rPh>
    <rPh sb="15" eb="19">
      <t>ダイケンシュウシツ</t>
    </rPh>
    <rPh sb="26" eb="27">
      <t>エン</t>
    </rPh>
    <rPh sb="29" eb="30">
      <t>ニチ</t>
    </rPh>
    <rPh sb="32" eb="35">
      <t>ケンシュウシツ</t>
    </rPh>
    <rPh sb="41" eb="42">
      <t>エン</t>
    </rPh>
    <rPh sb="44" eb="45">
      <t>ニチ</t>
    </rPh>
    <phoneticPr fontId="5"/>
  </si>
  <si>
    <t>展示会、講演会、研修会その他各種行事の用に供するため</t>
    <rPh sb="0" eb="3">
      <t>テンジカイ</t>
    </rPh>
    <rPh sb="4" eb="7">
      <t>コウエンカイ</t>
    </rPh>
    <rPh sb="8" eb="11">
      <t>ケンシュウカイ</t>
    </rPh>
    <rPh sb="13" eb="14">
      <t>タ</t>
    </rPh>
    <rPh sb="14" eb="16">
      <t>カクシュ</t>
    </rPh>
    <rPh sb="16" eb="18">
      <t>ギョウジ</t>
    </rPh>
    <rPh sb="19" eb="20">
      <t>ヨウ</t>
    </rPh>
    <rPh sb="21" eb="22">
      <t>キョウ</t>
    </rPh>
    <phoneticPr fontId="4"/>
  </si>
  <si>
    <t>港湾関係者がレクリエーション施設として、スポーツに親しみ交流を深めること、並びに施設を通じて横浜市民に港湾を親しみのあるものにすること</t>
    <rPh sb="0" eb="2">
      <t>コウワン</t>
    </rPh>
    <rPh sb="2" eb="5">
      <t>カンケイシャ</t>
    </rPh>
    <rPh sb="14" eb="16">
      <t>シセツ</t>
    </rPh>
    <rPh sb="25" eb="26">
      <t>シタ</t>
    </rPh>
    <rPh sb="28" eb="30">
      <t>コウリュウ</t>
    </rPh>
    <rPh sb="31" eb="32">
      <t>フカ</t>
    </rPh>
    <rPh sb="37" eb="38">
      <t>ナラ</t>
    </rPh>
    <rPh sb="40" eb="42">
      <t>シセツ</t>
    </rPh>
    <rPh sb="43" eb="44">
      <t>ツウ</t>
    </rPh>
    <rPh sb="46" eb="50">
      <t>ヨコハマシミン</t>
    </rPh>
    <rPh sb="51" eb="53">
      <t>コウワン</t>
    </rPh>
    <rPh sb="54" eb="55">
      <t>シタ</t>
    </rPh>
    <phoneticPr fontId="4"/>
  </si>
  <si>
    <t>・絶滅の恐れのある野生動物の保護・繁殖などの「種の保存」
・動物の遺伝子や生理、生態などの「調査・研究」
・自然環境や野生動物に関する「教育普及活動」
・くつろぎや憩いの場として余暇を楽しむための場の提供である「レクリエーション機能」</t>
    <rPh sb="1" eb="3">
      <t>ゼツメツ</t>
    </rPh>
    <rPh sb="4" eb="5">
      <t>オソ</t>
    </rPh>
    <rPh sb="9" eb="11">
      <t>ヤセイ</t>
    </rPh>
    <rPh sb="11" eb="13">
      <t>ドウブツ</t>
    </rPh>
    <rPh sb="14" eb="16">
      <t>ホゴ</t>
    </rPh>
    <rPh sb="17" eb="19">
      <t>ハンショク</t>
    </rPh>
    <rPh sb="23" eb="24">
      <t>シュ</t>
    </rPh>
    <rPh sb="25" eb="27">
      <t>ホゾン</t>
    </rPh>
    <rPh sb="30" eb="32">
      <t>ドウブツ</t>
    </rPh>
    <rPh sb="33" eb="36">
      <t>イデンシ</t>
    </rPh>
    <rPh sb="37" eb="39">
      <t>セイリ</t>
    </rPh>
    <rPh sb="40" eb="42">
      <t>セイタイ</t>
    </rPh>
    <rPh sb="46" eb="48">
      <t>チョウサ</t>
    </rPh>
    <rPh sb="49" eb="51">
      <t>ケンキュウ</t>
    </rPh>
    <rPh sb="54" eb="58">
      <t>シゼンカンキョウ</t>
    </rPh>
    <rPh sb="59" eb="63">
      <t>ヤセイドウブツ</t>
    </rPh>
    <rPh sb="64" eb="65">
      <t>カン</t>
    </rPh>
    <rPh sb="68" eb="74">
      <t>キョウイクフキュウカツドウ</t>
    </rPh>
    <rPh sb="82" eb="83">
      <t>イコ</t>
    </rPh>
    <rPh sb="85" eb="86">
      <t>バ</t>
    </rPh>
    <rPh sb="89" eb="91">
      <t>ヨカ</t>
    </rPh>
    <rPh sb="92" eb="93">
      <t>タノ</t>
    </rPh>
    <rPh sb="98" eb="99">
      <t>バ</t>
    </rPh>
    <rPh sb="100" eb="102">
      <t>テイキョウ</t>
    </rPh>
    <rPh sb="114" eb="116">
      <t>キノウ</t>
    </rPh>
    <phoneticPr fontId="4"/>
  </si>
  <si>
    <t>収入及びコストの
詳細資料</t>
    <rPh sb="0" eb="2">
      <t>シュウニュウ</t>
    </rPh>
    <rPh sb="2" eb="3">
      <t>オヨ</t>
    </rPh>
    <rPh sb="9" eb="11">
      <t>ショウサイ</t>
    </rPh>
    <rPh sb="11" eb="13">
      <t>シリョウ</t>
    </rPh>
    <phoneticPr fontId="4"/>
  </si>
  <si>
    <t>・本市主催行事等で利用する場合（３割～全額減免）</t>
    <rPh sb="1" eb="2">
      <t>ホン</t>
    </rPh>
    <rPh sb="2" eb="3">
      <t>シ</t>
    </rPh>
    <rPh sb="3" eb="5">
      <t>シュサイ</t>
    </rPh>
    <rPh sb="5" eb="7">
      <t>ギョウジ</t>
    </rPh>
    <rPh sb="7" eb="8">
      <t>トウ</t>
    </rPh>
    <rPh sb="9" eb="11">
      <t>リヨウ</t>
    </rPh>
    <rPh sb="13" eb="15">
      <t>バアイ</t>
    </rPh>
    <rPh sb="17" eb="18">
      <t>ワリ</t>
    </rPh>
    <rPh sb="19" eb="21">
      <t>ゼンガク</t>
    </rPh>
    <rPh sb="21" eb="23">
      <t>ゲンメン</t>
    </rPh>
    <phoneticPr fontId="4"/>
  </si>
  <si>
    <t>消防局</t>
    <rPh sb="0" eb="2">
      <t>ショウボウ</t>
    </rPh>
    <rPh sb="2" eb="3">
      <t>キョク</t>
    </rPh>
    <phoneticPr fontId="4"/>
  </si>
  <si>
    <t>健康福祉局</t>
    <rPh sb="0" eb="2">
      <t>ケンコウ</t>
    </rPh>
    <rPh sb="2" eb="4">
      <t>フクシ</t>
    </rPh>
    <rPh sb="4" eb="5">
      <t>キョク</t>
    </rPh>
    <phoneticPr fontId="4"/>
  </si>
  <si>
    <t>文化観光局</t>
    <rPh sb="0" eb="2">
      <t>ブンカ</t>
    </rPh>
    <rPh sb="4" eb="5">
      <t>キョク</t>
    </rPh>
    <phoneticPr fontId="4"/>
  </si>
  <si>
    <t>教育委員会事務局</t>
    <rPh sb="2" eb="5">
      <t>イインカイ</t>
    </rPh>
    <rPh sb="5" eb="8">
      <t>ジムキョク</t>
    </rPh>
    <phoneticPr fontId="4"/>
  </si>
  <si>
    <t>教育委員会事務局</t>
    <rPh sb="2" eb="8">
      <t>イインカイジムキョク</t>
    </rPh>
    <phoneticPr fontId="4"/>
  </si>
  <si>
    <t>こども青少年局</t>
    <rPh sb="3" eb="6">
      <t>セイショウネン</t>
    </rPh>
    <rPh sb="6" eb="7">
      <t>キョク</t>
    </rPh>
    <phoneticPr fontId="4"/>
  </si>
  <si>
    <t>環境創造局</t>
    <rPh sb="0" eb="2">
      <t>カンキョウ</t>
    </rPh>
    <rPh sb="2" eb="4">
      <t>ソウゾウ</t>
    </rPh>
    <rPh sb="4" eb="5">
      <t>キョク</t>
    </rPh>
    <phoneticPr fontId="4"/>
  </si>
  <si>
    <t>港湾局</t>
    <rPh sb="0" eb="2">
      <t>コウワン</t>
    </rPh>
    <rPh sb="2" eb="3">
      <t>キョク</t>
    </rPh>
    <phoneticPr fontId="4"/>
  </si>
  <si>
    <t>市民局</t>
    <rPh sb="2" eb="3">
      <t>キョク</t>
    </rPh>
    <phoneticPr fontId="4"/>
  </si>
  <si>
    <t>経済局</t>
    <rPh sb="0" eb="2">
      <t>ケイザイ</t>
    </rPh>
    <rPh sb="2" eb="3">
      <t>キョク</t>
    </rPh>
    <phoneticPr fontId="4"/>
  </si>
  <si>
    <t>市民局</t>
    <rPh sb="0" eb="2">
      <t>シミン</t>
    </rPh>
    <rPh sb="2" eb="3">
      <t>キョク</t>
    </rPh>
    <phoneticPr fontId="4"/>
  </si>
  <si>
    <t>所管局</t>
    <rPh sb="0" eb="2">
      <t>ショカン</t>
    </rPh>
    <rPh sb="2" eb="3">
      <t>キョク</t>
    </rPh>
    <phoneticPr fontId="4"/>
  </si>
  <si>
    <t>管理運営
コスト
（千円）</t>
    <rPh sb="0" eb="2">
      <t>カンリ</t>
    </rPh>
    <rPh sb="2" eb="4">
      <t>ウンエイ</t>
    </rPh>
    <rPh sb="10" eb="12">
      <t>センエン</t>
    </rPh>
    <phoneticPr fontId="4"/>
  </si>
  <si>
    <t>減免
(千円）</t>
    <rPh sb="0" eb="2">
      <t>ゲンメン</t>
    </rPh>
    <rPh sb="4" eb="6">
      <t>センエン</t>
    </rPh>
    <phoneticPr fontId="4"/>
  </si>
  <si>
    <t>使用料等の
収入
(千円）</t>
    <rPh sb="0" eb="3">
      <t>シヨウリョウ</t>
    </rPh>
    <rPh sb="3" eb="4">
      <t>トウ</t>
    </rPh>
    <rPh sb="6" eb="8">
      <t>シュウニュウ</t>
    </rPh>
    <rPh sb="10" eb="12">
      <t>センエン</t>
    </rPh>
    <phoneticPr fontId="4"/>
  </si>
  <si>
    <t>＜宿　泊＞　高校生以下600円　25歳未満1,200円
 　その他2,400円
＜日帰り＞　第１研修室：21,200円/1日
　第２研修室：11,800円/1日　</t>
    <rPh sb="1" eb="2">
      <t>ヤド</t>
    </rPh>
    <rPh sb="3" eb="4">
      <t>ハク</t>
    </rPh>
    <rPh sb="6" eb="9">
      <t>コウコウセイ</t>
    </rPh>
    <rPh sb="9" eb="11">
      <t>イカ</t>
    </rPh>
    <rPh sb="14" eb="15">
      <t>エン</t>
    </rPh>
    <rPh sb="18" eb="19">
      <t>サイ</t>
    </rPh>
    <rPh sb="19" eb="21">
      <t>ミマン</t>
    </rPh>
    <rPh sb="26" eb="27">
      <t>エン</t>
    </rPh>
    <rPh sb="32" eb="33">
      <t>タ</t>
    </rPh>
    <rPh sb="38" eb="39">
      <t>エン</t>
    </rPh>
    <rPh sb="41" eb="43">
      <t>ヒガエ</t>
    </rPh>
    <rPh sb="58" eb="59">
      <t>エン</t>
    </rPh>
    <rPh sb="61" eb="62">
      <t>ニチ</t>
    </rPh>
    <rPh sb="76" eb="77">
      <t>エン</t>
    </rPh>
    <rPh sb="79" eb="80">
      <t>ニチ</t>
    </rPh>
    <phoneticPr fontId="5"/>
  </si>
  <si>
    <t>＜個人・プールのみの利用＞
　高齢者500円/2時間　　大人800円/2時間
　子供300円/2時間
＜個人・大浴場のみ利用＞
　高齢者500円/1回　　大人800円/1回
　子供300円/1回</t>
    <rPh sb="1" eb="3">
      <t>コジン</t>
    </rPh>
    <rPh sb="10" eb="12">
      <t>リヨウ</t>
    </rPh>
    <rPh sb="15" eb="18">
      <t>コウレイシャ</t>
    </rPh>
    <rPh sb="21" eb="22">
      <t>エン</t>
    </rPh>
    <rPh sb="24" eb="26">
      <t>ジカン</t>
    </rPh>
    <rPh sb="28" eb="30">
      <t>オトナ</t>
    </rPh>
    <rPh sb="33" eb="34">
      <t>エン</t>
    </rPh>
    <rPh sb="36" eb="38">
      <t>ジカン</t>
    </rPh>
    <rPh sb="40" eb="42">
      <t>コドモ</t>
    </rPh>
    <rPh sb="45" eb="46">
      <t>エン</t>
    </rPh>
    <rPh sb="48" eb="50">
      <t>ジカン</t>
    </rPh>
    <rPh sb="52" eb="54">
      <t>コジン</t>
    </rPh>
    <rPh sb="55" eb="58">
      <t>ダイヨクジョウ</t>
    </rPh>
    <rPh sb="60" eb="62">
      <t>リヨウ</t>
    </rPh>
    <rPh sb="74" eb="75">
      <t>カイ</t>
    </rPh>
    <phoneticPr fontId="5"/>
  </si>
  <si>
    <t>-</t>
    <phoneticPr fontId="4"/>
  </si>
  <si>
    <t>－</t>
    <phoneticPr fontId="4"/>
  </si>
  <si>
    <t>市民の誰もが地域において健康で安心して生活を営むことができるように、地域における福祉活動、保健活動等の振興を図るとともに、福祉サービス、保健サービス等を身近な場所で総合的に提供するため</t>
    <phoneticPr fontId="4"/>
  </si>
  <si>
    <t>保養、研修等の場及び機会を提供することにより、高齢者の健康を増進し、社会参加を促進するとともに、高齢者その他の市民相互の交流を図り、もって高齢者の福祉の向上に寄与するため</t>
    <phoneticPr fontId="4"/>
  </si>
  <si>
    <t>横浜あゆみ荘（障害者研修保養センター）</t>
    <phoneticPr fontId="4"/>
  </si>
  <si>
    <t>障害者、その家族その他の者(以下「障害者等」という。)が研修、保養、レクリエーション等を通じ、相互の親睦を深めることにより障害者の社会参加の促進及び福祉の増進を図るため</t>
    <phoneticPr fontId="4"/>
  </si>
  <si>
    <t>スポーツ、文化活動、レクリエーション等を通じて、障害者の社会参加及び福祉の増進並びに障害者、その介護人その他の市民(以下「障害者等」という。)相互の交流を図るため</t>
    <phoneticPr fontId="4"/>
  </si>
  <si>
    <t>墓地、埋葬等に関する法律(昭和23年法律第48号)に基づく火葬を行うための施設</t>
    <phoneticPr fontId="4"/>
  </si>
  <si>
    <t>市民に美術文化の創造と普及の場を提供し、市民の福祉の増進及び文化の向上に寄与するため</t>
    <phoneticPr fontId="4"/>
  </si>
  <si>
    <t>・指定管理者が主催する行事のために利用する場合（全額減免）</t>
    <phoneticPr fontId="4"/>
  </si>
  <si>
    <t>能、狂言その他の古典芸能(以下「能楽等」という。)の振興を図るため</t>
    <phoneticPr fontId="4"/>
  </si>
  <si>
    <t>教育に関する専門的、技術的事項の調査研究、教育関係職員の研修等を行うとともに、市民に教養及び文化活動並びに芸術の創造と普及の場を提供し、もって教育の振興及び文化の向上に寄与するため</t>
    <phoneticPr fontId="4"/>
  </si>
  <si>
    <t>恵まれた自然環境の中での集団宿泊生活、野外活動、自然観察等を通して、体力の向上を図るとともに豊かな情操及び社会性を培い、心身ともに健全な少年を育成するため</t>
    <phoneticPr fontId="4"/>
  </si>
  <si>
    <t>青少年の健全育成を図るための施設</t>
    <rPh sb="14" eb="16">
      <t>シセツ</t>
    </rPh>
    <phoneticPr fontId="4"/>
  </si>
  <si>
    <t>青少年の健全育成を図るための施設</t>
    <phoneticPr fontId="4"/>
  </si>
  <si>
    <t>屋外における運動その他レクリエーションの提供</t>
    <phoneticPr fontId="4"/>
  </si>
  <si>
    <t>横浜市下野庭スポーツ会館</t>
    <phoneticPr fontId="4"/>
  </si>
  <si>
    <t>スポーツ、レクリエーション等の振興を図り、市民の心身の健全な発達に寄与するため</t>
    <phoneticPr fontId="4"/>
  </si>
  <si>
    <t>・絶滅の恐れのある野生動物の保護・繁殖などの「種の保存」
・動物の遺伝子や生理、生態などの「調査・研究」
・自然環境や野生動物に関する「教育普及活動」
・くつろぎや憩いの場として余暇を楽しむための場の提供である「レクリエーション機能」</t>
    <phoneticPr fontId="4"/>
  </si>
  <si>
    <r>
      <t>・身体障害者手帳の交付を受けている方等及びその介護者が利用する場合(全額減免）</t>
    </r>
    <r>
      <rPr>
        <strike/>
        <sz val="14"/>
        <rFont val="ＭＳ Ｐゴシック"/>
        <family val="3"/>
        <charset val="128"/>
      </rPr>
      <t xml:space="preserve">
</t>
    </r>
    <r>
      <rPr>
        <sz val="14"/>
        <rFont val="ＭＳ Ｐゴシック"/>
        <family val="3"/>
        <charset val="128"/>
      </rPr>
      <t>・教職員に引率された市内の小学校、中学校若しくは高等学校等が教育上の目的で利用する場合（引率する教職員 全額減免、その他の者 5割減免)</t>
    </r>
    <r>
      <rPr>
        <strike/>
        <sz val="14"/>
        <rFont val="ＭＳ Ｐゴシック"/>
        <family val="3"/>
        <charset val="128"/>
      </rPr>
      <t xml:space="preserve">
</t>
    </r>
    <r>
      <rPr>
        <sz val="14"/>
        <rFont val="ＭＳ Ｐゴシック"/>
        <family val="3"/>
        <charset val="128"/>
      </rPr>
      <t>・土曜日に小中高生が利用する場合（全額減免）
・団体割引、招待券等の優遇分</t>
    </r>
    <rPh sb="1" eb="3">
      <t>シンタイ</t>
    </rPh>
    <rPh sb="3" eb="6">
      <t>ショウガイシャ</t>
    </rPh>
    <rPh sb="6" eb="8">
      <t>テチョウ</t>
    </rPh>
    <rPh sb="9" eb="11">
      <t>コウフ</t>
    </rPh>
    <rPh sb="12" eb="13">
      <t>ウ</t>
    </rPh>
    <rPh sb="17" eb="18">
      <t>カタ</t>
    </rPh>
    <rPh sb="18" eb="19">
      <t>ナド</t>
    </rPh>
    <rPh sb="19" eb="20">
      <t>オヨ</t>
    </rPh>
    <rPh sb="23" eb="26">
      <t>カイゴシャ</t>
    </rPh>
    <rPh sb="27" eb="29">
      <t>リヨウ</t>
    </rPh>
    <rPh sb="31" eb="33">
      <t>バアイ</t>
    </rPh>
    <rPh sb="34" eb="36">
      <t>ゼンガク</t>
    </rPh>
    <rPh sb="36" eb="38">
      <t>ゲンメン</t>
    </rPh>
    <rPh sb="68" eb="69">
      <t>ナド</t>
    </rPh>
    <rPh sb="110" eb="113">
      <t>ドヨウビ</t>
    </rPh>
    <rPh sb="114" eb="116">
      <t>ショウチュウ</t>
    </rPh>
    <rPh sb="116" eb="118">
      <t>コウセイ</t>
    </rPh>
    <rPh sb="119" eb="121">
      <t>リヨウ</t>
    </rPh>
    <rPh sb="123" eb="125">
      <t>バアイ</t>
    </rPh>
    <rPh sb="126" eb="128">
      <t>ゼンガク</t>
    </rPh>
    <rPh sb="128" eb="130">
      <t>ゲンメン</t>
    </rPh>
    <rPh sb="134" eb="136">
      <t>ダンタイ</t>
    </rPh>
    <rPh sb="136" eb="138">
      <t>ワリビキ</t>
    </rPh>
    <rPh sb="139" eb="142">
      <t>ショウタイケン</t>
    </rPh>
    <rPh sb="142" eb="143">
      <t>トウ</t>
    </rPh>
    <rPh sb="144" eb="146">
      <t>ユウグウ</t>
    </rPh>
    <rPh sb="146" eb="147">
      <t>ブン</t>
    </rPh>
    <phoneticPr fontId="4"/>
  </si>
  <si>
    <t>消費者の利益の擁護及び増進を図り、もって市民の安全で快適な消費生活の実現に寄与するため</t>
    <phoneticPr fontId="4"/>
  </si>
  <si>
    <t>技能職の振興、雇用による就業の機会の確保並びに勤労者の福祉の増進及び文化の向上を図るため</t>
    <phoneticPr fontId="4"/>
  </si>
  <si>
    <t>多目的ホール　9,800円～19,600円/午前・午後・夜間
会議室（７０１）　800円～1,500円/午前・午後・夜間
※営利目的利用の場合は２倍の料金</t>
    <rPh sb="0" eb="3">
      <t>タモクテキ</t>
    </rPh>
    <rPh sb="12" eb="13">
      <t>エン</t>
    </rPh>
    <rPh sb="20" eb="21">
      <t>エン</t>
    </rPh>
    <rPh sb="22" eb="24">
      <t>ゴゼン</t>
    </rPh>
    <rPh sb="25" eb="27">
      <t>ゴゴ</t>
    </rPh>
    <rPh sb="28" eb="30">
      <t>ヤカン</t>
    </rPh>
    <rPh sb="31" eb="34">
      <t>カイギシツ</t>
    </rPh>
    <rPh sb="43" eb="44">
      <t>エン</t>
    </rPh>
    <rPh sb="50" eb="52">
      <t>エン・</t>
    </rPh>
    <rPh sb="52" eb="54">
      <t>ゴゼン</t>
    </rPh>
    <rPh sb="55" eb="57">
      <t>ゴゴ</t>
    </rPh>
    <rPh sb="58" eb="60">
      <t>ヤカン</t>
    </rPh>
    <rPh sb="62" eb="64">
      <t>エイリ</t>
    </rPh>
    <rPh sb="64" eb="66">
      <t>モクテキ</t>
    </rPh>
    <rPh sb="66" eb="68">
      <t>リヨウ</t>
    </rPh>
    <rPh sb="69" eb="71">
      <t>バアイ</t>
    </rPh>
    <rPh sb="73" eb="74">
      <t>バイ</t>
    </rPh>
    <rPh sb="75" eb="77">
      <t>リョウキン</t>
    </rPh>
    <phoneticPr fontId="5"/>
  </si>
  <si>
    <t>男女共同参画の推進に関する施策を実施し、並びに市民及び事業者による男女共同参画の推進に関する取組を支援するため、男女共同参画の推進拠点として設置</t>
    <phoneticPr fontId="4"/>
  </si>
  <si>
    <t>横浜市松見集会所</t>
    <phoneticPr fontId="4"/>
  </si>
  <si>
    <t>中会議室1,020円/3時間
小会議室480円/3時間
料理室520円/2時間
音楽室780円/3時間
体育室2,190円/3時間</t>
    <rPh sb="0" eb="1">
      <t>チュウ</t>
    </rPh>
    <rPh sb="1" eb="4">
      <t>カイギシツ</t>
    </rPh>
    <rPh sb="9" eb="10">
      <t>エン</t>
    </rPh>
    <rPh sb="12" eb="14">
      <t>ジカン</t>
    </rPh>
    <rPh sb="15" eb="16">
      <t>ショウ</t>
    </rPh>
    <rPh sb="16" eb="19">
      <t>カイギシツ</t>
    </rPh>
    <rPh sb="22" eb="23">
      <t>エン</t>
    </rPh>
    <rPh sb="25" eb="27">
      <t>ジカン</t>
    </rPh>
    <rPh sb="28" eb="30">
      <t>リョウリ</t>
    </rPh>
    <rPh sb="30" eb="31">
      <t>シツ</t>
    </rPh>
    <rPh sb="34" eb="35">
      <t>エン</t>
    </rPh>
    <rPh sb="37" eb="39">
      <t>ジカン</t>
    </rPh>
    <rPh sb="40" eb="43">
      <t>オンガクシツ</t>
    </rPh>
    <rPh sb="46" eb="47">
      <t>エン</t>
    </rPh>
    <rPh sb="49" eb="51">
      <t>ジカン</t>
    </rPh>
    <rPh sb="52" eb="55">
      <t>タイイクシツ</t>
    </rPh>
    <rPh sb="60" eb="61">
      <t>エン</t>
    </rPh>
    <rPh sb="63" eb="65">
      <t>ジカン</t>
    </rPh>
    <phoneticPr fontId="5"/>
  </si>
  <si>
    <t>落語、漫才その他の大衆芸能(以下「大衆芸能」という。)の振興を図るため</t>
    <phoneticPr fontId="4"/>
  </si>
  <si>
    <t>地域に根差した個性ある文化の創造に寄与するため</t>
    <phoneticPr fontId="4"/>
  </si>
  <si>
    <t>＜入場料を徴収しない場合＞
　ホール    47,000円/１日・休日
　　　　　　   40,500円/１日・平日
＜入場料を徴収する場合＞
　 ホール   79,500円/１日・休日
　　　　　     67,500円/１日・平日</t>
    <phoneticPr fontId="4"/>
  </si>
  <si>
    <t>芸術文化の振興を図り、市民の福祉の増進及び芸術文化の向上に寄与するため</t>
    <phoneticPr fontId="4"/>
  </si>
  <si>
    <t>スポーツ医科学に基づき、健康状態や体力に応じたスポーツプログラムを提供するとともに、スポーツを疾病の予防及び治療等に役立てることにより、市民の健康づくりの推進、スポーツの振興及び競技選手の競技力の向上を図るため</t>
    <phoneticPr fontId="4"/>
  </si>
  <si>
    <t>300円/1回・13歳未満
600円/1回・13歳以上</t>
    <phoneticPr fontId="5"/>
  </si>
  <si>
    <t>500/1回・13歳未満
1,000円/1回・13歳以上</t>
    <phoneticPr fontId="5"/>
  </si>
  <si>
    <t>市民に安全で快適な海づりの場を提供することにより、市民の余暇の活用及び健康の増進に寄与するため</t>
    <phoneticPr fontId="4"/>
  </si>
  <si>
    <t>通夜及び告別式を行うため</t>
    <phoneticPr fontId="4"/>
  </si>
  <si>
    <t>三ツ沢墓地</t>
    <phoneticPr fontId="4"/>
  </si>
  <si>
    <t>墓地、埋葬等に関する法律(昭和23年法律第48号。以下「法」という。)の規定による埋葬及び焼骨の埋蔵又は収蔵並びに祭しを行うための施設</t>
    <phoneticPr fontId="4"/>
  </si>
  <si>
    <t>外国人の留学生、研究者等に宿泊施設を提供するとともに、市民の国際理解の増進に寄与するため</t>
    <phoneticPr fontId="4"/>
  </si>
  <si>
    <t>・本市が主催する行事に利用する場合（全額減免）
・市内の高校、専門学校が正規の教育課程で利用する場合（５割減免）</t>
    <phoneticPr fontId="4"/>
  </si>
  <si>
    <t>設置当初はごみ焼却工場の建設に伴う近隣住民への地元還元のため。現在はスポーツ・レクリエーション等の振興を図り、市民の心身の健全な発達に寄与するため。</t>
    <phoneticPr fontId="4"/>
  </si>
  <si>
    <t>宿泊　横浜市民：3,000円/1泊　横浜市民以外：4,000円/1泊
バーデ・ゾーン　500円
ホール　7,000円/13時～17時
ミーティングルーム(中)　4,000円/13時～17時</t>
    <rPh sb="0" eb="2">
      <t>シュクハク</t>
    </rPh>
    <rPh sb="3" eb="7">
      <t>ヨコハマシミン</t>
    </rPh>
    <rPh sb="13" eb="14">
      <t>エン</t>
    </rPh>
    <rPh sb="16" eb="17">
      <t>ハク</t>
    </rPh>
    <rPh sb="18" eb="22">
      <t>ヨコハマシミン</t>
    </rPh>
    <rPh sb="22" eb="24">
      <t>イガイ</t>
    </rPh>
    <rPh sb="30" eb="31">
      <t>エン</t>
    </rPh>
    <rPh sb="33" eb="34">
      <t>ハク</t>
    </rPh>
    <rPh sb="46" eb="47">
      <t>エン</t>
    </rPh>
    <rPh sb="57" eb="58">
      <t>エン</t>
    </rPh>
    <rPh sb="61" eb="62">
      <t>ジ</t>
    </rPh>
    <rPh sb="65" eb="66">
      <t>ジ</t>
    </rPh>
    <rPh sb="77" eb="78">
      <t>チュウ</t>
    </rPh>
    <rPh sb="85" eb="86">
      <t>エン</t>
    </rPh>
    <rPh sb="89" eb="90">
      <t>ジ</t>
    </rPh>
    <rPh sb="93" eb="94">
      <t>ジ</t>
    </rPh>
    <phoneticPr fontId="4"/>
  </si>
  <si>
    <t>・市内の幼稚園・小学校・中学校が利用する場合（５割減免）
・市内の高校が利用する場合（３割減免）
・指定管理者が主催又は共催する事業に利用する場合（全額減免）
・社会福祉法第２条に規定する社会福祉事業のためにスポーツ、レクリエーション、文化活動等の行事を行う場合（５割減免）</t>
    <rPh sb="133" eb="134">
      <t>ワリ</t>
    </rPh>
    <phoneticPr fontId="4"/>
  </si>
  <si>
    <t>●●局</t>
    <rPh sb="2" eb="3">
      <t>キョク</t>
    </rPh>
    <phoneticPr fontId="4"/>
  </si>
  <si>
    <t>●,●●●</t>
    <phoneticPr fontId="4"/>
  </si>
  <si>
    <t>●●</t>
    <phoneticPr fontId="4"/>
  </si>
  <si>
    <t>●,●●●</t>
  </si>
  <si>
    <t>①所管局</t>
    <rPh sb="1" eb="3">
      <t>ショカン</t>
    </rPh>
    <rPh sb="3" eb="4">
      <t>キョク</t>
    </rPh>
    <phoneticPr fontId="4"/>
  </si>
  <si>
    <t>海づり施設（磯子、大黒、本牧の合計）</t>
    <rPh sb="0" eb="1">
      <t>ウミ</t>
    </rPh>
    <rPh sb="1" eb="2">
      <t>コッカイ</t>
    </rPh>
    <rPh sb="3" eb="5">
      <t>シセツ</t>
    </rPh>
    <rPh sb="6" eb="8">
      <t>イソゴ</t>
    </rPh>
    <rPh sb="9" eb="11">
      <t>ダイコク</t>
    </rPh>
    <rPh sb="12" eb="14">
      <t>ホンモク</t>
    </rPh>
    <rPh sb="15" eb="17">
      <t>ゴウケイ</t>
    </rPh>
    <phoneticPr fontId="4"/>
  </si>
  <si>
    <t>・公共的団体を主な構成員とする実行委員会が利用する場合（全額減免）</t>
    <rPh sb="1" eb="4">
      <t>コウキョウテキ</t>
    </rPh>
    <rPh sb="4" eb="6">
      <t>ダンタイ</t>
    </rPh>
    <rPh sb="7" eb="8">
      <t>オモ</t>
    </rPh>
    <rPh sb="9" eb="12">
      <t>コウセイイン</t>
    </rPh>
    <rPh sb="15" eb="17">
      <t>ジッコウ</t>
    </rPh>
    <rPh sb="17" eb="20">
      <t>イインカイ</t>
    </rPh>
    <rPh sb="21" eb="23">
      <t>リヨウ</t>
    </rPh>
    <rPh sb="25" eb="27">
      <t>バアイ</t>
    </rPh>
    <rPh sb="28" eb="30">
      <t>ゼンガク</t>
    </rPh>
    <rPh sb="30" eb="32">
      <t>ゲンメン</t>
    </rPh>
    <phoneticPr fontId="4"/>
  </si>
  <si>
    <t>・横浜市が主催し、若しくは共催し、又は指定管理者が共催する下記事業のために利用する場合（全額減免）
　・障害者のためのスポーツ教室、スポーツ大会等の開催及びスポーツ指導者の育成
　・リハビリテーションスポーツの実施
　・障害者の自主的な文化活動を促進するための事業
　・障害者のスポーツ、文化活動、レクリエーション等に関する相談及び情報の提供
・障害者、介助者、未就学児が利用する場合（全額減免）
・障害者がボーリングを利用する場合（５割減免）</t>
    <rPh sb="44" eb="46">
      <t>ゼンガク</t>
    </rPh>
    <rPh sb="46" eb="48">
      <t>ゲンメン</t>
    </rPh>
    <rPh sb="173" eb="176">
      <t>ショウガイシャ</t>
    </rPh>
    <rPh sb="177" eb="180">
      <t>カイジョシャ</t>
    </rPh>
    <rPh sb="181" eb="185">
      <t>ミシュウガクジ</t>
    </rPh>
    <rPh sb="186" eb="188">
      <t>リヨウ</t>
    </rPh>
    <rPh sb="190" eb="192">
      <t>バアイ</t>
    </rPh>
    <rPh sb="193" eb="195">
      <t>ゼンガク</t>
    </rPh>
    <rPh sb="195" eb="197">
      <t>ゲンメン</t>
    </rPh>
    <rPh sb="200" eb="203">
      <t>ショウガイシャ</t>
    </rPh>
    <rPh sb="210" eb="212">
      <t>リヨウ</t>
    </rPh>
    <rPh sb="214" eb="216">
      <t>バアイ</t>
    </rPh>
    <rPh sb="218" eb="219">
      <t>ワリ</t>
    </rPh>
    <rPh sb="219" eb="221">
      <t>ゲンメン</t>
    </rPh>
    <phoneticPr fontId="4"/>
  </si>
  <si>
    <t>踊場地区センター　※
（会議室、体育室等）</t>
    <rPh sb="0" eb="1">
      <t>オド</t>
    </rPh>
    <rPh sb="1" eb="2">
      <t>バ</t>
    </rPh>
    <rPh sb="2" eb="4">
      <t>チク</t>
    </rPh>
    <rPh sb="12" eb="15">
      <t>カイギシツ</t>
    </rPh>
    <rPh sb="16" eb="19">
      <t>タイイクシツ</t>
    </rPh>
    <rPh sb="19" eb="20">
      <t>トウ</t>
    </rPh>
    <phoneticPr fontId="4"/>
  </si>
  <si>
    <t>長浜野口記念公園の集会施設（長浜ホール）　※※</t>
    <rPh sb="14" eb="16">
      <t>ナガハマ</t>
    </rPh>
    <phoneticPr fontId="4"/>
  </si>
  <si>
    <t>大倉山記念館　※※
（ホール、会議室）</t>
    <rPh sb="0" eb="2">
      <t>オオクラ</t>
    </rPh>
    <rPh sb="2" eb="3">
      <t>ヤマ</t>
    </rPh>
    <rPh sb="3" eb="5">
      <t>キネン</t>
    </rPh>
    <rPh sb="5" eb="6">
      <t>カン</t>
    </rPh>
    <rPh sb="15" eb="18">
      <t>カイギシツ</t>
    </rPh>
    <phoneticPr fontId="4"/>
  </si>
  <si>
    <t>横浜市陶芸センター　※※</t>
    <phoneticPr fontId="4"/>
  </si>
  <si>
    <t>横浜市民ギャラリーあざみ野　※※</t>
    <rPh sb="0" eb="2">
      <t>ヨコハマ</t>
    </rPh>
    <rPh sb="2" eb="4">
      <t>シミン</t>
    </rPh>
    <rPh sb="12" eb="13">
      <t>ノ</t>
    </rPh>
    <phoneticPr fontId="4"/>
  </si>
  <si>
    <t>横浜能楽堂　※※</t>
    <phoneticPr fontId="4"/>
  </si>
  <si>
    <t>久良岐能舞台　※※</t>
    <phoneticPr fontId="4"/>
  </si>
  <si>
    <t>芸能センター（横浜にぎわい座）　※※</t>
    <phoneticPr fontId="4"/>
  </si>
  <si>
    <t>関内ホール　※※</t>
    <rPh sb="0" eb="2">
      <t>カンナイ</t>
    </rPh>
    <phoneticPr fontId="4"/>
  </si>
  <si>
    <t>みなとみらいホール　※※
（ホール、練習室等）</t>
    <rPh sb="18" eb="21">
      <t>レンシュウシツ</t>
    </rPh>
    <rPh sb="21" eb="22">
      <t>トウ</t>
    </rPh>
    <phoneticPr fontId="4"/>
  </si>
  <si>
    <t>〈体育館〉
入場料を徴収しない場合    16,100円～191,500円/１日
入場料を徴収する場合     223,400円～750,000円/１日
〈平沼記念レストハウス〉
　　　　　会議室　　　　　　　　　5,400円～8,000円/１日</t>
    <rPh sb="1" eb="4">
      <t>タイイクカン</t>
    </rPh>
    <rPh sb="27" eb="28">
      <t>エン</t>
    </rPh>
    <rPh sb="36" eb="37">
      <t>エン</t>
    </rPh>
    <rPh sb="63" eb="64">
      <t>エン</t>
    </rPh>
    <rPh sb="79" eb="81">
      <t>ヒラヌマ</t>
    </rPh>
    <rPh sb="81" eb="83">
      <t>キネン</t>
    </rPh>
    <rPh sb="96" eb="99">
      <t>カイギシツ</t>
    </rPh>
    <rPh sb="113" eb="114">
      <t>エン</t>
    </rPh>
    <rPh sb="120" eb="121">
      <t>エン</t>
    </rPh>
    <rPh sb="123" eb="124">
      <t>ニチ</t>
    </rPh>
    <phoneticPr fontId="5"/>
  </si>
  <si>
    <t>社会福祉を目的とする市民の交流及び活動の場を提供し、市民の福祉意識の高揚と主体的な福祉活動の推進を図るため</t>
    <rPh sb="0" eb="2">
      <t>シャカイ</t>
    </rPh>
    <rPh sb="2" eb="4">
      <t>フクシ</t>
    </rPh>
    <rPh sb="5" eb="7">
      <t>モクテキ</t>
    </rPh>
    <rPh sb="10" eb="12">
      <t>シミン</t>
    </rPh>
    <rPh sb="13" eb="15">
      <t>コウリュウ</t>
    </rPh>
    <rPh sb="15" eb="16">
      <t>オヨ</t>
    </rPh>
    <rPh sb="17" eb="19">
      <t>カツドウ</t>
    </rPh>
    <rPh sb="20" eb="21">
      <t>バ</t>
    </rPh>
    <rPh sb="22" eb="24">
      <t>テイキョウ</t>
    </rPh>
    <rPh sb="26" eb="28">
      <t>シミン</t>
    </rPh>
    <rPh sb="29" eb="31">
      <t>フクシ</t>
    </rPh>
    <rPh sb="31" eb="33">
      <t>イシキ</t>
    </rPh>
    <rPh sb="34" eb="36">
      <t>コウヨウ</t>
    </rPh>
    <rPh sb="37" eb="40">
      <t>シュタイテキ</t>
    </rPh>
    <rPh sb="41" eb="43">
      <t>フクシ</t>
    </rPh>
    <rPh sb="43" eb="45">
      <t>カツドウ</t>
    </rPh>
    <rPh sb="46" eb="48">
      <t>スイシン</t>
    </rPh>
    <rPh sb="49" eb="50">
      <t>ハカ</t>
    </rPh>
    <phoneticPr fontId="4"/>
  </si>
  <si>
    <t>福祉・保健従事者・活動者に対して研修の実施、情報の提供等を行い、交流の場を提供することにより、福祉・保健活動等の推進に必要な人材の養成及び確保を図るため</t>
    <rPh sb="5" eb="8">
      <t>ジュウジシャ</t>
    </rPh>
    <rPh sb="11" eb="12">
      <t>シャ</t>
    </rPh>
    <rPh sb="19" eb="21">
      <t>ジッシ</t>
    </rPh>
    <phoneticPr fontId="4"/>
  </si>
  <si>
    <t>・指定管理者が主催・共催する行事のために利用する場合（全額減免）</t>
    <rPh sb="10" eb="12">
      <t>キョウサイ</t>
    </rPh>
    <phoneticPr fontId="4"/>
  </si>
  <si>
    <t>・指定管理者が主催又は共催する事業に利用する場合(全額･5割減免）</t>
    <rPh sb="1" eb="3">
      <t>シテイ</t>
    </rPh>
    <rPh sb="3" eb="5">
      <t>カンリ</t>
    </rPh>
    <rPh sb="5" eb="6">
      <t>シャ</t>
    </rPh>
    <rPh sb="7" eb="9">
      <t>シュサイ</t>
    </rPh>
    <rPh sb="9" eb="10">
      <t>マタ</t>
    </rPh>
    <rPh sb="11" eb="13">
      <t>キョウサイ</t>
    </rPh>
    <rPh sb="15" eb="17">
      <t>ジギョウ</t>
    </rPh>
    <rPh sb="18" eb="20">
      <t>リヨウ</t>
    </rPh>
    <rPh sb="22" eb="24">
      <t>バアイ</t>
    </rPh>
    <rPh sb="25" eb="27">
      <t>ゼンガク</t>
    </rPh>
    <rPh sb="29" eb="30">
      <t>ワリ</t>
    </rPh>
    <rPh sb="30" eb="32">
      <t>ゲンメン</t>
    </rPh>
    <phoneticPr fontId="4"/>
  </si>
  <si>
    <t>・本市が主催する体育行事のために利用する場合（全額減免）</t>
    <phoneticPr fontId="4"/>
  </si>
  <si>
    <t>－</t>
    <phoneticPr fontId="4"/>
  </si>
  <si>
    <t>個人：130円/1時間
団体貸切：平日午前2,700円、平日午後4,200円
　　　　　　　日曜休日午前4,200円、日曜休日午後6,600円</t>
    <rPh sb="0" eb="2">
      <t>コジン</t>
    </rPh>
    <rPh sb="6" eb="7">
      <t>エン</t>
    </rPh>
    <rPh sb="9" eb="11">
      <t>ジカン</t>
    </rPh>
    <rPh sb="12" eb="14">
      <t>ダンタイ</t>
    </rPh>
    <rPh sb="14" eb="16">
      <t>カシキリ</t>
    </rPh>
    <rPh sb="17" eb="19">
      <t>ヘイジツ</t>
    </rPh>
    <rPh sb="19" eb="21">
      <t>ゴゼン</t>
    </rPh>
    <rPh sb="26" eb="27">
      <t>エン</t>
    </rPh>
    <rPh sb="28" eb="30">
      <t>ヘイジツ</t>
    </rPh>
    <rPh sb="30" eb="32">
      <t>ゴゴ</t>
    </rPh>
    <rPh sb="37" eb="38">
      <t>エン</t>
    </rPh>
    <rPh sb="46" eb="48">
      <t>ニチヨウ</t>
    </rPh>
    <rPh sb="48" eb="50">
      <t>キュウジツ</t>
    </rPh>
    <rPh sb="50" eb="52">
      <t>ゴゼン</t>
    </rPh>
    <rPh sb="57" eb="58">
      <t>エン</t>
    </rPh>
    <rPh sb="59" eb="61">
      <t>ニチヨウ</t>
    </rPh>
    <rPh sb="61" eb="63">
      <t>キュウジツ</t>
    </rPh>
    <rPh sb="63" eb="65">
      <t>ゴゴ</t>
    </rPh>
    <rPh sb="70" eb="71">
      <t>エン</t>
    </rPh>
    <phoneticPr fontId="4"/>
  </si>
  <si>
    <t>台町公園野球場　　※※※</t>
    <rPh sb="0" eb="2">
      <t>ダイマチ</t>
    </rPh>
    <rPh sb="2" eb="4">
      <t>コウエン</t>
    </rPh>
    <rPh sb="4" eb="7">
      <t>ヤキュウジョウ</t>
    </rPh>
    <phoneticPr fontId="4"/>
  </si>
  <si>
    <t>東俣野中央公園運動広場　※※※</t>
    <rPh sb="0" eb="1">
      <t>ヒガシ</t>
    </rPh>
    <rPh sb="1" eb="3">
      <t>マタノ</t>
    </rPh>
    <rPh sb="3" eb="5">
      <t>チュウオウ</t>
    </rPh>
    <rPh sb="5" eb="7">
      <t>コウエン</t>
    </rPh>
    <rPh sb="7" eb="11">
      <t>ウンドウヒロバ</t>
    </rPh>
    <phoneticPr fontId="4"/>
  </si>
  <si>
    <t>・障害のある個人及び介助者が利用する場合（５割減免）</t>
    <phoneticPr fontId="4"/>
  </si>
  <si>
    <t>・本市が主催する行事に利用する場合（全額減免）
 ・本市が共催する行事に利用する場合（５割減免）
 ・市内の高校、大学等の正規の教育課程で利用する場合（５割減免）
 ・障害のある個人及び介助者が利用する場合（５割減免）</t>
    <phoneticPr fontId="4"/>
  </si>
  <si>
    <t>資料</t>
    <rPh sb="0" eb="2">
      <t>シリョウ</t>
    </rPh>
    <phoneticPr fontId="4"/>
  </si>
  <si>
    <t>・本市が主催する行事に利用する場合(全額減免）
・指定管理者が主催する行事等に利用する場合（全額減免）</t>
    <rPh sb="1" eb="2">
      <t>ホン</t>
    </rPh>
    <rPh sb="2" eb="3">
      <t>シ</t>
    </rPh>
    <rPh sb="4" eb="6">
      <t>シュサイ</t>
    </rPh>
    <rPh sb="8" eb="10">
      <t>ギョウジ</t>
    </rPh>
    <rPh sb="11" eb="13">
      <t>リヨウ</t>
    </rPh>
    <rPh sb="15" eb="17">
      <t>バアイ</t>
    </rPh>
    <rPh sb="18" eb="22">
      <t>ゼンガクゲンメン</t>
    </rPh>
    <rPh sb="25" eb="27">
      <t>シテイ</t>
    </rPh>
    <rPh sb="27" eb="30">
      <t>カンリシャ</t>
    </rPh>
    <rPh sb="31" eb="33">
      <t>シュサイ</t>
    </rPh>
    <rPh sb="35" eb="37">
      <t>ギョウジ</t>
    </rPh>
    <rPh sb="37" eb="38">
      <t>トウ</t>
    </rPh>
    <rPh sb="39" eb="41">
      <t>リヨウ</t>
    </rPh>
    <rPh sb="43" eb="45">
      <t>バアイ</t>
    </rPh>
    <rPh sb="46" eb="48">
      <t>ゼンガク</t>
    </rPh>
    <rPh sb="48" eb="50">
      <t>ゲンメン</t>
    </rPh>
    <phoneticPr fontId="4"/>
  </si>
  <si>
    <t>・地方公共団体及び公共的団体が利用する場合（５割減免）
・指定管理者が必要と認める場合（全額減免）</t>
    <rPh sb="1" eb="3">
      <t>チホウ</t>
    </rPh>
    <rPh sb="3" eb="5">
      <t>コウキョウ</t>
    </rPh>
    <rPh sb="5" eb="7">
      <t>ダンタイ</t>
    </rPh>
    <rPh sb="7" eb="8">
      <t>オヨ</t>
    </rPh>
    <rPh sb="9" eb="12">
      <t>コウキョウテキ</t>
    </rPh>
    <rPh sb="12" eb="14">
      <t>ダンタイ</t>
    </rPh>
    <rPh sb="15" eb="17">
      <t>リヨウ</t>
    </rPh>
    <rPh sb="19" eb="21">
      <t>バアイ</t>
    </rPh>
    <rPh sb="23" eb="24">
      <t>ワリ</t>
    </rPh>
    <rPh sb="24" eb="26">
      <t>ゲンメン</t>
    </rPh>
    <rPh sb="29" eb="31">
      <t>シテイ</t>
    </rPh>
    <rPh sb="31" eb="33">
      <t>カンリ</t>
    </rPh>
    <rPh sb="33" eb="34">
      <t>シャ</t>
    </rPh>
    <rPh sb="35" eb="37">
      <t>ヒツヨウ</t>
    </rPh>
    <rPh sb="38" eb="39">
      <t>ミト</t>
    </rPh>
    <rPh sb="41" eb="43">
      <t>バアイ</t>
    </rPh>
    <rPh sb="44" eb="46">
      <t>ゼンガク</t>
    </rPh>
    <rPh sb="46" eb="48">
      <t>ゲンメン</t>
    </rPh>
    <phoneticPr fontId="4"/>
  </si>
  <si>
    <t>＜第１研修室＞
　青少年（25歳未満）：無料
　青少年指導者・育成者：300円/1コマ・日曜・休日
　一般：2,400円/1コマ・日曜・休日
＜第２研修室＞
　青少年（25歳未満）：無料
　青少年指導者・育成者：200円/1コマ・日曜・休日
　一般：950円/1コマ・日曜・休日</t>
    <rPh sb="1" eb="2">
      <t>ダイ</t>
    </rPh>
    <rPh sb="3" eb="6">
      <t>ケンシュウシツ</t>
    </rPh>
    <rPh sb="9" eb="12">
      <t>セイショウネン</t>
    </rPh>
    <rPh sb="15" eb="16">
      <t>サイ</t>
    </rPh>
    <rPh sb="16" eb="18">
      <t>ミマン</t>
    </rPh>
    <rPh sb="20" eb="22">
      <t>ムリョウ</t>
    </rPh>
    <rPh sb="38" eb="39">
      <t>エン</t>
    </rPh>
    <rPh sb="51" eb="53">
      <t>イッパン</t>
    </rPh>
    <rPh sb="59" eb="60">
      <t>エン</t>
    </rPh>
    <rPh sb="65" eb="67">
      <t>ニチヨウ</t>
    </rPh>
    <rPh sb="68" eb="70">
      <t>キュウジツ</t>
    </rPh>
    <rPh sb="122" eb="124">
      <t>イッパン</t>
    </rPh>
    <phoneticPr fontId="5"/>
  </si>
  <si>
    <t>・本市が主催する青少年の育成等に関する事業（全額減免）
・青少年以外が特定の目的に供する場合（89％減免等）</t>
    <rPh sb="14" eb="15">
      <t>トウ</t>
    </rPh>
    <rPh sb="16" eb="17">
      <t>カン</t>
    </rPh>
    <rPh sb="29" eb="32">
      <t>セイショウネン</t>
    </rPh>
    <rPh sb="32" eb="34">
      <t>イガイ</t>
    </rPh>
    <rPh sb="35" eb="37">
      <t>トクテイ</t>
    </rPh>
    <rPh sb="38" eb="40">
      <t>モクテキ</t>
    </rPh>
    <rPh sb="41" eb="42">
      <t>キョウ</t>
    </rPh>
    <rPh sb="44" eb="46">
      <t>バアイ</t>
    </rPh>
    <rPh sb="50" eb="52">
      <t>ゲンメン</t>
    </rPh>
    <rPh sb="52" eb="53">
      <t>トウ</t>
    </rPh>
    <phoneticPr fontId="4"/>
  </si>
  <si>
    <t>＜多目的利用室＞
　青少年（25歳未満）：無料
　青少年指導者・育成者：150円/１コマ
　一般：800円/１コマ</t>
    <rPh sb="1" eb="4">
      <t>タモクテキ</t>
    </rPh>
    <rPh sb="4" eb="6">
      <t>リヨウ</t>
    </rPh>
    <rPh sb="6" eb="7">
      <t>シツ</t>
    </rPh>
    <rPh sb="39" eb="40">
      <t>エン</t>
    </rPh>
    <rPh sb="46" eb="48">
      <t>イッパン</t>
    </rPh>
    <rPh sb="52" eb="53">
      <t>エン</t>
    </rPh>
    <phoneticPr fontId="5"/>
  </si>
  <si>
    <t>・本市が主催する青少年の交流等に関する事業（全額減免）
・青少年以外が特定の目的に供する場合（89％減免等）</t>
    <rPh sb="12" eb="14">
      <t>コウリュウ</t>
    </rPh>
    <rPh sb="14" eb="15">
      <t>トウ</t>
    </rPh>
    <rPh sb="16" eb="17">
      <t>カン</t>
    </rPh>
    <rPh sb="29" eb="32">
      <t>セイショウネン</t>
    </rPh>
    <rPh sb="32" eb="34">
      <t>イガイ</t>
    </rPh>
    <rPh sb="35" eb="37">
      <t>トクテイ</t>
    </rPh>
    <rPh sb="38" eb="40">
      <t>モクテキ</t>
    </rPh>
    <rPh sb="41" eb="42">
      <t>キョウ</t>
    </rPh>
    <rPh sb="44" eb="46">
      <t>バアイ</t>
    </rPh>
    <rPh sb="50" eb="52">
      <t>ゲンメン</t>
    </rPh>
    <rPh sb="52" eb="53">
      <t>トウ</t>
    </rPh>
    <phoneticPr fontId="4"/>
  </si>
  <si>
    <t>・本市が主催する青少年の育成等に関する事業（日帰り利用の場合)(全額減免）
・青少年関係団体等が実施する青少年の育成等に関する事業（日帰り利用の場合)(５割減免）</t>
    <rPh sb="22" eb="24">
      <t>ヒガエ</t>
    </rPh>
    <rPh sb="25" eb="27">
      <t>リヨウ</t>
    </rPh>
    <rPh sb="28" eb="30">
      <t>バアイ</t>
    </rPh>
    <rPh sb="46" eb="47">
      <t>トウ</t>
    </rPh>
    <rPh sb="48" eb="50">
      <t>ジッシ</t>
    </rPh>
    <rPh sb="58" eb="59">
      <t>トウ</t>
    </rPh>
    <rPh sb="66" eb="68">
      <t>ヒガエ</t>
    </rPh>
    <rPh sb="69" eb="71">
      <t>リヨウ</t>
    </rPh>
    <rPh sb="72" eb="74">
      <t>バアイ</t>
    </rPh>
    <rPh sb="78" eb="80">
      <t>ゲンメン</t>
    </rPh>
    <phoneticPr fontId="4"/>
  </si>
  <si>
    <t>＜施設使用料＞
　無料
＜実費負担＞
　光熱水費　300円/1泊（一般・市外利用者のみ）
  シーツクリーニング代　270円/1枚
　薪　400円/1束</t>
    <rPh sb="1" eb="3">
      <t>シセツ</t>
    </rPh>
    <rPh sb="3" eb="6">
      <t>シヨウリョウ</t>
    </rPh>
    <rPh sb="9" eb="11">
      <t>ムリョウ</t>
    </rPh>
    <rPh sb="13" eb="15">
      <t>ジッピ</t>
    </rPh>
    <rPh sb="15" eb="17">
      <t>フタン</t>
    </rPh>
    <rPh sb="33" eb="35">
      <t>イッパン</t>
    </rPh>
    <rPh sb="36" eb="38">
      <t>シガイ</t>
    </rPh>
    <rPh sb="38" eb="41">
      <t>リヨウシャ</t>
    </rPh>
    <rPh sb="56" eb="57">
      <t>ダイ</t>
    </rPh>
    <rPh sb="61" eb="62">
      <t>エン</t>
    </rPh>
    <rPh sb="64" eb="65">
      <t>マイ</t>
    </rPh>
    <rPh sb="67" eb="68">
      <t>マキ</t>
    </rPh>
    <rPh sb="72" eb="73">
      <t>エン</t>
    </rPh>
    <rPh sb="75" eb="76">
      <t>タバ</t>
    </rPh>
    <phoneticPr fontId="4"/>
  </si>
  <si>
    <t>青少年の科学技術に対する理解と知識を深めるための施設</t>
    <rPh sb="0" eb="3">
      <t>セイショウネン</t>
    </rPh>
    <rPh sb="4" eb="6">
      <t>カガク</t>
    </rPh>
    <rPh sb="6" eb="8">
      <t>ギジュツ</t>
    </rPh>
    <rPh sb="9" eb="10">
      <t>タイ</t>
    </rPh>
    <rPh sb="12" eb="14">
      <t>リカイ</t>
    </rPh>
    <rPh sb="15" eb="17">
      <t>チシキ</t>
    </rPh>
    <rPh sb="18" eb="19">
      <t>フカ</t>
    </rPh>
    <rPh sb="24" eb="26">
      <t>シセツ</t>
    </rPh>
    <phoneticPr fontId="4"/>
  </si>
  <si>
    <t>　ホール　4,500円～24,000円/1コマ
　大会議室　800円～1,600円/１室・１コマ
　小会議室　400円～800円/１室・１コマ</t>
    <rPh sb="10" eb="11">
      <t>エン</t>
    </rPh>
    <rPh sb="18" eb="19">
      <t>エン</t>
    </rPh>
    <rPh sb="25" eb="26">
      <t>ダイ</t>
    </rPh>
    <rPh sb="26" eb="29">
      <t>カイギシツ</t>
    </rPh>
    <rPh sb="33" eb="34">
      <t>エン</t>
    </rPh>
    <rPh sb="40" eb="41">
      <t>エン</t>
    </rPh>
    <rPh sb="50" eb="51">
      <t>ショウ</t>
    </rPh>
    <rPh sb="51" eb="54">
      <t>カイギシツ</t>
    </rPh>
    <phoneticPr fontId="5"/>
  </si>
  <si>
    <t>・横浜市が社会福祉の目的のために利用する場合（全額減免）
・他の地方公共団体、社会福祉法人その他公益を目的とする団体が社会福祉の目的のために利用する場合及び横浜市が社会福祉目的の目的以外のために利用する場合（５割減免）</t>
    <rPh sb="1" eb="4">
      <t>ヨコハマシ</t>
    </rPh>
    <rPh sb="5" eb="7">
      <t>シャカイ</t>
    </rPh>
    <rPh sb="7" eb="9">
      <t>フクシ</t>
    </rPh>
    <rPh sb="10" eb="12">
      <t>モクテキ</t>
    </rPh>
    <rPh sb="16" eb="18">
      <t>リヨウ</t>
    </rPh>
    <rPh sb="20" eb="22">
      <t>バアイ</t>
    </rPh>
    <rPh sb="23" eb="25">
      <t>ゼンガク</t>
    </rPh>
    <rPh sb="25" eb="27">
      <t>ゲンメン</t>
    </rPh>
    <rPh sb="76" eb="77">
      <t>オヨ</t>
    </rPh>
    <rPh sb="78" eb="81">
      <t>ヨコハマシ</t>
    </rPh>
    <rPh sb="82" eb="84">
      <t>シャカイ</t>
    </rPh>
    <rPh sb="84" eb="86">
      <t>フクシ</t>
    </rPh>
    <rPh sb="86" eb="88">
      <t>モクテキ</t>
    </rPh>
    <rPh sb="89" eb="91">
      <t>モクテキ</t>
    </rPh>
    <rPh sb="91" eb="93">
      <t>イガイ</t>
    </rPh>
    <rPh sb="97" eb="99">
      <t>リヨウ</t>
    </rPh>
    <rPh sb="101" eb="103">
      <t>バアイ</t>
    </rPh>
    <rPh sb="105" eb="106">
      <t>ワリ</t>
    </rPh>
    <rPh sb="106" eb="108">
      <t>ゲンメン</t>
    </rPh>
    <phoneticPr fontId="4"/>
  </si>
  <si>
    <t>一般：2,100円～29,000円/１室・１コマ
福祉保健活動従事者：500円～7,800円/１室・１コマ</t>
    <rPh sb="8" eb="9">
      <t>エン</t>
    </rPh>
    <rPh sb="16" eb="17">
      <t>エン</t>
    </rPh>
    <rPh sb="29" eb="31">
      <t>カツドウ</t>
    </rPh>
    <rPh sb="38" eb="39">
      <t>エン</t>
    </rPh>
    <rPh sb="45" eb="46">
      <t>エン</t>
    </rPh>
    <phoneticPr fontId="5"/>
  </si>
  <si>
    <t>・本市が条例第２条第１号から第３号までに掲げる事業に利用する場合（減免額は市長の承認を得て指定管理者が定める）</t>
    <rPh sb="1" eb="2">
      <t>ホン</t>
    </rPh>
    <rPh sb="2" eb="3">
      <t>シ</t>
    </rPh>
    <rPh sb="4" eb="6">
      <t>ジョウレイ</t>
    </rPh>
    <rPh sb="6" eb="7">
      <t>ダイ</t>
    </rPh>
    <rPh sb="8" eb="9">
      <t>ジョウ</t>
    </rPh>
    <rPh sb="9" eb="10">
      <t>ダイ</t>
    </rPh>
    <rPh sb="11" eb="12">
      <t>ゴウ</t>
    </rPh>
    <rPh sb="14" eb="15">
      <t>ダイ</t>
    </rPh>
    <rPh sb="16" eb="17">
      <t>ゴウ</t>
    </rPh>
    <rPh sb="20" eb="21">
      <t>カカ</t>
    </rPh>
    <rPh sb="23" eb="25">
      <t>ジギョウ</t>
    </rPh>
    <rPh sb="26" eb="28">
      <t>リヨウ</t>
    </rPh>
    <rPh sb="30" eb="32">
      <t>バアイ</t>
    </rPh>
    <rPh sb="33" eb="35">
      <t>ゲンメン</t>
    </rPh>
    <rPh sb="35" eb="36">
      <t>ガク</t>
    </rPh>
    <rPh sb="37" eb="39">
      <t>シチョウ</t>
    </rPh>
    <rPh sb="40" eb="42">
      <t>ショウニン</t>
    </rPh>
    <rPh sb="43" eb="44">
      <t>エ</t>
    </rPh>
    <rPh sb="45" eb="47">
      <t>シテイ</t>
    </rPh>
    <rPh sb="47" eb="50">
      <t>カンリシャ</t>
    </rPh>
    <rPh sb="51" eb="52">
      <t>サダ</t>
    </rPh>
    <phoneticPr fontId="4"/>
  </si>
  <si>
    <t>施設使用料　無料
実費負担
　光熱水費  200円/1泊                                            
  シーツクリーニング代　260円/１枚
　薪　300円/1束</t>
    <rPh sb="0" eb="2">
      <t>シセツ</t>
    </rPh>
    <rPh sb="2" eb="5">
      <t>シヨウリョウ</t>
    </rPh>
    <rPh sb="6" eb="8">
      <t>ムリョウ</t>
    </rPh>
    <rPh sb="9" eb="11">
      <t>ジッピ</t>
    </rPh>
    <rPh sb="11" eb="13">
      <t>フタン</t>
    </rPh>
    <rPh sb="84" eb="85">
      <t>ダイ</t>
    </rPh>
    <rPh sb="89" eb="90">
      <t>エン</t>
    </rPh>
    <rPh sb="92" eb="93">
      <t>マイ</t>
    </rPh>
    <rPh sb="95" eb="96">
      <t>マキ</t>
    </rPh>
    <rPh sb="100" eb="101">
      <t>エン</t>
    </rPh>
    <rPh sb="103" eb="104">
      <t>タバ</t>
    </rPh>
    <phoneticPr fontId="4"/>
  </si>
  <si>
    <t>施設使用料　無料
実費負担
　光熱水費　250円/1泊
　シーツクリーニング代　280円/1枚
　薪　350円/1束</t>
    <rPh sb="0" eb="2">
      <t>シセツ</t>
    </rPh>
    <rPh sb="2" eb="5">
      <t>シヨウリョウ</t>
    </rPh>
    <rPh sb="6" eb="8">
      <t>ムリョウ</t>
    </rPh>
    <rPh sb="9" eb="11">
      <t>ジッピ</t>
    </rPh>
    <rPh sb="11" eb="13">
      <t>フタン</t>
    </rPh>
    <rPh sb="15" eb="19">
      <t>コウネツスイヒ</t>
    </rPh>
    <rPh sb="23" eb="24">
      <t>エン</t>
    </rPh>
    <rPh sb="26" eb="27">
      <t>ハク</t>
    </rPh>
    <rPh sb="38" eb="39">
      <t>ダイ</t>
    </rPh>
    <rPh sb="43" eb="44">
      <t>エン</t>
    </rPh>
    <rPh sb="46" eb="47">
      <t>マイ</t>
    </rPh>
    <rPh sb="49" eb="50">
      <t>マキ</t>
    </rPh>
    <rPh sb="54" eb="55">
      <t>エン</t>
    </rPh>
    <rPh sb="57" eb="58">
      <t>タバ</t>
    </rPh>
    <phoneticPr fontId="4"/>
  </si>
  <si>
    <t>単身室：20,000円/1月　　700円/1日
家族室：30,000円/1月　　1,000円/1日
研究者室：35,000/1月　　1,200円/1日
臨時宿泊室：3,500円/1日</t>
    <rPh sb="0" eb="2">
      <t>タンシン</t>
    </rPh>
    <rPh sb="2" eb="3">
      <t>シツ</t>
    </rPh>
    <rPh sb="10" eb="11">
      <t>エン</t>
    </rPh>
    <rPh sb="13" eb="14">
      <t>ツキ</t>
    </rPh>
    <rPh sb="19" eb="20">
      <t>エン</t>
    </rPh>
    <rPh sb="22" eb="23">
      <t>ヒ</t>
    </rPh>
    <rPh sb="24" eb="26">
      <t>カゾク</t>
    </rPh>
    <rPh sb="26" eb="27">
      <t>シツ</t>
    </rPh>
    <rPh sb="34" eb="35">
      <t>エン</t>
    </rPh>
    <rPh sb="37" eb="38">
      <t>ツキ</t>
    </rPh>
    <rPh sb="45" eb="46">
      <t>エン</t>
    </rPh>
    <rPh sb="48" eb="49">
      <t>ヒ</t>
    </rPh>
    <rPh sb="50" eb="53">
      <t>ケンキュウシャ</t>
    </rPh>
    <rPh sb="53" eb="54">
      <t>シツ</t>
    </rPh>
    <rPh sb="63" eb="64">
      <t>ツキ</t>
    </rPh>
    <rPh sb="71" eb="72">
      <t>エン</t>
    </rPh>
    <rPh sb="74" eb="75">
      <t>ヒ</t>
    </rPh>
    <rPh sb="76" eb="78">
      <t>リンジ</t>
    </rPh>
    <rPh sb="78" eb="81">
      <t>シュクハクシツ</t>
    </rPh>
    <rPh sb="87" eb="88">
      <t>エン</t>
    </rPh>
    <rPh sb="90" eb="91">
      <t>ヒ</t>
    </rPh>
    <phoneticPr fontId="5"/>
  </si>
  <si>
    <t>横浜市の青少年に自然環境における共同生活の場を提供することにより、その心身の健全な発達を図るための施設</t>
    <phoneticPr fontId="4"/>
  </si>
  <si>
    <t>市民の集会その他各種行事の用に供する目的をもって設置</t>
    <rPh sb="24" eb="26">
      <t>セッチ</t>
    </rPh>
    <phoneticPr fontId="4"/>
  </si>
  <si>
    <t>地域住民が、自らの生活環境の向上のために自主的に活動し、及びスポーツ、レクリエーション、クラブ活動等を通じて相互の交流を深めることのできる場として設置</t>
    <rPh sb="73" eb="75">
      <t>セッチ</t>
    </rPh>
    <phoneticPr fontId="4"/>
  </si>
  <si>
    <t>青少年の野外活動体験や様々な年齢層の市民が交流する場として設置</t>
    <rPh sb="0" eb="3">
      <t>セイショウネン</t>
    </rPh>
    <rPh sb="4" eb="6">
      <t>ヤガイ</t>
    </rPh>
    <rPh sb="6" eb="8">
      <t>カツドウ</t>
    </rPh>
    <rPh sb="8" eb="10">
      <t>タイケン</t>
    </rPh>
    <rPh sb="11" eb="13">
      <t>サマザマ</t>
    </rPh>
    <rPh sb="14" eb="17">
      <t>ネンレイソウ</t>
    </rPh>
    <rPh sb="18" eb="20">
      <t>シミン</t>
    </rPh>
    <rPh sb="21" eb="23">
      <t>コウリュウ</t>
    </rPh>
    <rPh sb="25" eb="26">
      <t>バ</t>
    </rPh>
    <rPh sb="29" eb="31">
      <t>セッチ</t>
    </rPh>
    <phoneticPr fontId="4"/>
  </si>
  <si>
    <t>地域における文化活動の拠点として設置</t>
    <rPh sb="0" eb="2">
      <t>チイキ</t>
    </rPh>
    <rPh sb="6" eb="8">
      <t>ブンカ</t>
    </rPh>
    <rPh sb="8" eb="10">
      <t>カツドウ</t>
    </rPh>
    <rPh sb="11" eb="13">
      <t>キョテン</t>
    </rPh>
    <rPh sb="16" eb="18">
      <t>セッチ</t>
    </rPh>
    <phoneticPr fontId="4"/>
  </si>
  <si>
    <t>横浜市民の財産である歴史的建造物及び有形文化財としての施設を適正に保存するとともに、地域における文化活動の拠点として設置</t>
    <rPh sb="0" eb="4">
      <t>ヨコハマシミン</t>
    </rPh>
    <rPh sb="5" eb="7">
      <t>ザイサン</t>
    </rPh>
    <rPh sb="10" eb="13">
      <t>レキシテキ</t>
    </rPh>
    <rPh sb="13" eb="16">
      <t>ケンゾウブツ</t>
    </rPh>
    <rPh sb="16" eb="17">
      <t>オヨ</t>
    </rPh>
    <rPh sb="18" eb="20">
      <t>ユウケイ</t>
    </rPh>
    <rPh sb="20" eb="23">
      <t>ブンカザイ</t>
    </rPh>
    <rPh sb="27" eb="29">
      <t>シセツ</t>
    </rPh>
    <rPh sb="30" eb="32">
      <t>テキセイ</t>
    </rPh>
    <rPh sb="33" eb="35">
      <t>ホゾン</t>
    </rPh>
    <rPh sb="42" eb="44">
      <t>チイキ</t>
    </rPh>
    <rPh sb="48" eb="50">
      <t>ブンカ</t>
    </rPh>
    <rPh sb="50" eb="52">
      <t>カツドウ</t>
    </rPh>
    <rPh sb="53" eb="55">
      <t>キョテン</t>
    </rPh>
    <rPh sb="58" eb="60">
      <t>セッチ</t>
    </rPh>
    <phoneticPr fontId="4"/>
  </si>
  <si>
    <t>山手公園庭球場（テニスコート）　※※※</t>
    <rPh sb="0" eb="2">
      <t>ヤマテ</t>
    </rPh>
    <rPh sb="4" eb="6">
      <t>テイキュウ</t>
    </rPh>
    <rPh sb="6" eb="7">
      <t>ジョウ</t>
    </rPh>
    <phoneticPr fontId="4"/>
  </si>
  <si>
    <t>常盤公園弓道場</t>
    <rPh sb="0" eb="2">
      <t>トキワ</t>
    </rPh>
    <rPh sb="2" eb="4">
      <t>コウエン</t>
    </rPh>
    <rPh sb="4" eb="6">
      <t>キュウドウ</t>
    </rPh>
    <rPh sb="6" eb="7">
      <t>ジョウ</t>
    </rPh>
    <phoneticPr fontId="4"/>
  </si>
  <si>
    <t>公共の福祉の増進</t>
    <rPh sb="0" eb="2">
      <t>コウキョウ</t>
    </rPh>
    <rPh sb="3" eb="5">
      <t>フクシ</t>
    </rPh>
    <rPh sb="6" eb="8">
      <t>ゾウシン</t>
    </rPh>
    <phoneticPr fontId="4"/>
  </si>
  <si>
    <t>主な施設の現状のコストと使用料の状況（平成24年度決算）</t>
    <rPh sb="0" eb="1">
      <t>オモ</t>
    </rPh>
    <rPh sb="2" eb="4">
      <t>シセツ</t>
    </rPh>
    <rPh sb="5" eb="7">
      <t>ゲンジョウ</t>
    </rPh>
    <rPh sb="12" eb="15">
      <t>シヨウリョウ</t>
    </rPh>
    <rPh sb="16" eb="18">
      <t>ジョウキョウ</t>
    </rPh>
    <rPh sb="19" eb="21">
      <t>ヘイセイ</t>
    </rPh>
    <rPh sb="23" eb="25">
      <t>ネンド</t>
    </rPh>
    <rPh sb="25" eb="27">
      <t>ケッサン</t>
    </rPh>
    <phoneticPr fontId="4"/>
  </si>
  <si>
    <t>利用者負担割合
(24年度決算)</t>
    <rPh sb="0" eb="3">
      <t>リヨウシャ</t>
    </rPh>
    <rPh sb="3" eb="5">
      <t>フタン</t>
    </rPh>
    <rPh sb="5" eb="7">
      <t>ワリアイ</t>
    </rPh>
    <rPh sb="11" eb="13">
      <t>ネンド</t>
    </rPh>
    <rPh sb="13" eb="15">
      <t>ケッサン</t>
    </rPh>
    <phoneticPr fontId="4"/>
  </si>
  <si>
    <t>潮田公園コミュニティハウス　※</t>
    <phoneticPr fontId="4"/>
  </si>
  <si>
    <t>男女共同参画センター横浜南（ホール、会議室等）　※</t>
    <rPh sb="12" eb="13">
      <t>ミナミ</t>
    </rPh>
    <rPh sb="18" eb="21">
      <t>カイギシツ</t>
    </rPh>
    <rPh sb="21" eb="22">
      <t>トウ</t>
    </rPh>
    <phoneticPr fontId="4"/>
  </si>
  <si>
    <t>横浜市青少年交流センター　※</t>
    <rPh sb="0" eb="3">
      <t>ヨコハマシ</t>
    </rPh>
    <rPh sb="3" eb="6">
      <t>セイショウネン</t>
    </rPh>
    <rPh sb="6" eb="8">
      <t>コウリュウ</t>
    </rPh>
    <phoneticPr fontId="4"/>
  </si>
  <si>
    <t>障害者スポーツ文化センター横浜ラポール　※</t>
    <phoneticPr fontId="4"/>
  </si>
  <si>
    <t>福祉保健研修交流センターウィリング横浜(研修室、和室、実習室)　※</t>
    <rPh sb="24" eb="26">
      <t>ワシツ</t>
    </rPh>
    <rPh sb="27" eb="30">
      <t>ジッシュウシツ</t>
    </rPh>
    <phoneticPr fontId="4"/>
  </si>
  <si>
    <t>主な施設の現状のコストと使用料の状況（平成25年度決算）</t>
    <rPh sb="0" eb="1">
      <t>オモ</t>
    </rPh>
    <rPh sb="2" eb="4">
      <t>シセツ</t>
    </rPh>
    <rPh sb="5" eb="7">
      <t>ゲンジョウ</t>
    </rPh>
    <rPh sb="12" eb="15">
      <t>シヨウリョウ</t>
    </rPh>
    <rPh sb="16" eb="18">
      <t>ジョウキョウ</t>
    </rPh>
    <rPh sb="19" eb="21">
      <t>ヘイセイ</t>
    </rPh>
    <rPh sb="23" eb="25">
      <t>ネンド</t>
    </rPh>
    <rPh sb="25" eb="27">
      <t>ケッサン</t>
    </rPh>
    <phoneticPr fontId="4"/>
  </si>
  <si>
    <t>利用者負担割合
(25年度決算)</t>
    <rPh sb="0" eb="3">
      <t>リヨウシャ</t>
    </rPh>
    <rPh sb="3" eb="5">
      <t>フタン</t>
    </rPh>
    <rPh sb="5" eb="7">
      <t>ワリアイ</t>
    </rPh>
    <rPh sb="11" eb="13">
      <t>ネンド</t>
    </rPh>
    <rPh sb="13" eb="15">
      <t>ケッサン</t>
    </rPh>
    <phoneticPr fontId="4"/>
  </si>
  <si>
    <t>横浜市平沼記念体育館　※</t>
    <rPh sb="0" eb="2">
      <t>ヨコハマ</t>
    </rPh>
    <rPh sb="2" eb="3">
      <t>シ</t>
    </rPh>
    <phoneticPr fontId="4"/>
  </si>
  <si>
    <t>金井公園野球場　　※※※</t>
    <rPh sb="0" eb="2">
      <t>カナイ</t>
    </rPh>
    <rPh sb="2" eb="4">
      <t>コウエン</t>
    </rPh>
    <rPh sb="4" eb="7">
      <t>ヤキュウジョウ</t>
    </rPh>
    <phoneticPr fontId="4"/>
  </si>
  <si>
    <t>清水ヶ丘公園運動広場　※※※</t>
    <rPh sb="0" eb="4">
      <t>シミズガオカ</t>
    </rPh>
    <rPh sb="4" eb="6">
      <t>コウエン</t>
    </rPh>
    <rPh sb="6" eb="10">
      <t>ウンドウヒロバ</t>
    </rPh>
    <phoneticPr fontId="4"/>
  </si>
  <si>
    <t>金井公園庭球場（テニスコート）　※※※</t>
    <rPh sb="0" eb="2">
      <t>カナイ</t>
    </rPh>
    <rPh sb="4" eb="6">
      <t>テイキュウ</t>
    </rPh>
    <rPh sb="6" eb="7">
      <t>ジョウ</t>
    </rPh>
    <phoneticPr fontId="4"/>
  </si>
  <si>
    <t>横浜市社会教育コーナー（研修室等）　※</t>
    <rPh sb="12" eb="15">
      <t>ケンシュウシツ</t>
    </rPh>
    <rPh sb="15" eb="16">
      <t>トウ</t>
    </rPh>
    <phoneticPr fontId="4"/>
  </si>
  <si>
    <t>スポーツ、レクリエーション等の振興を図り、市民の心身の健全な発達に寄与するため</t>
    <phoneticPr fontId="4"/>
  </si>
  <si>
    <t>余熱利用プール　（23年度決算）
　旭プール</t>
    <rPh sb="0" eb="2">
      <t>ヨネツ</t>
    </rPh>
    <rPh sb="2" eb="4">
      <t>リヨウ</t>
    </rPh>
    <rPh sb="11" eb="13">
      <t>ネンド</t>
    </rPh>
    <rPh sb="13" eb="15">
      <t>ケッサン</t>
    </rPh>
    <phoneticPr fontId="4"/>
  </si>
  <si>
    <t>横浜市民ふれあいの里　「上郷・森の家」
（宿泊、バーデ・ゾーン、ホール等）
（23年度決算）</t>
    <rPh sb="0" eb="2">
      <t>ヨコハマ</t>
    </rPh>
    <rPh sb="2" eb="4">
      <t>シミン</t>
    </rPh>
    <rPh sb="9" eb="10">
      <t>サト</t>
    </rPh>
    <rPh sb="12" eb="14">
      <t>ウワゴウ</t>
    </rPh>
    <rPh sb="15" eb="16">
      <t>モリ</t>
    </rPh>
    <rPh sb="17" eb="18">
      <t>イエ</t>
    </rPh>
    <rPh sb="21" eb="23">
      <t>シュクハク</t>
    </rPh>
    <rPh sb="35" eb="36">
      <t>トウ</t>
    </rPh>
    <rPh sb="41" eb="43">
      <t>ネンド</t>
    </rPh>
    <rPh sb="43" eb="45">
      <t>ケッサン</t>
    </rPh>
    <phoneticPr fontId="4"/>
  </si>
  <si>
    <t>横浜市社会福祉センター（ホール、会議室）※</t>
    <rPh sb="0" eb="3">
      <t>ヨコハマシ</t>
    </rPh>
    <rPh sb="3" eb="5">
      <t>シャカイ</t>
    </rPh>
    <rPh sb="5" eb="7">
      <t>フクシ</t>
    </rPh>
    <rPh sb="16" eb="19">
      <t>カイギシツ</t>
    </rPh>
    <phoneticPr fontId="4"/>
  </si>
  <si>
    <t>金沢区福祉保健活動拠点　※</t>
    <rPh sb="0" eb="3">
      <t>カナザワク</t>
    </rPh>
    <phoneticPr fontId="4"/>
  </si>
  <si>
    <t>横浜市スポーツ医科学センター　※</t>
    <phoneticPr fontId="4"/>
  </si>
  <si>
    <t>新鶴見小コミュニティハウス　※</t>
    <rPh sb="0" eb="1">
      <t>シン</t>
    </rPh>
    <rPh sb="1" eb="3">
      <t>ツルミ</t>
    </rPh>
    <rPh sb="3" eb="4">
      <t>ショウ</t>
    </rPh>
    <phoneticPr fontId="4"/>
  </si>
  <si>
    <t>横浜市スポーツ医科学センター　※</t>
    <phoneticPr fontId="4"/>
  </si>
  <si>
    <t>主な施設の現状のコストと使用料の状況（平成23年度決算）</t>
    <rPh sb="0" eb="1">
      <t>オモ</t>
    </rPh>
    <rPh sb="2" eb="4">
      <t>シセツ</t>
    </rPh>
    <rPh sb="5" eb="7">
      <t>ゲンジョウ</t>
    </rPh>
    <rPh sb="12" eb="15">
      <t>シヨウリョウ</t>
    </rPh>
    <rPh sb="16" eb="18">
      <t>ジョウキョウ</t>
    </rPh>
    <rPh sb="19" eb="21">
      <t>ヘイセイ</t>
    </rPh>
    <rPh sb="23" eb="25">
      <t>ネンド</t>
    </rPh>
    <rPh sb="25" eb="27">
      <t>ケッサン</t>
    </rPh>
    <phoneticPr fontId="4"/>
  </si>
  <si>
    <t>利用者負担割合
(23年度決算)</t>
    <rPh sb="0" eb="3">
      <t>リヨウシャ</t>
    </rPh>
    <rPh sb="3" eb="5">
      <t>フタン</t>
    </rPh>
    <rPh sb="5" eb="7">
      <t>ワリアイ</t>
    </rPh>
    <rPh sb="11" eb="13">
      <t>ネンド</t>
    </rPh>
    <rPh sb="13" eb="15">
      <t>ケッサン</t>
    </rPh>
    <phoneticPr fontId="4"/>
  </si>
  <si>
    <t>スポーツ、レクリエーション等の振興を図り、市民の心身の健全な発達に寄与するため</t>
    <phoneticPr fontId="4"/>
  </si>
  <si>
    <t>・本市が主催する体育行事のために利用する場合（全額減免）</t>
    <phoneticPr fontId="4"/>
  </si>
  <si>
    <t>横浜市平沼記念体育館</t>
    <rPh sb="0" eb="2">
      <t>ヨコハマ</t>
    </rPh>
    <rPh sb="2" eb="3">
      <t>シ</t>
    </rPh>
    <phoneticPr fontId="4"/>
  </si>
  <si>
    <t>・本市が主催する行事に利用する場合（全額減免）
・市内の高校、専門学校が正規の教育課程で利用する場合（５割減免）</t>
    <phoneticPr fontId="4"/>
  </si>
  <si>
    <t>横浜市下野庭スポーツ会館</t>
    <phoneticPr fontId="4"/>
  </si>
  <si>
    <t>-</t>
    <phoneticPr fontId="4"/>
  </si>
  <si>
    <t>－</t>
    <phoneticPr fontId="4"/>
  </si>
  <si>
    <t>男女共同参画センター横浜南（ホール、会議室等）</t>
    <rPh sb="12" eb="13">
      <t>ミナミ</t>
    </rPh>
    <rPh sb="18" eb="21">
      <t>カイギシツ</t>
    </rPh>
    <rPh sb="21" eb="22">
      <t>トウ</t>
    </rPh>
    <phoneticPr fontId="4"/>
  </si>
  <si>
    <t>男女共同参画の推進に関する施策を実施し、並びに市民及び事業者による男女共同参画の推進に関する取組を支援するため、男女共同参画の推進拠点として設置</t>
    <phoneticPr fontId="4"/>
  </si>
  <si>
    <t>潮田公園コミュニティハウス</t>
    <phoneticPr fontId="4"/>
  </si>
  <si>
    <t>余熱利用プール
　旭プール</t>
    <rPh sb="0" eb="2">
      <t>ヨネツ</t>
    </rPh>
    <rPh sb="2" eb="4">
      <t>リヨウ</t>
    </rPh>
    <phoneticPr fontId="4"/>
  </si>
  <si>
    <t>設置当初はごみ焼却工場の建設に伴う近隣住民への地元還元のため。現在はスポーツ・レクリエーション等の振興を図り、市民の心身の健全な発達に寄与するため。</t>
    <phoneticPr fontId="4"/>
  </si>
  <si>
    <t>横浜市民ふれあいの里　「上郷・森の家」
（宿泊、バーデ・ゾーン、ホール等）</t>
    <rPh sb="0" eb="2">
      <t>ヨコハマ</t>
    </rPh>
    <rPh sb="2" eb="4">
      <t>シミン</t>
    </rPh>
    <rPh sb="9" eb="10">
      <t>サト</t>
    </rPh>
    <rPh sb="12" eb="14">
      <t>ウワゴウ</t>
    </rPh>
    <rPh sb="15" eb="16">
      <t>モリ</t>
    </rPh>
    <rPh sb="17" eb="18">
      <t>イエ</t>
    </rPh>
    <rPh sb="21" eb="23">
      <t>シュクハク</t>
    </rPh>
    <rPh sb="35" eb="36">
      <t>トウ</t>
    </rPh>
    <phoneticPr fontId="4"/>
  </si>
  <si>
    <t>＜入場料を徴収しない場合＞
　ホール    47,000円/１日・休日
　　　　　　   40,500円/１日・平日
＜入場料を徴収する場合＞
　 ホール   79,500円/１日・休日
　　　　　     67,500円/１日・平日</t>
    <phoneticPr fontId="4"/>
  </si>
  <si>
    <t>・指定管理者が主催する行事のために利用する場合（全額減免）</t>
    <phoneticPr fontId="4"/>
  </si>
  <si>
    <t>横浜市陶芸センター　※※</t>
    <phoneticPr fontId="4"/>
  </si>
  <si>
    <t>－</t>
    <phoneticPr fontId="4"/>
  </si>
  <si>
    <t>市民に美術文化の創造と普及の場を提供し、市民の福祉の増進及び文化の向上に寄与するため</t>
    <phoneticPr fontId="4"/>
  </si>
  <si>
    <t>・指定管理者が主催する行事のために利用する場合（全額減免）</t>
    <phoneticPr fontId="4"/>
  </si>
  <si>
    <t>横浜能楽堂　※※</t>
    <phoneticPr fontId="4"/>
  </si>
  <si>
    <t>能、狂言その他の古典芸能(以下「能楽等」という。)の振興を図るため</t>
    <phoneticPr fontId="4"/>
  </si>
  <si>
    <t>久良岐能舞台　※※</t>
    <phoneticPr fontId="4"/>
  </si>
  <si>
    <t>能、狂言その他の古典芸能(以下「能楽等」という。)の振興を図るため</t>
    <phoneticPr fontId="4"/>
  </si>
  <si>
    <t>消費者の利益の擁護及び増進を図り、もって市民の安全で快適な消費生活の実現に寄与するため</t>
    <phoneticPr fontId="4"/>
  </si>
  <si>
    <t>横浜市青少年交流センター</t>
    <rPh sb="0" eb="3">
      <t>ヨコハマシ</t>
    </rPh>
    <rPh sb="3" eb="6">
      <t>セイショウネン</t>
    </rPh>
    <rPh sb="6" eb="8">
      <t>コウリュウ</t>
    </rPh>
    <phoneticPr fontId="4"/>
  </si>
  <si>
    <t>障害者スポーツ文化センター横浜ラポール</t>
    <phoneticPr fontId="4"/>
  </si>
  <si>
    <t>金沢区福祉保健活動拠点</t>
    <rPh sb="0" eb="3">
      <t>カナザワク</t>
    </rPh>
    <phoneticPr fontId="4"/>
  </si>
  <si>
    <t>福祉保健研修交流センターウィリング横浜(研修室、和室、実習室)</t>
    <rPh sb="24" eb="26">
      <t>ワシツ</t>
    </rPh>
    <rPh sb="27" eb="30">
      <t>ジッシュウシツ</t>
    </rPh>
    <phoneticPr fontId="4"/>
  </si>
  <si>
    <t>横浜市スポーツ医科学センター
（25ｍプール利用）</t>
    <rPh sb="22" eb="24">
      <t>リヨウ</t>
    </rPh>
    <phoneticPr fontId="4"/>
  </si>
  <si>
    <t>横浜市社会教育コーナー（研修室等）</t>
    <rPh sb="12" eb="15">
      <t>ケンシュウシツ</t>
    </rPh>
    <rPh sb="15" eb="16">
      <t>トウ</t>
    </rPh>
    <phoneticPr fontId="4"/>
  </si>
  <si>
    <t>新鶴見小コミュニティハウス</t>
    <rPh sb="0" eb="1">
      <t>シン</t>
    </rPh>
    <rPh sb="1" eb="3">
      <t>ツルミ</t>
    </rPh>
    <rPh sb="3" eb="4">
      <t>ショウ</t>
    </rPh>
    <phoneticPr fontId="4"/>
  </si>
  <si>
    <t>政策局</t>
    <rPh sb="0" eb="2">
      <t>セイサク</t>
    </rPh>
    <rPh sb="2" eb="3">
      <t>キョク</t>
    </rPh>
    <phoneticPr fontId="4"/>
  </si>
  <si>
    <t>大人600円　高校生・中人300円　小・中学生200円</t>
    <rPh sb="0" eb="2">
      <t>オトナ</t>
    </rPh>
    <rPh sb="5" eb="6">
      <t>エン</t>
    </rPh>
    <rPh sb="7" eb="10">
      <t>コウコウセイ</t>
    </rPh>
    <rPh sb="11" eb="12">
      <t>チュウ</t>
    </rPh>
    <rPh sb="12" eb="13">
      <t>ニン</t>
    </rPh>
    <rPh sb="16" eb="17">
      <t>エン</t>
    </rPh>
    <rPh sb="18" eb="19">
      <t>ショウ</t>
    </rPh>
    <rPh sb="20" eb="23">
      <t>チュウガクセイ</t>
    </rPh>
    <rPh sb="26" eb="27">
      <t>エン</t>
    </rPh>
    <phoneticPr fontId="5"/>
  </si>
  <si>
    <t>大人500円　高校生・中人300円　小・中学生200円</t>
    <rPh sb="0" eb="2">
      <t>オトナ</t>
    </rPh>
    <rPh sb="5" eb="6">
      <t>エン</t>
    </rPh>
    <rPh sb="7" eb="10">
      <t>コウコウセイ</t>
    </rPh>
    <rPh sb="11" eb="12">
      <t>チュウ</t>
    </rPh>
    <rPh sb="12" eb="13">
      <t>ニン</t>
    </rPh>
    <rPh sb="16" eb="17">
      <t>エン</t>
    </rPh>
    <rPh sb="18" eb="19">
      <t>ショウ</t>
    </rPh>
    <rPh sb="20" eb="23">
      <t>チュウガクセイ</t>
    </rPh>
    <rPh sb="26" eb="27">
      <t>エン</t>
    </rPh>
    <phoneticPr fontId="5"/>
  </si>
  <si>
    <t>＜通常利用（福祉保健活動）＞
　無料
＜目的外使用＞
　多目的ホール460円/１時間
　地域ケアルーム・調理室・ボランティアルーム140円/１時間</t>
    <rPh sb="1" eb="5">
      <t>ツウジョウリヨウ</t>
    </rPh>
    <rPh sb="6" eb="12">
      <t>フクシホケンカツドウ</t>
    </rPh>
    <rPh sb="16" eb="18">
      <t>ムリョウ</t>
    </rPh>
    <rPh sb="20" eb="22">
      <t>モクテキ</t>
    </rPh>
    <rPh sb="22" eb="23">
      <t>ガイ</t>
    </rPh>
    <rPh sb="23" eb="25">
      <t>シヨウ</t>
    </rPh>
    <rPh sb="28" eb="31">
      <t>タモクテキ</t>
    </rPh>
    <rPh sb="37" eb="38">
      <t>エン</t>
    </rPh>
    <rPh sb="40" eb="42">
      <t>ジカン</t>
    </rPh>
    <rPh sb="44" eb="46">
      <t>チイキ</t>
    </rPh>
    <rPh sb="52" eb="55">
      <t>チョウリシツ</t>
    </rPh>
    <rPh sb="68" eb="69">
      <t>エン</t>
    </rPh>
    <rPh sb="71" eb="73">
      <t>ジカン</t>
    </rPh>
    <phoneticPr fontId="5"/>
  </si>
  <si>
    <t>＜プール＞
300円/1回・13歳未満
600円/1回・13歳以上
＜トレーニングルーム＞
500/1回・13歳未満
1,000円/1回・13歳以上</t>
    <phoneticPr fontId="5"/>
  </si>
  <si>
    <t>横浜市社会福祉センター（ホール、会議室）　※</t>
    <rPh sb="0" eb="3">
      <t>ヨコハマシ</t>
    </rPh>
    <rPh sb="3" eb="5">
      <t>シャカイ</t>
    </rPh>
    <rPh sb="5" eb="7">
      <t>フクシ</t>
    </rPh>
    <rPh sb="16" eb="19">
      <t>カイギシツ</t>
    </rPh>
    <phoneticPr fontId="4"/>
  </si>
  <si>
    <t>磯子区民文化センター
（ホール、ギャラリー、練習室等）　※</t>
    <rPh sb="22" eb="25">
      <t>レンシュウシツ</t>
    </rPh>
    <rPh sb="25" eb="26">
      <t>トウ</t>
    </rPh>
    <phoneticPr fontId="4"/>
  </si>
  <si>
    <t>長浜野口記念公園の集会施設（長浜ホール）　※、※※</t>
    <rPh sb="14" eb="16">
      <t>ナガハマ</t>
    </rPh>
    <phoneticPr fontId="4"/>
  </si>
  <si>
    <t>ホール
＜入場料を徴収しない場合＞
10,000円/１日・土曜、日曜、休日
 8,500円/１日・平日
＜入場料を徴収する場合＞
17,000円/１日・土曜、日曜、休日
14,500円/１日・平日</t>
    <rPh sb="5" eb="7">
      <t>ニュウジョウ</t>
    </rPh>
    <rPh sb="7" eb="8">
      <t>リョウ</t>
    </rPh>
    <rPh sb="9" eb="11">
      <t>チョウシュウ</t>
    </rPh>
    <rPh sb="14" eb="16">
      <t>バアイ</t>
    </rPh>
    <rPh sb="24" eb="25">
      <t>エン</t>
    </rPh>
    <rPh sb="27" eb="28">
      <t>ニチ</t>
    </rPh>
    <rPh sb="29" eb="31">
      <t>ドヨウ</t>
    </rPh>
    <rPh sb="32" eb="34">
      <t>ニチヨウ</t>
    </rPh>
    <rPh sb="35" eb="37">
      <t>キュウジツ</t>
    </rPh>
    <rPh sb="44" eb="45">
      <t>エン</t>
    </rPh>
    <rPh sb="47" eb="48">
      <t>ニチ</t>
    </rPh>
    <rPh sb="49" eb="51">
      <t>ヘイジツ</t>
    </rPh>
    <rPh sb="53" eb="55">
      <t>ニュウジョウ</t>
    </rPh>
    <rPh sb="55" eb="56">
      <t>リョウ</t>
    </rPh>
    <rPh sb="57" eb="59">
      <t>チョウシュウ</t>
    </rPh>
    <rPh sb="61" eb="63">
      <t>バアイ</t>
    </rPh>
    <rPh sb="71" eb="72">
      <t>エン</t>
    </rPh>
    <rPh sb="74" eb="75">
      <t>ニチ</t>
    </rPh>
    <rPh sb="76" eb="78">
      <t>ドヨウ</t>
    </rPh>
    <rPh sb="79" eb="81">
      <t>ニチヨウ</t>
    </rPh>
    <rPh sb="82" eb="84">
      <t>キュウジツ</t>
    </rPh>
    <rPh sb="91" eb="92">
      <t>エン</t>
    </rPh>
    <rPh sb="94" eb="95">
      <t>ニチ</t>
    </rPh>
    <rPh sb="96" eb="98">
      <t>ヘイジツ</t>
    </rPh>
    <phoneticPr fontId="5"/>
  </si>
  <si>
    <t>芸能センター（横浜にぎわい座）　※、※※</t>
    <phoneticPr fontId="4"/>
  </si>
  <si>
    <t>第１会議室及び第２会議室　
（１）平日 
 　①1,000円/3時間(9～12時、13～16時)
 　②2,000円/3時間(16～19時)
（２）土曜日
　 ①1,200円/3時間(9～12時)
 　②2,000円/4時間(13～17時)
第３会議室　
（１）平日 
 　①2,000円/3時間(9～12時、13～16時)
 　②3,000円/3時間(16～19時)
（２）土曜日 
 　①2,400円/3時間(9～12時)
 　②3,200円/4時間(13～17時)</t>
    <rPh sb="0" eb="1">
      <t>ダイ</t>
    </rPh>
    <rPh sb="2" eb="5">
      <t>カイギシツ</t>
    </rPh>
    <rPh sb="5" eb="6">
      <t>オヨ</t>
    </rPh>
    <rPh sb="7" eb="8">
      <t>ダイ</t>
    </rPh>
    <rPh sb="9" eb="12">
      <t>カイギシツ</t>
    </rPh>
    <rPh sb="17" eb="19">
      <t>ヘイジツ</t>
    </rPh>
    <rPh sb="29" eb="30">
      <t>エン</t>
    </rPh>
    <rPh sb="39" eb="40">
      <t>ジ</t>
    </rPh>
    <rPh sb="46" eb="47">
      <t>ジ</t>
    </rPh>
    <rPh sb="57" eb="58">
      <t>エン</t>
    </rPh>
    <rPh sb="74" eb="77">
      <t>ドヨウビ</t>
    </rPh>
    <rPh sb="121" eb="122">
      <t>ダイ</t>
    </rPh>
    <rPh sb="123" eb="126">
      <t>カイギシツ</t>
    </rPh>
    <rPh sb="188" eb="191">
      <t>ドヨウビ</t>
    </rPh>
    <phoneticPr fontId="5"/>
  </si>
  <si>
    <t>-</t>
    <phoneticPr fontId="4"/>
  </si>
  <si>
    <t>-</t>
    <phoneticPr fontId="4"/>
  </si>
  <si>
    <t>-</t>
    <phoneticPr fontId="5"/>
  </si>
  <si>
    <t>潮田地域ケアプラザ
（多目的ホール等目的外使用分）</t>
    <rPh sb="2" eb="4">
      <t>チイキ</t>
    </rPh>
    <rPh sb="11" eb="14">
      <t>タモクテキ</t>
    </rPh>
    <rPh sb="17" eb="18">
      <t>トウ</t>
    </rPh>
    <rPh sb="18" eb="20">
      <t>モクテキ</t>
    </rPh>
    <rPh sb="20" eb="21">
      <t>ガイ</t>
    </rPh>
    <rPh sb="21" eb="23">
      <t>シヨウ</t>
    </rPh>
    <rPh sb="23" eb="24">
      <t>ブン</t>
    </rPh>
    <phoneticPr fontId="4"/>
  </si>
  <si>
    <t>横浜市スポーツ医科学センター
（トレーニングルーム分も上記で表記）</t>
    <rPh sb="25" eb="26">
      <t>ブン</t>
    </rPh>
    <rPh sb="27" eb="29">
      <t>ジョウキ</t>
    </rPh>
    <rPh sb="30" eb="32">
      <t>ヒョウキ</t>
    </rPh>
    <phoneticPr fontId="4"/>
  </si>
  <si>
    <t>-</t>
    <phoneticPr fontId="4"/>
  </si>
  <si>
    <t>-</t>
    <phoneticPr fontId="5"/>
  </si>
  <si>
    <t>横浜市消費生活総合センター（会議室）　※</t>
    <rPh sb="14" eb="17">
      <t>カイギシツ</t>
    </rPh>
    <phoneticPr fontId="4"/>
  </si>
  <si>
    <t>芸能センター（横浜にぎわい座）　※、※※</t>
    <phoneticPr fontId="4"/>
  </si>
  <si>
    <t>横浜市国際学生会館　※</t>
    <rPh sb="0" eb="3">
      <t>ヨコハマシ</t>
    </rPh>
    <rPh sb="3" eb="5">
      <t>コクサイ</t>
    </rPh>
    <rPh sb="5" eb="7">
      <t>ガクセイ</t>
    </rPh>
    <rPh sb="7" eb="9">
      <t>カイカン</t>
    </rPh>
    <phoneticPr fontId="4"/>
  </si>
  <si>
    <t>横浜市技能文化会館（ホール、会議室）　※</t>
    <rPh sb="0" eb="3">
      <t>ヨコハマシ</t>
    </rPh>
    <rPh sb="3" eb="5">
      <t>ギノウ</t>
    </rPh>
    <rPh sb="5" eb="7">
      <t>ブンカ</t>
    </rPh>
    <rPh sb="7" eb="9">
      <t>カイカン</t>
    </rPh>
    <rPh sb="14" eb="17">
      <t>カイギシツ</t>
    </rPh>
    <phoneticPr fontId="4"/>
  </si>
  <si>
    <t>大人500円　高校生・中人300円　小・中学生200円</t>
    <rPh sb="0" eb="2">
      <t>オトナ</t>
    </rPh>
    <rPh sb="5" eb="6">
      <t>エン</t>
    </rPh>
    <rPh sb="7" eb="10">
      <t>コウコウセイ</t>
    </rPh>
    <rPh sb="11" eb="12">
      <t>チュウ</t>
    </rPh>
    <rPh sb="12" eb="13">
      <t>ジン</t>
    </rPh>
    <rPh sb="16" eb="17">
      <t>エン</t>
    </rPh>
    <rPh sb="18" eb="19">
      <t>ショウ</t>
    </rPh>
    <rPh sb="20" eb="23">
      <t>チュウガクセイ</t>
    </rPh>
    <rPh sb="26" eb="27">
      <t>エン</t>
    </rPh>
    <phoneticPr fontId="4"/>
  </si>
  <si>
    <r>
      <t xml:space="preserve">＜入場料を徴収しない場合＞
   33,000円/全日・土曜、日曜、休日
　 27,500円/全日・平日
</t>
    </r>
    <r>
      <rPr>
        <sz val="14"/>
        <color indexed="10"/>
        <rFont val="ＭＳ Ｐゴシック"/>
        <family val="3"/>
        <charset val="128"/>
      </rPr>
      <t>＜入場料を徴収する場合＞</t>
    </r>
    <r>
      <rPr>
        <sz val="14"/>
        <rFont val="ＭＳ Ｐゴシック"/>
        <family val="3"/>
        <charset val="128"/>
      </rPr>
      <t xml:space="preserve">
  　39,500円～46,000円/全日・土曜、日曜、休日
　　33,000円～38,500円/全日・平日</t>
    </r>
    <rPh sb="75" eb="76">
      <t>エン</t>
    </rPh>
    <rPh sb="113" eb="114">
      <t>エン</t>
    </rPh>
    <phoneticPr fontId="5"/>
  </si>
  <si>
    <t>手数料名称</t>
    <rPh sb="0" eb="2">
      <t>テスウ</t>
    </rPh>
    <rPh sb="2" eb="3">
      <t>リョウ</t>
    </rPh>
    <rPh sb="3" eb="4">
      <t>メイ</t>
    </rPh>
    <rPh sb="4" eb="5">
      <t>ショウ</t>
    </rPh>
    <phoneticPr fontId="4"/>
  </si>
  <si>
    <t>根拠条文</t>
    <phoneticPr fontId="4"/>
  </si>
  <si>
    <t>条例上の手数料額
（主なもの）</t>
    <rPh sb="0" eb="2">
      <t>ジョウレイ</t>
    </rPh>
    <rPh sb="2" eb="3">
      <t>ジョウ</t>
    </rPh>
    <rPh sb="4" eb="6">
      <t>テスウ</t>
    </rPh>
    <rPh sb="6" eb="7">
      <t>リョウ</t>
    </rPh>
    <rPh sb="7" eb="8">
      <t>ガク</t>
    </rPh>
    <rPh sb="10" eb="11">
      <t>オモ</t>
    </rPh>
    <phoneticPr fontId="4"/>
  </si>
  <si>
    <t>財政局</t>
    <rPh sb="0" eb="2">
      <t>ザイセイ</t>
    </rPh>
    <rPh sb="2" eb="3">
      <t>キョク</t>
    </rPh>
    <phoneticPr fontId="4"/>
  </si>
  <si>
    <t>租税その他諸収入に関する証明（課税証明等）</t>
    <rPh sb="0" eb="2">
      <t>ソゼイ</t>
    </rPh>
    <rPh sb="4" eb="5">
      <t>タ</t>
    </rPh>
    <rPh sb="5" eb="6">
      <t>ショ</t>
    </rPh>
    <rPh sb="6" eb="8">
      <t>シュウニュウ</t>
    </rPh>
    <rPh sb="9" eb="10">
      <t>カン</t>
    </rPh>
    <rPh sb="12" eb="14">
      <t>ショウメイ</t>
    </rPh>
    <rPh sb="15" eb="17">
      <t>カゼイ</t>
    </rPh>
    <rPh sb="17" eb="19">
      <t>ショウメイ</t>
    </rPh>
    <rPh sb="19" eb="20">
      <t>トウ</t>
    </rPh>
    <phoneticPr fontId="4"/>
  </si>
  <si>
    <t>固定資産課税台帳の登録事項に関する証明</t>
    <rPh sb="0" eb="2">
      <t>コテイ</t>
    </rPh>
    <rPh sb="2" eb="4">
      <t>シサン</t>
    </rPh>
    <rPh sb="4" eb="6">
      <t>カゼイ</t>
    </rPh>
    <rPh sb="6" eb="8">
      <t>ダイチョウ</t>
    </rPh>
    <rPh sb="9" eb="11">
      <t>トウロク</t>
    </rPh>
    <rPh sb="11" eb="13">
      <t>ジコウ</t>
    </rPh>
    <rPh sb="14" eb="15">
      <t>カン</t>
    </rPh>
    <rPh sb="17" eb="19">
      <t>ショウメイ</t>
    </rPh>
    <phoneticPr fontId="4"/>
  </si>
  <si>
    <t>住宅用家屋証明（租税特別措置法施行令第42条第１項の規定に該当する旨の証明）</t>
    <rPh sb="0" eb="3">
      <t>ジュウタクヨウ</t>
    </rPh>
    <rPh sb="3" eb="5">
      <t>カオク</t>
    </rPh>
    <rPh sb="5" eb="7">
      <t>ショウメイ</t>
    </rPh>
    <rPh sb="8" eb="10">
      <t>ソゼイ</t>
    </rPh>
    <rPh sb="10" eb="12">
      <t>トクベツ</t>
    </rPh>
    <rPh sb="12" eb="15">
      <t>ソチホウ</t>
    </rPh>
    <rPh sb="15" eb="17">
      <t>セコウ</t>
    </rPh>
    <rPh sb="17" eb="18">
      <t>レイ</t>
    </rPh>
    <rPh sb="18" eb="19">
      <t>ダイ</t>
    </rPh>
    <rPh sb="21" eb="22">
      <t>ジョウ</t>
    </rPh>
    <rPh sb="22" eb="23">
      <t>ダイ</t>
    </rPh>
    <rPh sb="24" eb="25">
      <t>コウ</t>
    </rPh>
    <rPh sb="26" eb="28">
      <t>キテイ</t>
    </rPh>
    <rPh sb="29" eb="31">
      <t>ガイトウ</t>
    </rPh>
    <rPh sb="33" eb="34">
      <t>ムネ</t>
    </rPh>
    <rPh sb="35" eb="37">
      <t>ショウメイ</t>
    </rPh>
    <phoneticPr fontId="4"/>
  </si>
  <si>
    <t>住居表示台帳の写し、届出書等の写し発行手数料</t>
    <rPh sb="17" eb="19">
      <t>ハッコウ</t>
    </rPh>
    <rPh sb="19" eb="21">
      <t>テスウ</t>
    </rPh>
    <rPh sb="21" eb="22">
      <t>リョウ</t>
    </rPh>
    <phoneticPr fontId="4"/>
  </si>
  <si>
    <t>地域療育センター診断書・証明書</t>
    <rPh sb="0" eb="2">
      <t>チイキ</t>
    </rPh>
    <rPh sb="2" eb="4">
      <t>リョウイク</t>
    </rPh>
    <rPh sb="8" eb="11">
      <t>シンダンショ</t>
    </rPh>
    <rPh sb="12" eb="15">
      <t>ショウメイショ</t>
    </rPh>
    <phoneticPr fontId="4"/>
  </si>
  <si>
    <t>健康福祉局</t>
    <rPh sb="0" eb="5">
      <t>ケンコウフクシキョク</t>
    </rPh>
    <phoneticPr fontId="4"/>
  </si>
  <si>
    <t>狂犬病予防関係手数料</t>
    <phoneticPr fontId="4"/>
  </si>
  <si>
    <t>動物取扱業・特定動物関係手数料</t>
    <phoneticPr fontId="4"/>
  </si>
  <si>
    <t>資源循環局</t>
    <rPh sb="0" eb="2">
      <t>シゲン</t>
    </rPh>
    <rPh sb="2" eb="4">
      <t>ジュンカン</t>
    </rPh>
    <rPh sb="4" eb="5">
      <t>キョク</t>
    </rPh>
    <phoneticPr fontId="4"/>
  </si>
  <si>
    <t>一般廃棄物処理手数料
(動物の死体及びし尿以外の一般廃棄物、市長が指定する横浜市の施設に搬入された一般廃棄物を横浜市が処分する場合)</t>
    <rPh sb="0" eb="2">
      <t>イッパン</t>
    </rPh>
    <rPh sb="2" eb="5">
      <t>ハイキブツ</t>
    </rPh>
    <rPh sb="5" eb="7">
      <t>ショリ</t>
    </rPh>
    <rPh sb="7" eb="10">
      <t>テスウリョウ</t>
    </rPh>
    <rPh sb="12" eb="14">
      <t>ドウブツ</t>
    </rPh>
    <rPh sb="15" eb="17">
      <t>シタイ</t>
    </rPh>
    <rPh sb="17" eb="18">
      <t>オヨ</t>
    </rPh>
    <rPh sb="20" eb="21">
      <t>ニョウ</t>
    </rPh>
    <rPh sb="21" eb="23">
      <t>イガイ</t>
    </rPh>
    <rPh sb="24" eb="26">
      <t>イッパン</t>
    </rPh>
    <rPh sb="26" eb="29">
      <t>ハイキブツ</t>
    </rPh>
    <rPh sb="30" eb="32">
      <t>シチョウ</t>
    </rPh>
    <rPh sb="33" eb="35">
      <t>シテイ</t>
    </rPh>
    <rPh sb="37" eb="40">
      <t>ヨコハマシ</t>
    </rPh>
    <rPh sb="41" eb="43">
      <t>シセツ</t>
    </rPh>
    <rPh sb="44" eb="46">
      <t>ハンニュウ</t>
    </rPh>
    <rPh sb="49" eb="51">
      <t>イッパン</t>
    </rPh>
    <rPh sb="51" eb="54">
      <t>ハイキブツ</t>
    </rPh>
    <rPh sb="55" eb="58">
      <t>ヨコハマシ</t>
    </rPh>
    <rPh sb="59" eb="61">
      <t>ショブン</t>
    </rPh>
    <rPh sb="63" eb="65">
      <t>バアイ</t>
    </rPh>
    <phoneticPr fontId="4"/>
  </si>
  <si>
    <t>一般廃棄物処理手数料
（動物の死体及びし尿以外の一般廃棄物、家庭から排出される粗大ごみを横浜市が収集し、運搬し、及び処分する場合並びに排出者が市長が指定する横浜市の施設に搬入した当該粗大ごみを横浜市が処分する場合）</t>
    <rPh sb="0" eb="2">
      <t>イッパン</t>
    </rPh>
    <rPh sb="2" eb="5">
      <t>ハイキブツ</t>
    </rPh>
    <rPh sb="5" eb="7">
      <t>ショリ</t>
    </rPh>
    <rPh sb="7" eb="10">
      <t>テスウリョウ</t>
    </rPh>
    <phoneticPr fontId="4"/>
  </si>
  <si>
    <t>一般廃棄物処理手数料(動物の死体)</t>
    <rPh sb="0" eb="2">
      <t>イッパン</t>
    </rPh>
    <rPh sb="2" eb="5">
      <t>ハイキブツ</t>
    </rPh>
    <rPh sb="5" eb="7">
      <t>ショリ</t>
    </rPh>
    <rPh sb="7" eb="10">
      <t>テスウリョウ</t>
    </rPh>
    <rPh sb="11" eb="13">
      <t>ドウブツ</t>
    </rPh>
    <rPh sb="14" eb="16">
      <t>シタイ</t>
    </rPh>
    <phoneticPr fontId="4"/>
  </si>
  <si>
    <t>一般廃棄物処理手数料※
（し尿、横浜市廃棄物等の減量化、資源化及び適正処理等に関する条例第26条第1項第4号に規定する事業系一般廃棄物を横浜市が収集し、運搬し、及び処分する場合）</t>
    <rPh sb="0" eb="2">
      <t>イッパン</t>
    </rPh>
    <rPh sb="2" eb="5">
      <t>ハイキブツ</t>
    </rPh>
    <rPh sb="5" eb="7">
      <t>ショリ</t>
    </rPh>
    <rPh sb="7" eb="10">
      <t>テスウリョウ</t>
    </rPh>
    <rPh sb="14" eb="15">
      <t>ニョウ</t>
    </rPh>
    <rPh sb="37" eb="38">
      <t>トウ</t>
    </rPh>
    <rPh sb="44" eb="45">
      <t>ダイ</t>
    </rPh>
    <rPh sb="47" eb="48">
      <t>ジョウ</t>
    </rPh>
    <rPh sb="48" eb="49">
      <t>ダイ</t>
    </rPh>
    <rPh sb="50" eb="51">
      <t>コウ</t>
    </rPh>
    <rPh sb="51" eb="52">
      <t>ダイ</t>
    </rPh>
    <rPh sb="53" eb="54">
      <t>ゴウ</t>
    </rPh>
    <rPh sb="55" eb="57">
      <t>キテイ</t>
    </rPh>
    <rPh sb="59" eb="61">
      <t>ジギョウ</t>
    </rPh>
    <rPh sb="61" eb="62">
      <t>ケイ</t>
    </rPh>
    <rPh sb="62" eb="64">
      <t>イッパン</t>
    </rPh>
    <rPh sb="64" eb="67">
      <t>ハイキブツ</t>
    </rPh>
    <rPh sb="68" eb="71">
      <t>ヨコハマシ</t>
    </rPh>
    <rPh sb="72" eb="74">
      <t>シュウシュウ</t>
    </rPh>
    <rPh sb="76" eb="78">
      <t>ウンパン</t>
    </rPh>
    <rPh sb="80" eb="81">
      <t>オヨ</t>
    </rPh>
    <rPh sb="82" eb="84">
      <t>ショブン</t>
    </rPh>
    <rPh sb="86" eb="88">
      <t>バアイ</t>
    </rPh>
    <phoneticPr fontId="4"/>
  </si>
  <si>
    <t>産業廃棄物処分費用</t>
    <rPh sb="0" eb="2">
      <t>サンギョウ</t>
    </rPh>
    <rPh sb="2" eb="5">
      <t>ハイキブツ</t>
    </rPh>
    <rPh sb="5" eb="7">
      <t>ショブン</t>
    </rPh>
    <rPh sb="7" eb="9">
      <t>ヒヨウ</t>
    </rPh>
    <phoneticPr fontId="4"/>
  </si>
  <si>
    <t>計量関係手数料</t>
    <rPh sb="0" eb="2">
      <t>ケイリョウ</t>
    </rPh>
    <rPh sb="2" eb="4">
      <t>カンケイ</t>
    </rPh>
    <rPh sb="4" eb="6">
      <t>テスウ</t>
    </rPh>
    <rPh sb="6" eb="7">
      <t>リョウ</t>
    </rPh>
    <phoneticPr fontId="4"/>
  </si>
  <si>
    <t>試験・分析及びデザイン調製手数料</t>
    <rPh sb="0" eb="2">
      <t>シケン</t>
    </rPh>
    <rPh sb="3" eb="5">
      <t>ブンセキ</t>
    </rPh>
    <rPh sb="5" eb="6">
      <t>オヨ</t>
    </rPh>
    <rPh sb="11" eb="13">
      <t>チョウセイ</t>
    </rPh>
    <rPh sb="13" eb="16">
      <t>テスウリョウ</t>
    </rPh>
    <phoneticPr fontId="4"/>
  </si>
  <si>
    <t>建築局</t>
    <rPh sb="0" eb="2">
      <t>ケンチク</t>
    </rPh>
    <rPh sb="2" eb="3">
      <t>キョク</t>
    </rPh>
    <phoneticPr fontId="4"/>
  </si>
  <si>
    <t>その他諸証明手数料（台帳記載証明等）</t>
    <rPh sb="10" eb="12">
      <t>ダイチョウ</t>
    </rPh>
    <rPh sb="12" eb="14">
      <t>キサイ</t>
    </rPh>
    <rPh sb="14" eb="17">
      <t>ショウメイトウ</t>
    </rPh>
    <phoneticPr fontId="4"/>
  </si>
  <si>
    <t>都市整備局</t>
    <rPh sb="0" eb="2">
      <t>トシ</t>
    </rPh>
    <rPh sb="2" eb="4">
      <t>セイビ</t>
    </rPh>
    <rPh sb="4" eb="5">
      <t>キョク</t>
    </rPh>
    <phoneticPr fontId="4"/>
  </si>
  <si>
    <t>屋外広告物許可等手数料</t>
    <rPh sb="0" eb="2">
      <t>オクガイ</t>
    </rPh>
    <rPh sb="2" eb="5">
      <t>コウコクブツ</t>
    </rPh>
    <rPh sb="5" eb="7">
      <t>キョカ</t>
    </rPh>
    <rPh sb="7" eb="8">
      <t>トウ</t>
    </rPh>
    <rPh sb="8" eb="11">
      <t>テスウリョウ</t>
    </rPh>
    <phoneticPr fontId="4"/>
  </si>
  <si>
    <t>道路局</t>
    <rPh sb="0" eb="2">
      <t>ドウロ</t>
    </rPh>
    <rPh sb="2" eb="3">
      <t>キョク</t>
    </rPh>
    <phoneticPr fontId="4"/>
  </si>
  <si>
    <t>写し証明（道路台帳図面及び境界調査図）</t>
    <rPh sb="0" eb="1">
      <t>ウツ</t>
    </rPh>
    <rPh sb="2" eb="4">
      <t>ショウメイ</t>
    </rPh>
    <rPh sb="5" eb="7">
      <t>ドウロ</t>
    </rPh>
    <rPh sb="7" eb="9">
      <t>ダイチョウ</t>
    </rPh>
    <rPh sb="9" eb="11">
      <t>ズメン</t>
    </rPh>
    <rPh sb="11" eb="12">
      <t>オヨ</t>
    </rPh>
    <rPh sb="13" eb="15">
      <t>キョウカイ</t>
    </rPh>
    <rPh sb="15" eb="17">
      <t>チョウサ</t>
    </rPh>
    <rPh sb="17" eb="18">
      <t>ズ</t>
    </rPh>
    <phoneticPr fontId="4"/>
  </si>
  <si>
    <t>境界図面の謄本の交付手数料</t>
    <rPh sb="0" eb="2">
      <t>キョウカイ</t>
    </rPh>
    <rPh sb="2" eb="4">
      <t>ズメン</t>
    </rPh>
    <rPh sb="5" eb="7">
      <t>トウホン</t>
    </rPh>
    <rPh sb="8" eb="10">
      <t>コウフ</t>
    </rPh>
    <rPh sb="10" eb="13">
      <t>テスウリョウ</t>
    </rPh>
    <phoneticPr fontId="4"/>
  </si>
  <si>
    <t>消防局</t>
    <rPh sb="2" eb="3">
      <t>キョク</t>
    </rPh>
    <phoneticPr fontId="4"/>
  </si>
  <si>
    <t>甲種防火管理講習等の受講手数料</t>
    <rPh sb="0" eb="2">
      <t>コウシュ</t>
    </rPh>
    <rPh sb="2" eb="6">
      <t>ボウカカンリ</t>
    </rPh>
    <rPh sb="6" eb="8">
      <t>コウシュウ</t>
    </rPh>
    <rPh sb="8" eb="9">
      <t>トウ</t>
    </rPh>
    <rPh sb="10" eb="12">
      <t>ジュコウ</t>
    </rPh>
    <rPh sb="12" eb="15">
      <t>テスウリョウ</t>
    </rPh>
    <phoneticPr fontId="4"/>
  </si>
  <si>
    <t>表の見方（手数料）</t>
    <rPh sb="0" eb="1">
      <t>ヒョウ</t>
    </rPh>
    <rPh sb="2" eb="4">
      <t>ミカタ</t>
    </rPh>
    <rPh sb="5" eb="8">
      <t>テスウリョウ</t>
    </rPh>
    <phoneticPr fontId="4"/>
  </si>
  <si>
    <r>
      <rPr>
        <sz val="18"/>
        <rFont val="ＭＳ Ｐゴシック"/>
        <family val="3"/>
        <charset val="128"/>
      </rPr>
      <t>①</t>
    </r>
    <r>
      <rPr>
        <sz val="12"/>
        <rFont val="ＭＳ Ｐゴシック"/>
        <family val="3"/>
        <charset val="128"/>
      </rPr>
      <t xml:space="preserve">
所管局</t>
    </r>
    <rPh sb="2" eb="4">
      <t>ショカン</t>
    </rPh>
    <rPh sb="4" eb="5">
      <t>キョク</t>
    </rPh>
    <phoneticPr fontId="4"/>
  </si>
  <si>
    <r>
      <rPr>
        <sz val="18"/>
        <rFont val="ＭＳ Ｐゴシック"/>
        <family val="3"/>
        <charset val="128"/>
      </rPr>
      <t>②</t>
    </r>
    <r>
      <rPr>
        <sz val="12"/>
        <rFont val="ＭＳ Ｐゴシック"/>
        <family val="3"/>
        <charset val="128"/>
      </rPr>
      <t xml:space="preserve">
手数料名称</t>
    </r>
    <rPh sb="2" eb="4">
      <t>テスウ</t>
    </rPh>
    <rPh sb="4" eb="5">
      <t>リョウ</t>
    </rPh>
    <rPh sb="5" eb="6">
      <t>メイ</t>
    </rPh>
    <rPh sb="6" eb="7">
      <t>ショウ</t>
    </rPh>
    <phoneticPr fontId="4"/>
  </si>
  <si>
    <r>
      <rPr>
        <sz val="18"/>
        <rFont val="ＭＳ Ｐゴシック"/>
        <family val="3"/>
        <charset val="128"/>
      </rPr>
      <t>③</t>
    </r>
    <r>
      <rPr>
        <sz val="12"/>
        <rFont val="ＭＳ Ｐゴシック"/>
        <family val="3"/>
        <charset val="128"/>
      </rPr>
      <t xml:space="preserve">
根拠条文</t>
    </r>
    <phoneticPr fontId="4"/>
  </si>
  <si>
    <r>
      <rPr>
        <sz val="18"/>
        <rFont val="ＭＳ Ｐゴシック"/>
        <family val="3"/>
        <charset val="128"/>
      </rPr>
      <t>④</t>
    </r>
    <r>
      <rPr>
        <sz val="12"/>
        <rFont val="ＭＳ Ｐゴシック"/>
        <family val="3"/>
        <charset val="128"/>
      </rPr>
      <t xml:space="preserve">
申請者
負担割合
(○年度
決算)</t>
    </r>
    <rPh sb="2" eb="5">
      <t>シンセイシャ</t>
    </rPh>
    <rPh sb="6" eb="8">
      <t>フタン</t>
    </rPh>
    <rPh sb="8" eb="10">
      <t>ワリアイ</t>
    </rPh>
    <rPh sb="13" eb="15">
      <t>ネンド</t>
    </rPh>
    <rPh sb="16" eb="18">
      <t>ケッサン</t>
    </rPh>
    <phoneticPr fontId="4"/>
  </si>
  <si>
    <r>
      <rPr>
        <sz val="18"/>
        <rFont val="ＭＳ Ｐゴシック"/>
        <family val="3"/>
        <charset val="128"/>
      </rPr>
      <t>⑤</t>
    </r>
    <r>
      <rPr>
        <sz val="12"/>
        <rFont val="ＭＳ Ｐゴシック"/>
        <family val="3"/>
        <charset val="128"/>
      </rPr>
      <t xml:space="preserve">
手数料
収入(千円)</t>
    </r>
    <rPh sb="2" eb="4">
      <t>テスウ</t>
    </rPh>
    <rPh sb="4" eb="5">
      <t>リョウ</t>
    </rPh>
    <rPh sb="6" eb="8">
      <t>シュウニュウ</t>
    </rPh>
    <rPh sb="9" eb="11">
      <t>センエン</t>
    </rPh>
    <phoneticPr fontId="4"/>
  </si>
  <si>
    <r>
      <rPr>
        <sz val="18"/>
        <rFont val="ＭＳ Ｐゴシック"/>
        <family val="3"/>
        <charset val="128"/>
      </rPr>
      <t>⑥</t>
    </r>
    <r>
      <rPr>
        <sz val="12"/>
        <rFont val="ＭＳ Ｐゴシック"/>
        <family val="3"/>
        <charset val="128"/>
      </rPr>
      <t xml:space="preserve">
減免
(千円)</t>
    </r>
    <rPh sb="2" eb="4">
      <t>ゲンメン</t>
    </rPh>
    <rPh sb="6" eb="8">
      <t>センエン</t>
    </rPh>
    <phoneticPr fontId="4"/>
  </si>
  <si>
    <r>
      <rPr>
        <sz val="18"/>
        <rFont val="ＭＳ Ｐゴシック"/>
        <family val="3"/>
        <charset val="128"/>
      </rPr>
      <t>⑦</t>
    </r>
    <r>
      <rPr>
        <sz val="12"/>
        <rFont val="ＭＳ Ｐゴシック"/>
        <family val="3"/>
        <charset val="128"/>
      </rPr>
      <t xml:space="preserve">
コスト
（千円）</t>
    </r>
    <rPh sb="7" eb="9">
      <t>センエン</t>
    </rPh>
    <phoneticPr fontId="4"/>
  </si>
  <si>
    <r>
      <rPr>
        <sz val="18"/>
        <rFont val="ＭＳ Ｐゴシック"/>
        <family val="3"/>
        <charset val="128"/>
      </rPr>
      <t>⑩</t>
    </r>
    <r>
      <rPr>
        <sz val="12"/>
        <rFont val="ＭＳ Ｐゴシック"/>
        <family val="3"/>
        <charset val="128"/>
      </rPr>
      <t xml:space="preserve">
利用件数</t>
    </r>
    <phoneticPr fontId="4"/>
  </si>
  <si>
    <r>
      <rPr>
        <sz val="18"/>
        <rFont val="ＭＳ Ｐゴシック"/>
        <family val="3"/>
        <charset val="128"/>
      </rPr>
      <t>⑪</t>
    </r>
    <r>
      <rPr>
        <sz val="12"/>
        <rFont val="ＭＳ Ｐゴシック"/>
        <family val="3"/>
        <charset val="128"/>
      </rPr>
      <t xml:space="preserve">
条例上の手数料額
（主なもの）</t>
    </r>
    <rPh sb="2" eb="4">
      <t>ジョウレイ</t>
    </rPh>
    <rPh sb="4" eb="5">
      <t>ジョウ</t>
    </rPh>
    <rPh sb="6" eb="8">
      <t>テスウ</t>
    </rPh>
    <rPh sb="8" eb="9">
      <t>リョウ</t>
    </rPh>
    <rPh sb="9" eb="10">
      <t>ガク</t>
    </rPh>
    <rPh sb="12" eb="13">
      <t>オモ</t>
    </rPh>
    <phoneticPr fontId="4"/>
  </si>
  <si>
    <r>
      <rPr>
        <sz val="18"/>
        <rFont val="ＭＳ Ｐゴシック"/>
        <family val="3"/>
        <charset val="128"/>
      </rPr>
      <t>⑫</t>
    </r>
    <r>
      <rPr>
        <sz val="12"/>
        <rFont val="ＭＳ Ｐゴシック"/>
        <family val="3"/>
        <charset val="128"/>
      </rPr>
      <t xml:space="preserve">
主な減免事由</t>
    </r>
    <rPh sb="2" eb="3">
      <t>オモ</t>
    </rPh>
    <rPh sb="4" eb="6">
      <t>ゲンメン</t>
    </rPh>
    <rPh sb="6" eb="8">
      <t>ジユウ</t>
    </rPh>
    <phoneticPr fontId="4"/>
  </si>
  <si>
    <r>
      <rPr>
        <sz val="18"/>
        <rFont val="ＭＳ Ｐゴシック"/>
        <family val="3"/>
        <charset val="128"/>
      </rPr>
      <t>⑧</t>
    </r>
    <r>
      <rPr>
        <sz val="12"/>
        <rFont val="ＭＳ Ｐゴシック"/>
        <family val="3"/>
        <charset val="128"/>
      </rPr>
      <t xml:space="preserve">
人件費</t>
    </r>
    <rPh sb="2" eb="5">
      <t>ジンケンヒ</t>
    </rPh>
    <phoneticPr fontId="4"/>
  </si>
  <si>
    <r>
      <rPr>
        <sz val="18"/>
        <rFont val="ＭＳ Ｐゴシック"/>
        <family val="3"/>
        <charset val="128"/>
      </rPr>
      <t>⑨</t>
    </r>
    <r>
      <rPr>
        <sz val="12"/>
        <rFont val="ＭＳ Ｐゴシック"/>
        <family val="3"/>
        <charset val="128"/>
      </rPr>
      <t xml:space="preserve">
物件費等</t>
    </r>
    <rPh sb="2" eb="5">
      <t>ブッケンヒ</t>
    </rPh>
    <rPh sb="5" eb="6">
      <t>トウ</t>
    </rPh>
    <phoneticPr fontId="4"/>
  </si>
  <si>
    <t>●●手数料</t>
    <rPh sb="2" eb="5">
      <t>テスウリョウ</t>
    </rPh>
    <phoneticPr fontId="4"/>
  </si>
  <si>
    <t>●●条例第●条第●号</t>
    <rPh sb="2" eb="4">
      <t>ジョウレイ</t>
    </rPh>
    <rPh sb="4" eb="5">
      <t>ダイ</t>
    </rPh>
    <rPh sb="6" eb="7">
      <t>ジョウ</t>
    </rPh>
    <rPh sb="7" eb="8">
      <t>ダイ</t>
    </rPh>
    <rPh sb="9" eb="10">
      <t>ゴウ</t>
    </rPh>
    <phoneticPr fontId="4"/>
  </si>
  <si>
    <t>●％</t>
    <phoneticPr fontId="4"/>
  </si>
  <si>
    <t>●●円</t>
    <rPh sb="2" eb="3">
      <t>エン</t>
    </rPh>
    <phoneticPr fontId="4"/>
  </si>
  <si>
    <t>●●が●●として申請する場合</t>
    <rPh sb="8" eb="10">
      <t>シンセイ</t>
    </rPh>
    <rPh sb="12" eb="14">
      <t>バアイ</t>
    </rPh>
    <phoneticPr fontId="4"/>
  </si>
  <si>
    <t>手数料を所管する局を記載しています。</t>
    <rPh sb="0" eb="3">
      <t>テスウリョウ</t>
    </rPh>
    <rPh sb="4" eb="6">
      <t>ショカン</t>
    </rPh>
    <rPh sb="8" eb="9">
      <t>キョク</t>
    </rPh>
    <rPh sb="10" eb="12">
      <t>キサイ</t>
    </rPh>
    <phoneticPr fontId="4"/>
  </si>
  <si>
    <t>②手数料名称</t>
    <rPh sb="1" eb="4">
      <t>テスウリョウ</t>
    </rPh>
    <rPh sb="4" eb="6">
      <t>メイショウ</t>
    </rPh>
    <phoneticPr fontId="4"/>
  </si>
  <si>
    <t>③根拠条文</t>
    <rPh sb="1" eb="3">
      <t>コンキョ</t>
    </rPh>
    <rPh sb="3" eb="5">
      <t>ジョウブン</t>
    </rPh>
    <phoneticPr fontId="4"/>
  </si>
  <si>
    <t>当該手数料を徴収する根拠となっている条例を記載しています。</t>
    <rPh sb="0" eb="2">
      <t>トウガイ</t>
    </rPh>
    <rPh sb="2" eb="5">
      <t>テスウリョウ</t>
    </rPh>
    <rPh sb="6" eb="8">
      <t>チョウシュウ</t>
    </rPh>
    <rPh sb="10" eb="12">
      <t>コンキョ</t>
    </rPh>
    <rPh sb="18" eb="20">
      <t>ジョウレイ</t>
    </rPh>
    <rPh sb="21" eb="23">
      <t>キサイ</t>
    </rPh>
    <phoneticPr fontId="4"/>
  </si>
  <si>
    <t>手数料収入と減免額を合計した額を管理運営コストで割った割合を掲載しています。④＝（⑤＋⑥）÷⑦</t>
    <rPh sb="0" eb="3">
      <t>テスウリョウ</t>
    </rPh>
    <rPh sb="3" eb="5">
      <t>シュウニュウ</t>
    </rPh>
    <rPh sb="6" eb="8">
      <t>ゲンメン</t>
    </rPh>
    <rPh sb="8" eb="9">
      <t>ガク</t>
    </rPh>
    <rPh sb="10" eb="12">
      <t>ゴウケイ</t>
    </rPh>
    <rPh sb="14" eb="15">
      <t>ガク</t>
    </rPh>
    <rPh sb="16" eb="18">
      <t>カンリ</t>
    </rPh>
    <rPh sb="18" eb="20">
      <t>ウンエイ</t>
    </rPh>
    <rPh sb="24" eb="25">
      <t>ワ</t>
    </rPh>
    <rPh sb="27" eb="29">
      <t>ワリアイ</t>
    </rPh>
    <rPh sb="30" eb="32">
      <t>ケイサイ</t>
    </rPh>
    <phoneticPr fontId="4"/>
  </si>
  <si>
    <t>⑤手数料収入</t>
    <rPh sb="1" eb="4">
      <t>テスウリョウ</t>
    </rPh>
    <rPh sb="4" eb="6">
      <t>シュウニュウ</t>
    </rPh>
    <phoneticPr fontId="4"/>
  </si>
  <si>
    <t>手数料の収入金額を掲載しています。</t>
    <rPh sb="0" eb="3">
      <t>テスウリョウ</t>
    </rPh>
    <phoneticPr fontId="4"/>
  </si>
  <si>
    <t>⑥減免</t>
    <rPh sb="1" eb="3">
      <t>ゲンメン</t>
    </rPh>
    <phoneticPr fontId="4"/>
  </si>
  <si>
    <t>減額したり、免除していなければ、手数料となっていた額を記載しています。</t>
    <rPh sb="0" eb="2">
      <t>ゲンガク</t>
    </rPh>
    <rPh sb="6" eb="8">
      <t>メンジョ</t>
    </rPh>
    <rPh sb="16" eb="19">
      <t>テスウリョウ</t>
    </rPh>
    <rPh sb="25" eb="26">
      <t>ガク</t>
    </rPh>
    <rPh sb="27" eb="29">
      <t>キサイ</t>
    </rPh>
    <phoneticPr fontId="4"/>
  </si>
  <si>
    <t>⑦コスト</t>
    <phoneticPr fontId="4"/>
  </si>
  <si>
    <t>当該年度のコストを掲載しています。</t>
    <rPh sb="0" eb="2">
      <t>トウガイ</t>
    </rPh>
    <rPh sb="2" eb="4">
      <t>ネンド</t>
    </rPh>
    <rPh sb="4" eb="6">
      <t>ヘイネンド</t>
    </rPh>
    <rPh sb="9" eb="11">
      <t>ケイサイ</t>
    </rPh>
    <phoneticPr fontId="4"/>
  </si>
  <si>
    <t>⑧人件費</t>
    <rPh sb="1" eb="4">
      <t>ジンケンヒ</t>
    </rPh>
    <phoneticPr fontId="4"/>
  </si>
  <si>
    <t>コストのうち、職員がその事務に従事するために係る時間等から積算した人件費を掲載しています。</t>
    <rPh sb="7" eb="9">
      <t>ショクイン</t>
    </rPh>
    <rPh sb="12" eb="14">
      <t>ジム</t>
    </rPh>
    <rPh sb="15" eb="17">
      <t>ジュウジ</t>
    </rPh>
    <rPh sb="22" eb="23">
      <t>カカ</t>
    </rPh>
    <rPh sb="24" eb="26">
      <t>ジカン</t>
    </rPh>
    <rPh sb="26" eb="27">
      <t>トウ</t>
    </rPh>
    <rPh sb="29" eb="31">
      <t>セキサン</t>
    </rPh>
    <rPh sb="33" eb="36">
      <t>ジンケンヒ</t>
    </rPh>
    <rPh sb="37" eb="39">
      <t>ケイサイ</t>
    </rPh>
    <phoneticPr fontId="4"/>
  </si>
  <si>
    <t>⑨物件費等</t>
    <rPh sb="1" eb="4">
      <t>ブッケンヒ</t>
    </rPh>
    <rPh sb="4" eb="5">
      <t>トウ</t>
    </rPh>
    <phoneticPr fontId="4"/>
  </si>
  <si>
    <t>コストのうち、光熱水費、委託料、消耗品、嘱託員経費など、人件費以外に施設の管理運営に必要な経費を掲載しています。</t>
    <rPh sb="7" eb="11">
      <t>コウネツスイヒ</t>
    </rPh>
    <rPh sb="12" eb="15">
      <t>イタクリョウ</t>
    </rPh>
    <rPh sb="16" eb="19">
      <t>ショウモウヒン</t>
    </rPh>
    <rPh sb="20" eb="23">
      <t>ショクタクイン</t>
    </rPh>
    <rPh sb="23" eb="25">
      <t>ケイヒ</t>
    </rPh>
    <rPh sb="28" eb="31">
      <t>ジンケンヒ</t>
    </rPh>
    <rPh sb="31" eb="33">
      <t>イガイ</t>
    </rPh>
    <rPh sb="34" eb="36">
      <t>シセツ</t>
    </rPh>
    <rPh sb="37" eb="39">
      <t>カンリ</t>
    </rPh>
    <rPh sb="39" eb="41">
      <t>ウンエイ</t>
    </rPh>
    <rPh sb="42" eb="44">
      <t>ヒツヨウ</t>
    </rPh>
    <rPh sb="45" eb="47">
      <t>ケイヒ</t>
    </rPh>
    <rPh sb="48" eb="50">
      <t>ケイサイ</t>
    </rPh>
    <phoneticPr fontId="4"/>
  </si>
  <si>
    <t>⑩利用件数</t>
    <rPh sb="1" eb="3">
      <t>リヨウ</t>
    </rPh>
    <rPh sb="3" eb="5">
      <t>ケンスウ</t>
    </rPh>
    <phoneticPr fontId="4"/>
  </si>
  <si>
    <t>当該年度に利用された件数を掲載しています。</t>
    <rPh sb="0" eb="2">
      <t>トウガイ</t>
    </rPh>
    <rPh sb="2" eb="4">
      <t>ネンド</t>
    </rPh>
    <rPh sb="5" eb="7">
      <t>リヨウ</t>
    </rPh>
    <rPh sb="10" eb="12">
      <t>ケンスウ</t>
    </rPh>
    <rPh sb="13" eb="15">
      <t>ケイサイ</t>
    </rPh>
    <phoneticPr fontId="4"/>
  </si>
  <si>
    <t>⑪条例上の手数料額（主なもの）</t>
    <rPh sb="1" eb="3">
      <t>ジョウレイ</t>
    </rPh>
    <rPh sb="3" eb="4">
      <t>ジョウ</t>
    </rPh>
    <rPh sb="5" eb="8">
      <t>テスウリョウ</t>
    </rPh>
    <rPh sb="8" eb="9">
      <t>ガク</t>
    </rPh>
    <rPh sb="10" eb="11">
      <t>オモ</t>
    </rPh>
    <phoneticPr fontId="4"/>
  </si>
  <si>
    <t>手数料の料金を記載しています。複数の料金がある場合は、主な料金を記載しています。</t>
    <rPh sb="0" eb="3">
      <t>テスウリョウ</t>
    </rPh>
    <rPh sb="4" eb="6">
      <t>リョウキン</t>
    </rPh>
    <rPh sb="7" eb="9">
      <t>キサイ</t>
    </rPh>
    <rPh sb="15" eb="17">
      <t>フクスウ</t>
    </rPh>
    <rPh sb="18" eb="20">
      <t>リョウキン</t>
    </rPh>
    <rPh sb="23" eb="25">
      <t>バアイ</t>
    </rPh>
    <rPh sb="27" eb="28">
      <t>オモ</t>
    </rPh>
    <rPh sb="29" eb="31">
      <t>リョウキン</t>
    </rPh>
    <rPh sb="32" eb="34">
      <t>キサイ</t>
    </rPh>
    <phoneticPr fontId="4"/>
  </si>
  <si>
    <t>⑫主な減免事由</t>
    <rPh sb="1" eb="2">
      <t>オモ</t>
    </rPh>
    <rPh sb="3" eb="5">
      <t>ゲンメン</t>
    </rPh>
    <rPh sb="5" eb="7">
      <t>ジユウ</t>
    </rPh>
    <phoneticPr fontId="4"/>
  </si>
  <si>
    <t>当該年度に減額したり、免除した際の主な理由を記載しています。</t>
    <rPh sb="0" eb="2">
      <t>トウガイ</t>
    </rPh>
    <rPh sb="2" eb="3">
      <t>ネン</t>
    </rPh>
    <rPh sb="3" eb="4">
      <t>ド</t>
    </rPh>
    <rPh sb="5" eb="7">
      <t>ゲンガク</t>
    </rPh>
    <rPh sb="11" eb="13">
      <t>メンジョ</t>
    </rPh>
    <rPh sb="15" eb="16">
      <t>サイ</t>
    </rPh>
    <rPh sb="17" eb="18">
      <t>オモ</t>
    </rPh>
    <rPh sb="19" eb="21">
      <t>リユウ</t>
    </rPh>
    <rPh sb="22" eb="24">
      <t>キサイ</t>
    </rPh>
    <phoneticPr fontId="4"/>
  </si>
  <si>
    <t>横浜市手数料条例第2条第1号</t>
  </si>
  <si>
    <t>横浜市手数料条例第2条第2号</t>
  </si>
  <si>
    <t>横浜市手数料条例第2条第133号</t>
  </si>
  <si>
    <t>横浜市住居表示に関する条例第7条第1項</t>
  </si>
  <si>
    <t>横浜市地域療育センター条例第10条第1項第2号イ</t>
  </si>
  <si>
    <t>横浜市手数料条例第2条第47号～50号</t>
    <rPh sb="18" eb="19">
      <t>ゴウ</t>
    </rPh>
    <phoneticPr fontId="4"/>
  </si>
  <si>
    <t>横浜市手数料条例第2条第73号</t>
  </si>
  <si>
    <t>横浜市廃棄物等の減量化、資源化及び適正処理等に関する条例第44条第1項</t>
  </si>
  <si>
    <t>横浜市廃棄物等の減量化、資源化及び適正処理等に関する条例第46条第1項</t>
  </si>
  <si>
    <t>横浜市工業技術支援センター条例第3条</t>
  </si>
  <si>
    <t>横浜市手数料条例第2条第139号11</t>
  </si>
  <si>
    <t>横浜市手数料条例第2条第147号</t>
  </si>
  <si>
    <t>横浜市自転車等の放置防止に関する条例</t>
  </si>
  <si>
    <t>横浜市手数料条例第2条第93号</t>
  </si>
  <si>
    <t>横浜市火災予防条例第69条の2第1項</t>
  </si>
  <si>
    <t>1件につき　300円</t>
  </si>
  <si>
    <t>市長又は区長において、手数料を減免することを適当と認めたとき（全額減免）</t>
    <rPh sb="0" eb="2">
      <t>シチョウ</t>
    </rPh>
    <rPh sb="2" eb="3">
      <t>マタ</t>
    </rPh>
    <rPh sb="4" eb="6">
      <t>クチョウ</t>
    </rPh>
    <rPh sb="11" eb="14">
      <t>テスウリョウ</t>
    </rPh>
    <rPh sb="15" eb="17">
      <t>ゲンメン</t>
    </rPh>
    <rPh sb="22" eb="24">
      <t>テキトウ</t>
    </rPh>
    <rPh sb="25" eb="26">
      <t>ミト</t>
    </rPh>
    <rPh sb="31" eb="35">
      <t>ゼンガクゲンメン</t>
    </rPh>
    <phoneticPr fontId="4"/>
  </si>
  <si>
    <t>土地　1筆につき　300円
家屋　台帳1枚につき　300円
償却資産　台帳1枚につき　300円</t>
  </si>
  <si>
    <t>国又は他の地方公共団体から事務上の必要により請求があったとき（全額減免）</t>
    <rPh sb="0" eb="1">
      <t>クニ</t>
    </rPh>
    <rPh sb="1" eb="2">
      <t>マタ</t>
    </rPh>
    <rPh sb="3" eb="4">
      <t>タ</t>
    </rPh>
    <rPh sb="5" eb="7">
      <t>チホウ</t>
    </rPh>
    <rPh sb="7" eb="9">
      <t>コウキョウ</t>
    </rPh>
    <rPh sb="9" eb="11">
      <t>ダンタイ</t>
    </rPh>
    <rPh sb="13" eb="15">
      <t>ジム</t>
    </rPh>
    <rPh sb="15" eb="16">
      <t>ジョウ</t>
    </rPh>
    <rPh sb="17" eb="19">
      <t>ヒツヨウ</t>
    </rPh>
    <rPh sb="22" eb="24">
      <t>セイキュウ</t>
    </rPh>
    <rPh sb="31" eb="35">
      <t>ゼンガクゲンメン</t>
    </rPh>
    <phoneticPr fontId="4"/>
  </si>
  <si>
    <t>1件につき　1,300円</t>
  </si>
  <si>
    <t>－</t>
  </si>
  <si>
    <t>法令の規定により無料で取り扱うことができるとされているとき（全額減免）</t>
    <rPh sb="0" eb="2">
      <t>ホウレイ</t>
    </rPh>
    <rPh sb="3" eb="5">
      <t>キテイ</t>
    </rPh>
    <rPh sb="8" eb="10">
      <t>ムリョウ</t>
    </rPh>
    <rPh sb="11" eb="12">
      <t>ト</t>
    </rPh>
    <rPh sb="13" eb="14">
      <t>アツカ</t>
    </rPh>
    <rPh sb="30" eb="32">
      <t>ゼンガク</t>
    </rPh>
    <rPh sb="32" eb="34">
      <t>ゲンメン</t>
    </rPh>
    <phoneticPr fontId="4"/>
  </si>
  <si>
    <t>1世帯につき　300円
1冊につき　1,500円</t>
  </si>
  <si>
    <t>その他、特に必要と認められる場合</t>
    <rPh sb="2" eb="3">
      <t>タ</t>
    </rPh>
    <rPh sb="4" eb="5">
      <t>トク</t>
    </rPh>
    <rPh sb="6" eb="8">
      <t>ヒツヨウ</t>
    </rPh>
    <rPh sb="9" eb="10">
      <t>ミト</t>
    </rPh>
    <rPh sb="14" eb="16">
      <t>バアイ</t>
    </rPh>
    <phoneticPr fontId="4"/>
  </si>
  <si>
    <t>法令の規定により無料で取り扱うことができるとされているとき（全額減免）</t>
    <rPh sb="0" eb="2">
      <t>ホウレイ</t>
    </rPh>
    <rPh sb="3" eb="5">
      <t>キテイ</t>
    </rPh>
    <rPh sb="8" eb="10">
      <t>ムリョウ</t>
    </rPh>
    <rPh sb="11" eb="12">
      <t>ト</t>
    </rPh>
    <rPh sb="13" eb="14">
      <t>アツカ</t>
    </rPh>
    <rPh sb="30" eb="34">
      <t>ゼンガクゲンメン</t>
    </rPh>
    <phoneticPr fontId="4"/>
  </si>
  <si>
    <t>（住居表示台帳の写し）
1件につき　300円
（届出書等の写し）
1件につき　600円</t>
  </si>
  <si>
    <t>診断書　1通　1,000円（その他の証明書　1通　500円）</t>
  </si>
  <si>
    <t>犬の登録　1件につき　3,000円
狂犬病予防注射済票　1件につき　550円　ほか</t>
    <rPh sb="6" eb="7">
      <t>ケン</t>
    </rPh>
    <rPh sb="29" eb="30">
      <t>ケン</t>
    </rPh>
    <phoneticPr fontId="4"/>
  </si>
  <si>
    <t>・身体障害者補助犬、盲導犬として訓練中の犬の登録（全額減免）
・身体障害者補助犬、盲導犬として訓練中の犬の済票交付（全額減免）</t>
    <rPh sb="1" eb="3">
      <t>シンタイ</t>
    </rPh>
    <rPh sb="3" eb="6">
      <t>ショウガイシャ</t>
    </rPh>
    <rPh sb="6" eb="8">
      <t>ホジョ</t>
    </rPh>
    <rPh sb="8" eb="9">
      <t>ケン</t>
    </rPh>
    <rPh sb="10" eb="13">
      <t>モウドウケン</t>
    </rPh>
    <rPh sb="16" eb="19">
      <t>クンレンチュウ</t>
    </rPh>
    <rPh sb="20" eb="21">
      <t>イヌ</t>
    </rPh>
    <rPh sb="22" eb="24">
      <t>トウロク</t>
    </rPh>
    <rPh sb="25" eb="29">
      <t>ゼンガクゲンメン</t>
    </rPh>
    <rPh sb="32" eb="34">
      <t>シンタイ</t>
    </rPh>
    <rPh sb="34" eb="37">
      <t>ショウガイシャ</t>
    </rPh>
    <rPh sb="37" eb="39">
      <t>ホジョ</t>
    </rPh>
    <rPh sb="39" eb="40">
      <t>ケン</t>
    </rPh>
    <rPh sb="41" eb="44">
      <t>モウドウケン</t>
    </rPh>
    <rPh sb="47" eb="49">
      <t>クンレン</t>
    </rPh>
    <rPh sb="49" eb="50">
      <t>チュウ</t>
    </rPh>
    <rPh sb="51" eb="52">
      <t>イヌ</t>
    </rPh>
    <rPh sb="53" eb="54">
      <t>スミ</t>
    </rPh>
    <rPh sb="54" eb="55">
      <t>ヒョウ</t>
    </rPh>
    <rPh sb="55" eb="57">
      <t>コウフ</t>
    </rPh>
    <rPh sb="58" eb="62">
      <t>ゼンガクゲンメン</t>
    </rPh>
    <phoneticPr fontId="4"/>
  </si>
  <si>
    <t>動物取扱業の登録申請　１件15,000円　ほか</t>
    <rPh sb="0" eb="2">
      <t>ドウブツ</t>
    </rPh>
    <rPh sb="2" eb="4">
      <t>トリアツカ</t>
    </rPh>
    <rPh sb="4" eb="5">
      <t>ギョウ</t>
    </rPh>
    <rPh sb="6" eb="8">
      <t>トウロク</t>
    </rPh>
    <rPh sb="8" eb="10">
      <t>シンセイ</t>
    </rPh>
    <rPh sb="12" eb="13">
      <t>ケン</t>
    </rPh>
    <rPh sb="19" eb="20">
      <t>エン</t>
    </rPh>
    <phoneticPr fontId="4"/>
  </si>
  <si>
    <t>1品目につき　90円</t>
  </si>
  <si>
    <t>１件につき　300円</t>
    <rPh sb="1" eb="2">
      <t>ケン</t>
    </rPh>
    <phoneticPr fontId="4"/>
  </si>
  <si>
    <t>1キログラムにつき　13円</t>
    <rPh sb="12" eb="13">
      <t>エン</t>
    </rPh>
    <phoneticPr fontId="4"/>
  </si>
  <si>
    <t>地域清掃活動</t>
    <rPh sb="0" eb="2">
      <t>チイキ</t>
    </rPh>
    <rPh sb="2" eb="4">
      <t>セイソウ</t>
    </rPh>
    <rPh sb="4" eb="6">
      <t>カツドウ</t>
    </rPh>
    <phoneticPr fontId="4"/>
  </si>
  <si>
    <t>１キログラムにつき26円を基準として品目別に規則で定める額。ただし、適正処理困難物については第44条第3項の規定に基づき規則で定める額を加算する。</t>
    <rPh sb="11" eb="12">
      <t>エン</t>
    </rPh>
    <rPh sb="13" eb="15">
      <t>キジュン</t>
    </rPh>
    <rPh sb="18" eb="20">
      <t>ヒンモク</t>
    </rPh>
    <rPh sb="20" eb="21">
      <t>ベツ</t>
    </rPh>
    <rPh sb="22" eb="24">
      <t>キソク</t>
    </rPh>
    <rPh sb="25" eb="26">
      <t>サダ</t>
    </rPh>
    <rPh sb="28" eb="29">
      <t>ガク</t>
    </rPh>
    <rPh sb="34" eb="36">
      <t>テキセイ</t>
    </rPh>
    <rPh sb="36" eb="38">
      <t>ショリ</t>
    </rPh>
    <rPh sb="38" eb="40">
      <t>コンナン</t>
    </rPh>
    <rPh sb="40" eb="41">
      <t>ブツ</t>
    </rPh>
    <rPh sb="46" eb="47">
      <t>ダイ</t>
    </rPh>
    <rPh sb="49" eb="50">
      <t>ジョウ</t>
    </rPh>
    <rPh sb="50" eb="51">
      <t>ダイ</t>
    </rPh>
    <rPh sb="52" eb="53">
      <t>コウ</t>
    </rPh>
    <rPh sb="54" eb="56">
      <t>キテイ</t>
    </rPh>
    <rPh sb="57" eb="58">
      <t>モト</t>
    </rPh>
    <rPh sb="60" eb="62">
      <t>キソク</t>
    </rPh>
    <rPh sb="63" eb="64">
      <t>サダ</t>
    </rPh>
    <rPh sb="66" eb="67">
      <t>ガク</t>
    </rPh>
    <rPh sb="68" eb="70">
      <t>カサン</t>
    </rPh>
    <phoneticPr fontId="4"/>
  </si>
  <si>
    <t>身体障害者（１級又は2級）の方</t>
    <rPh sb="0" eb="2">
      <t>シンタイ</t>
    </rPh>
    <rPh sb="2" eb="5">
      <t>ショウガイシャ</t>
    </rPh>
    <rPh sb="7" eb="8">
      <t>キュウ</t>
    </rPh>
    <rPh sb="8" eb="9">
      <t>マタ</t>
    </rPh>
    <rPh sb="11" eb="12">
      <t>キュウ</t>
    </rPh>
    <rPh sb="14" eb="15">
      <t>カタ</t>
    </rPh>
    <phoneticPr fontId="4"/>
  </si>
  <si>
    <t xml:space="preserve"> 1個につき　6,500円 </t>
  </si>
  <si>
    <t>1キログラムにつき　13円ほか</t>
  </si>
  <si>
    <t>ひょう量が100キログラム以下のもの　1個につき　1,400円　ほか</t>
  </si>
  <si>
    <t>物理試験（環境試験）1試科24時間につき8,500円</t>
    <rPh sb="0" eb="2">
      <t>ブツリ</t>
    </rPh>
    <rPh sb="2" eb="4">
      <t>シケン</t>
    </rPh>
    <rPh sb="5" eb="7">
      <t>カンキョウ</t>
    </rPh>
    <rPh sb="7" eb="9">
      <t>シケン</t>
    </rPh>
    <rPh sb="11" eb="12">
      <t>タメ</t>
    </rPh>
    <rPh sb="12" eb="13">
      <t>カ</t>
    </rPh>
    <rPh sb="15" eb="17">
      <t>ジカン</t>
    </rPh>
    <rPh sb="25" eb="26">
      <t>エン</t>
    </rPh>
    <phoneticPr fontId="4"/>
  </si>
  <si>
    <t>消防局からの依頼によるもの
　（発火原因調査等）</t>
    <rPh sb="0" eb="2">
      <t>ショウボウ</t>
    </rPh>
    <rPh sb="2" eb="3">
      <t>キョク</t>
    </rPh>
    <rPh sb="6" eb="8">
      <t>イライ</t>
    </rPh>
    <rPh sb="16" eb="18">
      <t>ハッカ</t>
    </rPh>
    <rPh sb="18" eb="20">
      <t>ゲンイン</t>
    </rPh>
    <rPh sb="20" eb="22">
      <t>チョウサ</t>
    </rPh>
    <rPh sb="22" eb="23">
      <t>トウ</t>
    </rPh>
    <phoneticPr fontId="4"/>
  </si>
  <si>
    <t>住戸の総数等により　1件につき　6,000円～3,400,000円</t>
    <rPh sb="5" eb="6">
      <t>トウ</t>
    </rPh>
    <rPh sb="32" eb="33">
      <t>エン</t>
    </rPh>
    <phoneticPr fontId="4"/>
  </si>
  <si>
    <t>1枚につき　470円</t>
  </si>
  <si>
    <t>1件につき　300円</t>
    <rPh sb="1" eb="2">
      <t>ケン</t>
    </rPh>
    <rPh sb="9" eb="10">
      <t>エン</t>
    </rPh>
    <phoneticPr fontId="4"/>
  </si>
  <si>
    <t>5㎡ごとに
（照明有）2,400円
（照明無）1,500円　など</t>
    <rPh sb="7" eb="9">
      <t>ショウメイ</t>
    </rPh>
    <rPh sb="9" eb="10">
      <t>アリ</t>
    </rPh>
    <rPh sb="16" eb="17">
      <t>エン</t>
    </rPh>
    <rPh sb="19" eb="21">
      <t>ショウメイ</t>
    </rPh>
    <rPh sb="21" eb="22">
      <t>ナシ</t>
    </rPh>
    <rPh sb="28" eb="29">
      <t>エン</t>
    </rPh>
    <phoneticPr fontId="4"/>
  </si>
  <si>
    <t>本市事業に協力する場合（全額減免）</t>
    <rPh sb="0" eb="1">
      <t>ホン</t>
    </rPh>
    <rPh sb="1" eb="2">
      <t>シ</t>
    </rPh>
    <rPh sb="2" eb="4">
      <t>ジギョウ</t>
    </rPh>
    <rPh sb="5" eb="7">
      <t>キョウリョク</t>
    </rPh>
    <rPh sb="9" eb="11">
      <t>バアイ</t>
    </rPh>
    <rPh sb="12" eb="16">
      <t>ゼンガクゲンメン</t>
    </rPh>
    <phoneticPr fontId="4"/>
  </si>
  <si>
    <t>犬又は猫の引取り　１頭（１匹）4,000円　ほか</t>
    <rPh sb="0" eb="1">
      <t>イヌ</t>
    </rPh>
    <rPh sb="1" eb="2">
      <t>マタ</t>
    </rPh>
    <rPh sb="3" eb="4">
      <t>ネコ</t>
    </rPh>
    <rPh sb="5" eb="7">
      <t>ヒキト</t>
    </rPh>
    <rPh sb="10" eb="11">
      <t>トウ</t>
    </rPh>
    <rPh sb="13" eb="14">
      <t>ヒキ</t>
    </rPh>
    <rPh sb="20" eb="21">
      <t>エン</t>
    </rPh>
    <phoneticPr fontId="4"/>
  </si>
  <si>
    <t>1筆につき　600円</t>
    <phoneticPr fontId="4"/>
  </si>
  <si>
    <t>医薬品医療機器等法第14条第1項の規定に基づく医薬品医療機器等法施行令第80条第1項第1号の薬局製造販売医薬品の製造販売の承認申請手数料</t>
    <phoneticPr fontId="4"/>
  </si>
  <si>
    <t>自転車駐車場整理手数料
放置自転車等保管手数料</t>
    <phoneticPr fontId="4"/>
  </si>
  <si>
    <t>衛生関係営業許可等手数料</t>
    <phoneticPr fontId="4"/>
  </si>
  <si>
    <t>その他諸証明手数料（農地の許可済証明等）</t>
    <rPh sb="2" eb="3">
      <t>タ</t>
    </rPh>
    <rPh sb="3" eb="4">
      <t>ショ</t>
    </rPh>
    <rPh sb="4" eb="6">
      <t>ショウメイ</t>
    </rPh>
    <rPh sb="6" eb="9">
      <t>テスウリョウ</t>
    </rPh>
    <rPh sb="10" eb="12">
      <t>ノウチ</t>
    </rPh>
    <rPh sb="13" eb="15">
      <t>キョカ</t>
    </rPh>
    <rPh sb="15" eb="16">
      <t>スミ</t>
    </rPh>
    <rPh sb="16" eb="18">
      <t>ショウメイ</t>
    </rPh>
    <rPh sb="18" eb="19">
      <t>トウ</t>
    </rPh>
    <phoneticPr fontId="4"/>
  </si>
  <si>
    <t>都市計画法第47条第5項の規定に基づく開発登録簿の写しの交付手数料</t>
    <phoneticPr fontId="4"/>
  </si>
  <si>
    <t>横浜市屋外広告物条例第11条1項</t>
    <rPh sb="15" eb="16">
      <t>コウ</t>
    </rPh>
    <phoneticPr fontId="4"/>
  </si>
  <si>
    <t>便器1基につき
(時間内)3,000円
(時間外)4,500円</t>
    <rPh sb="9" eb="11">
      <t>ジカン</t>
    </rPh>
    <rPh sb="11" eb="12">
      <t>ナイ</t>
    </rPh>
    <rPh sb="21" eb="24">
      <t>ジカンガイ</t>
    </rPh>
    <rPh sb="30" eb="31">
      <t>エン</t>
    </rPh>
    <phoneticPr fontId="4"/>
  </si>
  <si>
    <t>墓地使用許可証書換等手数料</t>
    <rPh sb="0" eb="2">
      <t>ボチ</t>
    </rPh>
    <rPh sb="2" eb="4">
      <t>シヨウ</t>
    </rPh>
    <rPh sb="4" eb="6">
      <t>キョカ</t>
    </rPh>
    <rPh sb="6" eb="7">
      <t>ショウ</t>
    </rPh>
    <rPh sb="7" eb="9">
      <t>カキカエ</t>
    </rPh>
    <rPh sb="9" eb="10">
      <t>トウ</t>
    </rPh>
    <rPh sb="10" eb="13">
      <t>テスウリョウ</t>
    </rPh>
    <phoneticPr fontId="4"/>
  </si>
  <si>
    <t>横浜市手数料条例第2条第14号</t>
    <rPh sb="11" eb="12">
      <t>ダイ</t>
    </rPh>
    <phoneticPr fontId="4"/>
  </si>
  <si>
    <t>横浜市動物の愛護及び管理に関する条例第19条第1項第1号～4号
横浜市動物の愛護及び管理に関する条例施行規則第14条第１号</t>
    <rPh sb="30" eb="31">
      <t>ゴウ</t>
    </rPh>
    <rPh sb="32" eb="35">
      <t>ヨコハマシ</t>
    </rPh>
    <rPh sb="35" eb="37">
      <t>ドウブツ</t>
    </rPh>
    <rPh sb="38" eb="40">
      <t>アイゴ</t>
    </rPh>
    <rPh sb="40" eb="41">
      <t>オヨ</t>
    </rPh>
    <rPh sb="42" eb="44">
      <t>カンリ</t>
    </rPh>
    <rPh sb="45" eb="46">
      <t>カン</t>
    </rPh>
    <rPh sb="48" eb="50">
      <t>ジョウレイ</t>
    </rPh>
    <rPh sb="50" eb="52">
      <t>セコウ</t>
    </rPh>
    <rPh sb="52" eb="54">
      <t>キソク</t>
    </rPh>
    <rPh sb="54" eb="55">
      <t>ダイ</t>
    </rPh>
    <rPh sb="57" eb="58">
      <t>ジョウ</t>
    </rPh>
    <rPh sb="58" eb="59">
      <t>ダイ</t>
    </rPh>
    <rPh sb="60" eb="61">
      <t>ゴウ</t>
    </rPh>
    <phoneticPr fontId="4"/>
  </si>
  <si>
    <t xml:space="preserve">横浜市廃棄物等の減量化、資源化及び適正処理等に関する条例第44条第1項
</t>
    <rPh sb="0" eb="3">
      <t>ヨコハマシ</t>
    </rPh>
    <rPh sb="3" eb="5">
      <t>ハイキ</t>
    </rPh>
    <rPh sb="6" eb="7">
      <t>トウ</t>
    </rPh>
    <rPh sb="8" eb="11">
      <t>ゲンリョウカ</t>
    </rPh>
    <rPh sb="12" eb="15">
      <t>シゲンカ</t>
    </rPh>
    <rPh sb="15" eb="16">
      <t>オヨ</t>
    </rPh>
    <rPh sb="17" eb="19">
      <t>テキセイ</t>
    </rPh>
    <rPh sb="19" eb="21">
      <t>ショリ</t>
    </rPh>
    <rPh sb="21" eb="22">
      <t>トウ</t>
    </rPh>
    <rPh sb="23" eb="24">
      <t>カン</t>
    </rPh>
    <rPh sb="26" eb="28">
      <t>ジョウレイ</t>
    </rPh>
    <rPh sb="28" eb="29">
      <t>ダイ</t>
    </rPh>
    <rPh sb="31" eb="32">
      <t>ジョウ</t>
    </rPh>
    <rPh sb="32" eb="33">
      <t>ダイ</t>
    </rPh>
    <rPh sb="34" eb="35">
      <t>コウ</t>
    </rPh>
    <phoneticPr fontId="4"/>
  </si>
  <si>
    <t>横浜市手数料条例第2条第82号、84、85号</t>
    <rPh sb="21" eb="22">
      <t>ゴウ</t>
    </rPh>
    <phoneticPr fontId="4"/>
  </si>
  <si>
    <t>横浜市手数料条例第2条第183号</t>
    <phoneticPr fontId="4"/>
  </si>
  <si>
    <t>国又は他の地方公共団体から事務上の必要により請求があった場合（全額減免）</t>
  </si>
  <si>
    <t>主な手数料に係る現状のコストと手数料の状況（令和元年度決算）</t>
    <rPh sb="0" eb="1">
      <t>オモ</t>
    </rPh>
    <rPh sb="2" eb="5">
      <t>テスウリョウ</t>
    </rPh>
    <rPh sb="6" eb="7">
      <t>カカワ</t>
    </rPh>
    <rPh sb="8" eb="10">
      <t>ゲンジョウ</t>
    </rPh>
    <rPh sb="15" eb="18">
      <t>テスウリョウ</t>
    </rPh>
    <rPh sb="19" eb="21">
      <t>ジョウキョウ</t>
    </rPh>
    <rPh sb="22" eb="24">
      <t>レイワ</t>
    </rPh>
    <rPh sb="24" eb="25">
      <t>ガン</t>
    </rPh>
    <rPh sb="25" eb="27">
      <t>ネンド</t>
    </rPh>
    <rPh sb="27" eb="29">
      <t>ケッサン</t>
    </rPh>
    <phoneticPr fontId="4"/>
  </si>
  <si>
    <t>横浜市手数料条例第2条第33号～38号、42号～46号</t>
    <rPh sb="18" eb="19">
      <t>ゴウ</t>
    </rPh>
    <rPh sb="22" eb="23">
      <t>ゴウ</t>
    </rPh>
    <rPh sb="26" eb="27">
      <t>ゴウ</t>
    </rPh>
    <phoneticPr fontId="4"/>
  </si>
  <si>
    <t>④申請者負担割合（令和元年度決算）</t>
    <rPh sb="1" eb="4">
      <t>シンセイシャ</t>
    </rPh>
    <rPh sb="4" eb="6">
      <t>フタン</t>
    </rPh>
    <rPh sb="6" eb="8">
      <t>ワリアイ</t>
    </rPh>
    <rPh sb="9" eb="11">
      <t>レイワ</t>
    </rPh>
    <rPh sb="11" eb="12">
      <t>ガン</t>
    </rPh>
    <rPh sb="12" eb="14">
      <t>ネンド</t>
    </rPh>
    <rPh sb="14" eb="16">
      <t>ケッサン</t>
    </rPh>
    <phoneticPr fontId="4"/>
  </si>
  <si>
    <t>利用件数
（件）</t>
    <rPh sb="6" eb="7">
      <t>ケン</t>
    </rPh>
    <phoneticPr fontId="4"/>
  </si>
  <si>
    <t>１件につき　1,300円</t>
    <rPh sb="1" eb="2">
      <t>ケン</t>
    </rPh>
    <rPh sb="11" eb="12">
      <t>エン</t>
    </rPh>
    <phoneticPr fontId="4"/>
  </si>
  <si>
    <t>住民票又は戸籍の附票の写しの交付手数料</t>
  </si>
  <si>
    <t>横浜市手数料条例第2条第13号</t>
  </si>
  <si>
    <t>印鑑に関する証明手数料</t>
  </si>
  <si>
    <t>横浜市手数料条例第2条第15号</t>
  </si>
  <si>
    <t>横浜市手数料条例第2条第12号</t>
  </si>
  <si>
    <t>身分証明書の交付手数料</t>
  </si>
  <si>
    <t>横浜市手数料条例第2条第17号</t>
  </si>
  <si>
    <t>不在籍又は不在住に関する証明手数料</t>
  </si>
  <si>
    <t>横浜市手数料条例第2条第18号</t>
  </si>
  <si>
    <t>住民票又は戸籍の附票に記載した事項に関する証明書の交付手数料</t>
  </si>
  <si>
    <t>営業許可申請手数料
1件につき　8,200円～23,000円ほか</t>
    <rPh sb="0" eb="2">
      <t>エイギョウ</t>
    </rPh>
    <rPh sb="2" eb="4">
      <t>キョカ</t>
    </rPh>
    <rPh sb="4" eb="6">
      <t>シンセイ</t>
    </rPh>
    <rPh sb="6" eb="9">
      <t>テスウリョウ</t>
    </rPh>
    <rPh sb="29" eb="30">
      <t>エン</t>
    </rPh>
    <phoneticPr fontId="4"/>
  </si>
  <si>
    <t>横浜市墓地及び納骨堂に関する条例第11条第3項</t>
    <rPh sb="7" eb="10">
      <t>ノウコツドウ</t>
    </rPh>
    <phoneticPr fontId="4"/>
  </si>
  <si>
    <t>犬猫引取等手数料</t>
  </si>
  <si>
    <t>横浜市手数料条例第2条第183号</t>
    <rPh sb="15" eb="16">
      <t>ゴウ</t>
    </rPh>
    <phoneticPr fontId="4"/>
  </si>
  <si>
    <t>・横浜市廃棄物等の減量化、資源化及び適正処理等に関する条例第44条第１項</t>
    <rPh sb="1" eb="4">
      <t>ヨコハマシ</t>
    </rPh>
    <rPh sb="4" eb="6">
      <t>ハイキ</t>
    </rPh>
    <rPh sb="7" eb="8">
      <t>トウ</t>
    </rPh>
    <rPh sb="9" eb="12">
      <t>ゲンリョウカ</t>
    </rPh>
    <rPh sb="13" eb="16">
      <t>シゲンカ</t>
    </rPh>
    <rPh sb="16" eb="17">
      <t>オヨ</t>
    </rPh>
    <rPh sb="18" eb="20">
      <t>テキセイ</t>
    </rPh>
    <rPh sb="20" eb="22">
      <t>ショリ</t>
    </rPh>
    <rPh sb="22" eb="23">
      <t>トウ</t>
    </rPh>
    <rPh sb="24" eb="25">
      <t>カン</t>
    </rPh>
    <rPh sb="27" eb="29">
      <t>ジョウレイ</t>
    </rPh>
    <rPh sb="29" eb="30">
      <t>ダイ</t>
    </rPh>
    <rPh sb="32" eb="33">
      <t>ジョウ</t>
    </rPh>
    <rPh sb="33" eb="34">
      <t>ダイ</t>
    </rPh>
    <rPh sb="35" eb="36">
      <t>コウ</t>
    </rPh>
    <phoneticPr fontId="4"/>
  </si>
  <si>
    <t>7,762件</t>
    <rPh sb="5" eb="6">
      <t>ケン</t>
    </rPh>
    <phoneticPr fontId="4"/>
  </si>
  <si>
    <t>3,704件</t>
    <rPh sb="5" eb="6">
      <t>ケン</t>
    </rPh>
    <phoneticPr fontId="4"/>
  </si>
  <si>
    <t>住宅用家屋証明（租税特別措置法施行令第41条各号の規定に該当する旨の証明）</t>
    <rPh sb="0" eb="3">
      <t>ジュウタクヨウ</t>
    </rPh>
    <rPh sb="3" eb="5">
      <t>カオク</t>
    </rPh>
    <rPh sb="5" eb="7">
      <t>ショウメイ</t>
    </rPh>
    <rPh sb="8" eb="10">
      <t>ソゼイ</t>
    </rPh>
    <rPh sb="10" eb="12">
      <t>トクベツ</t>
    </rPh>
    <rPh sb="12" eb="15">
      <t>ソチホウ</t>
    </rPh>
    <rPh sb="15" eb="18">
      <t>セコウレイ</t>
    </rPh>
    <rPh sb="18" eb="19">
      <t>ダイ</t>
    </rPh>
    <rPh sb="21" eb="22">
      <t>ジョウ</t>
    </rPh>
    <rPh sb="22" eb="23">
      <t>カク</t>
    </rPh>
    <rPh sb="23" eb="24">
      <t>ゴウ</t>
    </rPh>
    <rPh sb="25" eb="27">
      <t>キテイ</t>
    </rPh>
    <rPh sb="28" eb="30">
      <t>ガイトウ</t>
    </rPh>
    <rPh sb="32" eb="33">
      <t>ムネ</t>
    </rPh>
    <rPh sb="34" eb="36">
      <t>ショウメイ</t>
    </rPh>
    <phoneticPr fontId="4"/>
  </si>
  <si>
    <t>長期優良住宅の普及の促進に関する法律(平成20年法律第87号)第5条第1項から第3項までの規定に基づく長期優良住宅建築等計画の認定申請手数料（住宅を新築する場合で、かつ、同法第6条第2項の規定による申出をしない場合に限る。）</t>
    <phoneticPr fontId="4"/>
  </si>
  <si>
    <t>自転車駐車場の一時・定期利用
　自転車一時利用1回につき100円　ほか
放置禁止区域内の放置自転車等の移動
　自転車１台　1,500円
　バイク1台　3,000円</t>
    <rPh sb="0" eb="3">
      <t>ジテンシャ</t>
    </rPh>
    <rPh sb="3" eb="6">
      <t>チュウシャジョウ</t>
    </rPh>
    <rPh sb="7" eb="8">
      <t>イチ</t>
    </rPh>
    <rPh sb="8" eb="9">
      <t>トキ</t>
    </rPh>
    <rPh sb="10" eb="12">
      <t>テイキ</t>
    </rPh>
    <rPh sb="12" eb="14">
      <t>リヨウ</t>
    </rPh>
    <rPh sb="16" eb="19">
      <t>ジテンシャ</t>
    </rPh>
    <rPh sb="19" eb="21">
      <t>イチジ</t>
    </rPh>
    <rPh sb="21" eb="23">
      <t>リヨウ</t>
    </rPh>
    <rPh sb="24" eb="25">
      <t>カイ</t>
    </rPh>
    <rPh sb="31" eb="32">
      <t>エン</t>
    </rPh>
    <phoneticPr fontId="4"/>
  </si>
  <si>
    <t>横浜市手数料条例第2条第183号</t>
  </si>
  <si>
    <t>甲種防火管理新規講習及び防災管理新規講習を併せて実施する講習 6,000円ほか</t>
    <rPh sb="0" eb="2">
      <t>コウシュ</t>
    </rPh>
    <rPh sb="2" eb="4">
      <t>ボウカ</t>
    </rPh>
    <rPh sb="4" eb="6">
      <t>カンリ</t>
    </rPh>
    <rPh sb="6" eb="8">
      <t>シンキ</t>
    </rPh>
    <rPh sb="8" eb="10">
      <t>コウシュウ</t>
    </rPh>
    <rPh sb="10" eb="11">
      <t>オヨ</t>
    </rPh>
    <rPh sb="12" eb="14">
      <t>ボウサイ</t>
    </rPh>
    <rPh sb="14" eb="16">
      <t>カンリ</t>
    </rPh>
    <rPh sb="16" eb="18">
      <t>シンキ</t>
    </rPh>
    <rPh sb="18" eb="20">
      <t>コウシュウ</t>
    </rPh>
    <rPh sb="21" eb="22">
      <t>アワ</t>
    </rPh>
    <rPh sb="24" eb="26">
      <t>ジッシ</t>
    </rPh>
    <rPh sb="28" eb="30">
      <t>コウシュウ</t>
    </rPh>
    <rPh sb="32" eb="37">
      <t>０００エン</t>
    </rPh>
    <phoneticPr fontId="4"/>
  </si>
  <si>
    <t>横浜市動物愛護センター条例第7条第1項第1号～7号
横浜市動物愛護センター条例施行規則第６条
横浜市動物の愛護及び管理に関する条例第19条第1項第5号～7号
横浜市動物の愛護及び管理に関する条例施行規則第14条第2号</t>
    <rPh sb="13" eb="14">
      <t>ダイ</t>
    </rPh>
    <rPh sb="15" eb="16">
      <t>ジョウ</t>
    </rPh>
    <rPh sb="16" eb="17">
      <t>ダイ</t>
    </rPh>
    <rPh sb="18" eb="19">
      <t>コウ</t>
    </rPh>
    <rPh sb="19" eb="20">
      <t>ダイ</t>
    </rPh>
    <rPh sb="21" eb="22">
      <t>ゴウ</t>
    </rPh>
    <rPh sb="24" eb="25">
      <t>ゴウ</t>
    </rPh>
    <rPh sb="26" eb="29">
      <t>ヨコハマシ</t>
    </rPh>
    <rPh sb="29" eb="31">
      <t>ドウブツ</t>
    </rPh>
    <rPh sb="31" eb="33">
      <t>アイゴ</t>
    </rPh>
    <rPh sb="37" eb="39">
      <t>ジョウレイ</t>
    </rPh>
    <rPh sb="39" eb="41">
      <t>セコウ</t>
    </rPh>
    <rPh sb="41" eb="43">
      <t>キソク</t>
    </rPh>
    <rPh sb="43" eb="44">
      <t>ダイ</t>
    </rPh>
    <rPh sb="45" eb="46">
      <t>ジョウ</t>
    </rPh>
    <rPh sb="77" eb="78">
      <t>ゴウ</t>
    </rPh>
    <rPh sb="79" eb="82">
      <t>ヨコハマシ</t>
    </rPh>
    <rPh sb="82" eb="84">
      <t>ドウブツ</t>
    </rPh>
    <rPh sb="85" eb="87">
      <t>アイゴ</t>
    </rPh>
    <rPh sb="87" eb="88">
      <t>オヨ</t>
    </rPh>
    <rPh sb="89" eb="91">
      <t>カンリ</t>
    </rPh>
    <rPh sb="92" eb="93">
      <t>カン</t>
    </rPh>
    <rPh sb="95" eb="97">
      <t>ジョウレイ</t>
    </rPh>
    <rPh sb="97" eb="99">
      <t>セコウ</t>
    </rPh>
    <rPh sb="99" eb="101">
      <t>キソク</t>
    </rPh>
    <rPh sb="101" eb="102">
      <t>ダイ</t>
    </rPh>
    <rPh sb="104" eb="105">
      <t>ジョウ</t>
    </rPh>
    <rPh sb="105" eb="106">
      <t>ダイ</t>
    </rPh>
    <rPh sb="107" eb="108">
      <t>ゴウ</t>
    </rPh>
    <phoneticPr fontId="4"/>
  </si>
  <si>
    <t>障害者の生活介護・就労支援等に係る事業者等が、障害者に生産活動その他の機会を提供する等の目的のために行う営業許可申請等に係る手数料を減免することで障害者支援を推進するため。</t>
  </si>
  <si>
    <t>障害者手帳の交付を受けている場合及び生活保護世帯である証明のある場合（自転車駐車場の一時・定期利用）
盗難された自転車及びバイクが移動された場合の費用（全額減免）</t>
    <rPh sb="38" eb="41">
      <t>チュウシャジョウ</t>
    </rPh>
    <rPh sb="70" eb="72">
      <t>バアイ</t>
    </rPh>
    <rPh sb="73" eb="75">
      <t>ヒヨウ</t>
    </rPh>
    <phoneticPr fontId="4"/>
  </si>
  <si>
    <t>道路局・港湾局</t>
    <rPh sb="0" eb="2">
      <t>ドウロ</t>
    </rPh>
    <rPh sb="2" eb="3">
      <t>キョク</t>
    </rPh>
    <rPh sb="4" eb="6">
      <t>コウワン</t>
    </rPh>
    <rPh sb="6" eb="7">
      <t>キョク</t>
    </rPh>
    <phoneticPr fontId="4"/>
  </si>
  <si>
    <t>住民基本台帳の閲覧手数料</t>
    <phoneticPr fontId="4"/>
  </si>
  <si>
    <t>「市民利用施設等の利用者負担の考え方」に該当する手数料のうち、22年度の利用件数が1,000件以上の手数料を掲載しています。</t>
    <rPh sb="1" eb="3">
      <t>シミン</t>
    </rPh>
    <rPh sb="3" eb="5">
      <t>リヨウ</t>
    </rPh>
    <rPh sb="5" eb="7">
      <t>シセツ</t>
    </rPh>
    <rPh sb="7" eb="8">
      <t>トウ</t>
    </rPh>
    <rPh sb="9" eb="12">
      <t>リヨウシャ</t>
    </rPh>
    <rPh sb="12" eb="14">
      <t>フタン</t>
    </rPh>
    <rPh sb="15" eb="16">
      <t>カンガ</t>
    </rPh>
    <rPh sb="17" eb="18">
      <t>カタ</t>
    </rPh>
    <rPh sb="20" eb="22">
      <t>ガイトウ</t>
    </rPh>
    <rPh sb="24" eb="27">
      <t>テスウリョウ</t>
    </rPh>
    <rPh sb="33" eb="35">
      <t>ネンド</t>
    </rPh>
    <rPh sb="36" eb="38">
      <t>リヨウ</t>
    </rPh>
    <rPh sb="38" eb="40">
      <t>ケンスウ</t>
    </rPh>
    <rPh sb="46" eb="47">
      <t>ケン</t>
    </rPh>
    <rPh sb="47" eb="49">
      <t>イジョウ</t>
    </rPh>
    <rPh sb="50" eb="53">
      <t>テスウリョウ</t>
    </rPh>
    <rPh sb="54" eb="56">
      <t>ケイサイ</t>
    </rPh>
    <phoneticPr fontId="4"/>
  </si>
  <si>
    <t>手数料
収入(千円)
(B)</t>
    <rPh sb="0" eb="2">
      <t>テスウ</t>
    </rPh>
    <rPh sb="2" eb="3">
      <t>リョウ</t>
    </rPh>
    <rPh sb="4" eb="6">
      <t>シュウニュウ</t>
    </rPh>
    <rPh sb="7" eb="9">
      <t>センエン</t>
    </rPh>
    <phoneticPr fontId="4"/>
  </si>
  <si>
    <t>減免
(千円）
(C)</t>
    <rPh sb="0" eb="2">
      <t>ゲンメン</t>
    </rPh>
    <rPh sb="4" eb="6">
      <t>センエン</t>
    </rPh>
    <phoneticPr fontId="4"/>
  </si>
  <si>
    <t>コスト
（千円）
(D)</t>
    <rPh sb="5" eb="7">
      <t>センエン</t>
    </rPh>
    <phoneticPr fontId="4"/>
  </si>
  <si>
    <t>申請者
負担割合
(令和元年度
決算)
(A=(B+C)/D)</t>
    <rPh sb="0" eb="3">
      <t>シンセイシャ</t>
    </rPh>
    <rPh sb="4" eb="6">
      <t>フタン</t>
    </rPh>
    <rPh sb="6" eb="8">
      <t>ワリアイ</t>
    </rPh>
    <rPh sb="10" eb="12">
      <t>レイワ</t>
    </rPh>
    <rPh sb="12" eb="13">
      <t>ガン</t>
    </rPh>
    <rPh sb="13" eb="15">
      <t>ネンド</t>
    </rPh>
    <rPh sb="16" eb="18">
      <t>ケッサン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</si>
</sst>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81" formatCode="#,##0;[Red]#,##0"/>
    <numFmt numFmtId="182" formatCode="0.0%"/>
    <numFmt numFmtId="183" formatCode="General\t"/>
    <numFmt numFmtId="189" formatCode="0,00#&quot;t&quot;"/>
  </numFmts>
  <fonts count="42">
    <font>
      <sz val="11"/>
      <name val="ＭＳ Ｐゴシック"/>
      <family val="3"/>
      <charset val="128"/>
    </font>
    <font>
      <sz val="11"/>
      <color indexed="8"/>
      <name val="ＭＳ Ｐゴシック"/>
      <family val="3"/>
      <charset val="128"/>
    </font>
    <font>
      <sz val="11"/>
      <name val="ＭＳ Ｐゴシック"/>
      <family val="3"/>
      <charset val="128"/>
    </font>
    <font>
      <sz val="16"/>
      <name val="HG創英角ﾎﾟｯﾌﾟ体"/>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2"/>
      <name val="HG創英角ﾎﾟｯﾌﾟ体"/>
      <family val="3"/>
      <charset val="128"/>
    </font>
    <font>
      <strike/>
      <sz val="14"/>
      <name val="ＭＳ Ｐゴシック"/>
      <family val="3"/>
      <charset val="128"/>
    </font>
    <font>
      <u/>
      <sz val="5.5"/>
      <color indexed="12"/>
      <name val="ＭＳ Ｐゴシック"/>
      <family val="3"/>
      <charset val="128"/>
    </font>
    <font>
      <sz val="14"/>
      <name val="HG創英角ﾎﾟｯﾌﾟ体"/>
      <family val="3"/>
      <charset val="128"/>
    </font>
    <font>
      <sz val="18"/>
      <name val="HG創英角ﾎﾟｯﾌﾟ体"/>
      <family val="3"/>
      <charset val="128"/>
    </font>
    <font>
      <sz val="14"/>
      <color indexed="10"/>
      <name val="ＭＳ Ｐゴシック"/>
      <family val="3"/>
      <charset val="128"/>
    </font>
    <font>
      <sz val="18"/>
      <name val="HGS創英角ﾎﾟｯﾌﾟ体"/>
      <family val="3"/>
      <charset val="128"/>
    </font>
    <font>
      <b/>
      <sz val="16"/>
      <name val="ＭＳ ゴシック"/>
      <family val="3"/>
      <charset val="128"/>
    </font>
    <font>
      <b/>
      <sz val="12"/>
      <name val="ＭＳ Ｐゴシック"/>
      <family val="3"/>
      <charset val="128"/>
    </font>
    <font>
      <sz val="10"/>
      <name val="ＭＳ Ｐゴシック"/>
      <family val="3"/>
      <charset val="128"/>
    </font>
    <font>
      <sz val="18"/>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1"/>
      <name val="MS P ゴシック"/>
      <family val="3"/>
      <charset val="128"/>
    </font>
    <font>
      <b/>
      <sz val="9"/>
      <color indexed="81"/>
      <name val="MS P ゴシック"/>
      <family val="3"/>
      <charset val="128"/>
    </font>
    <font>
      <sz val="11"/>
      <color theme="1"/>
      <name val="ＭＳ Ｐゴシック"/>
      <family val="3"/>
      <charset val="128"/>
      <scheme val="minor"/>
    </font>
    <font>
      <sz val="12"/>
      <color theme="1"/>
      <name val="ＭＳ Ｐゴシック"/>
      <family val="3"/>
      <charset val="128"/>
    </font>
    <font>
      <sz val="11"/>
      <color theme="1"/>
      <name val="ＭＳ Ｐゴシック"/>
      <family val="3"/>
      <charset val="128"/>
    </font>
    <font>
      <sz val="11"/>
      <color theme="1"/>
      <name val="ＭＳ ゴシック"/>
      <family val="3"/>
      <charset val="128"/>
    </font>
    <font>
      <strike/>
      <sz val="11"/>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5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20" borderId="1" applyNumberFormat="0" applyAlignment="0" applyProtection="0">
      <alignment vertical="center"/>
    </xf>
    <xf numFmtId="0" fontId="23" fillId="21" borderId="0" applyNumberFormat="0" applyBorder="0" applyAlignment="0" applyProtection="0">
      <alignment vertical="center"/>
    </xf>
    <xf numFmtId="9" fontId="2" fillId="0" borderId="0" applyFont="0" applyFill="0" applyBorder="0" applyAlignment="0" applyProtection="0">
      <alignment vertical="center"/>
    </xf>
    <xf numFmtId="9" fontId="37" fillId="0" borderId="0" applyFont="0" applyFill="0" applyBorder="0" applyAlignment="0" applyProtection="0">
      <alignment vertical="center"/>
    </xf>
    <xf numFmtId="9" fontId="2" fillId="0" borderId="0" applyFont="0" applyFill="0" applyBorder="0" applyAlignment="0" applyProtection="0"/>
    <xf numFmtId="0" fontId="10" fillId="0" borderId="0" applyNumberFormat="0" applyFill="0" applyBorder="0" applyAlignment="0" applyProtection="0">
      <alignment vertical="top"/>
      <protection locked="0"/>
    </xf>
    <xf numFmtId="0" fontId="2" fillId="22" borderId="2" applyNumberFormat="0" applyFont="0" applyAlignment="0" applyProtection="0">
      <alignment vertical="center"/>
    </xf>
    <xf numFmtId="0" fontId="24" fillId="0" borderId="3" applyNumberFormat="0" applyFill="0" applyAlignment="0" applyProtection="0">
      <alignment vertical="center"/>
    </xf>
    <xf numFmtId="0" fontId="25" fillId="3" borderId="0" applyNumberFormat="0" applyBorder="0" applyAlignment="0" applyProtection="0">
      <alignment vertical="center"/>
    </xf>
    <xf numFmtId="0" fontId="26" fillId="23" borderId="4" applyNumberFormat="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37" fillId="0" borderId="0" applyFon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37" fillId="0" borderId="0">
      <alignment vertical="center"/>
    </xf>
    <xf numFmtId="0" fontId="2" fillId="0" borderId="0"/>
    <xf numFmtId="0" fontId="2" fillId="0" borderId="0"/>
    <xf numFmtId="0" fontId="2" fillId="0" borderId="0"/>
    <xf numFmtId="0" fontId="2" fillId="0" borderId="0"/>
    <xf numFmtId="0" fontId="34" fillId="4" borderId="0" applyNumberFormat="0" applyBorder="0" applyAlignment="0" applyProtection="0">
      <alignment vertical="center"/>
    </xf>
  </cellStyleXfs>
  <cellXfs count="116">
    <xf numFmtId="0" fontId="0" fillId="0" borderId="0" xfId="0">
      <alignment vertical="center"/>
    </xf>
    <xf numFmtId="0" fontId="6" fillId="0" borderId="10" xfId="0" applyFont="1" applyFill="1" applyBorder="1" applyAlignment="1">
      <alignment horizontal="left" vertical="center" wrapText="1"/>
    </xf>
    <xf numFmtId="9" fontId="7" fillId="0" borderId="10" xfId="28" applyFont="1" applyFill="1" applyBorder="1" applyAlignment="1">
      <alignment horizontal="center" vertical="center"/>
    </xf>
    <xf numFmtId="38" fontId="7" fillId="0" borderId="10" xfId="37" applyFont="1" applyFill="1" applyBorder="1" applyAlignment="1">
      <alignment horizontal="right" vertical="center"/>
    </xf>
    <xf numFmtId="38" fontId="7" fillId="0" borderId="10" xfId="37" applyFont="1" applyFill="1" applyBorder="1" applyAlignment="1">
      <alignment horizontal="right" vertical="center" shrinkToFit="1"/>
    </xf>
    <xf numFmtId="0" fontId="0" fillId="0" borderId="0" xfId="0" applyFill="1" applyAlignment="1">
      <alignment horizontal="center" vertical="center" shrinkToFit="1"/>
    </xf>
    <xf numFmtId="0" fontId="0" fillId="0" borderId="0" xfId="0" applyAlignment="1">
      <alignment horizontal="left" vertical="center" shrinkToFit="1"/>
    </xf>
    <xf numFmtId="0" fontId="0" fillId="0" borderId="0" xfId="0" applyAlignment="1">
      <alignment horizontal="center" vertical="center" shrinkToFit="1"/>
    </xf>
    <xf numFmtId="9" fontId="2" fillId="0" borderId="0" xfId="28" applyFont="1">
      <alignment vertical="center"/>
    </xf>
    <xf numFmtId="9" fontId="2" fillId="0" borderId="0" xfId="28" applyFont="1" applyFill="1">
      <alignment vertical="center"/>
    </xf>
    <xf numFmtId="38" fontId="2" fillId="0" borderId="0" xfId="37" applyFont="1">
      <alignment vertical="center"/>
    </xf>
    <xf numFmtId="38" fontId="5" fillId="0" borderId="0" xfId="37" applyFont="1" applyAlignment="1">
      <alignment vertical="center"/>
    </xf>
    <xf numFmtId="0" fontId="6" fillId="0" borderId="10" xfId="0" applyFont="1" applyFill="1" applyBorder="1" applyAlignment="1">
      <alignment horizontal="left" vertical="center" wrapText="1" shrinkToFit="1"/>
    </xf>
    <xf numFmtId="0" fontId="3" fillId="0" borderId="0" xfId="0" applyFont="1" applyBorder="1" applyAlignment="1">
      <alignment horizontal="left" vertical="center" wrapText="1"/>
    </xf>
    <xf numFmtId="0" fontId="8" fillId="0" borderId="0" xfId="0" applyFont="1" applyBorder="1" applyAlignment="1">
      <alignment vertical="center" wrapText="1"/>
    </xf>
    <xf numFmtId="0" fontId="3" fillId="0" borderId="0" xfId="0" applyFont="1" applyBorder="1" applyAlignment="1">
      <alignment horizontal="left" vertical="center"/>
    </xf>
    <xf numFmtId="0" fontId="6" fillId="0" borderId="10" xfId="0" applyFont="1" applyFill="1" applyBorder="1" applyAlignment="1">
      <alignment horizontal="center" vertical="center" shrinkToFit="1"/>
    </xf>
    <xf numFmtId="38" fontId="6" fillId="0" borderId="10" xfId="37" applyFont="1" applyFill="1" applyBorder="1" applyAlignment="1">
      <alignment vertical="center"/>
    </xf>
    <xf numFmtId="38" fontId="6" fillId="0" borderId="10" xfId="37" applyFont="1" applyFill="1" applyBorder="1" applyAlignment="1">
      <alignment vertical="center" wrapText="1"/>
    </xf>
    <xf numFmtId="0" fontId="6" fillId="24" borderId="11" xfId="0" applyFont="1" applyFill="1" applyBorder="1" applyAlignment="1">
      <alignment horizontal="center" vertical="center" shrinkToFit="1"/>
    </xf>
    <xf numFmtId="0" fontId="6" fillId="24" borderId="12" xfId="0" applyFont="1" applyFill="1" applyBorder="1" applyAlignment="1">
      <alignment horizontal="center" vertical="center" shrinkToFit="1"/>
    </xf>
    <xf numFmtId="38" fontId="6" fillId="24" borderId="13" xfId="37" applyFont="1" applyFill="1" applyBorder="1" applyAlignment="1">
      <alignment horizontal="center" vertical="center"/>
    </xf>
    <xf numFmtId="38" fontId="6" fillId="0" borderId="10" xfId="37" applyFont="1" applyFill="1" applyBorder="1" applyAlignment="1">
      <alignment horizontal="left" vertical="center" wrapText="1"/>
    </xf>
    <xf numFmtId="38" fontId="6" fillId="0" borderId="10" xfId="37" applyFont="1" applyFill="1" applyBorder="1" applyAlignment="1">
      <alignment horizontal="left" vertical="center" wrapText="1" shrinkToFit="1"/>
    </xf>
    <xf numFmtId="38" fontId="6" fillId="0" borderId="10" xfId="37" applyFont="1" applyFill="1" applyBorder="1" applyAlignment="1">
      <alignment horizontal="left" vertical="center"/>
    </xf>
    <xf numFmtId="38" fontId="6" fillId="0" borderId="10" xfId="37" applyFont="1" applyFill="1" applyBorder="1" applyAlignment="1">
      <alignment horizontal="left" vertical="center" shrinkToFit="1"/>
    </xf>
    <xf numFmtId="0" fontId="11" fillId="0" borderId="0" xfId="0" applyFont="1" applyBorder="1" applyAlignment="1">
      <alignment horizontal="center" vertical="center" wrapText="1"/>
    </xf>
    <xf numFmtId="38" fontId="6" fillId="0" borderId="0" xfId="37" applyFont="1" applyAlignment="1">
      <alignment horizontal="center" vertical="center"/>
    </xf>
    <xf numFmtId="38" fontId="6" fillId="24" borderId="13" xfId="37" applyFont="1" applyFill="1" applyBorder="1" applyAlignment="1">
      <alignment horizontal="centerContinuous" vertical="center"/>
    </xf>
    <xf numFmtId="38" fontId="6" fillId="24" borderId="14" xfId="37" applyFont="1" applyFill="1" applyBorder="1" applyAlignment="1">
      <alignment horizontal="centerContinuous" vertical="center"/>
    </xf>
    <xf numFmtId="0" fontId="12" fillId="0" borderId="0" xfId="0" applyFont="1" applyBorder="1" applyAlignment="1">
      <alignment horizontal="left" vertical="center"/>
    </xf>
    <xf numFmtId="0" fontId="0" fillId="0" borderId="10" xfId="0" applyFont="1" applyFill="1" applyBorder="1" applyAlignment="1">
      <alignment horizontal="center" vertical="center" shrinkToFit="1"/>
    </xf>
    <xf numFmtId="38" fontId="6" fillId="0" borderId="10" xfId="31" applyNumberFormat="1" applyFont="1" applyFill="1" applyBorder="1" applyAlignment="1" applyProtection="1">
      <alignment horizontal="center" vertical="center" wrapText="1"/>
    </xf>
    <xf numFmtId="0" fontId="0" fillId="0" borderId="0" xfId="0" applyFont="1" applyFill="1">
      <alignment vertical="center"/>
    </xf>
    <xf numFmtId="38" fontId="7" fillId="0" borderId="10" xfId="37" applyFont="1" applyFill="1" applyBorder="1" applyAlignment="1">
      <alignment vertical="center"/>
    </xf>
    <xf numFmtId="0" fontId="0" fillId="0" borderId="0" xfId="0" applyFont="1" applyFill="1" applyAlignment="1">
      <alignment horizontal="left" vertical="center"/>
    </xf>
    <xf numFmtId="38" fontId="7" fillId="0" borderId="10" xfId="37" applyFont="1" applyFill="1" applyBorder="1" applyAlignment="1">
      <alignment horizontal="right" vertical="center" wrapText="1" shrinkToFit="1"/>
    </xf>
    <xf numFmtId="9" fontId="7" fillId="0" borderId="10" xfId="28" applyFont="1" applyFill="1" applyBorder="1" applyAlignment="1">
      <alignment horizontal="right" vertical="center"/>
    </xf>
    <xf numFmtId="176" fontId="7" fillId="0" borderId="10" xfId="0" applyNumberFormat="1" applyFont="1" applyFill="1" applyBorder="1" applyAlignment="1">
      <alignment horizontal="right" vertical="center" shrinkToFit="1"/>
    </xf>
    <xf numFmtId="176" fontId="7" fillId="0" borderId="10" xfId="0" applyNumberFormat="1" applyFont="1" applyFill="1" applyBorder="1" applyAlignment="1">
      <alignment vertical="center" shrinkToFit="1"/>
    </xf>
    <xf numFmtId="176" fontId="6" fillId="0" borderId="10" xfId="0" applyNumberFormat="1" applyFont="1" applyFill="1" applyBorder="1" applyAlignment="1">
      <alignment horizontal="left" vertical="center" wrapText="1"/>
    </xf>
    <xf numFmtId="182" fontId="7" fillId="0" borderId="10" xfId="28" applyNumberFormat="1" applyFont="1" applyFill="1" applyBorder="1" applyAlignment="1">
      <alignment horizontal="center" vertical="center"/>
    </xf>
    <xf numFmtId="38" fontId="7" fillId="0" borderId="10" xfId="37" applyFont="1" applyFill="1" applyBorder="1" applyAlignment="1">
      <alignment horizontal="right" vertical="center" wrapText="1"/>
    </xf>
    <xf numFmtId="181" fontId="6" fillId="0" borderId="10" xfId="37" applyNumberFormat="1" applyFont="1" applyFill="1" applyBorder="1" applyAlignment="1">
      <alignment horizontal="left" vertical="center"/>
    </xf>
    <xf numFmtId="9" fontId="7" fillId="0" borderId="10" xfId="28" applyNumberFormat="1" applyFont="1" applyFill="1" applyBorder="1" applyAlignment="1">
      <alignment horizontal="center" vertical="center"/>
    </xf>
    <xf numFmtId="0" fontId="14" fillId="0" borderId="0" xfId="0" applyFont="1" applyBorder="1" applyAlignment="1">
      <alignment horizontal="left"/>
    </xf>
    <xf numFmtId="0" fontId="0" fillId="0" borderId="0" xfId="0" applyAlignment="1">
      <alignment vertical="center" wrapText="1"/>
    </xf>
    <xf numFmtId="0" fontId="15" fillId="0" borderId="0" xfId="0" applyFont="1" applyBorder="1" applyAlignment="1">
      <alignment horizontal="left" wrapText="1"/>
    </xf>
    <xf numFmtId="0" fontId="16" fillId="0" borderId="0" xfId="0" applyFont="1" applyBorder="1" applyAlignment="1">
      <alignment horizontal="left" wrapText="1"/>
    </xf>
    <xf numFmtId="0" fontId="0" fillId="0" borderId="0" xfId="0" applyAlignment="1">
      <alignment horizontal="center" vertical="center" wrapText="1"/>
    </xf>
    <xf numFmtId="0" fontId="15" fillId="0" borderId="15" xfId="0" applyFont="1" applyBorder="1" applyAlignment="1">
      <alignment horizontal="left"/>
    </xf>
    <xf numFmtId="0" fontId="15" fillId="0" borderId="15" xfId="0" applyFont="1" applyBorder="1" applyAlignment="1">
      <alignment horizontal="left" wrapText="1"/>
    </xf>
    <xf numFmtId="0" fontId="16" fillId="0" borderId="15" xfId="0" applyFont="1" applyBorder="1" applyAlignment="1">
      <alignment horizontal="left" wrapText="1"/>
    </xf>
    <xf numFmtId="0" fontId="0" fillId="0" borderId="15" xfId="0" applyBorder="1" applyAlignment="1">
      <alignment vertical="center" wrapText="1"/>
    </xf>
    <xf numFmtId="0" fontId="5" fillId="25" borderId="10" xfId="0" applyFont="1" applyFill="1" applyBorder="1" applyAlignment="1">
      <alignment horizontal="center" vertical="center" wrapText="1"/>
    </xf>
    <xf numFmtId="0" fontId="5" fillId="25" borderId="10" xfId="0" applyFont="1" applyFill="1" applyBorder="1" applyAlignment="1">
      <alignment horizontal="centerContinuous" vertical="center" wrapText="1"/>
    </xf>
    <xf numFmtId="0" fontId="5" fillId="0" borderId="0" xfId="0" applyFont="1" applyFill="1" applyAlignment="1">
      <alignment vertical="center" wrapText="1"/>
    </xf>
    <xf numFmtId="0" fontId="0" fillId="0" borderId="10" xfId="0" applyFont="1" applyFill="1" applyBorder="1" applyAlignment="1">
      <alignment horizontal="center" vertical="center" wrapText="1"/>
    </xf>
    <xf numFmtId="0" fontId="5" fillId="0" borderId="10" xfId="0" applyFont="1" applyFill="1" applyBorder="1" applyAlignment="1">
      <alignment vertical="center" wrapText="1"/>
    </xf>
    <xf numFmtId="9" fontId="5" fillId="0" borderId="10" xfId="28" applyFont="1" applyFill="1" applyBorder="1" applyAlignment="1">
      <alignment vertical="center"/>
    </xf>
    <xf numFmtId="0" fontId="0" fillId="0" borderId="0" xfId="0" applyFont="1" applyFill="1" applyAlignment="1">
      <alignment vertical="center" wrapText="1"/>
    </xf>
    <xf numFmtId="0" fontId="5" fillId="0" borderId="0" xfId="0" applyFont="1" applyAlignment="1">
      <alignment vertical="center" wrapText="1"/>
    </xf>
    <xf numFmtId="0" fontId="17" fillId="0" borderId="0" xfId="0" applyFont="1" applyAlignment="1">
      <alignment horizontal="left" vertical="center" wrapText="1"/>
    </xf>
    <xf numFmtId="0" fontId="5" fillId="25" borderId="16" xfId="0" applyFont="1" applyFill="1" applyBorder="1" applyAlignment="1">
      <alignment horizontal="centerContinuous" vertical="center" wrapText="1"/>
    </xf>
    <xf numFmtId="0" fontId="5" fillId="25" borderId="17" xfId="0" applyFont="1" applyFill="1" applyBorder="1" applyAlignment="1">
      <alignment horizontal="centerContinuous" vertical="center" wrapText="1"/>
    </xf>
    <xf numFmtId="0" fontId="5" fillId="0" borderId="10" xfId="0" applyFont="1" applyFill="1" applyBorder="1" applyAlignment="1">
      <alignment horizontal="center" vertical="center" wrapText="1"/>
    </xf>
    <xf numFmtId="0" fontId="0" fillId="0" borderId="14" xfId="0" applyFont="1" applyFill="1" applyBorder="1" applyAlignment="1">
      <alignment vertical="center" wrapText="1"/>
    </xf>
    <xf numFmtId="38" fontId="5" fillId="0" borderId="10" xfId="37" applyFont="1" applyBorder="1" applyAlignment="1">
      <alignment horizontal="right" vertical="center" shrinkToFit="1"/>
    </xf>
    <xf numFmtId="38" fontId="5" fillId="0" borderId="13" xfId="37" applyFont="1" applyBorder="1" applyAlignment="1">
      <alignment horizontal="right" vertical="center" shrinkToFit="1"/>
    </xf>
    <xf numFmtId="38" fontId="5" fillId="0" borderId="13" xfId="37" applyFont="1" applyFill="1" applyBorder="1" applyAlignment="1">
      <alignment horizontal="right" vertical="center" shrinkToFit="1"/>
    </xf>
    <xf numFmtId="38" fontId="5" fillId="0" borderId="10" xfId="37" applyFont="1" applyFill="1" applyBorder="1" applyAlignment="1">
      <alignment vertical="center" shrinkToFit="1"/>
    </xf>
    <xf numFmtId="0" fontId="0" fillId="0" borderId="18" xfId="0" applyBorder="1" applyAlignment="1">
      <alignment vertical="center" wrapText="1"/>
    </xf>
    <xf numFmtId="0" fontId="6" fillId="0" borderId="0" xfId="0" applyFont="1" applyFill="1" applyAlignment="1">
      <alignment vertical="center" shrinkToFit="1"/>
    </xf>
    <xf numFmtId="0" fontId="6" fillId="0" borderId="0" xfId="0" applyFont="1" applyFill="1" applyAlignment="1">
      <alignment vertical="center"/>
    </xf>
    <xf numFmtId="0" fontId="38" fillId="0" borderId="10" xfId="0" applyFont="1" applyFill="1" applyBorder="1" applyAlignment="1">
      <alignment vertical="center" wrapText="1"/>
    </xf>
    <xf numFmtId="0" fontId="39" fillId="0" borderId="10" xfId="0" applyFont="1" applyFill="1" applyBorder="1" applyAlignment="1">
      <alignment vertical="center" wrapText="1"/>
    </xf>
    <xf numFmtId="9" fontId="38" fillId="0" borderId="10" xfId="28" applyFont="1" applyFill="1" applyBorder="1" applyAlignment="1">
      <alignment vertical="center"/>
    </xf>
    <xf numFmtId="38" fontId="38" fillId="0" borderId="10" xfId="37" applyFont="1" applyFill="1" applyBorder="1" applyAlignment="1">
      <alignment vertical="center"/>
    </xf>
    <xf numFmtId="176" fontId="38" fillId="0" borderId="10" xfId="0" applyNumberFormat="1" applyFont="1" applyFill="1" applyBorder="1" applyAlignment="1">
      <alignment horizontal="right" vertical="center" shrinkToFit="1"/>
    </xf>
    <xf numFmtId="0" fontId="40" fillId="0" borderId="10" xfId="0" applyFont="1" applyFill="1" applyBorder="1" applyAlignment="1">
      <alignment horizontal="left" vertical="center" wrapText="1"/>
    </xf>
    <xf numFmtId="0" fontId="39" fillId="0" borderId="10" xfId="0" applyFont="1" applyFill="1" applyBorder="1" applyAlignment="1">
      <alignment horizontal="left" vertical="center" wrapText="1"/>
    </xf>
    <xf numFmtId="0" fontId="40" fillId="0" borderId="10" xfId="0" applyFont="1" applyFill="1" applyBorder="1" applyAlignment="1">
      <alignment vertical="center" wrapText="1"/>
    </xf>
    <xf numFmtId="176" fontId="39" fillId="0" borderId="10" xfId="0" applyNumberFormat="1" applyFont="1" applyFill="1" applyBorder="1" applyAlignment="1">
      <alignment horizontal="left" vertical="center" wrapText="1"/>
    </xf>
    <xf numFmtId="0" fontId="39" fillId="0" borderId="10" xfId="0" applyFont="1" applyFill="1" applyBorder="1" applyAlignment="1">
      <alignment vertical="center"/>
    </xf>
    <xf numFmtId="176" fontId="38" fillId="0" borderId="10" xfId="0" applyNumberFormat="1" applyFont="1" applyFill="1" applyBorder="1" applyAlignment="1">
      <alignment horizontal="right" vertical="center" wrapText="1" shrinkToFit="1"/>
    </xf>
    <xf numFmtId="189" fontId="38" fillId="0" borderId="10" xfId="0" applyNumberFormat="1" applyFont="1" applyFill="1" applyBorder="1" applyAlignment="1">
      <alignment horizontal="right" vertical="center" shrinkToFit="1"/>
    </xf>
    <xf numFmtId="183" fontId="39" fillId="0" borderId="10" xfId="0" applyNumberFormat="1" applyFont="1" applyFill="1" applyBorder="1" applyAlignment="1">
      <alignment horizontal="left" vertical="center" wrapText="1"/>
    </xf>
    <xf numFmtId="0" fontId="38" fillId="0" borderId="10" xfId="0" applyFont="1" applyFill="1" applyBorder="1" applyAlignment="1">
      <alignment vertical="center" wrapText="1" shrinkToFit="1"/>
    </xf>
    <xf numFmtId="0" fontId="39" fillId="0" borderId="10" xfId="0" applyFont="1" applyFill="1" applyBorder="1" applyAlignment="1">
      <alignment vertical="center" wrapText="1" shrinkToFit="1"/>
    </xf>
    <xf numFmtId="0" fontId="39"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38" fillId="0" borderId="10" xfId="49" applyFont="1" applyFill="1" applyBorder="1" applyAlignment="1">
      <alignment vertical="center" wrapText="1" shrinkToFit="1"/>
    </xf>
    <xf numFmtId="38" fontId="38" fillId="0" borderId="10" xfId="0" applyNumberFormat="1" applyFont="1" applyFill="1" applyBorder="1" applyAlignment="1">
      <alignment horizontal="right" vertical="center" shrinkToFit="1"/>
    </xf>
    <xf numFmtId="176" fontId="38" fillId="0" borderId="10" xfId="0" quotePrefix="1" applyNumberFormat="1" applyFont="1" applyFill="1" applyBorder="1" applyAlignment="1">
      <alignment vertical="center" shrinkToFit="1"/>
    </xf>
    <xf numFmtId="176" fontId="38" fillId="0" borderId="10" xfId="0" quotePrefix="1" applyNumberFormat="1" applyFont="1" applyFill="1" applyBorder="1" applyAlignment="1">
      <alignment horizontal="right" vertical="center" shrinkToFit="1"/>
    </xf>
    <xf numFmtId="176" fontId="38" fillId="0" borderId="10" xfId="0" applyNumberFormat="1" applyFont="1" applyFill="1" applyBorder="1" applyAlignment="1">
      <alignment vertical="center" shrinkToFit="1"/>
    </xf>
    <xf numFmtId="0" fontId="41" fillId="0" borderId="10" xfId="0" applyFont="1" applyFill="1" applyBorder="1" applyAlignment="1">
      <alignment vertical="center" wrapText="1"/>
    </xf>
    <xf numFmtId="38" fontId="6" fillId="24" borderId="13" xfId="37" applyFont="1" applyFill="1" applyBorder="1" applyAlignment="1">
      <alignment horizontal="center" vertical="center" wrapText="1"/>
    </xf>
    <xf numFmtId="38" fontId="6" fillId="24" borderId="13" xfId="37" applyFont="1" applyFill="1" applyBorder="1" applyAlignment="1">
      <alignment horizontal="center" vertical="center"/>
    </xf>
    <xf numFmtId="38" fontId="6" fillId="24" borderId="10" xfId="37" applyFont="1" applyFill="1" applyBorder="1" applyAlignment="1">
      <alignment horizontal="center" vertical="center"/>
    </xf>
    <xf numFmtId="38" fontId="6" fillId="24" borderId="11" xfId="37" applyFont="1" applyFill="1" applyBorder="1" applyAlignment="1">
      <alignment horizontal="center" vertical="center"/>
    </xf>
    <xf numFmtId="38" fontId="6" fillId="24" borderId="12" xfId="37" applyFont="1" applyFill="1" applyBorder="1" applyAlignment="1">
      <alignment horizontal="center" vertical="center"/>
    </xf>
    <xf numFmtId="38" fontId="6" fillId="24" borderId="10" xfId="37" applyFont="1" applyFill="1" applyBorder="1" applyAlignment="1">
      <alignment horizontal="center" vertical="center" wrapText="1"/>
    </xf>
    <xf numFmtId="0" fontId="5" fillId="24" borderId="10" xfId="0" applyFont="1" applyFill="1" applyBorder="1" applyAlignment="1">
      <alignment horizontal="center" vertical="center" shrinkToFit="1"/>
    </xf>
    <xf numFmtId="0" fontId="6" fillId="24" borderId="10" xfId="0" applyFont="1" applyFill="1" applyBorder="1" applyAlignment="1">
      <alignment horizontal="center" vertical="center" shrinkToFit="1"/>
    </xf>
    <xf numFmtId="0" fontId="6" fillId="24" borderId="11" xfId="0" applyFont="1" applyFill="1" applyBorder="1" applyAlignment="1">
      <alignment horizontal="center" vertical="center" shrinkToFit="1"/>
    </xf>
    <xf numFmtId="0" fontId="6" fillId="24" borderId="12" xfId="0" applyFont="1" applyFill="1" applyBorder="1" applyAlignment="1">
      <alignment horizontal="center" vertical="center" shrinkToFit="1"/>
    </xf>
    <xf numFmtId="9" fontId="6" fillId="24" borderId="11" xfId="28" applyFont="1" applyFill="1" applyBorder="1" applyAlignment="1">
      <alignment horizontal="center" vertical="center" wrapText="1"/>
    </xf>
    <xf numFmtId="9" fontId="6" fillId="24" borderId="12" xfId="28" applyFont="1" applyFill="1" applyBorder="1" applyAlignment="1">
      <alignment horizontal="center" vertical="center" wrapText="1"/>
    </xf>
    <xf numFmtId="0" fontId="5" fillId="25" borderId="10" xfId="0" applyFont="1" applyFill="1" applyBorder="1" applyAlignment="1">
      <alignment horizontal="center" vertical="center" wrapText="1"/>
    </xf>
    <xf numFmtId="49" fontId="5" fillId="25" borderId="10" xfId="0" applyNumberFormat="1" applyFont="1" applyFill="1" applyBorder="1" applyAlignment="1">
      <alignment horizontal="center" vertical="center" wrapText="1"/>
    </xf>
    <xf numFmtId="0" fontId="5" fillId="25" borderId="19" xfId="0" applyFont="1" applyFill="1" applyBorder="1" applyAlignment="1">
      <alignment horizontal="center" vertical="center" wrapText="1"/>
    </xf>
    <xf numFmtId="0" fontId="5" fillId="25" borderId="12" xfId="0" applyFont="1" applyFill="1" applyBorder="1" applyAlignment="1">
      <alignment horizontal="center" vertical="center" wrapText="1"/>
    </xf>
    <xf numFmtId="0" fontId="5" fillId="25" borderId="11" xfId="0" applyFont="1" applyFill="1" applyBorder="1" applyAlignment="1">
      <alignment horizontal="center" vertical="center" wrapText="1"/>
    </xf>
    <xf numFmtId="0" fontId="5" fillId="25" borderId="20" xfId="0" applyFont="1" applyFill="1" applyBorder="1" applyAlignment="1">
      <alignment horizontal="center" vertical="center" wrapText="1"/>
    </xf>
  </cellXfs>
  <cellStyles count="54">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パーセント" xfId="28" builtinId="5"/>
    <cellStyle name="パーセント 2" xfId="29"/>
    <cellStyle name="パーセント 3" xfId="30"/>
    <cellStyle name="ハイパーリンク" xfId="31" builtinId="8"/>
    <cellStyle name="メモ 2" xfId="32"/>
    <cellStyle name="リンク セル 2" xfId="33"/>
    <cellStyle name="悪い 2" xfId="34"/>
    <cellStyle name="計算 2" xfId="35"/>
    <cellStyle name="警告文 2" xfId="36"/>
    <cellStyle name="桁区切り" xfId="37" builtinId="6"/>
    <cellStyle name="桁区切り 2" xfId="38"/>
    <cellStyle name="桁区切り 6" xfId="39"/>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10" xfId="48"/>
    <cellStyle name="標準 10 2" xfId="49"/>
    <cellStyle name="標準 2" xfId="50"/>
    <cellStyle name="標準 3" xfId="51"/>
    <cellStyle name="標準 4" xfId="52"/>
    <cellStyle name="良い 2" xf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4179868</xdr:colOff>
      <xdr:row>65</xdr:row>
      <xdr:rowOff>271</xdr:rowOff>
    </xdr:from>
    <xdr:to>
      <xdr:col>9</xdr:col>
      <xdr:colOff>814804</xdr:colOff>
      <xdr:row>72</xdr:row>
      <xdr:rowOff>762</xdr:rowOff>
    </xdr:to>
    <xdr:sp macro="" textlink="">
      <xdr:nvSpPr>
        <xdr:cNvPr id="2" name="Text Box 110"/>
        <xdr:cNvSpPr txBox="1">
          <a:spLocks noChangeArrowheads="1"/>
        </xdr:cNvSpPr>
      </xdr:nvSpPr>
      <xdr:spPr bwMode="auto">
        <a:xfrm>
          <a:off x="9523393" y="92802693"/>
          <a:ext cx="6494192" cy="1467098"/>
        </a:xfrm>
        <a:prstGeom prst="rect">
          <a:avLst/>
        </a:prstGeom>
        <a:solidFill>
          <a:srgbClr val="CCFFCC"/>
        </a:solidFill>
        <a:ln w="9525">
          <a:solidFill>
            <a:srgbClr val="000000"/>
          </a:solidFill>
          <a:miter lim="800000"/>
          <a:headEnd/>
          <a:tailEnd/>
        </a:ln>
        <a:effectLst/>
      </xdr:spPr>
      <xdr:txBody>
        <a:bodyPr vertOverflow="clip" wrap="square" lIns="36576" tIns="22860" rIns="0" bIns="0" anchor="ctr" upright="1"/>
        <a:lstStyle/>
        <a:p>
          <a:pPr algn="l" rtl="0">
            <a:lnSpc>
              <a:spcPts val="1800"/>
            </a:lnSpc>
            <a:defRPr sz="1000"/>
          </a:pPr>
          <a:r>
            <a:rPr lang="en-US" altLang="ja-JP" sz="1600" b="0" i="0" u="none" strike="noStrike" baseline="0">
              <a:solidFill>
                <a:sysClr val="windowText" lastClr="000000"/>
              </a:solidFill>
              <a:latin typeface="ＭＳ Ｐゴシック"/>
              <a:ea typeface="ＭＳ Ｐゴシック"/>
            </a:rPr>
            <a:t>※※</a:t>
          </a:r>
          <a:r>
            <a:rPr lang="ja-JP" altLang="en-US" sz="1600" b="0" i="0" u="none" strike="noStrike" baseline="0">
              <a:solidFill>
                <a:sysClr val="windowText" lastClr="000000"/>
              </a:solidFill>
              <a:latin typeface="ＭＳ Ｐゴシック"/>
              <a:ea typeface="+mn-ea"/>
            </a:rPr>
            <a:t>　文化観光局の所管施設（区民文化センターを除く）は、施設運営と自主企画事業を一体的に行っています。</a:t>
          </a:r>
        </a:p>
        <a:p>
          <a:pPr algn="l" rtl="0">
            <a:lnSpc>
              <a:spcPts val="1900"/>
            </a:lnSpc>
            <a:defRPr sz="1000"/>
          </a:pPr>
          <a:r>
            <a:rPr lang="ja-JP" altLang="en-US" sz="1600" b="0" i="0" u="none" strike="noStrike" baseline="0">
              <a:solidFill>
                <a:sysClr val="windowText" lastClr="000000"/>
              </a:solidFill>
              <a:latin typeface="ＭＳ Ｐゴシック"/>
              <a:ea typeface="+mn-ea"/>
            </a:rPr>
            <a:t>自主企画事業費については、コスト及び収入は算定外です。ただし、その自主企画を実施・運営するにあたり、必要とされる人件費・物件費等については、コストに含んでいます。（</a:t>
          </a:r>
          <a:r>
            <a:rPr lang="en-US" altLang="ja-JP" sz="1600" b="0" i="0" u="none" strike="noStrike" baseline="0">
              <a:solidFill>
                <a:sysClr val="windowText" lastClr="000000"/>
              </a:solidFill>
              <a:latin typeface="ＭＳ Ｐゴシック"/>
              <a:ea typeface="+mn-ea"/>
            </a:rPr>
            <a:t>No.14</a:t>
          </a:r>
          <a:r>
            <a:rPr lang="ja-JP" altLang="en-US" sz="1600" b="0" i="0" u="none" strike="noStrike" baseline="0">
              <a:solidFill>
                <a:sysClr val="windowText" lastClr="000000"/>
              </a:solidFill>
              <a:latin typeface="ＭＳ Ｐゴシック"/>
              <a:ea typeface="+mn-ea"/>
            </a:rPr>
            <a:t>～</a:t>
          </a:r>
          <a:r>
            <a:rPr lang="en-US" altLang="ja-JP" sz="1600" b="0" i="0" u="none" strike="noStrike" baseline="0">
              <a:solidFill>
                <a:sysClr val="windowText" lastClr="000000"/>
              </a:solidFill>
              <a:latin typeface="ＭＳ Ｐゴシック"/>
              <a:ea typeface="+mn-ea"/>
            </a:rPr>
            <a:t>22</a:t>
          </a:r>
          <a:r>
            <a:rPr lang="ja-JP" altLang="en-US" sz="1600" b="0" i="0" u="none" strike="noStrike" baseline="0">
              <a:solidFill>
                <a:sysClr val="windowText" lastClr="000000"/>
              </a:solidFill>
              <a:latin typeface="ＭＳ Ｐゴシック"/>
              <a:ea typeface="+mn-ea"/>
            </a:rPr>
            <a:t>の施設）</a:t>
          </a:r>
        </a:p>
      </xdr:txBody>
    </xdr:sp>
    <xdr:clientData/>
  </xdr:twoCellAnchor>
  <xdr:twoCellAnchor>
    <xdr:from>
      <xdr:col>2</xdr:col>
      <xdr:colOff>56802</xdr:colOff>
      <xdr:row>65</xdr:row>
      <xdr:rowOff>124</xdr:rowOff>
    </xdr:from>
    <xdr:to>
      <xdr:col>3</xdr:col>
      <xdr:colOff>3519140</xdr:colOff>
      <xdr:row>69</xdr:row>
      <xdr:rowOff>994</xdr:rowOff>
    </xdr:to>
    <xdr:sp macro="" textlink="">
      <xdr:nvSpPr>
        <xdr:cNvPr id="3" name="Rectangle 111"/>
        <xdr:cNvSpPr>
          <a:spLocks noChangeArrowheads="1"/>
        </xdr:cNvSpPr>
      </xdr:nvSpPr>
      <xdr:spPr bwMode="auto">
        <a:xfrm>
          <a:off x="1917987" y="92829042"/>
          <a:ext cx="6906492" cy="714251"/>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mn-ea"/>
              <a:ea typeface="+mn-ea"/>
            </a:rPr>
            <a:t>※無料施設部分に係るコストを控除して割合を算定しています。</a:t>
          </a:r>
          <a:endParaRPr lang="en-US" altLang="ja-JP" sz="1600" b="0" i="0" u="none" strike="noStrike" baseline="0">
            <a:solidFill>
              <a:srgbClr val="000000"/>
            </a:solidFill>
            <a:latin typeface="+mn-ea"/>
            <a:ea typeface="+mn-ea"/>
          </a:endParaRPr>
        </a:p>
      </xdr:txBody>
    </xdr:sp>
    <xdr:clientData/>
  </xdr:twoCellAnchor>
  <xdr:twoCellAnchor>
    <xdr:from>
      <xdr:col>10</xdr:col>
      <xdr:colOff>402474</xdr:colOff>
      <xdr:row>65</xdr:row>
      <xdr:rowOff>204006</xdr:rowOff>
    </xdr:from>
    <xdr:to>
      <xdr:col>11</xdr:col>
      <xdr:colOff>2112653</xdr:colOff>
      <xdr:row>72</xdr:row>
      <xdr:rowOff>353</xdr:rowOff>
    </xdr:to>
    <xdr:sp macro="" textlink="">
      <xdr:nvSpPr>
        <xdr:cNvPr id="5" name="Rectangle 111"/>
        <xdr:cNvSpPr>
          <a:spLocks noChangeArrowheads="1"/>
        </xdr:cNvSpPr>
      </xdr:nvSpPr>
      <xdr:spPr bwMode="auto">
        <a:xfrm>
          <a:off x="16606404" y="92886066"/>
          <a:ext cx="6480464" cy="1331769"/>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a:t>
          </a:r>
          <a:r>
            <a:rPr lang="ja-JP" altLang="en-US" sz="1600" b="0" i="0" u="none" strike="noStrike" baseline="0">
              <a:solidFill>
                <a:srgbClr val="000000"/>
              </a:solidFill>
              <a:latin typeface="+mn-ea"/>
              <a:ea typeface="+mn-ea"/>
            </a:rPr>
            <a:t>有料施設と園地等を一体的に管理しています。施設のコストは、次の２つのコストを合算して算定しています。（</a:t>
          </a:r>
          <a:r>
            <a:rPr lang="en-US" altLang="ja-JP" sz="1600" b="0" i="0" u="none" strike="noStrike" baseline="0">
              <a:solidFill>
                <a:srgbClr val="000000"/>
              </a:solidFill>
              <a:latin typeface="+mn-ea"/>
              <a:ea typeface="+mn-ea"/>
            </a:rPr>
            <a:t>No.46</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47</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49</a:t>
          </a:r>
          <a:r>
            <a:rPr lang="ja-JP" altLang="en-US" sz="1600" b="0" i="0" u="none" strike="noStrike" baseline="0">
              <a:solidFill>
                <a:srgbClr val="000000"/>
              </a:solidFill>
              <a:latin typeface="+mn-ea"/>
              <a:ea typeface="+mn-ea"/>
            </a:rPr>
            <a:t>の施設）</a:t>
          </a:r>
        </a:p>
        <a:p>
          <a:pPr algn="l" rtl="0">
            <a:lnSpc>
              <a:spcPts val="1600"/>
            </a:lnSpc>
            <a:defRPr sz="1000"/>
          </a:pPr>
          <a:r>
            <a:rPr lang="ja-JP" altLang="en-US" sz="1600" b="0" i="0" u="none" strike="noStrike" baseline="0">
              <a:solidFill>
                <a:srgbClr val="000000"/>
              </a:solidFill>
              <a:latin typeface="+mn-ea"/>
              <a:ea typeface="+mn-ea"/>
            </a:rPr>
            <a:t>①有料施設に直接かかるコスト</a:t>
          </a:r>
          <a:endParaRPr lang="en-US" altLang="ja-JP" sz="1600" b="0" i="0" u="none" strike="noStrike" baseline="0">
            <a:solidFill>
              <a:srgbClr val="000000"/>
            </a:solidFill>
            <a:latin typeface="+mn-ea"/>
            <a:ea typeface="+mn-ea"/>
          </a:endParaRPr>
        </a:p>
        <a:p>
          <a:pPr algn="l" rtl="0">
            <a:lnSpc>
              <a:spcPts val="1600"/>
            </a:lnSpc>
            <a:defRPr sz="1000"/>
          </a:pPr>
          <a:r>
            <a:rPr lang="ja-JP" altLang="en-US" sz="1600" b="0" i="0" u="none" strike="noStrike" baseline="0">
              <a:solidFill>
                <a:srgbClr val="000000"/>
              </a:solidFill>
              <a:latin typeface="+mn-ea"/>
              <a:ea typeface="+mn-ea"/>
            </a:rPr>
            <a:t>②公園全体の共通経費を公園全体に占める有料施設の面積の割合で按分して求めた額</a:t>
          </a:r>
          <a:endParaRPr lang="ja-JP" altLang="en-US" sz="16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4179868</xdr:colOff>
      <xdr:row>64</xdr:row>
      <xdr:rowOff>204453</xdr:rowOff>
    </xdr:from>
    <xdr:to>
      <xdr:col>9</xdr:col>
      <xdr:colOff>814804</xdr:colOff>
      <xdr:row>71</xdr:row>
      <xdr:rowOff>204692</xdr:rowOff>
    </xdr:to>
    <xdr:sp macro="" textlink="">
      <xdr:nvSpPr>
        <xdr:cNvPr id="3" name="Text Box 110"/>
        <xdr:cNvSpPr txBox="1">
          <a:spLocks noChangeArrowheads="1"/>
        </xdr:cNvSpPr>
      </xdr:nvSpPr>
      <xdr:spPr bwMode="auto">
        <a:xfrm>
          <a:off x="9531186" y="92874563"/>
          <a:ext cx="6488131" cy="1509528"/>
        </a:xfrm>
        <a:prstGeom prst="rect">
          <a:avLst/>
        </a:prstGeom>
        <a:solidFill>
          <a:srgbClr val="CCFFCC"/>
        </a:solidFill>
        <a:ln w="9525">
          <a:solidFill>
            <a:srgbClr val="000000"/>
          </a:solidFill>
          <a:miter lim="800000"/>
          <a:headEnd/>
          <a:tailEnd/>
        </a:ln>
        <a:effectLst/>
      </xdr:spPr>
      <xdr:txBody>
        <a:bodyPr vertOverflow="clip" wrap="square" lIns="36576" tIns="22860" rIns="0" bIns="0" anchor="ctr" upright="1"/>
        <a:lstStyle/>
        <a:p>
          <a:pPr algn="l" rtl="0">
            <a:lnSpc>
              <a:spcPts val="1800"/>
            </a:lnSpc>
            <a:defRPr sz="1000"/>
          </a:pPr>
          <a:r>
            <a:rPr lang="en-US" altLang="ja-JP" sz="1600" b="0" i="0" u="none" strike="noStrike" baseline="0">
              <a:solidFill>
                <a:sysClr val="windowText" lastClr="000000"/>
              </a:solidFill>
              <a:latin typeface="ＭＳ Ｐゴシック"/>
              <a:ea typeface="ＭＳ Ｐゴシック"/>
            </a:rPr>
            <a:t>※※</a:t>
          </a:r>
          <a:r>
            <a:rPr lang="ja-JP" altLang="en-US" sz="1600" b="0" i="0" u="none" strike="noStrike" baseline="0">
              <a:solidFill>
                <a:sysClr val="windowText" lastClr="000000"/>
              </a:solidFill>
              <a:latin typeface="ＭＳ Ｐゴシック"/>
              <a:ea typeface="+mn-ea"/>
            </a:rPr>
            <a:t>　文化観光局の所管施設（区民文化センターを除く）は、施設運営と自主企画事業を一体的に行っています。</a:t>
          </a:r>
        </a:p>
        <a:p>
          <a:pPr algn="l" rtl="0">
            <a:lnSpc>
              <a:spcPts val="1900"/>
            </a:lnSpc>
            <a:defRPr sz="1000"/>
          </a:pPr>
          <a:r>
            <a:rPr lang="ja-JP" altLang="en-US" sz="1600" b="0" i="0" u="none" strike="noStrike" baseline="0">
              <a:solidFill>
                <a:sysClr val="windowText" lastClr="000000"/>
              </a:solidFill>
              <a:latin typeface="ＭＳ Ｐゴシック"/>
              <a:ea typeface="+mn-ea"/>
            </a:rPr>
            <a:t>自主企画事業費については、コスト及び収入は算定外です。ただし、その自主企画を実施・運営するにあたり、必要とされる人件費・物件費等については、コストに含んでいます。（</a:t>
          </a:r>
          <a:r>
            <a:rPr lang="en-US" altLang="ja-JP" sz="1600" b="0" i="0" u="none" strike="noStrike" baseline="0">
              <a:solidFill>
                <a:sysClr val="windowText" lastClr="000000"/>
              </a:solidFill>
              <a:latin typeface="ＭＳ Ｐゴシック"/>
              <a:ea typeface="+mn-ea"/>
            </a:rPr>
            <a:t>No.14</a:t>
          </a:r>
          <a:r>
            <a:rPr lang="ja-JP" altLang="en-US" sz="1600" b="0" i="0" u="none" strike="noStrike" baseline="0">
              <a:solidFill>
                <a:sysClr val="windowText" lastClr="000000"/>
              </a:solidFill>
              <a:latin typeface="ＭＳ Ｐゴシック"/>
              <a:ea typeface="+mn-ea"/>
            </a:rPr>
            <a:t>～</a:t>
          </a:r>
          <a:r>
            <a:rPr lang="en-US" altLang="ja-JP" sz="1600" b="0" i="0" u="none" strike="noStrike" baseline="0">
              <a:solidFill>
                <a:sysClr val="windowText" lastClr="000000"/>
              </a:solidFill>
              <a:latin typeface="ＭＳ Ｐゴシック"/>
              <a:ea typeface="+mn-ea"/>
            </a:rPr>
            <a:t>22</a:t>
          </a:r>
          <a:r>
            <a:rPr lang="ja-JP" altLang="en-US" sz="1600" b="0" i="0" u="none" strike="noStrike" baseline="0">
              <a:solidFill>
                <a:sysClr val="windowText" lastClr="000000"/>
              </a:solidFill>
              <a:latin typeface="ＭＳ Ｐゴシック"/>
              <a:ea typeface="+mn-ea"/>
            </a:rPr>
            <a:t>の施設）</a:t>
          </a:r>
        </a:p>
      </xdr:txBody>
    </xdr:sp>
    <xdr:clientData/>
  </xdr:twoCellAnchor>
  <xdr:twoCellAnchor>
    <xdr:from>
      <xdr:col>2</xdr:col>
      <xdr:colOff>56802</xdr:colOff>
      <xdr:row>65</xdr:row>
      <xdr:rowOff>123</xdr:rowOff>
    </xdr:from>
    <xdr:to>
      <xdr:col>3</xdr:col>
      <xdr:colOff>3519140</xdr:colOff>
      <xdr:row>68</xdr:row>
      <xdr:rowOff>1157</xdr:rowOff>
    </xdr:to>
    <xdr:sp macro="" textlink="">
      <xdr:nvSpPr>
        <xdr:cNvPr id="4" name="Rectangle 111"/>
        <xdr:cNvSpPr>
          <a:spLocks noChangeArrowheads="1"/>
        </xdr:cNvSpPr>
      </xdr:nvSpPr>
      <xdr:spPr bwMode="auto">
        <a:xfrm>
          <a:off x="1922317" y="92900912"/>
          <a:ext cx="6909955" cy="738497"/>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mn-ea"/>
              <a:ea typeface="+mn-ea"/>
            </a:rPr>
            <a:t>※無料施設部分に係るコストを控除して割合を算定しています。</a:t>
          </a:r>
          <a:endParaRPr lang="en-US" altLang="ja-JP" sz="1600" b="0" i="0" u="none" strike="noStrike" baseline="0">
            <a:solidFill>
              <a:srgbClr val="000000"/>
            </a:solidFill>
            <a:latin typeface="+mn-ea"/>
            <a:ea typeface="+mn-ea"/>
          </a:endParaRPr>
        </a:p>
      </xdr:txBody>
    </xdr:sp>
    <xdr:clientData/>
  </xdr:twoCellAnchor>
  <xdr:twoCellAnchor>
    <xdr:from>
      <xdr:col>10</xdr:col>
      <xdr:colOff>4737735</xdr:colOff>
      <xdr:row>0</xdr:row>
      <xdr:rowOff>104775</xdr:rowOff>
    </xdr:from>
    <xdr:to>
      <xdr:col>12</xdr:col>
      <xdr:colOff>1523958</xdr:colOff>
      <xdr:row>1</xdr:row>
      <xdr:rowOff>569639</xdr:rowOff>
    </xdr:to>
    <xdr:sp macro="" textlink="">
      <xdr:nvSpPr>
        <xdr:cNvPr id="5" name="AutoShape 532"/>
        <xdr:cNvSpPr>
          <a:spLocks noChangeArrowheads="1"/>
        </xdr:cNvSpPr>
      </xdr:nvSpPr>
      <xdr:spPr bwMode="auto">
        <a:xfrm>
          <a:off x="20907375" y="104775"/>
          <a:ext cx="6219825" cy="723900"/>
        </a:xfrm>
        <a:prstGeom prst="wedgeRectCallout">
          <a:avLst>
            <a:gd name="adj1" fmla="val 35102"/>
            <a:gd name="adj2" fmla="val 8333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※お使いのコンピューターによっては、詳細資料へリンクできない場合があります。</a:t>
          </a:r>
        </a:p>
        <a:p>
          <a:pPr algn="l" rtl="0">
            <a:lnSpc>
              <a:spcPts val="1600"/>
            </a:lnSpc>
            <a:defRPr sz="1000"/>
          </a:pPr>
          <a:r>
            <a:rPr lang="ja-JP" altLang="en-US" sz="1400" b="0" i="0" u="none" strike="noStrike" baseline="0">
              <a:solidFill>
                <a:srgbClr val="000000"/>
              </a:solidFill>
              <a:latin typeface="ＭＳ Ｐゴシック"/>
              <a:ea typeface="ＭＳ Ｐゴシック"/>
            </a:rPr>
            <a:t>リンクできない方は、一度ページを戻っていただき、見られない方用のウィンドウからご覧ください。</a:t>
          </a:r>
          <a:endParaRPr lang="ja-JP" altLang="en-US"/>
        </a:p>
      </xdr:txBody>
    </xdr:sp>
    <xdr:clientData/>
  </xdr:twoCellAnchor>
  <xdr:twoCellAnchor>
    <xdr:from>
      <xdr:col>10</xdr:col>
      <xdr:colOff>402474</xdr:colOff>
      <xdr:row>66</xdr:row>
      <xdr:rowOff>1729</xdr:rowOff>
    </xdr:from>
    <xdr:to>
      <xdr:col>11</xdr:col>
      <xdr:colOff>2112653</xdr:colOff>
      <xdr:row>71</xdr:row>
      <xdr:rowOff>207571</xdr:rowOff>
    </xdr:to>
    <xdr:sp macro="" textlink="">
      <xdr:nvSpPr>
        <xdr:cNvPr id="6" name="Rectangle 111"/>
        <xdr:cNvSpPr>
          <a:spLocks noChangeArrowheads="1"/>
        </xdr:cNvSpPr>
      </xdr:nvSpPr>
      <xdr:spPr bwMode="auto">
        <a:xfrm>
          <a:off x="16608136" y="92963998"/>
          <a:ext cx="6477000" cy="1368137"/>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a:t>
          </a:r>
          <a:r>
            <a:rPr lang="ja-JP" altLang="en-US" sz="1600" b="0" i="0" u="none" strike="noStrike" baseline="0">
              <a:solidFill>
                <a:srgbClr val="000000"/>
              </a:solidFill>
              <a:latin typeface="+mn-ea"/>
              <a:ea typeface="+mn-ea"/>
            </a:rPr>
            <a:t>有料施設と園地等を一体的に管理しています。施設のコストは、次の２つのコストを合算して算定しています。（</a:t>
          </a:r>
          <a:r>
            <a:rPr lang="en-US" altLang="ja-JP" sz="1600" b="0" i="0" u="none" strike="noStrike" baseline="0">
              <a:solidFill>
                <a:srgbClr val="000000"/>
              </a:solidFill>
              <a:latin typeface="+mn-ea"/>
              <a:ea typeface="+mn-ea"/>
            </a:rPr>
            <a:t>No.46</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47</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49</a:t>
          </a:r>
          <a:r>
            <a:rPr lang="ja-JP" altLang="en-US" sz="1600" b="0" i="0" u="none" strike="noStrike" baseline="0">
              <a:solidFill>
                <a:srgbClr val="000000"/>
              </a:solidFill>
              <a:latin typeface="+mn-ea"/>
              <a:ea typeface="+mn-ea"/>
            </a:rPr>
            <a:t>の施設）</a:t>
          </a:r>
        </a:p>
        <a:p>
          <a:pPr algn="l" rtl="0">
            <a:lnSpc>
              <a:spcPts val="1600"/>
            </a:lnSpc>
            <a:defRPr sz="1000"/>
          </a:pPr>
          <a:r>
            <a:rPr lang="ja-JP" altLang="en-US" sz="1600" b="0" i="0" u="none" strike="noStrike" baseline="0">
              <a:solidFill>
                <a:srgbClr val="000000"/>
              </a:solidFill>
              <a:latin typeface="+mn-ea"/>
              <a:ea typeface="+mn-ea"/>
            </a:rPr>
            <a:t>①有料施設に直接かかるコスト</a:t>
          </a:r>
          <a:endParaRPr lang="en-US" altLang="ja-JP" sz="1600" b="0" i="0" u="none" strike="noStrike" baseline="0">
            <a:solidFill>
              <a:srgbClr val="000000"/>
            </a:solidFill>
            <a:latin typeface="+mn-ea"/>
            <a:ea typeface="+mn-ea"/>
          </a:endParaRPr>
        </a:p>
        <a:p>
          <a:pPr algn="l" rtl="0">
            <a:lnSpc>
              <a:spcPts val="1600"/>
            </a:lnSpc>
            <a:defRPr sz="1000"/>
          </a:pPr>
          <a:r>
            <a:rPr lang="ja-JP" altLang="en-US" sz="1600" b="0" i="0" u="none" strike="noStrike" baseline="0">
              <a:solidFill>
                <a:srgbClr val="000000"/>
              </a:solidFill>
              <a:latin typeface="+mn-ea"/>
              <a:ea typeface="+mn-ea"/>
            </a:rPr>
            <a:t>②公園全体の共通経費を公園全体に占める有料施設の面積の割合で按分して求めた額</a:t>
          </a:r>
          <a:endParaRPr lang="ja-JP" altLang="en-US" sz="16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4179868</xdr:colOff>
      <xdr:row>65</xdr:row>
      <xdr:rowOff>2350</xdr:rowOff>
    </xdr:from>
    <xdr:to>
      <xdr:col>9</xdr:col>
      <xdr:colOff>814804</xdr:colOff>
      <xdr:row>72</xdr:row>
      <xdr:rowOff>35178</xdr:rowOff>
    </xdr:to>
    <xdr:sp macro="" textlink="">
      <xdr:nvSpPr>
        <xdr:cNvPr id="2" name="Text Box 110"/>
        <xdr:cNvSpPr txBox="1">
          <a:spLocks noChangeArrowheads="1"/>
        </xdr:cNvSpPr>
      </xdr:nvSpPr>
      <xdr:spPr bwMode="auto">
        <a:xfrm>
          <a:off x="9523393" y="92802693"/>
          <a:ext cx="6494192" cy="1467098"/>
        </a:xfrm>
        <a:prstGeom prst="rect">
          <a:avLst/>
        </a:prstGeom>
        <a:solidFill>
          <a:srgbClr val="CCFFCC"/>
        </a:solidFill>
        <a:ln w="9525">
          <a:solidFill>
            <a:srgbClr val="000000"/>
          </a:solidFill>
          <a:miter lim="800000"/>
          <a:headEnd/>
          <a:tailEnd/>
        </a:ln>
        <a:effectLst/>
      </xdr:spPr>
      <xdr:txBody>
        <a:bodyPr vertOverflow="clip" wrap="square" lIns="36576" tIns="22860" rIns="0" bIns="0" anchor="ctr" upright="1"/>
        <a:lstStyle/>
        <a:p>
          <a:pPr algn="l" rtl="0">
            <a:lnSpc>
              <a:spcPts val="1800"/>
            </a:lnSpc>
            <a:defRPr sz="1000"/>
          </a:pPr>
          <a:r>
            <a:rPr lang="en-US" altLang="ja-JP" sz="1600" b="0" i="0" u="none" strike="noStrike" baseline="0">
              <a:solidFill>
                <a:sysClr val="windowText" lastClr="000000"/>
              </a:solidFill>
              <a:latin typeface="ＭＳ Ｐゴシック"/>
              <a:ea typeface="ＭＳ Ｐゴシック"/>
            </a:rPr>
            <a:t>※※</a:t>
          </a:r>
          <a:r>
            <a:rPr lang="ja-JP" altLang="en-US" sz="1600" b="0" i="0" u="none" strike="noStrike" baseline="0">
              <a:solidFill>
                <a:sysClr val="windowText" lastClr="000000"/>
              </a:solidFill>
              <a:latin typeface="ＭＳ Ｐゴシック"/>
              <a:ea typeface="+mn-ea"/>
            </a:rPr>
            <a:t>　文化観光局の所管施設（区民文化センターを除く）は、施設運営と自主企画事業を一体的に行っています。</a:t>
          </a:r>
        </a:p>
        <a:p>
          <a:pPr algn="l" rtl="0">
            <a:lnSpc>
              <a:spcPts val="1900"/>
            </a:lnSpc>
            <a:defRPr sz="1000"/>
          </a:pPr>
          <a:r>
            <a:rPr lang="ja-JP" altLang="en-US" sz="1600" b="0" i="0" u="none" strike="noStrike" baseline="0">
              <a:solidFill>
                <a:sysClr val="windowText" lastClr="000000"/>
              </a:solidFill>
              <a:latin typeface="ＭＳ Ｐゴシック"/>
              <a:ea typeface="+mn-ea"/>
            </a:rPr>
            <a:t>自主企画事業費については、コスト及び収入は算定外です。ただし、その自主企画を実施・運営するにあたり、必要とされる人件費・物件費等については、コストに含んでいます。（</a:t>
          </a:r>
          <a:r>
            <a:rPr lang="en-US" altLang="ja-JP" sz="1600" b="0" i="0" u="none" strike="noStrike" baseline="0">
              <a:solidFill>
                <a:sysClr val="windowText" lastClr="000000"/>
              </a:solidFill>
              <a:latin typeface="ＭＳ Ｐゴシック"/>
              <a:ea typeface="+mn-ea"/>
            </a:rPr>
            <a:t>No.14</a:t>
          </a:r>
          <a:r>
            <a:rPr lang="ja-JP" altLang="en-US" sz="1600" b="0" i="0" u="none" strike="noStrike" baseline="0">
              <a:solidFill>
                <a:sysClr val="windowText" lastClr="000000"/>
              </a:solidFill>
              <a:latin typeface="ＭＳ Ｐゴシック"/>
              <a:ea typeface="+mn-ea"/>
            </a:rPr>
            <a:t>～</a:t>
          </a:r>
          <a:r>
            <a:rPr lang="en-US" altLang="ja-JP" sz="1600" b="0" i="0" u="none" strike="noStrike" baseline="0">
              <a:solidFill>
                <a:sysClr val="windowText" lastClr="000000"/>
              </a:solidFill>
              <a:latin typeface="ＭＳ Ｐゴシック"/>
              <a:ea typeface="+mn-ea"/>
            </a:rPr>
            <a:t>22</a:t>
          </a:r>
          <a:r>
            <a:rPr lang="ja-JP" altLang="en-US" sz="1600" b="0" i="0" u="none" strike="noStrike" baseline="0">
              <a:solidFill>
                <a:sysClr val="windowText" lastClr="000000"/>
              </a:solidFill>
              <a:latin typeface="ＭＳ Ｐゴシック"/>
              <a:ea typeface="+mn-ea"/>
            </a:rPr>
            <a:t>の施設）</a:t>
          </a:r>
        </a:p>
      </xdr:txBody>
    </xdr:sp>
    <xdr:clientData/>
  </xdr:twoCellAnchor>
  <xdr:twoCellAnchor>
    <xdr:from>
      <xdr:col>2</xdr:col>
      <xdr:colOff>56802</xdr:colOff>
      <xdr:row>65</xdr:row>
      <xdr:rowOff>7744</xdr:rowOff>
    </xdr:from>
    <xdr:to>
      <xdr:col>3</xdr:col>
      <xdr:colOff>3519140</xdr:colOff>
      <xdr:row>69</xdr:row>
      <xdr:rowOff>3738</xdr:rowOff>
    </xdr:to>
    <xdr:sp macro="" textlink="">
      <xdr:nvSpPr>
        <xdr:cNvPr id="3" name="Rectangle 111"/>
        <xdr:cNvSpPr>
          <a:spLocks noChangeArrowheads="1"/>
        </xdr:cNvSpPr>
      </xdr:nvSpPr>
      <xdr:spPr bwMode="auto">
        <a:xfrm>
          <a:off x="1917987" y="92829042"/>
          <a:ext cx="6906492" cy="714251"/>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2000"/>
            </a:lnSpc>
            <a:defRPr sz="1000"/>
          </a:pPr>
          <a:r>
            <a:rPr lang="ja-JP" altLang="en-US" sz="1600" b="0" i="0" u="none" strike="noStrike" baseline="0">
              <a:solidFill>
                <a:srgbClr val="000000"/>
              </a:solidFill>
              <a:latin typeface="+mn-ea"/>
              <a:ea typeface="+mn-ea"/>
            </a:rPr>
            <a:t>※無料施設部分に係るコストを控除して割合を算定しています。（</a:t>
          </a:r>
          <a:r>
            <a:rPr lang="en-US" altLang="ja-JP" sz="1600" b="0" i="0" u="none" strike="noStrike" baseline="0">
              <a:solidFill>
                <a:srgbClr val="000000"/>
              </a:solidFill>
              <a:latin typeface="+mn-ea"/>
              <a:ea typeface="+mn-ea"/>
            </a:rPr>
            <a:t>No.7</a:t>
          </a:r>
          <a:r>
            <a:rPr lang="ja-JP" altLang="en-US" sz="1600" b="0" i="0" u="none" strike="noStrike" baseline="0">
              <a:solidFill>
                <a:srgbClr val="000000"/>
              </a:solidFill>
              <a:latin typeface="+mn-ea"/>
              <a:ea typeface="+mn-ea"/>
            </a:rPr>
            <a:t>の施設）</a:t>
          </a:r>
          <a:endParaRPr lang="en-US" altLang="ja-JP" sz="1600" b="0" i="0" u="none" strike="noStrike" baseline="0">
            <a:solidFill>
              <a:srgbClr val="000000"/>
            </a:solidFill>
            <a:latin typeface="+mn-ea"/>
            <a:ea typeface="+mn-ea"/>
          </a:endParaRPr>
        </a:p>
      </xdr:txBody>
    </xdr:sp>
    <xdr:clientData/>
  </xdr:twoCellAnchor>
  <xdr:twoCellAnchor>
    <xdr:from>
      <xdr:col>10</xdr:col>
      <xdr:colOff>4737735</xdr:colOff>
      <xdr:row>0</xdr:row>
      <xdr:rowOff>104775</xdr:rowOff>
    </xdr:from>
    <xdr:to>
      <xdr:col>12</xdr:col>
      <xdr:colOff>1523958</xdr:colOff>
      <xdr:row>1</xdr:row>
      <xdr:rowOff>569639</xdr:rowOff>
    </xdr:to>
    <xdr:sp macro="" textlink="">
      <xdr:nvSpPr>
        <xdr:cNvPr id="4" name="AutoShape 532"/>
        <xdr:cNvSpPr>
          <a:spLocks noChangeArrowheads="1"/>
        </xdr:cNvSpPr>
      </xdr:nvSpPr>
      <xdr:spPr bwMode="auto">
        <a:xfrm>
          <a:off x="20907375" y="104775"/>
          <a:ext cx="6219825" cy="723900"/>
        </a:xfrm>
        <a:prstGeom prst="wedgeRectCallout">
          <a:avLst>
            <a:gd name="adj1" fmla="val 35102"/>
            <a:gd name="adj2" fmla="val 8333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※お使いのコンピューターによっては、詳細資料へリンクできない場合があります。</a:t>
          </a:r>
        </a:p>
        <a:p>
          <a:pPr algn="l" rtl="0">
            <a:lnSpc>
              <a:spcPts val="1600"/>
            </a:lnSpc>
            <a:defRPr sz="1000"/>
          </a:pPr>
          <a:r>
            <a:rPr lang="ja-JP" altLang="en-US" sz="1400" b="0" i="0" u="none" strike="noStrike" baseline="0">
              <a:solidFill>
                <a:srgbClr val="000000"/>
              </a:solidFill>
              <a:latin typeface="ＭＳ Ｐゴシック"/>
              <a:ea typeface="ＭＳ Ｐゴシック"/>
            </a:rPr>
            <a:t>リンクできない方は、一度ページを戻っていただき、見られない方用のウィンドウからご覧ください。</a:t>
          </a:r>
          <a:endParaRPr lang="ja-JP" altLang="en-US"/>
        </a:p>
      </xdr:txBody>
    </xdr:sp>
    <xdr:clientData/>
  </xdr:twoCellAnchor>
  <xdr:twoCellAnchor>
    <xdr:from>
      <xdr:col>10</xdr:col>
      <xdr:colOff>402474</xdr:colOff>
      <xdr:row>65</xdr:row>
      <xdr:rowOff>217341</xdr:rowOff>
    </xdr:from>
    <xdr:to>
      <xdr:col>11</xdr:col>
      <xdr:colOff>2112653</xdr:colOff>
      <xdr:row>72</xdr:row>
      <xdr:rowOff>34758</xdr:rowOff>
    </xdr:to>
    <xdr:sp macro="" textlink="">
      <xdr:nvSpPr>
        <xdr:cNvPr id="5" name="Rectangle 111"/>
        <xdr:cNvSpPr>
          <a:spLocks noChangeArrowheads="1"/>
        </xdr:cNvSpPr>
      </xdr:nvSpPr>
      <xdr:spPr bwMode="auto">
        <a:xfrm>
          <a:off x="16606404" y="92886066"/>
          <a:ext cx="6480464" cy="1331769"/>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a:t>
          </a:r>
          <a:r>
            <a:rPr lang="ja-JP" altLang="en-US" sz="1600" b="0" i="0" u="none" strike="noStrike" baseline="0">
              <a:solidFill>
                <a:srgbClr val="000000"/>
              </a:solidFill>
              <a:latin typeface="+mn-ea"/>
              <a:ea typeface="+mn-ea"/>
            </a:rPr>
            <a:t>有料施設と園地等を一体的に管理しています。施設のコストは、次の２つのコストを合算して算定しています。（</a:t>
          </a:r>
          <a:r>
            <a:rPr lang="en-US" altLang="ja-JP" sz="1600" b="0" i="0" u="none" strike="noStrike" baseline="0">
              <a:solidFill>
                <a:srgbClr val="000000"/>
              </a:solidFill>
              <a:latin typeface="+mn-ea"/>
              <a:ea typeface="+mn-ea"/>
            </a:rPr>
            <a:t>No.46</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47</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49</a:t>
          </a:r>
          <a:r>
            <a:rPr lang="ja-JP" altLang="en-US" sz="1600" b="0" i="0" u="none" strike="noStrike" baseline="0">
              <a:solidFill>
                <a:srgbClr val="000000"/>
              </a:solidFill>
              <a:latin typeface="+mn-ea"/>
              <a:ea typeface="+mn-ea"/>
            </a:rPr>
            <a:t>の施設）</a:t>
          </a:r>
        </a:p>
        <a:p>
          <a:pPr algn="l" rtl="0">
            <a:lnSpc>
              <a:spcPts val="1600"/>
            </a:lnSpc>
            <a:defRPr sz="1000"/>
          </a:pPr>
          <a:r>
            <a:rPr lang="ja-JP" altLang="en-US" sz="1600" b="0" i="0" u="none" strike="noStrike" baseline="0">
              <a:solidFill>
                <a:srgbClr val="000000"/>
              </a:solidFill>
              <a:latin typeface="+mn-ea"/>
              <a:ea typeface="+mn-ea"/>
            </a:rPr>
            <a:t>①有料施設に直接かかるコスト</a:t>
          </a:r>
          <a:endParaRPr lang="en-US" altLang="ja-JP" sz="1600" b="0" i="0" u="none" strike="noStrike" baseline="0">
            <a:solidFill>
              <a:srgbClr val="000000"/>
            </a:solidFill>
            <a:latin typeface="+mn-ea"/>
            <a:ea typeface="+mn-ea"/>
          </a:endParaRPr>
        </a:p>
        <a:p>
          <a:pPr algn="l" rtl="0">
            <a:lnSpc>
              <a:spcPts val="1600"/>
            </a:lnSpc>
            <a:defRPr sz="1000"/>
          </a:pPr>
          <a:r>
            <a:rPr lang="ja-JP" altLang="en-US" sz="1600" b="0" i="0" u="none" strike="noStrike" baseline="0">
              <a:solidFill>
                <a:srgbClr val="000000"/>
              </a:solidFill>
              <a:latin typeface="+mn-ea"/>
              <a:ea typeface="+mn-ea"/>
            </a:rPr>
            <a:t>②公園全体の共通経費を公園全体に占める有料施設の面積の割合で按分して求めた額</a:t>
          </a:r>
          <a:endParaRPr lang="ja-JP" altLang="en-US" sz="16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comments" Target="../comments1.xml"/><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vmlDrawing" Target="../drawings/vmlDrawing1.vml"/><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42.bin"/><Relationship Id="rId13" Type="http://schemas.openxmlformats.org/officeDocument/2006/relationships/printerSettings" Target="../printerSettings/printerSettings47.bin"/><Relationship Id="rId18" Type="http://schemas.openxmlformats.org/officeDocument/2006/relationships/printerSettings" Target="../printerSettings/printerSettings52.bin"/><Relationship Id="rId26" Type="http://schemas.openxmlformats.org/officeDocument/2006/relationships/printerSettings" Target="../printerSettings/printerSettings60.bin"/><Relationship Id="rId3" Type="http://schemas.openxmlformats.org/officeDocument/2006/relationships/printerSettings" Target="../printerSettings/printerSettings37.bin"/><Relationship Id="rId21" Type="http://schemas.openxmlformats.org/officeDocument/2006/relationships/printerSettings" Target="../printerSettings/printerSettings55.bin"/><Relationship Id="rId34" Type="http://schemas.openxmlformats.org/officeDocument/2006/relationships/printerSettings" Target="../printerSettings/printerSettings68.bin"/><Relationship Id="rId7" Type="http://schemas.openxmlformats.org/officeDocument/2006/relationships/printerSettings" Target="../printerSettings/printerSettings41.bin"/><Relationship Id="rId12" Type="http://schemas.openxmlformats.org/officeDocument/2006/relationships/printerSettings" Target="../printerSettings/printerSettings46.bin"/><Relationship Id="rId17" Type="http://schemas.openxmlformats.org/officeDocument/2006/relationships/printerSettings" Target="../printerSettings/printerSettings51.bin"/><Relationship Id="rId25" Type="http://schemas.openxmlformats.org/officeDocument/2006/relationships/printerSettings" Target="../printerSettings/printerSettings59.bin"/><Relationship Id="rId33" Type="http://schemas.openxmlformats.org/officeDocument/2006/relationships/printerSettings" Target="../printerSettings/printerSettings67.bin"/><Relationship Id="rId2" Type="http://schemas.openxmlformats.org/officeDocument/2006/relationships/printerSettings" Target="../printerSettings/printerSettings36.bin"/><Relationship Id="rId16" Type="http://schemas.openxmlformats.org/officeDocument/2006/relationships/printerSettings" Target="../printerSettings/printerSettings50.bin"/><Relationship Id="rId20" Type="http://schemas.openxmlformats.org/officeDocument/2006/relationships/printerSettings" Target="../printerSettings/printerSettings54.bin"/><Relationship Id="rId29" Type="http://schemas.openxmlformats.org/officeDocument/2006/relationships/printerSettings" Target="../printerSettings/printerSettings63.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11" Type="http://schemas.openxmlformats.org/officeDocument/2006/relationships/printerSettings" Target="../printerSettings/printerSettings45.bin"/><Relationship Id="rId24" Type="http://schemas.openxmlformats.org/officeDocument/2006/relationships/printerSettings" Target="../printerSettings/printerSettings58.bin"/><Relationship Id="rId32" Type="http://schemas.openxmlformats.org/officeDocument/2006/relationships/printerSettings" Target="../printerSettings/printerSettings66.bin"/><Relationship Id="rId37" Type="http://schemas.openxmlformats.org/officeDocument/2006/relationships/comments" Target="../comments2.xml"/><Relationship Id="rId5" Type="http://schemas.openxmlformats.org/officeDocument/2006/relationships/printerSettings" Target="../printerSettings/printerSettings39.bin"/><Relationship Id="rId15" Type="http://schemas.openxmlformats.org/officeDocument/2006/relationships/printerSettings" Target="../printerSettings/printerSettings49.bin"/><Relationship Id="rId23" Type="http://schemas.openxmlformats.org/officeDocument/2006/relationships/printerSettings" Target="../printerSettings/printerSettings57.bin"/><Relationship Id="rId28" Type="http://schemas.openxmlformats.org/officeDocument/2006/relationships/printerSettings" Target="../printerSettings/printerSettings62.bin"/><Relationship Id="rId36" Type="http://schemas.openxmlformats.org/officeDocument/2006/relationships/vmlDrawing" Target="../drawings/vmlDrawing2.vml"/><Relationship Id="rId10" Type="http://schemas.openxmlformats.org/officeDocument/2006/relationships/printerSettings" Target="../printerSettings/printerSettings44.bin"/><Relationship Id="rId19" Type="http://schemas.openxmlformats.org/officeDocument/2006/relationships/printerSettings" Target="../printerSettings/printerSettings53.bin"/><Relationship Id="rId31" Type="http://schemas.openxmlformats.org/officeDocument/2006/relationships/printerSettings" Target="../printerSettings/printerSettings65.bin"/><Relationship Id="rId4" Type="http://schemas.openxmlformats.org/officeDocument/2006/relationships/printerSettings" Target="../printerSettings/printerSettings38.bin"/><Relationship Id="rId9" Type="http://schemas.openxmlformats.org/officeDocument/2006/relationships/printerSettings" Target="../printerSettings/printerSettings43.bin"/><Relationship Id="rId14" Type="http://schemas.openxmlformats.org/officeDocument/2006/relationships/printerSettings" Target="../printerSettings/printerSettings48.bin"/><Relationship Id="rId22" Type="http://schemas.openxmlformats.org/officeDocument/2006/relationships/printerSettings" Target="../printerSettings/printerSettings56.bin"/><Relationship Id="rId27" Type="http://schemas.openxmlformats.org/officeDocument/2006/relationships/printerSettings" Target="../printerSettings/printerSettings61.bin"/><Relationship Id="rId30" Type="http://schemas.openxmlformats.org/officeDocument/2006/relationships/printerSettings" Target="../printerSettings/printerSettings64.bin"/><Relationship Id="rId35"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76.bin"/><Relationship Id="rId13" Type="http://schemas.openxmlformats.org/officeDocument/2006/relationships/printerSettings" Target="../printerSettings/printerSettings81.bin"/><Relationship Id="rId18" Type="http://schemas.openxmlformats.org/officeDocument/2006/relationships/printerSettings" Target="../printerSettings/printerSettings86.bin"/><Relationship Id="rId26" Type="http://schemas.openxmlformats.org/officeDocument/2006/relationships/printerSettings" Target="../printerSettings/printerSettings94.bin"/><Relationship Id="rId3" Type="http://schemas.openxmlformats.org/officeDocument/2006/relationships/printerSettings" Target="../printerSettings/printerSettings71.bin"/><Relationship Id="rId21" Type="http://schemas.openxmlformats.org/officeDocument/2006/relationships/printerSettings" Target="../printerSettings/printerSettings89.bin"/><Relationship Id="rId34" Type="http://schemas.openxmlformats.org/officeDocument/2006/relationships/printerSettings" Target="../printerSettings/printerSettings102.bin"/><Relationship Id="rId7" Type="http://schemas.openxmlformats.org/officeDocument/2006/relationships/printerSettings" Target="../printerSettings/printerSettings75.bin"/><Relationship Id="rId12" Type="http://schemas.openxmlformats.org/officeDocument/2006/relationships/printerSettings" Target="../printerSettings/printerSettings80.bin"/><Relationship Id="rId17" Type="http://schemas.openxmlformats.org/officeDocument/2006/relationships/printerSettings" Target="../printerSettings/printerSettings85.bin"/><Relationship Id="rId25" Type="http://schemas.openxmlformats.org/officeDocument/2006/relationships/printerSettings" Target="../printerSettings/printerSettings93.bin"/><Relationship Id="rId33" Type="http://schemas.openxmlformats.org/officeDocument/2006/relationships/printerSettings" Target="../printerSettings/printerSettings101.bin"/><Relationship Id="rId2" Type="http://schemas.openxmlformats.org/officeDocument/2006/relationships/printerSettings" Target="../printerSettings/printerSettings70.bin"/><Relationship Id="rId16" Type="http://schemas.openxmlformats.org/officeDocument/2006/relationships/printerSettings" Target="../printerSettings/printerSettings84.bin"/><Relationship Id="rId20" Type="http://schemas.openxmlformats.org/officeDocument/2006/relationships/printerSettings" Target="../printerSettings/printerSettings88.bin"/><Relationship Id="rId29" Type="http://schemas.openxmlformats.org/officeDocument/2006/relationships/printerSettings" Target="../printerSettings/printerSettings97.bin"/><Relationship Id="rId1" Type="http://schemas.openxmlformats.org/officeDocument/2006/relationships/printerSettings" Target="../printerSettings/printerSettings69.bin"/><Relationship Id="rId6" Type="http://schemas.openxmlformats.org/officeDocument/2006/relationships/printerSettings" Target="../printerSettings/printerSettings74.bin"/><Relationship Id="rId11" Type="http://schemas.openxmlformats.org/officeDocument/2006/relationships/printerSettings" Target="../printerSettings/printerSettings79.bin"/><Relationship Id="rId24" Type="http://schemas.openxmlformats.org/officeDocument/2006/relationships/printerSettings" Target="../printerSettings/printerSettings92.bin"/><Relationship Id="rId32" Type="http://schemas.openxmlformats.org/officeDocument/2006/relationships/printerSettings" Target="../printerSettings/printerSettings100.bin"/><Relationship Id="rId37" Type="http://schemas.openxmlformats.org/officeDocument/2006/relationships/comments" Target="../comments3.xml"/><Relationship Id="rId5" Type="http://schemas.openxmlformats.org/officeDocument/2006/relationships/printerSettings" Target="../printerSettings/printerSettings73.bin"/><Relationship Id="rId15" Type="http://schemas.openxmlformats.org/officeDocument/2006/relationships/printerSettings" Target="../printerSettings/printerSettings83.bin"/><Relationship Id="rId23" Type="http://schemas.openxmlformats.org/officeDocument/2006/relationships/printerSettings" Target="../printerSettings/printerSettings91.bin"/><Relationship Id="rId28" Type="http://schemas.openxmlformats.org/officeDocument/2006/relationships/printerSettings" Target="../printerSettings/printerSettings96.bin"/><Relationship Id="rId36" Type="http://schemas.openxmlformats.org/officeDocument/2006/relationships/vmlDrawing" Target="../drawings/vmlDrawing3.vml"/><Relationship Id="rId10" Type="http://schemas.openxmlformats.org/officeDocument/2006/relationships/printerSettings" Target="../printerSettings/printerSettings78.bin"/><Relationship Id="rId19" Type="http://schemas.openxmlformats.org/officeDocument/2006/relationships/printerSettings" Target="../printerSettings/printerSettings87.bin"/><Relationship Id="rId31" Type="http://schemas.openxmlformats.org/officeDocument/2006/relationships/printerSettings" Target="../printerSettings/printerSettings99.bin"/><Relationship Id="rId4" Type="http://schemas.openxmlformats.org/officeDocument/2006/relationships/printerSettings" Target="../printerSettings/printerSettings72.bin"/><Relationship Id="rId9" Type="http://schemas.openxmlformats.org/officeDocument/2006/relationships/printerSettings" Target="../printerSettings/printerSettings77.bin"/><Relationship Id="rId14" Type="http://schemas.openxmlformats.org/officeDocument/2006/relationships/printerSettings" Target="../printerSettings/printerSettings82.bin"/><Relationship Id="rId22" Type="http://schemas.openxmlformats.org/officeDocument/2006/relationships/printerSettings" Target="../printerSettings/printerSettings90.bin"/><Relationship Id="rId27" Type="http://schemas.openxmlformats.org/officeDocument/2006/relationships/printerSettings" Target="../printerSettings/printerSettings95.bin"/><Relationship Id="rId30" Type="http://schemas.openxmlformats.org/officeDocument/2006/relationships/printerSettings" Target="../printerSettings/printerSettings98.bin"/><Relationship Id="rId35"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10.bin"/><Relationship Id="rId13" Type="http://schemas.openxmlformats.org/officeDocument/2006/relationships/printerSettings" Target="../printerSettings/printerSettings115.bin"/><Relationship Id="rId18" Type="http://schemas.openxmlformats.org/officeDocument/2006/relationships/printerSettings" Target="../printerSettings/printerSettings120.bin"/><Relationship Id="rId26" Type="http://schemas.openxmlformats.org/officeDocument/2006/relationships/printerSettings" Target="../printerSettings/printerSettings128.bin"/><Relationship Id="rId3" Type="http://schemas.openxmlformats.org/officeDocument/2006/relationships/printerSettings" Target="../printerSettings/printerSettings105.bin"/><Relationship Id="rId21" Type="http://schemas.openxmlformats.org/officeDocument/2006/relationships/printerSettings" Target="../printerSettings/printerSettings123.bin"/><Relationship Id="rId7" Type="http://schemas.openxmlformats.org/officeDocument/2006/relationships/printerSettings" Target="../printerSettings/printerSettings109.bin"/><Relationship Id="rId12" Type="http://schemas.openxmlformats.org/officeDocument/2006/relationships/printerSettings" Target="../printerSettings/printerSettings114.bin"/><Relationship Id="rId17" Type="http://schemas.openxmlformats.org/officeDocument/2006/relationships/printerSettings" Target="../printerSettings/printerSettings119.bin"/><Relationship Id="rId25" Type="http://schemas.openxmlformats.org/officeDocument/2006/relationships/printerSettings" Target="../printerSettings/printerSettings127.bin"/><Relationship Id="rId2" Type="http://schemas.openxmlformats.org/officeDocument/2006/relationships/printerSettings" Target="../printerSettings/printerSettings104.bin"/><Relationship Id="rId16" Type="http://schemas.openxmlformats.org/officeDocument/2006/relationships/printerSettings" Target="../printerSettings/printerSettings118.bin"/><Relationship Id="rId20" Type="http://schemas.openxmlformats.org/officeDocument/2006/relationships/printerSettings" Target="../printerSettings/printerSettings122.bin"/><Relationship Id="rId29" Type="http://schemas.openxmlformats.org/officeDocument/2006/relationships/printerSettings" Target="../printerSettings/printerSettings131.bin"/><Relationship Id="rId1" Type="http://schemas.openxmlformats.org/officeDocument/2006/relationships/printerSettings" Target="../printerSettings/printerSettings103.bin"/><Relationship Id="rId6" Type="http://schemas.openxmlformats.org/officeDocument/2006/relationships/printerSettings" Target="../printerSettings/printerSettings108.bin"/><Relationship Id="rId11" Type="http://schemas.openxmlformats.org/officeDocument/2006/relationships/printerSettings" Target="../printerSettings/printerSettings113.bin"/><Relationship Id="rId24" Type="http://schemas.openxmlformats.org/officeDocument/2006/relationships/printerSettings" Target="../printerSettings/printerSettings126.bin"/><Relationship Id="rId5" Type="http://schemas.openxmlformats.org/officeDocument/2006/relationships/printerSettings" Target="../printerSettings/printerSettings107.bin"/><Relationship Id="rId15" Type="http://schemas.openxmlformats.org/officeDocument/2006/relationships/printerSettings" Target="../printerSettings/printerSettings117.bin"/><Relationship Id="rId23" Type="http://schemas.openxmlformats.org/officeDocument/2006/relationships/printerSettings" Target="../printerSettings/printerSettings125.bin"/><Relationship Id="rId28" Type="http://schemas.openxmlformats.org/officeDocument/2006/relationships/printerSettings" Target="../printerSettings/printerSettings130.bin"/><Relationship Id="rId10" Type="http://schemas.openxmlformats.org/officeDocument/2006/relationships/printerSettings" Target="../printerSettings/printerSettings112.bin"/><Relationship Id="rId19" Type="http://schemas.openxmlformats.org/officeDocument/2006/relationships/printerSettings" Target="../printerSettings/printerSettings121.bin"/><Relationship Id="rId4" Type="http://schemas.openxmlformats.org/officeDocument/2006/relationships/printerSettings" Target="../printerSettings/printerSettings106.bin"/><Relationship Id="rId9" Type="http://schemas.openxmlformats.org/officeDocument/2006/relationships/printerSettings" Target="../printerSettings/printerSettings111.bin"/><Relationship Id="rId14" Type="http://schemas.openxmlformats.org/officeDocument/2006/relationships/printerSettings" Target="../printerSettings/printerSettings116.bin"/><Relationship Id="rId22" Type="http://schemas.openxmlformats.org/officeDocument/2006/relationships/printerSettings" Target="../printerSettings/printerSettings124.bin"/><Relationship Id="rId27" Type="http://schemas.openxmlformats.org/officeDocument/2006/relationships/printerSettings" Target="../printerSettings/printerSettings129.bin"/><Relationship Id="rId30" Type="http://schemas.openxmlformats.org/officeDocument/2006/relationships/printerSettings" Target="../printerSettings/printerSettings132.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40.bin"/><Relationship Id="rId13" Type="http://schemas.openxmlformats.org/officeDocument/2006/relationships/printerSettings" Target="../printerSettings/printerSettings145.bin"/><Relationship Id="rId18" Type="http://schemas.openxmlformats.org/officeDocument/2006/relationships/printerSettings" Target="../printerSettings/printerSettings150.bin"/><Relationship Id="rId26" Type="http://schemas.openxmlformats.org/officeDocument/2006/relationships/printerSettings" Target="../printerSettings/printerSettings158.bin"/><Relationship Id="rId3" Type="http://schemas.openxmlformats.org/officeDocument/2006/relationships/printerSettings" Target="../printerSettings/printerSettings135.bin"/><Relationship Id="rId21" Type="http://schemas.openxmlformats.org/officeDocument/2006/relationships/printerSettings" Target="../printerSettings/printerSettings153.bin"/><Relationship Id="rId7" Type="http://schemas.openxmlformats.org/officeDocument/2006/relationships/printerSettings" Target="../printerSettings/printerSettings139.bin"/><Relationship Id="rId12" Type="http://schemas.openxmlformats.org/officeDocument/2006/relationships/printerSettings" Target="../printerSettings/printerSettings144.bin"/><Relationship Id="rId17" Type="http://schemas.openxmlformats.org/officeDocument/2006/relationships/printerSettings" Target="../printerSettings/printerSettings149.bin"/><Relationship Id="rId25" Type="http://schemas.openxmlformats.org/officeDocument/2006/relationships/printerSettings" Target="../printerSettings/printerSettings157.bin"/><Relationship Id="rId2" Type="http://schemas.openxmlformats.org/officeDocument/2006/relationships/printerSettings" Target="../printerSettings/printerSettings134.bin"/><Relationship Id="rId16" Type="http://schemas.openxmlformats.org/officeDocument/2006/relationships/printerSettings" Target="../printerSettings/printerSettings148.bin"/><Relationship Id="rId20" Type="http://schemas.openxmlformats.org/officeDocument/2006/relationships/printerSettings" Target="../printerSettings/printerSettings152.bin"/><Relationship Id="rId29" Type="http://schemas.openxmlformats.org/officeDocument/2006/relationships/printerSettings" Target="../printerSettings/printerSettings161.bin"/><Relationship Id="rId1" Type="http://schemas.openxmlformats.org/officeDocument/2006/relationships/printerSettings" Target="../printerSettings/printerSettings133.bin"/><Relationship Id="rId6" Type="http://schemas.openxmlformats.org/officeDocument/2006/relationships/printerSettings" Target="../printerSettings/printerSettings138.bin"/><Relationship Id="rId11" Type="http://schemas.openxmlformats.org/officeDocument/2006/relationships/printerSettings" Target="../printerSettings/printerSettings143.bin"/><Relationship Id="rId24" Type="http://schemas.openxmlformats.org/officeDocument/2006/relationships/printerSettings" Target="../printerSettings/printerSettings156.bin"/><Relationship Id="rId5" Type="http://schemas.openxmlformats.org/officeDocument/2006/relationships/printerSettings" Target="../printerSettings/printerSettings137.bin"/><Relationship Id="rId15" Type="http://schemas.openxmlformats.org/officeDocument/2006/relationships/printerSettings" Target="../printerSettings/printerSettings147.bin"/><Relationship Id="rId23" Type="http://schemas.openxmlformats.org/officeDocument/2006/relationships/printerSettings" Target="../printerSettings/printerSettings155.bin"/><Relationship Id="rId28" Type="http://schemas.openxmlformats.org/officeDocument/2006/relationships/printerSettings" Target="../printerSettings/printerSettings160.bin"/><Relationship Id="rId10" Type="http://schemas.openxmlformats.org/officeDocument/2006/relationships/printerSettings" Target="../printerSettings/printerSettings142.bin"/><Relationship Id="rId19" Type="http://schemas.openxmlformats.org/officeDocument/2006/relationships/printerSettings" Target="../printerSettings/printerSettings151.bin"/><Relationship Id="rId4" Type="http://schemas.openxmlformats.org/officeDocument/2006/relationships/printerSettings" Target="../printerSettings/printerSettings136.bin"/><Relationship Id="rId9" Type="http://schemas.openxmlformats.org/officeDocument/2006/relationships/printerSettings" Target="../printerSettings/printerSettings141.bin"/><Relationship Id="rId14" Type="http://schemas.openxmlformats.org/officeDocument/2006/relationships/printerSettings" Target="../printerSettings/printerSettings146.bin"/><Relationship Id="rId22" Type="http://schemas.openxmlformats.org/officeDocument/2006/relationships/printerSettings" Target="../printerSettings/printerSettings154.bin"/><Relationship Id="rId27" Type="http://schemas.openxmlformats.org/officeDocument/2006/relationships/printerSettings" Target="../printerSettings/printerSettings159.bin"/><Relationship Id="rId30" Type="http://schemas.openxmlformats.org/officeDocument/2006/relationships/printerSettings" Target="../printerSettings/printerSettings16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M80"/>
  <sheetViews>
    <sheetView workbookViewId="0"/>
  </sheetViews>
  <sheetFormatPr defaultRowHeight="17.25"/>
  <cols>
    <col min="1" max="1" width="5.625" style="7" customWidth="1"/>
    <col min="2" max="2" width="17.5" style="7" customWidth="1"/>
    <col min="3" max="3" width="47" style="6" customWidth="1"/>
    <col min="4" max="4" width="60.25" style="6" customWidth="1"/>
    <col min="5" max="7" width="12.5" style="8" customWidth="1"/>
    <col min="8" max="8" width="19.375" style="10" bestFit="1" customWidth="1"/>
    <col min="9" max="10" width="12.5" style="10" customWidth="1"/>
    <col min="11" max="11" width="63" style="11" customWidth="1"/>
    <col min="12" max="12" width="60.75" style="11" customWidth="1"/>
    <col min="13" max="13" width="22.5" style="27" customWidth="1"/>
  </cols>
  <sheetData>
    <row r="1" spans="1:13" ht="21">
      <c r="A1" s="30" t="s">
        <v>214</v>
      </c>
    </row>
    <row r="2" spans="1:13" ht="51" customHeight="1">
      <c r="A2" s="15"/>
      <c r="B2" s="15"/>
      <c r="C2" s="15"/>
      <c r="D2" s="15"/>
      <c r="E2" s="15"/>
      <c r="F2" s="15"/>
      <c r="G2" s="15"/>
      <c r="H2" s="15"/>
      <c r="I2" s="13"/>
      <c r="J2" s="13"/>
      <c r="K2" s="14"/>
      <c r="L2" s="14"/>
      <c r="M2" s="26"/>
    </row>
    <row r="3" spans="1:13" ht="42.75" customHeight="1">
      <c r="A3" s="104"/>
      <c r="B3" s="105" t="s">
        <v>103</v>
      </c>
      <c r="C3" s="106" t="s">
        <v>73</v>
      </c>
      <c r="D3" s="19"/>
      <c r="E3" s="108" t="s">
        <v>215</v>
      </c>
      <c r="F3" s="103" t="s">
        <v>106</v>
      </c>
      <c r="G3" s="103" t="s">
        <v>105</v>
      </c>
      <c r="H3" s="98" t="s">
        <v>104</v>
      </c>
      <c r="I3" s="28" t="s">
        <v>16</v>
      </c>
      <c r="J3" s="29"/>
      <c r="K3" s="100" t="s">
        <v>17</v>
      </c>
      <c r="L3" s="101" t="s">
        <v>38</v>
      </c>
      <c r="M3" s="103" t="s">
        <v>90</v>
      </c>
    </row>
    <row r="4" spans="1:13" ht="34.5" customHeight="1">
      <c r="A4" s="104"/>
      <c r="B4" s="105"/>
      <c r="C4" s="107"/>
      <c r="D4" s="20" t="s">
        <v>36</v>
      </c>
      <c r="E4" s="109"/>
      <c r="F4" s="100"/>
      <c r="G4" s="100"/>
      <c r="H4" s="99"/>
      <c r="I4" s="21" t="s">
        <v>14</v>
      </c>
      <c r="J4" s="21" t="s">
        <v>15</v>
      </c>
      <c r="K4" s="100"/>
      <c r="L4" s="102"/>
      <c r="M4" s="103"/>
    </row>
    <row r="5" spans="1:13" s="33" customFormat="1" ht="90" customHeight="1">
      <c r="A5" s="31">
        <v>1</v>
      </c>
      <c r="B5" s="16" t="s">
        <v>102</v>
      </c>
      <c r="C5" s="12" t="s">
        <v>80</v>
      </c>
      <c r="D5" s="1" t="s">
        <v>199</v>
      </c>
      <c r="E5" s="2">
        <f>(F5+G5)/H5</f>
        <v>0.3715645449137418</v>
      </c>
      <c r="F5" s="3">
        <v>7114</v>
      </c>
      <c r="G5" s="3">
        <v>2255</v>
      </c>
      <c r="H5" s="3">
        <v>25215</v>
      </c>
      <c r="I5" s="3">
        <v>15530</v>
      </c>
      <c r="J5" s="3">
        <f t="shared" ref="J5:J64" si="0">H5-I5</f>
        <v>9685</v>
      </c>
      <c r="K5" s="22" t="s">
        <v>34</v>
      </c>
      <c r="L5" s="22" t="s">
        <v>52</v>
      </c>
      <c r="M5" s="32" t="s">
        <v>181</v>
      </c>
    </row>
    <row r="6" spans="1:13" s="33" customFormat="1" ht="117" customHeight="1">
      <c r="A6" s="31">
        <v>2</v>
      </c>
      <c r="B6" s="16" t="s">
        <v>102</v>
      </c>
      <c r="C6" s="12" t="s">
        <v>81</v>
      </c>
      <c r="D6" s="1" t="s">
        <v>126</v>
      </c>
      <c r="E6" s="2">
        <f>(F6+G6)/H6</f>
        <v>0.51522303516639134</v>
      </c>
      <c r="F6" s="4">
        <v>56116</v>
      </c>
      <c r="G6" s="4">
        <v>642</v>
      </c>
      <c r="H6" s="4">
        <v>110162</v>
      </c>
      <c r="I6" s="4">
        <v>43277</v>
      </c>
      <c r="J6" s="4">
        <f t="shared" si="0"/>
        <v>66885</v>
      </c>
      <c r="K6" s="22" t="s">
        <v>60</v>
      </c>
      <c r="L6" s="22" t="s">
        <v>174</v>
      </c>
      <c r="M6" s="32" t="s">
        <v>181</v>
      </c>
    </row>
    <row r="7" spans="1:13" s="33" customFormat="1" ht="95.25" customHeight="1">
      <c r="A7" s="31">
        <v>3</v>
      </c>
      <c r="B7" s="16" t="s">
        <v>100</v>
      </c>
      <c r="C7" s="12" t="s">
        <v>216</v>
      </c>
      <c r="D7" s="1" t="s">
        <v>126</v>
      </c>
      <c r="E7" s="2">
        <f>(F7+G7)/H7</f>
        <v>0.25810873363133913</v>
      </c>
      <c r="F7" s="4">
        <v>6348</v>
      </c>
      <c r="G7" s="4">
        <v>1624</v>
      </c>
      <c r="H7" s="4">
        <f>41321*0.74747</f>
        <v>30886.207869999998</v>
      </c>
      <c r="I7" s="4">
        <f>16782*0.74747</f>
        <v>12544.04154</v>
      </c>
      <c r="J7" s="4">
        <f t="shared" si="0"/>
        <v>18342.16633</v>
      </c>
      <c r="K7" s="22" t="s">
        <v>33</v>
      </c>
      <c r="L7" s="22" t="s">
        <v>147</v>
      </c>
      <c r="M7" s="32" t="s">
        <v>181</v>
      </c>
    </row>
    <row r="8" spans="1:13" s="33" customFormat="1" ht="163.5" customHeight="1">
      <c r="A8" s="31">
        <v>4</v>
      </c>
      <c r="B8" s="16" t="s">
        <v>100</v>
      </c>
      <c r="C8" s="12" t="s">
        <v>75</v>
      </c>
      <c r="D8" s="1" t="s">
        <v>221</v>
      </c>
      <c r="E8" s="2">
        <f>(F8+G8)/H8</f>
        <v>0.44047551868780921</v>
      </c>
      <c r="F8" s="4">
        <v>65717</v>
      </c>
      <c r="G8" s="4">
        <v>4534</v>
      </c>
      <c r="H8" s="36">
        <v>159489</v>
      </c>
      <c r="I8" s="36">
        <v>50745</v>
      </c>
      <c r="J8" s="36">
        <f t="shared" si="0"/>
        <v>108744</v>
      </c>
      <c r="K8" s="23" t="s">
        <v>169</v>
      </c>
      <c r="L8" s="23" t="s">
        <v>150</v>
      </c>
      <c r="M8" s="32" t="s">
        <v>181</v>
      </c>
    </row>
    <row r="9" spans="1:13" s="33" customFormat="1" ht="95.25" customHeight="1">
      <c r="A9" s="31">
        <v>5</v>
      </c>
      <c r="B9" s="16" t="s">
        <v>100</v>
      </c>
      <c r="C9" s="12" t="s">
        <v>125</v>
      </c>
      <c r="D9" s="1" t="s">
        <v>200</v>
      </c>
      <c r="E9" s="37" t="s">
        <v>109</v>
      </c>
      <c r="F9" s="3">
        <v>0</v>
      </c>
      <c r="G9" s="3">
        <v>0</v>
      </c>
      <c r="H9" s="3">
        <v>7077</v>
      </c>
      <c r="I9" s="3">
        <v>4359</v>
      </c>
      <c r="J9" s="3">
        <f t="shared" si="0"/>
        <v>2718</v>
      </c>
      <c r="K9" s="24" t="s">
        <v>18</v>
      </c>
      <c r="L9" s="24" t="s">
        <v>110</v>
      </c>
      <c r="M9" s="32" t="s">
        <v>181</v>
      </c>
    </row>
    <row r="10" spans="1:13" s="33" customFormat="1" ht="106.5" customHeight="1">
      <c r="A10" s="31">
        <v>6</v>
      </c>
      <c r="B10" s="16" t="s">
        <v>262</v>
      </c>
      <c r="C10" s="1" t="s">
        <v>210</v>
      </c>
      <c r="D10" s="12" t="s">
        <v>132</v>
      </c>
      <c r="E10" s="2">
        <f>(F10+G10)/H10</f>
        <v>0.22233583836392756</v>
      </c>
      <c r="F10" s="3">
        <v>12628</v>
      </c>
      <c r="G10" s="3">
        <v>4.9000000000000004</v>
      </c>
      <c r="H10" s="3">
        <v>56819</v>
      </c>
      <c r="I10" s="3">
        <f>13135*0.75334</f>
        <v>9895.1208999999999</v>
      </c>
      <c r="J10" s="3">
        <f t="shared" si="0"/>
        <v>46923.879099999998</v>
      </c>
      <c r="K10" s="22" t="s">
        <v>86</v>
      </c>
      <c r="L10" s="22" t="s">
        <v>173</v>
      </c>
      <c r="M10" s="32" t="s">
        <v>181</v>
      </c>
    </row>
    <row r="11" spans="1:13" s="33" customFormat="1" ht="132" customHeight="1">
      <c r="A11" s="31">
        <v>7</v>
      </c>
      <c r="B11" s="16" t="s">
        <v>102</v>
      </c>
      <c r="C11" s="12" t="s">
        <v>159</v>
      </c>
      <c r="D11" s="1" t="s">
        <v>200</v>
      </c>
      <c r="E11" s="2">
        <f>(F11+G11)/H11</f>
        <v>0.13187788702116476</v>
      </c>
      <c r="F11" s="3">
        <v>3727</v>
      </c>
      <c r="G11" s="3">
        <v>16</v>
      </c>
      <c r="H11" s="3">
        <f>39592*0.71687</f>
        <v>28382.317040000002</v>
      </c>
      <c r="I11" s="3">
        <f>25458*0.71687</f>
        <v>18250.07646</v>
      </c>
      <c r="J11" s="3">
        <f>H11-I11</f>
        <v>10132.240580000002</v>
      </c>
      <c r="K11" s="22" t="s">
        <v>134</v>
      </c>
      <c r="L11" s="22" t="s">
        <v>51</v>
      </c>
      <c r="M11" s="32" t="s">
        <v>181</v>
      </c>
    </row>
    <row r="12" spans="1:13" s="33" customFormat="1" ht="96.75" customHeight="1">
      <c r="A12" s="31">
        <v>8</v>
      </c>
      <c r="B12" s="16" t="s">
        <v>102</v>
      </c>
      <c r="C12" s="12" t="s">
        <v>209</v>
      </c>
      <c r="D12" s="1" t="s">
        <v>200</v>
      </c>
      <c r="E12" s="2" t="s">
        <v>109</v>
      </c>
      <c r="F12" s="3">
        <v>0</v>
      </c>
      <c r="G12" s="3">
        <v>0</v>
      </c>
      <c r="H12" s="3">
        <v>15356</v>
      </c>
      <c r="I12" s="3">
        <v>11620</v>
      </c>
      <c r="J12" s="3">
        <f t="shared" si="0"/>
        <v>3736</v>
      </c>
      <c r="K12" s="24" t="s">
        <v>18</v>
      </c>
      <c r="L12" s="24" t="s">
        <v>110</v>
      </c>
      <c r="M12" s="32" t="s">
        <v>181</v>
      </c>
    </row>
    <row r="13" spans="1:13" s="33" customFormat="1" ht="101.25" customHeight="1">
      <c r="A13" s="31">
        <v>9</v>
      </c>
      <c r="B13" s="16" t="s">
        <v>102</v>
      </c>
      <c r="C13" s="12" t="s">
        <v>133</v>
      </c>
      <c r="D13" s="1" t="s">
        <v>200</v>
      </c>
      <c r="E13" s="2" t="s">
        <v>109</v>
      </c>
      <c r="F13" s="3">
        <v>0</v>
      </c>
      <c r="G13" s="3">
        <v>0</v>
      </c>
      <c r="H13" s="3">
        <v>9129</v>
      </c>
      <c r="I13" s="3">
        <v>3885</v>
      </c>
      <c r="J13" s="3">
        <f t="shared" si="0"/>
        <v>5244</v>
      </c>
      <c r="K13" s="24" t="s">
        <v>18</v>
      </c>
      <c r="L13" s="24" t="s">
        <v>110</v>
      </c>
      <c r="M13" s="32" t="s">
        <v>181</v>
      </c>
    </row>
    <row r="14" spans="1:13" s="33" customFormat="1" ht="127.5" customHeight="1">
      <c r="A14" s="31">
        <v>10</v>
      </c>
      <c r="B14" s="16" t="s">
        <v>102</v>
      </c>
      <c r="C14" s="12" t="s">
        <v>82</v>
      </c>
      <c r="D14" s="1" t="s">
        <v>126</v>
      </c>
      <c r="E14" s="2">
        <v>0.29566567301137514</v>
      </c>
      <c r="F14" s="4">
        <v>201632</v>
      </c>
      <c r="G14" s="4">
        <v>25203</v>
      </c>
      <c r="H14" s="4">
        <v>772075</v>
      </c>
      <c r="I14" s="4">
        <v>230797</v>
      </c>
      <c r="J14" s="4">
        <f t="shared" si="0"/>
        <v>541278</v>
      </c>
      <c r="K14" s="22" t="s">
        <v>59</v>
      </c>
      <c r="L14" s="22" t="s">
        <v>48</v>
      </c>
      <c r="M14" s="32" t="s">
        <v>181</v>
      </c>
    </row>
    <row r="15" spans="1:13" s="33" customFormat="1" ht="99.75" customHeight="1">
      <c r="A15" s="31">
        <v>11</v>
      </c>
      <c r="B15" s="16" t="s">
        <v>102</v>
      </c>
      <c r="C15" s="12" t="s">
        <v>222</v>
      </c>
      <c r="D15" s="12" t="s">
        <v>148</v>
      </c>
      <c r="E15" s="2">
        <f t="shared" ref="E15:E35" si="1">(F15+G15)/H15</f>
        <v>0.94528727988140271</v>
      </c>
      <c r="F15" s="4">
        <v>51778</v>
      </c>
      <c r="G15" s="4">
        <v>16450</v>
      </c>
      <c r="H15" s="4">
        <v>72177</v>
      </c>
      <c r="I15" s="4">
        <v>2833</v>
      </c>
      <c r="J15" s="4">
        <f t="shared" si="0"/>
        <v>69344</v>
      </c>
      <c r="K15" s="25" t="s">
        <v>22</v>
      </c>
      <c r="L15" s="23" t="s">
        <v>49</v>
      </c>
      <c r="M15" s="32" t="s">
        <v>181</v>
      </c>
    </row>
    <row r="16" spans="1:13" s="33" customFormat="1" ht="108.75" customHeight="1">
      <c r="A16" s="31">
        <v>12</v>
      </c>
      <c r="B16" s="16" t="s">
        <v>102</v>
      </c>
      <c r="C16" s="1" t="s">
        <v>223</v>
      </c>
      <c r="D16" s="12" t="s">
        <v>201</v>
      </c>
      <c r="E16" s="2">
        <f t="shared" si="1"/>
        <v>0.50700957727873186</v>
      </c>
      <c r="F16" s="3">
        <v>122060</v>
      </c>
      <c r="G16" s="3">
        <v>758</v>
      </c>
      <c r="H16" s="3">
        <v>242240</v>
      </c>
      <c r="I16" s="3">
        <f>40717+3241</f>
        <v>43958</v>
      </c>
      <c r="J16" s="3">
        <f t="shared" si="0"/>
        <v>198282</v>
      </c>
      <c r="K16" s="22" t="s">
        <v>149</v>
      </c>
      <c r="L16" s="22" t="s">
        <v>50</v>
      </c>
      <c r="M16" s="32" t="s">
        <v>181</v>
      </c>
    </row>
    <row r="17" spans="1:13" s="33" customFormat="1" ht="133.5" customHeight="1">
      <c r="A17" s="31">
        <v>13</v>
      </c>
      <c r="B17" s="16" t="s">
        <v>94</v>
      </c>
      <c r="C17" s="12" t="s">
        <v>268</v>
      </c>
      <c r="D17" s="1" t="s">
        <v>136</v>
      </c>
      <c r="E17" s="2">
        <f t="shared" si="1"/>
        <v>0.13201864817602962</v>
      </c>
      <c r="F17" s="3">
        <v>20184</v>
      </c>
      <c r="G17" s="3">
        <v>3883</v>
      </c>
      <c r="H17" s="3">
        <f>183601*0.992914</f>
        <v>182300.003314</v>
      </c>
      <c r="I17" s="3">
        <f>72670*0.992914</f>
        <v>72155.060379999995</v>
      </c>
      <c r="J17" s="3">
        <f t="shared" si="0"/>
        <v>110144.94293400001</v>
      </c>
      <c r="K17" s="22" t="s">
        <v>137</v>
      </c>
      <c r="L17" s="22" t="s">
        <v>172</v>
      </c>
      <c r="M17" s="32" t="s">
        <v>181</v>
      </c>
    </row>
    <row r="18" spans="1:13" s="33" customFormat="1" ht="135.75" customHeight="1">
      <c r="A18" s="31">
        <v>14</v>
      </c>
      <c r="B18" s="16" t="s">
        <v>94</v>
      </c>
      <c r="C18" s="12" t="s">
        <v>269</v>
      </c>
      <c r="D18" s="1" t="s">
        <v>202</v>
      </c>
      <c r="E18" s="2">
        <f t="shared" si="1"/>
        <v>0.19476749679879848</v>
      </c>
      <c r="F18" s="3">
        <v>6915</v>
      </c>
      <c r="G18" s="3">
        <v>182</v>
      </c>
      <c r="H18" s="3">
        <f>40408*0.90176</f>
        <v>36438.318079999997</v>
      </c>
      <c r="I18" s="34">
        <f>23396*0.90176</f>
        <v>21097.576959999999</v>
      </c>
      <c r="J18" s="34">
        <f t="shared" si="0"/>
        <v>15340.741119999999</v>
      </c>
      <c r="K18" s="22" t="s">
        <v>270</v>
      </c>
      <c r="L18" s="22" t="s">
        <v>118</v>
      </c>
      <c r="M18" s="32" t="s">
        <v>181</v>
      </c>
    </row>
    <row r="19" spans="1:13" s="33" customFormat="1" ht="114" customHeight="1">
      <c r="A19" s="31">
        <v>15</v>
      </c>
      <c r="B19" s="16" t="s">
        <v>94</v>
      </c>
      <c r="C19" s="12" t="s">
        <v>161</v>
      </c>
      <c r="D19" s="1" t="s">
        <v>203</v>
      </c>
      <c r="E19" s="2">
        <f t="shared" si="1"/>
        <v>0.24270453993687788</v>
      </c>
      <c r="F19" s="3">
        <v>9285</v>
      </c>
      <c r="G19" s="3">
        <v>712</v>
      </c>
      <c r="H19" s="3">
        <v>41190</v>
      </c>
      <c r="I19" s="34">
        <v>22886</v>
      </c>
      <c r="J19" s="34">
        <f t="shared" si="0"/>
        <v>18304</v>
      </c>
      <c r="K19" s="22" t="s">
        <v>58</v>
      </c>
      <c r="L19" s="22" t="s">
        <v>118</v>
      </c>
      <c r="M19" s="32" t="s">
        <v>181</v>
      </c>
    </row>
    <row r="20" spans="1:13" s="33" customFormat="1" ht="96" customHeight="1">
      <c r="A20" s="31">
        <v>16</v>
      </c>
      <c r="B20" s="16" t="s">
        <v>94</v>
      </c>
      <c r="C20" s="12" t="s">
        <v>162</v>
      </c>
      <c r="D20" s="1" t="s">
        <v>43</v>
      </c>
      <c r="E20" s="2">
        <f t="shared" si="1"/>
        <v>0.17376720683045827</v>
      </c>
      <c r="F20" s="3">
        <v>3989</v>
      </c>
      <c r="G20" s="3">
        <v>0</v>
      </c>
      <c r="H20" s="3">
        <v>22956</v>
      </c>
      <c r="I20" s="3">
        <v>11709</v>
      </c>
      <c r="J20" s="3">
        <f t="shared" si="0"/>
        <v>11247</v>
      </c>
      <c r="K20" s="22" t="s">
        <v>23</v>
      </c>
      <c r="L20" s="22" t="s">
        <v>110</v>
      </c>
      <c r="M20" s="32" t="s">
        <v>181</v>
      </c>
    </row>
    <row r="21" spans="1:13" s="33" customFormat="1" ht="108" customHeight="1">
      <c r="A21" s="31">
        <v>17</v>
      </c>
      <c r="B21" s="16" t="s">
        <v>94</v>
      </c>
      <c r="C21" s="12" t="s">
        <v>163</v>
      </c>
      <c r="D21" s="12" t="s">
        <v>117</v>
      </c>
      <c r="E21" s="2">
        <f t="shared" si="1"/>
        <v>9.6002640897905292E-2</v>
      </c>
      <c r="F21" s="3">
        <v>8625</v>
      </c>
      <c r="G21" s="3">
        <v>4171</v>
      </c>
      <c r="H21" s="3">
        <v>133288</v>
      </c>
      <c r="I21" s="3">
        <v>62080</v>
      </c>
      <c r="J21" s="3">
        <f t="shared" si="0"/>
        <v>71208</v>
      </c>
      <c r="K21" s="22" t="s">
        <v>68</v>
      </c>
      <c r="L21" s="22" t="s">
        <v>118</v>
      </c>
      <c r="M21" s="32" t="s">
        <v>181</v>
      </c>
    </row>
    <row r="22" spans="1:13" s="33" customFormat="1" ht="143.25" customHeight="1">
      <c r="A22" s="31">
        <v>18</v>
      </c>
      <c r="B22" s="16" t="s">
        <v>94</v>
      </c>
      <c r="C22" s="12" t="s">
        <v>164</v>
      </c>
      <c r="D22" s="12" t="s">
        <v>119</v>
      </c>
      <c r="E22" s="2">
        <f t="shared" si="1"/>
        <v>0.18098337561713701</v>
      </c>
      <c r="F22" s="38">
        <v>16099</v>
      </c>
      <c r="G22" s="38">
        <v>11651</v>
      </c>
      <c r="H22" s="38">
        <v>153329</v>
      </c>
      <c r="I22" s="39">
        <v>68321</v>
      </c>
      <c r="J22" s="39">
        <f t="shared" si="0"/>
        <v>85008</v>
      </c>
      <c r="K22" s="40" t="s">
        <v>63</v>
      </c>
      <c r="L22" s="22" t="s">
        <v>118</v>
      </c>
      <c r="M22" s="32" t="s">
        <v>181</v>
      </c>
    </row>
    <row r="23" spans="1:13" s="33" customFormat="1" ht="141.75" customHeight="1">
      <c r="A23" s="31">
        <v>19</v>
      </c>
      <c r="B23" s="16" t="s">
        <v>94</v>
      </c>
      <c r="C23" s="12" t="s">
        <v>165</v>
      </c>
      <c r="D23" s="12" t="s">
        <v>119</v>
      </c>
      <c r="E23" s="2">
        <f t="shared" si="1"/>
        <v>0.22919093271212257</v>
      </c>
      <c r="F23" s="3">
        <v>5070</v>
      </c>
      <c r="G23" s="3">
        <v>46</v>
      </c>
      <c r="H23" s="3">
        <v>22322</v>
      </c>
      <c r="I23" s="3">
        <v>13198</v>
      </c>
      <c r="J23" s="3">
        <f t="shared" si="0"/>
        <v>9124</v>
      </c>
      <c r="K23" s="22" t="s">
        <v>285</v>
      </c>
      <c r="L23" s="22" t="s">
        <v>118</v>
      </c>
      <c r="M23" s="32" t="s">
        <v>181</v>
      </c>
    </row>
    <row r="24" spans="1:13" s="33" customFormat="1" ht="142.5" customHeight="1">
      <c r="A24" s="31">
        <v>20</v>
      </c>
      <c r="B24" s="16" t="s">
        <v>94</v>
      </c>
      <c r="C24" s="12" t="s">
        <v>271</v>
      </c>
      <c r="D24" s="1" t="s">
        <v>135</v>
      </c>
      <c r="E24" s="2">
        <f t="shared" si="1"/>
        <v>0.32987068471330555</v>
      </c>
      <c r="F24" s="3">
        <v>19227</v>
      </c>
      <c r="G24" s="3">
        <v>49680</v>
      </c>
      <c r="H24" s="3">
        <f>219347*0.952331</f>
        <v>208890.94785700002</v>
      </c>
      <c r="I24" s="3">
        <f>88919*0.952331</f>
        <v>84680.320189000005</v>
      </c>
      <c r="J24" s="3">
        <f t="shared" si="0"/>
        <v>124210.62766800002</v>
      </c>
      <c r="K24" s="22" t="s">
        <v>55</v>
      </c>
      <c r="L24" s="22" t="s">
        <v>46</v>
      </c>
      <c r="M24" s="32" t="s">
        <v>181</v>
      </c>
    </row>
    <row r="25" spans="1:13" s="33" customFormat="1" ht="151.5" customHeight="1">
      <c r="A25" s="31">
        <v>21</v>
      </c>
      <c r="B25" s="16" t="s">
        <v>94</v>
      </c>
      <c r="C25" s="12" t="s">
        <v>167</v>
      </c>
      <c r="D25" s="1" t="s">
        <v>138</v>
      </c>
      <c r="E25" s="2">
        <f t="shared" si="1"/>
        <v>0.40254651877635489</v>
      </c>
      <c r="F25" s="3">
        <v>78414</v>
      </c>
      <c r="G25" s="3">
        <v>14567</v>
      </c>
      <c r="H25" s="3">
        <v>230982</v>
      </c>
      <c r="I25" s="3">
        <v>44628</v>
      </c>
      <c r="J25" s="3">
        <f t="shared" si="0"/>
        <v>186354</v>
      </c>
      <c r="K25" s="22" t="s">
        <v>24</v>
      </c>
      <c r="L25" s="22" t="s">
        <v>47</v>
      </c>
      <c r="M25" s="32" t="s">
        <v>181</v>
      </c>
    </row>
    <row r="26" spans="1:13" s="33" customFormat="1" ht="154.5" customHeight="1">
      <c r="A26" s="31">
        <v>22</v>
      </c>
      <c r="B26" s="16" t="s">
        <v>94</v>
      </c>
      <c r="C26" s="12" t="s">
        <v>168</v>
      </c>
      <c r="D26" s="1" t="s">
        <v>40</v>
      </c>
      <c r="E26" s="2">
        <f t="shared" si="1"/>
        <v>0.53794810155609152</v>
      </c>
      <c r="F26" s="3">
        <v>208029</v>
      </c>
      <c r="G26" s="3">
        <v>141513</v>
      </c>
      <c r="H26" s="3">
        <v>649769</v>
      </c>
      <c r="I26" s="3">
        <v>195251</v>
      </c>
      <c r="J26" s="3">
        <f t="shared" si="0"/>
        <v>454518</v>
      </c>
      <c r="K26" s="22" t="s">
        <v>56</v>
      </c>
      <c r="L26" s="22" t="s">
        <v>41</v>
      </c>
      <c r="M26" s="32" t="s">
        <v>181</v>
      </c>
    </row>
    <row r="27" spans="1:13" s="33" customFormat="1" ht="309" customHeight="1">
      <c r="A27" s="31">
        <v>23</v>
      </c>
      <c r="B27" s="16" t="s">
        <v>101</v>
      </c>
      <c r="C27" s="1" t="s">
        <v>280</v>
      </c>
      <c r="D27" s="12" t="s">
        <v>129</v>
      </c>
      <c r="E27" s="2">
        <f t="shared" si="1"/>
        <v>0.41022469593898164</v>
      </c>
      <c r="F27" s="3">
        <v>1674</v>
      </c>
      <c r="G27" s="3">
        <v>316</v>
      </c>
      <c r="H27" s="3">
        <v>4851</v>
      </c>
      <c r="I27" s="3">
        <v>305</v>
      </c>
      <c r="J27" s="3">
        <f t="shared" si="0"/>
        <v>4546</v>
      </c>
      <c r="K27" s="22" t="s">
        <v>272</v>
      </c>
      <c r="L27" s="22" t="s">
        <v>182</v>
      </c>
      <c r="M27" s="32" t="s">
        <v>181</v>
      </c>
    </row>
    <row r="28" spans="1:13" s="33" customFormat="1" ht="97.5" customHeight="1">
      <c r="A28" s="31">
        <v>24</v>
      </c>
      <c r="B28" s="16" t="s">
        <v>101</v>
      </c>
      <c r="C28" s="1" t="s">
        <v>283</v>
      </c>
      <c r="D28" s="12" t="s">
        <v>130</v>
      </c>
      <c r="E28" s="2">
        <f t="shared" si="1"/>
        <v>0.5405482310537798</v>
      </c>
      <c r="F28" s="3">
        <v>65879</v>
      </c>
      <c r="G28" s="3">
        <v>2509</v>
      </c>
      <c r="H28" s="3">
        <v>126516</v>
      </c>
      <c r="I28" s="3">
        <v>63800</v>
      </c>
      <c r="J28" s="3">
        <f t="shared" si="0"/>
        <v>62716</v>
      </c>
      <c r="K28" s="22" t="s">
        <v>131</v>
      </c>
      <c r="L28" s="22" t="s">
        <v>183</v>
      </c>
      <c r="M28" s="32" t="s">
        <v>181</v>
      </c>
    </row>
    <row r="29" spans="1:13" s="33" customFormat="1" ht="153" customHeight="1">
      <c r="A29" s="31">
        <v>25</v>
      </c>
      <c r="B29" s="16" t="s">
        <v>97</v>
      </c>
      <c r="C29" s="1" t="s">
        <v>3</v>
      </c>
      <c r="D29" s="1" t="s">
        <v>122</v>
      </c>
      <c r="E29" s="2">
        <f t="shared" si="1"/>
        <v>8.5843601793100466E-2</v>
      </c>
      <c r="F29" s="3">
        <v>2255</v>
      </c>
      <c r="G29" s="3">
        <v>1709</v>
      </c>
      <c r="H29" s="3">
        <v>46177</v>
      </c>
      <c r="I29" s="3">
        <v>21590</v>
      </c>
      <c r="J29" s="3">
        <f t="shared" si="0"/>
        <v>24587</v>
      </c>
      <c r="K29" s="22" t="s">
        <v>184</v>
      </c>
      <c r="L29" s="22" t="s">
        <v>185</v>
      </c>
      <c r="M29" s="32" t="s">
        <v>181</v>
      </c>
    </row>
    <row r="30" spans="1:13" s="33" customFormat="1" ht="127.5" customHeight="1">
      <c r="A30" s="31">
        <v>26</v>
      </c>
      <c r="B30" s="16" t="s">
        <v>97</v>
      </c>
      <c r="C30" s="1" t="s">
        <v>211</v>
      </c>
      <c r="D30" s="1" t="s">
        <v>123</v>
      </c>
      <c r="E30" s="2">
        <f t="shared" si="1"/>
        <v>0.17678022237993848</v>
      </c>
      <c r="F30" s="3">
        <v>3985</v>
      </c>
      <c r="G30" s="3">
        <v>7971</v>
      </c>
      <c r="H30" s="3">
        <v>67632</v>
      </c>
      <c r="I30" s="3">
        <f>22521*0.93056</f>
        <v>20957.141760000002</v>
      </c>
      <c r="J30" s="3">
        <f t="shared" si="0"/>
        <v>46674.858240000001</v>
      </c>
      <c r="K30" s="22" t="s">
        <v>186</v>
      </c>
      <c r="L30" s="22" t="s">
        <v>187</v>
      </c>
      <c r="M30" s="32" t="s">
        <v>181</v>
      </c>
    </row>
    <row r="31" spans="1:13" s="33" customFormat="1" ht="210.75" customHeight="1">
      <c r="A31" s="31">
        <v>27</v>
      </c>
      <c r="B31" s="16" t="s">
        <v>97</v>
      </c>
      <c r="C31" s="1" t="s">
        <v>4</v>
      </c>
      <c r="D31" s="1" t="s">
        <v>123</v>
      </c>
      <c r="E31" s="2">
        <f>(F31+G31)/H31</f>
        <v>0.14158479679150229</v>
      </c>
      <c r="F31" s="3">
        <v>12956</v>
      </c>
      <c r="G31" s="3">
        <v>0</v>
      </c>
      <c r="H31" s="3">
        <v>91507</v>
      </c>
      <c r="I31" s="3">
        <v>27461</v>
      </c>
      <c r="J31" s="3">
        <f t="shared" si="0"/>
        <v>64046</v>
      </c>
      <c r="K31" s="22" t="s">
        <v>107</v>
      </c>
      <c r="L31" s="22" t="s">
        <v>188</v>
      </c>
      <c r="M31" s="32" t="s">
        <v>181</v>
      </c>
    </row>
    <row r="32" spans="1:13" s="33" customFormat="1" ht="132.75" customHeight="1">
      <c r="A32" s="31">
        <v>28</v>
      </c>
      <c r="B32" s="16" t="s">
        <v>97</v>
      </c>
      <c r="C32" s="1" t="s">
        <v>5</v>
      </c>
      <c r="D32" s="1" t="s">
        <v>198</v>
      </c>
      <c r="E32" s="2">
        <f t="shared" si="1"/>
        <v>8.9809630459126544E-2</v>
      </c>
      <c r="F32" s="3">
        <v>4010</v>
      </c>
      <c r="G32" s="3">
        <v>0</v>
      </c>
      <c r="H32" s="3">
        <v>44650</v>
      </c>
      <c r="I32" s="3">
        <v>24596</v>
      </c>
      <c r="J32" s="3">
        <f t="shared" si="0"/>
        <v>20054</v>
      </c>
      <c r="K32" s="22" t="s">
        <v>189</v>
      </c>
      <c r="L32" s="22" t="s">
        <v>110</v>
      </c>
      <c r="M32" s="32" t="s">
        <v>181</v>
      </c>
    </row>
    <row r="33" spans="1:13" s="33" customFormat="1" ht="131.25" customHeight="1">
      <c r="A33" s="31">
        <v>29</v>
      </c>
      <c r="B33" s="16" t="s">
        <v>97</v>
      </c>
      <c r="C33" s="12" t="s">
        <v>6</v>
      </c>
      <c r="D33" s="1" t="s">
        <v>190</v>
      </c>
      <c r="E33" s="2">
        <f t="shared" si="1"/>
        <v>0.32193411863507782</v>
      </c>
      <c r="F33" s="3">
        <v>106041</v>
      </c>
      <c r="G33" s="3">
        <v>10494</v>
      </c>
      <c r="H33" s="3">
        <v>361984</v>
      </c>
      <c r="I33" s="3">
        <v>132871</v>
      </c>
      <c r="J33" s="3">
        <f t="shared" si="0"/>
        <v>229113</v>
      </c>
      <c r="K33" s="22" t="s">
        <v>25</v>
      </c>
      <c r="L33" s="22" t="s">
        <v>39</v>
      </c>
      <c r="M33" s="32" t="s">
        <v>181</v>
      </c>
    </row>
    <row r="34" spans="1:13" s="33" customFormat="1" ht="104.25" customHeight="1">
      <c r="A34" s="31">
        <v>30</v>
      </c>
      <c r="B34" s="16" t="s">
        <v>93</v>
      </c>
      <c r="C34" s="12" t="s">
        <v>276</v>
      </c>
      <c r="D34" s="1" t="s">
        <v>111</v>
      </c>
      <c r="E34" s="44">
        <f t="shared" si="1"/>
        <v>0</v>
      </c>
      <c r="F34" s="3">
        <v>0</v>
      </c>
      <c r="G34" s="3">
        <v>0</v>
      </c>
      <c r="H34" s="3">
        <v>16757</v>
      </c>
      <c r="I34" s="3">
        <v>9563</v>
      </c>
      <c r="J34" s="3">
        <f t="shared" si="0"/>
        <v>7194</v>
      </c>
      <c r="K34" s="22" t="s">
        <v>265</v>
      </c>
      <c r="L34" s="22" t="s">
        <v>110</v>
      </c>
      <c r="M34" s="32" t="s">
        <v>181</v>
      </c>
    </row>
    <row r="35" spans="1:13" s="33" customFormat="1" ht="90" customHeight="1">
      <c r="A35" s="31">
        <v>31</v>
      </c>
      <c r="B35" s="16" t="s">
        <v>93</v>
      </c>
      <c r="C35" s="12" t="s">
        <v>72</v>
      </c>
      <c r="D35" s="1" t="s">
        <v>42</v>
      </c>
      <c r="E35" s="44">
        <f t="shared" si="1"/>
        <v>0</v>
      </c>
      <c r="F35" s="3">
        <v>0</v>
      </c>
      <c r="G35" s="3">
        <v>0</v>
      </c>
      <c r="H35" s="3">
        <v>58506</v>
      </c>
      <c r="I35" s="3">
        <v>33083</v>
      </c>
      <c r="J35" s="3">
        <f t="shared" si="0"/>
        <v>25423</v>
      </c>
      <c r="K35" s="24" t="s">
        <v>18</v>
      </c>
      <c r="L35" s="24" t="s">
        <v>110</v>
      </c>
      <c r="M35" s="32" t="s">
        <v>181</v>
      </c>
    </row>
    <row r="36" spans="1:13" s="33" customFormat="1" ht="148.5" customHeight="1">
      <c r="A36" s="31">
        <v>32</v>
      </c>
      <c r="B36" s="16" t="s">
        <v>93</v>
      </c>
      <c r="C36" s="12" t="s">
        <v>84</v>
      </c>
      <c r="D36" s="1" t="s">
        <v>112</v>
      </c>
      <c r="E36" s="2">
        <f>(F36+G36)/H36</f>
        <v>0.67173778814489571</v>
      </c>
      <c r="F36" s="3">
        <v>136666</v>
      </c>
      <c r="G36" s="3">
        <v>19994</v>
      </c>
      <c r="H36" s="3">
        <v>233216</v>
      </c>
      <c r="I36" s="3">
        <v>56195</v>
      </c>
      <c r="J36" s="3">
        <f t="shared" si="0"/>
        <v>177021</v>
      </c>
      <c r="K36" s="22" t="s">
        <v>108</v>
      </c>
      <c r="L36" s="22" t="s">
        <v>44</v>
      </c>
      <c r="M36" s="32" t="s">
        <v>181</v>
      </c>
    </row>
    <row r="37" spans="1:13" s="33" customFormat="1" ht="143.25" customHeight="1">
      <c r="A37" s="31">
        <v>33</v>
      </c>
      <c r="B37" s="16" t="s">
        <v>93</v>
      </c>
      <c r="C37" s="12" t="s">
        <v>113</v>
      </c>
      <c r="D37" s="1" t="s">
        <v>114</v>
      </c>
      <c r="E37" s="2">
        <f>(F37+G37)/H37</f>
        <v>0.13623164414647437</v>
      </c>
      <c r="F37" s="42">
        <v>19751</v>
      </c>
      <c r="G37" s="42">
        <v>0</v>
      </c>
      <c r="H37" s="42">
        <v>144981</v>
      </c>
      <c r="I37" s="42">
        <v>82256</v>
      </c>
      <c r="J37" s="42">
        <f t="shared" si="0"/>
        <v>62725</v>
      </c>
      <c r="K37" s="22" t="s">
        <v>20</v>
      </c>
      <c r="L37" s="22" t="s">
        <v>110</v>
      </c>
      <c r="M37" s="32" t="s">
        <v>181</v>
      </c>
    </row>
    <row r="38" spans="1:13" s="33" customFormat="1" ht="225.75" customHeight="1">
      <c r="A38" s="31">
        <v>34</v>
      </c>
      <c r="B38" s="16" t="s">
        <v>93</v>
      </c>
      <c r="C38" s="12" t="s">
        <v>212</v>
      </c>
      <c r="D38" s="1" t="s">
        <v>115</v>
      </c>
      <c r="E38" s="2">
        <f>(F38+G38)/H38</f>
        <v>0.15526597517139676</v>
      </c>
      <c r="F38" s="3">
        <v>23163</v>
      </c>
      <c r="G38" s="3">
        <v>86336</v>
      </c>
      <c r="H38" s="34">
        <v>705235</v>
      </c>
      <c r="I38" s="3">
        <f>282383*0.92537</f>
        <v>261308.75671000002</v>
      </c>
      <c r="J38" s="3">
        <f t="shared" si="0"/>
        <v>443926.24329000001</v>
      </c>
      <c r="K38" s="22" t="s">
        <v>21</v>
      </c>
      <c r="L38" s="22" t="s">
        <v>158</v>
      </c>
      <c r="M38" s="32" t="s">
        <v>181</v>
      </c>
    </row>
    <row r="39" spans="1:13" s="33" customFormat="1" ht="94.5" customHeight="1">
      <c r="A39" s="31">
        <v>35</v>
      </c>
      <c r="B39" s="16" t="s">
        <v>93</v>
      </c>
      <c r="C39" s="1" t="s">
        <v>267</v>
      </c>
      <c r="D39" s="1" t="s">
        <v>170</v>
      </c>
      <c r="E39" s="2">
        <f>(F39+G39)/H39</f>
        <v>0.1474388623726812</v>
      </c>
      <c r="F39" s="3">
        <v>8138</v>
      </c>
      <c r="G39" s="3">
        <v>6844</v>
      </c>
      <c r="H39" s="3">
        <v>101615</v>
      </c>
      <c r="I39" s="3">
        <v>22941</v>
      </c>
      <c r="J39" s="3">
        <f t="shared" si="0"/>
        <v>78674</v>
      </c>
      <c r="K39" s="22" t="s">
        <v>191</v>
      </c>
      <c r="L39" s="22" t="s">
        <v>192</v>
      </c>
      <c r="M39" s="32" t="s">
        <v>181</v>
      </c>
    </row>
    <row r="40" spans="1:13" s="33" customFormat="1" ht="86.25" customHeight="1">
      <c r="A40" s="31">
        <v>36</v>
      </c>
      <c r="B40" s="16" t="s">
        <v>93</v>
      </c>
      <c r="C40" s="12" t="s">
        <v>225</v>
      </c>
      <c r="D40" s="1" t="s">
        <v>71</v>
      </c>
      <c r="E40" s="2" t="s">
        <v>109</v>
      </c>
      <c r="F40" s="3">
        <v>0</v>
      </c>
      <c r="G40" s="3">
        <v>0</v>
      </c>
      <c r="H40" s="3">
        <v>4117</v>
      </c>
      <c r="I40" s="3">
        <f>9240*0.27168</f>
        <v>2510.3231999999998</v>
      </c>
      <c r="J40" s="3">
        <f t="shared" si="0"/>
        <v>1606.6768000000002</v>
      </c>
      <c r="K40" s="24" t="s">
        <v>18</v>
      </c>
      <c r="L40" s="24" t="s">
        <v>110</v>
      </c>
      <c r="M40" s="32" t="s">
        <v>181</v>
      </c>
    </row>
    <row r="41" spans="1:13" s="33" customFormat="1" ht="109.5" customHeight="1">
      <c r="A41" s="31">
        <v>37</v>
      </c>
      <c r="B41" s="16" t="s">
        <v>93</v>
      </c>
      <c r="C41" s="1" t="s">
        <v>213</v>
      </c>
      <c r="D41" s="1" t="s">
        <v>171</v>
      </c>
      <c r="E41" s="2">
        <f t="shared" ref="E41:E48" si="2">(F41+G41)/H41</f>
        <v>0.40402412871707244</v>
      </c>
      <c r="F41" s="3">
        <v>70458</v>
      </c>
      <c r="G41" s="3">
        <v>3</v>
      </c>
      <c r="H41" s="3">
        <v>174398</v>
      </c>
      <c r="I41" s="3">
        <v>86795</v>
      </c>
      <c r="J41" s="3">
        <f t="shared" si="0"/>
        <v>87603</v>
      </c>
      <c r="K41" s="22" t="s">
        <v>193</v>
      </c>
      <c r="L41" s="22" t="s">
        <v>194</v>
      </c>
      <c r="M41" s="32" t="s">
        <v>181</v>
      </c>
    </row>
    <row r="42" spans="1:13" s="33" customFormat="1" ht="92.25" customHeight="1">
      <c r="A42" s="31">
        <v>38</v>
      </c>
      <c r="B42" s="16" t="s">
        <v>93</v>
      </c>
      <c r="C42" s="12" t="s">
        <v>74</v>
      </c>
      <c r="D42" s="12" t="s">
        <v>116</v>
      </c>
      <c r="E42" s="2">
        <f t="shared" si="2"/>
        <v>0.40229469664417689</v>
      </c>
      <c r="F42" s="3">
        <v>141374</v>
      </c>
      <c r="G42" s="3">
        <v>0</v>
      </c>
      <c r="H42" s="3">
        <v>351419</v>
      </c>
      <c r="I42" s="3">
        <v>33499</v>
      </c>
      <c r="J42" s="3">
        <f t="shared" si="0"/>
        <v>317920</v>
      </c>
      <c r="K42" s="18" t="s">
        <v>67</v>
      </c>
      <c r="L42" s="18" t="s">
        <v>110</v>
      </c>
      <c r="M42" s="32" t="s">
        <v>181</v>
      </c>
    </row>
    <row r="43" spans="1:13" s="33" customFormat="1" ht="67.5" customHeight="1">
      <c r="A43" s="31">
        <v>39</v>
      </c>
      <c r="B43" s="16" t="s">
        <v>93</v>
      </c>
      <c r="C43" s="12" t="s">
        <v>83</v>
      </c>
      <c r="D43" s="12" t="s">
        <v>143</v>
      </c>
      <c r="E43" s="2">
        <f>(F43+G43)/H43</f>
        <v>0.96679959195029208</v>
      </c>
      <c r="F43" s="3">
        <v>31275</v>
      </c>
      <c r="G43" s="3">
        <v>0</v>
      </c>
      <c r="H43" s="3">
        <v>32349</v>
      </c>
      <c r="I43" s="3">
        <v>8375</v>
      </c>
      <c r="J43" s="3">
        <f t="shared" si="0"/>
        <v>23974</v>
      </c>
      <c r="K43" s="22" t="s">
        <v>61</v>
      </c>
      <c r="L43" s="22" t="s">
        <v>110</v>
      </c>
      <c r="M43" s="32" t="s">
        <v>181</v>
      </c>
    </row>
    <row r="44" spans="1:13" s="33" customFormat="1" ht="107.25" customHeight="1">
      <c r="A44" s="31">
        <v>40</v>
      </c>
      <c r="B44" s="16" t="s">
        <v>93</v>
      </c>
      <c r="C44" s="1" t="s">
        <v>228</v>
      </c>
      <c r="D44" s="1" t="s">
        <v>139</v>
      </c>
      <c r="E44" s="2">
        <f t="shared" si="2"/>
        <v>0.49469839937950605</v>
      </c>
      <c r="F44" s="3">
        <v>310359</v>
      </c>
      <c r="G44" s="3">
        <v>9185</v>
      </c>
      <c r="H44" s="3">
        <v>645937</v>
      </c>
      <c r="I44" s="3">
        <f>327959*0.9542</f>
        <v>312938.47779999999</v>
      </c>
      <c r="J44" s="3">
        <f t="shared" si="0"/>
        <v>332998.52220000001</v>
      </c>
      <c r="K44" s="22" t="s">
        <v>266</v>
      </c>
      <c r="L44" s="22" t="s">
        <v>110</v>
      </c>
      <c r="M44" s="32" t="s">
        <v>181</v>
      </c>
    </row>
    <row r="45" spans="1:13" s="33" customFormat="1" ht="105.75" customHeight="1">
      <c r="A45" s="31">
        <v>41</v>
      </c>
      <c r="B45" s="16" t="s">
        <v>93</v>
      </c>
      <c r="C45" s="1" t="s">
        <v>277</v>
      </c>
      <c r="D45" s="1" t="s">
        <v>278</v>
      </c>
      <c r="E45" s="2" t="s">
        <v>278</v>
      </c>
      <c r="F45" s="3" t="s">
        <v>278</v>
      </c>
      <c r="G45" s="3" t="s">
        <v>278</v>
      </c>
      <c r="H45" s="3" t="s">
        <v>278</v>
      </c>
      <c r="I45" s="3" t="s">
        <v>278</v>
      </c>
      <c r="J45" s="3" t="s">
        <v>109</v>
      </c>
      <c r="K45" s="22" t="s">
        <v>279</v>
      </c>
      <c r="L45" s="22" t="s">
        <v>278</v>
      </c>
      <c r="M45" s="32" t="s">
        <v>278</v>
      </c>
    </row>
    <row r="46" spans="1:13" s="33" customFormat="1" ht="92.25" customHeight="1">
      <c r="A46" s="31">
        <v>42</v>
      </c>
      <c r="B46" s="16" t="s">
        <v>93</v>
      </c>
      <c r="C46" s="12" t="s">
        <v>144</v>
      </c>
      <c r="D46" s="12" t="s">
        <v>145</v>
      </c>
      <c r="E46" s="2">
        <f t="shared" si="2"/>
        <v>0.91959345002823267</v>
      </c>
      <c r="F46" s="3">
        <v>32359</v>
      </c>
      <c r="G46" s="3">
        <v>213</v>
      </c>
      <c r="H46" s="3">
        <v>35420</v>
      </c>
      <c r="I46" s="3">
        <v>13203</v>
      </c>
      <c r="J46" s="3">
        <f t="shared" si="0"/>
        <v>22217</v>
      </c>
      <c r="K46" s="22" t="s">
        <v>35</v>
      </c>
      <c r="L46" s="22" t="s">
        <v>45</v>
      </c>
      <c r="M46" s="32" t="s">
        <v>181</v>
      </c>
    </row>
    <row r="47" spans="1:13" s="35" customFormat="1" ht="182.25" customHeight="1">
      <c r="A47" s="31">
        <v>43</v>
      </c>
      <c r="B47" s="16" t="s">
        <v>98</v>
      </c>
      <c r="C47" s="12" t="s">
        <v>7</v>
      </c>
      <c r="D47" s="1" t="s">
        <v>127</v>
      </c>
      <c r="E47" s="2">
        <f>(F47+G47)/H47</f>
        <v>0.35769005541655147</v>
      </c>
      <c r="F47" s="3">
        <v>365061</v>
      </c>
      <c r="G47" s="3">
        <v>51517</v>
      </c>
      <c r="H47" s="3">
        <v>1164634</v>
      </c>
      <c r="I47" s="3">
        <v>385327</v>
      </c>
      <c r="J47" s="3">
        <f t="shared" si="0"/>
        <v>779307</v>
      </c>
      <c r="K47" s="24" t="s">
        <v>263</v>
      </c>
      <c r="L47" s="22" t="s">
        <v>128</v>
      </c>
      <c r="M47" s="32" t="s">
        <v>181</v>
      </c>
    </row>
    <row r="48" spans="1:13" s="35" customFormat="1" ht="180" customHeight="1">
      <c r="A48" s="31">
        <v>44</v>
      </c>
      <c r="B48" s="16" t="s">
        <v>98</v>
      </c>
      <c r="C48" s="12" t="s">
        <v>8</v>
      </c>
      <c r="D48" s="1" t="s">
        <v>89</v>
      </c>
      <c r="E48" s="2">
        <f t="shared" si="2"/>
        <v>0.12235377513492106</v>
      </c>
      <c r="F48" s="3">
        <v>67966</v>
      </c>
      <c r="G48" s="3">
        <v>17301</v>
      </c>
      <c r="H48" s="3">
        <v>696889</v>
      </c>
      <c r="I48" s="3">
        <v>248455</v>
      </c>
      <c r="J48" s="3">
        <f t="shared" si="0"/>
        <v>448434</v>
      </c>
      <c r="K48" s="43" t="s">
        <v>284</v>
      </c>
      <c r="L48" s="22" t="s">
        <v>128</v>
      </c>
      <c r="M48" s="32" t="s">
        <v>181</v>
      </c>
    </row>
    <row r="49" spans="1:13" s="35" customFormat="1" ht="127.5" customHeight="1">
      <c r="A49" s="31">
        <v>45</v>
      </c>
      <c r="B49" s="16" t="s">
        <v>98</v>
      </c>
      <c r="C49" s="12" t="s">
        <v>9</v>
      </c>
      <c r="D49" s="1" t="s">
        <v>89</v>
      </c>
      <c r="E49" s="2" t="s">
        <v>109</v>
      </c>
      <c r="F49" s="3">
        <v>664</v>
      </c>
      <c r="G49" s="3">
        <v>0</v>
      </c>
      <c r="H49" s="3">
        <v>421951</v>
      </c>
      <c r="I49" s="3">
        <v>212158</v>
      </c>
      <c r="J49" s="3">
        <f t="shared" si="0"/>
        <v>209793</v>
      </c>
      <c r="K49" s="24" t="s">
        <v>18</v>
      </c>
      <c r="L49" s="24" t="s">
        <v>110</v>
      </c>
      <c r="M49" s="32" t="s">
        <v>181</v>
      </c>
    </row>
    <row r="50" spans="1:13" s="33" customFormat="1" ht="136.5" customHeight="1">
      <c r="A50" s="31">
        <v>46</v>
      </c>
      <c r="B50" s="16" t="s">
        <v>98</v>
      </c>
      <c r="C50" s="12" t="s">
        <v>217</v>
      </c>
      <c r="D50" s="1" t="s">
        <v>124</v>
      </c>
      <c r="E50" s="2">
        <f t="shared" ref="E50:E58" si="3">(F50+G50)/H50</f>
        <v>0.75012933264355919</v>
      </c>
      <c r="F50" s="3">
        <v>2750</v>
      </c>
      <c r="G50" s="3">
        <v>150</v>
      </c>
      <c r="H50" s="3">
        <v>3866</v>
      </c>
      <c r="I50" s="3">
        <v>3280</v>
      </c>
      <c r="J50" s="3">
        <f t="shared" si="0"/>
        <v>586</v>
      </c>
      <c r="K50" s="17" t="s">
        <v>26</v>
      </c>
      <c r="L50" s="18" t="s">
        <v>53</v>
      </c>
      <c r="M50" s="32" t="s">
        <v>181</v>
      </c>
    </row>
    <row r="51" spans="1:13" s="33" customFormat="1" ht="125.25" customHeight="1">
      <c r="A51" s="31">
        <v>47</v>
      </c>
      <c r="B51" s="16" t="s">
        <v>98</v>
      </c>
      <c r="C51" s="12" t="s">
        <v>218</v>
      </c>
      <c r="D51" s="1" t="s">
        <v>124</v>
      </c>
      <c r="E51" s="2">
        <f t="shared" si="3"/>
        <v>0.16192437289404718</v>
      </c>
      <c r="F51" s="3">
        <v>2595</v>
      </c>
      <c r="G51" s="3">
        <v>0</v>
      </c>
      <c r="H51" s="3">
        <v>16026</v>
      </c>
      <c r="I51" s="3">
        <v>4373</v>
      </c>
      <c r="J51" s="3">
        <f t="shared" si="0"/>
        <v>11653</v>
      </c>
      <c r="K51" s="17" t="s">
        <v>26</v>
      </c>
      <c r="L51" s="18" t="s">
        <v>180</v>
      </c>
      <c r="M51" s="32" t="s">
        <v>181</v>
      </c>
    </row>
    <row r="52" spans="1:13" s="33" customFormat="1" ht="81.75" customHeight="1">
      <c r="A52" s="31">
        <v>48</v>
      </c>
      <c r="B52" s="16" t="s">
        <v>98</v>
      </c>
      <c r="C52" s="12" t="s">
        <v>205</v>
      </c>
      <c r="D52" s="1" t="s">
        <v>124</v>
      </c>
      <c r="E52" s="2">
        <f>(F52+G52)/H52</f>
        <v>0.82974079126875855</v>
      </c>
      <c r="F52" s="3">
        <v>3587</v>
      </c>
      <c r="G52" s="3">
        <v>2495</v>
      </c>
      <c r="H52" s="3">
        <v>7330</v>
      </c>
      <c r="I52" s="3">
        <v>5023</v>
      </c>
      <c r="J52" s="3">
        <f>H52-I52</f>
        <v>2307</v>
      </c>
      <c r="K52" s="22" t="s">
        <v>176</v>
      </c>
      <c r="L52" s="18" t="s">
        <v>110</v>
      </c>
      <c r="M52" s="32" t="s">
        <v>181</v>
      </c>
    </row>
    <row r="53" spans="1:13" s="33" customFormat="1" ht="132.75" customHeight="1">
      <c r="A53" s="31">
        <v>49</v>
      </c>
      <c r="B53" s="16" t="s">
        <v>98</v>
      </c>
      <c r="C53" s="12" t="s">
        <v>219</v>
      </c>
      <c r="D53" s="12" t="s">
        <v>124</v>
      </c>
      <c r="E53" s="2" t="e">
        <f t="shared" si="3"/>
        <v>#DIV/0!</v>
      </c>
      <c r="F53" s="3"/>
      <c r="G53" s="3"/>
      <c r="H53" s="3"/>
      <c r="I53" s="3"/>
      <c r="J53" s="3">
        <f t="shared" si="0"/>
        <v>0</v>
      </c>
      <c r="K53" s="24" t="s">
        <v>27</v>
      </c>
      <c r="L53" s="22" t="s">
        <v>53</v>
      </c>
      <c r="M53" s="32" t="s">
        <v>181</v>
      </c>
    </row>
    <row r="54" spans="1:13" s="33" customFormat="1" ht="90" customHeight="1">
      <c r="A54" s="31">
        <v>50</v>
      </c>
      <c r="B54" s="16" t="s">
        <v>98</v>
      </c>
      <c r="C54" s="12" t="s">
        <v>69</v>
      </c>
      <c r="D54" s="12" t="s">
        <v>206</v>
      </c>
      <c r="E54" s="2">
        <f t="shared" si="3"/>
        <v>0.29203680203045684</v>
      </c>
      <c r="F54" s="3">
        <v>1839</v>
      </c>
      <c r="G54" s="3">
        <v>2</v>
      </c>
      <c r="H54" s="3">
        <v>6304</v>
      </c>
      <c r="I54" s="3">
        <v>3533</v>
      </c>
      <c r="J54" s="3">
        <f t="shared" si="0"/>
        <v>2771</v>
      </c>
      <c r="K54" s="22" t="s">
        <v>70</v>
      </c>
      <c r="L54" s="24" t="s">
        <v>179</v>
      </c>
      <c r="M54" s="32" t="s">
        <v>181</v>
      </c>
    </row>
    <row r="55" spans="1:13" s="33" customFormat="1" ht="84.75" customHeight="1">
      <c r="A55" s="31">
        <v>51</v>
      </c>
      <c r="B55" s="16" t="s">
        <v>99</v>
      </c>
      <c r="C55" s="1" t="s">
        <v>13</v>
      </c>
      <c r="D55" s="1" t="s">
        <v>87</v>
      </c>
      <c r="E55" s="2">
        <f t="shared" si="3"/>
        <v>0.56783158846124882</v>
      </c>
      <c r="F55" s="3">
        <v>72679</v>
      </c>
      <c r="G55" s="3">
        <v>2712</v>
      </c>
      <c r="H55" s="3">
        <v>132770</v>
      </c>
      <c r="I55" s="3">
        <v>47446</v>
      </c>
      <c r="J55" s="3">
        <f t="shared" si="0"/>
        <v>85324</v>
      </c>
      <c r="K55" s="22" t="s">
        <v>66</v>
      </c>
      <c r="L55" s="22" t="s">
        <v>91</v>
      </c>
      <c r="M55" s="32" t="s">
        <v>181</v>
      </c>
    </row>
    <row r="56" spans="1:13" s="33" customFormat="1" ht="96.75" customHeight="1">
      <c r="A56" s="31">
        <v>52</v>
      </c>
      <c r="B56" s="16" t="s">
        <v>99</v>
      </c>
      <c r="C56" s="1" t="s">
        <v>12</v>
      </c>
      <c r="D56" s="1" t="s">
        <v>88</v>
      </c>
      <c r="E56" s="2">
        <f t="shared" si="3"/>
        <v>0.87099811676082861</v>
      </c>
      <c r="F56" s="3">
        <v>896</v>
      </c>
      <c r="G56" s="3">
        <v>29</v>
      </c>
      <c r="H56" s="3">
        <v>1062</v>
      </c>
      <c r="I56" s="3">
        <v>630</v>
      </c>
      <c r="J56" s="3">
        <f t="shared" si="0"/>
        <v>432</v>
      </c>
      <c r="K56" s="17" t="s">
        <v>31</v>
      </c>
      <c r="L56" s="18" t="s">
        <v>157</v>
      </c>
      <c r="M56" s="32" t="s">
        <v>181</v>
      </c>
    </row>
    <row r="57" spans="1:13" s="33" customFormat="1" ht="100.5" customHeight="1">
      <c r="A57" s="31">
        <v>53</v>
      </c>
      <c r="B57" s="16" t="s">
        <v>99</v>
      </c>
      <c r="C57" s="1" t="s">
        <v>11</v>
      </c>
      <c r="D57" s="1" t="s">
        <v>88</v>
      </c>
      <c r="E57" s="2">
        <f t="shared" si="3"/>
        <v>0.90386427898209232</v>
      </c>
      <c r="F57" s="3">
        <v>4795</v>
      </c>
      <c r="G57" s="3">
        <v>0</v>
      </c>
      <c r="H57" s="3">
        <v>5305</v>
      </c>
      <c r="I57" s="3">
        <v>3151</v>
      </c>
      <c r="J57" s="3">
        <f t="shared" si="0"/>
        <v>2154</v>
      </c>
      <c r="K57" s="24" t="s">
        <v>30</v>
      </c>
      <c r="L57" s="24" t="s">
        <v>110</v>
      </c>
      <c r="M57" s="32" t="s">
        <v>181</v>
      </c>
    </row>
    <row r="58" spans="1:13" s="33" customFormat="1" ht="86.25" customHeight="1">
      <c r="A58" s="31">
        <v>54</v>
      </c>
      <c r="B58" s="16" t="s">
        <v>99</v>
      </c>
      <c r="C58" s="1" t="s">
        <v>156</v>
      </c>
      <c r="D58" s="1" t="s">
        <v>142</v>
      </c>
      <c r="E58" s="2">
        <f t="shared" si="3"/>
        <v>1.09596398736476</v>
      </c>
      <c r="F58" s="3">
        <v>199152</v>
      </c>
      <c r="G58" s="3">
        <v>0</v>
      </c>
      <c r="H58" s="3">
        <v>181714</v>
      </c>
      <c r="I58" s="3">
        <v>100723</v>
      </c>
      <c r="J58" s="3">
        <f t="shared" si="0"/>
        <v>80991</v>
      </c>
      <c r="K58" s="24" t="s">
        <v>32</v>
      </c>
      <c r="L58" s="24" t="s">
        <v>110</v>
      </c>
      <c r="M58" s="32" t="s">
        <v>181</v>
      </c>
    </row>
    <row r="59" spans="1:13" s="33" customFormat="1" ht="85.5" customHeight="1">
      <c r="A59" s="31">
        <v>55</v>
      </c>
      <c r="B59" s="16" t="s">
        <v>92</v>
      </c>
      <c r="C59" s="12" t="s">
        <v>0</v>
      </c>
      <c r="D59" s="1" t="s">
        <v>37</v>
      </c>
      <c r="E59" s="2" t="s">
        <v>109</v>
      </c>
      <c r="F59" s="3">
        <v>0</v>
      </c>
      <c r="G59" s="3">
        <v>0</v>
      </c>
      <c r="H59" s="3">
        <v>33675</v>
      </c>
      <c r="I59" s="3">
        <v>20145</v>
      </c>
      <c r="J59" s="3">
        <f t="shared" si="0"/>
        <v>13530</v>
      </c>
      <c r="K59" s="17" t="s">
        <v>18</v>
      </c>
      <c r="L59" s="17" t="s">
        <v>110</v>
      </c>
      <c r="M59" s="32" t="s">
        <v>181</v>
      </c>
    </row>
    <row r="60" spans="1:13" s="33" customFormat="1" ht="107.25" customHeight="1">
      <c r="A60" s="31">
        <v>56</v>
      </c>
      <c r="B60" s="16" t="s">
        <v>95</v>
      </c>
      <c r="C60" s="1" t="s">
        <v>220</v>
      </c>
      <c r="D60" s="12" t="s">
        <v>120</v>
      </c>
      <c r="E60" s="2">
        <f>(F60+G60)/H60</f>
        <v>0.23597946287519747</v>
      </c>
      <c r="F60" s="3">
        <v>3525</v>
      </c>
      <c r="G60" s="42">
        <v>60</v>
      </c>
      <c r="H60" s="3">
        <v>15192</v>
      </c>
      <c r="I60" s="3">
        <f>10557*0.9727</f>
        <v>10268.793900000001</v>
      </c>
      <c r="J60" s="3">
        <f t="shared" si="0"/>
        <v>4923.2060999999994</v>
      </c>
      <c r="K60" s="22" t="s">
        <v>62</v>
      </c>
      <c r="L60" s="22" t="s">
        <v>110</v>
      </c>
      <c r="M60" s="32" t="s">
        <v>181</v>
      </c>
    </row>
    <row r="61" spans="1:13" s="33" customFormat="1" ht="125.25" customHeight="1">
      <c r="A61" s="31">
        <v>57</v>
      </c>
      <c r="B61" s="16" t="s">
        <v>96</v>
      </c>
      <c r="C61" s="1" t="s">
        <v>1</v>
      </c>
      <c r="D61" s="1" t="s">
        <v>121</v>
      </c>
      <c r="E61" s="2">
        <f>(F61+G61)/H61</f>
        <v>0.2107336697771853</v>
      </c>
      <c r="F61" s="3">
        <v>17705</v>
      </c>
      <c r="G61" s="3">
        <v>0</v>
      </c>
      <c r="H61" s="3">
        <v>84016</v>
      </c>
      <c r="I61" s="3">
        <v>30411</v>
      </c>
      <c r="J61" s="3">
        <f t="shared" si="0"/>
        <v>53605</v>
      </c>
      <c r="K61" s="22" t="s">
        <v>195</v>
      </c>
      <c r="L61" s="22" t="s">
        <v>110</v>
      </c>
      <c r="M61" s="32" t="s">
        <v>181</v>
      </c>
    </row>
    <row r="62" spans="1:13" s="33" customFormat="1" ht="123" customHeight="1">
      <c r="A62" s="31">
        <v>58</v>
      </c>
      <c r="B62" s="16" t="s">
        <v>96</v>
      </c>
      <c r="C62" s="1" t="s">
        <v>2</v>
      </c>
      <c r="D62" s="1" t="s">
        <v>121</v>
      </c>
      <c r="E62" s="2">
        <f>(F62+G62)/H62</f>
        <v>0.3162936692348457</v>
      </c>
      <c r="F62" s="3">
        <v>38795</v>
      </c>
      <c r="G62" s="3">
        <v>0</v>
      </c>
      <c r="H62" s="3">
        <v>122655</v>
      </c>
      <c r="I62" s="3">
        <v>37055</v>
      </c>
      <c r="J62" s="3">
        <f t="shared" si="0"/>
        <v>85600</v>
      </c>
      <c r="K62" s="22" t="s">
        <v>196</v>
      </c>
      <c r="L62" s="22" t="s">
        <v>110</v>
      </c>
      <c r="M62" s="32" t="s">
        <v>181</v>
      </c>
    </row>
    <row r="63" spans="1:13" s="33" customFormat="1" ht="97.5" customHeight="1">
      <c r="A63" s="31">
        <v>59</v>
      </c>
      <c r="B63" s="16" t="s">
        <v>96</v>
      </c>
      <c r="C63" s="12" t="s">
        <v>227</v>
      </c>
      <c r="D63" s="1" t="s">
        <v>200</v>
      </c>
      <c r="E63" s="2" t="s">
        <v>109</v>
      </c>
      <c r="F63" s="3">
        <v>0</v>
      </c>
      <c r="G63" s="3">
        <v>0</v>
      </c>
      <c r="H63" s="3">
        <f>8975*0.89111</f>
        <v>7997.7122499999996</v>
      </c>
      <c r="I63" s="3">
        <f>5517*0.89111</f>
        <v>4916.2538699999996</v>
      </c>
      <c r="J63" s="3">
        <f t="shared" si="0"/>
        <v>3081.45838</v>
      </c>
      <c r="K63" s="22" t="s">
        <v>18</v>
      </c>
      <c r="L63" s="22" t="s">
        <v>110</v>
      </c>
      <c r="M63" s="32" t="s">
        <v>181</v>
      </c>
    </row>
    <row r="64" spans="1:13" s="33" customFormat="1" ht="108.75" customHeight="1">
      <c r="A64" s="31">
        <v>60</v>
      </c>
      <c r="B64" s="16" t="s">
        <v>96</v>
      </c>
      <c r="C64" s="12" t="s">
        <v>282</v>
      </c>
      <c r="D64" s="12" t="s">
        <v>146</v>
      </c>
      <c r="E64" s="2">
        <f>(F64+G64)/H64</f>
        <v>0.37738320979141526</v>
      </c>
      <c r="F64" s="3">
        <v>32838</v>
      </c>
      <c r="G64" s="3">
        <v>0</v>
      </c>
      <c r="H64" s="3">
        <v>87015</v>
      </c>
      <c r="I64" s="3">
        <v>31903</v>
      </c>
      <c r="J64" s="3">
        <f t="shared" si="0"/>
        <v>55112</v>
      </c>
      <c r="K64" s="22" t="s">
        <v>197</v>
      </c>
      <c r="L64" s="22" t="s">
        <v>110</v>
      </c>
      <c r="M64" s="32" t="s">
        <v>181</v>
      </c>
    </row>
    <row r="65" spans="1:13">
      <c r="A65" s="5"/>
      <c r="B65" s="5"/>
      <c r="F65" s="9"/>
      <c r="G65" s="9"/>
    </row>
    <row r="66" spans="1:13" s="10" customFormat="1">
      <c r="A66" s="5"/>
      <c r="B66" s="5"/>
      <c r="C66" s="6"/>
      <c r="D66" s="6"/>
      <c r="E66" s="8"/>
      <c r="F66" s="9"/>
      <c r="G66" s="9"/>
      <c r="K66" s="11"/>
      <c r="L66" s="11"/>
      <c r="M66" s="27"/>
    </row>
    <row r="67" spans="1:13" s="10" customFormat="1">
      <c r="A67" s="5"/>
      <c r="B67" s="5"/>
      <c r="C67" s="6"/>
      <c r="D67" s="6"/>
      <c r="E67" s="8"/>
      <c r="F67" s="8"/>
      <c r="G67" s="8"/>
      <c r="K67" s="11"/>
      <c r="L67" s="11"/>
      <c r="M67" s="27"/>
    </row>
    <row r="68" spans="1:13" s="10" customFormat="1">
      <c r="A68" s="5"/>
      <c r="B68" s="5"/>
      <c r="C68" s="6"/>
      <c r="D68" s="6"/>
      <c r="E68" s="8"/>
      <c r="F68" s="8"/>
      <c r="G68" s="8"/>
      <c r="K68" s="11"/>
      <c r="L68" s="11"/>
      <c r="M68" s="27"/>
    </row>
    <row r="69" spans="1:13" s="10" customFormat="1">
      <c r="A69" s="5"/>
      <c r="B69" s="5"/>
      <c r="C69" s="6"/>
      <c r="D69" s="6"/>
      <c r="E69" s="8"/>
      <c r="F69" s="8"/>
      <c r="G69" s="8"/>
      <c r="K69" s="11"/>
      <c r="L69" s="11"/>
      <c r="M69" s="27"/>
    </row>
    <row r="70" spans="1:13" s="10" customFormat="1">
      <c r="A70" s="5"/>
      <c r="B70" s="5"/>
      <c r="C70" s="6"/>
      <c r="D70" s="6"/>
      <c r="E70" s="8"/>
      <c r="F70" s="8"/>
      <c r="G70" s="8"/>
      <c r="K70" s="11"/>
      <c r="L70" s="11"/>
      <c r="M70" s="27"/>
    </row>
    <row r="71" spans="1:13" s="10" customFormat="1">
      <c r="A71" s="5"/>
      <c r="B71" s="5"/>
      <c r="C71" s="6"/>
      <c r="D71" s="6"/>
      <c r="E71" s="8"/>
      <c r="F71" s="8"/>
      <c r="G71" s="8"/>
      <c r="K71" s="11"/>
      <c r="L71" s="11"/>
      <c r="M71" s="27"/>
    </row>
    <row r="72" spans="1:13" s="10" customFormat="1">
      <c r="A72" s="5"/>
      <c r="B72" s="5"/>
      <c r="C72" s="6"/>
      <c r="D72" s="6"/>
      <c r="E72" s="8"/>
      <c r="F72" s="8"/>
      <c r="G72" s="8"/>
      <c r="K72" s="11"/>
      <c r="L72" s="11"/>
      <c r="M72" s="27"/>
    </row>
    <row r="73" spans="1:13" s="10" customFormat="1">
      <c r="A73" s="5"/>
      <c r="B73" s="5"/>
      <c r="C73" s="6"/>
      <c r="D73" s="6"/>
      <c r="E73" s="8"/>
      <c r="F73" s="8"/>
      <c r="G73" s="8"/>
      <c r="K73" s="11"/>
      <c r="L73" s="11"/>
      <c r="M73" s="27"/>
    </row>
    <row r="74" spans="1:13" s="10" customFormat="1">
      <c r="A74" s="5"/>
      <c r="B74" s="5"/>
      <c r="C74" s="6"/>
      <c r="D74" s="6"/>
      <c r="E74" s="8"/>
      <c r="F74" s="8"/>
      <c r="G74" s="8"/>
      <c r="K74" s="11"/>
      <c r="L74" s="11"/>
      <c r="M74" s="27"/>
    </row>
    <row r="75" spans="1:13" s="10" customFormat="1">
      <c r="A75" s="5"/>
      <c r="B75" s="5"/>
      <c r="C75" s="6"/>
      <c r="D75" s="6"/>
      <c r="E75" s="8"/>
      <c r="F75" s="8"/>
      <c r="G75" s="8"/>
      <c r="K75" s="11"/>
      <c r="L75" s="11"/>
      <c r="M75" s="27"/>
    </row>
    <row r="76" spans="1:13" s="10" customFormat="1">
      <c r="A76" s="5"/>
      <c r="B76" s="5"/>
      <c r="C76" s="6"/>
      <c r="D76" s="6"/>
      <c r="E76" s="8"/>
      <c r="F76" s="8"/>
      <c r="G76" s="8"/>
      <c r="K76" s="11"/>
      <c r="L76" s="11"/>
      <c r="M76" s="27"/>
    </row>
    <row r="77" spans="1:13" s="10" customFormat="1">
      <c r="A77" s="5"/>
      <c r="B77" s="5"/>
      <c r="C77" s="6"/>
      <c r="D77" s="6"/>
      <c r="E77" s="8"/>
      <c r="F77" s="8"/>
      <c r="G77" s="8"/>
      <c r="K77" s="11"/>
      <c r="L77" s="11"/>
      <c r="M77" s="27"/>
    </row>
    <row r="78" spans="1:13" s="10" customFormat="1">
      <c r="A78" s="5"/>
      <c r="B78" s="5"/>
      <c r="C78" s="6"/>
      <c r="D78" s="6"/>
      <c r="E78" s="8"/>
      <c r="F78" s="8"/>
      <c r="G78" s="8"/>
      <c r="K78" s="11"/>
      <c r="L78" s="11"/>
      <c r="M78" s="27"/>
    </row>
    <row r="79" spans="1:13" s="10" customFormat="1">
      <c r="A79" s="5"/>
      <c r="B79" s="5"/>
      <c r="C79" s="6"/>
      <c r="D79" s="6"/>
      <c r="E79" s="8"/>
      <c r="F79" s="8"/>
      <c r="G79" s="8"/>
      <c r="K79" s="11"/>
      <c r="L79" s="11"/>
      <c r="M79" s="27"/>
    </row>
    <row r="80" spans="1:13" s="10" customFormat="1">
      <c r="A80" s="5"/>
      <c r="B80" s="5"/>
      <c r="C80" s="6"/>
      <c r="D80" s="6"/>
      <c r="E80" s="8"/>
      <c r="F80" s="8"/>
      <c r="G80" s="8"/>
      <c r="K80" s="11"/>
      <c r="L80" s="11"/>
      <c r="M80" s="27"/>
    </row>
  </sheetData>
  <autoFilter ref="B3:L64"/>
  <customSheetViews>
    <customSheetView guid="{98E8C3D6-8FBF-4D5C-8624-4C53BC7003C2}"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1"/>
      <headerFooter alignWithMargins="0"/>
      <autoFilter ref="B1:L1"/>
    </customSheetView>
    <customSheetView guid="{2DE5E7C6-AE47-4EE6-8A44-2588C73E3397}"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
      <headerFooter alignWithMargins="0"/>
      <autoFilter ref="B1:L1"/>
    </customSheetView>
    <customSheetView guid="{AC5D4131-12C8-4117-9087-BAF7435F9B53}"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
      <headerFooter alignWithMargins="0"/>
      <autoFilter ref="B1:L1"/>
    </customSheetView>
    <customSheetView guid="{7F5C8E7A-36EF-49B6-8AD1-0AE683E12EE0}"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4"/>
      <headerFooter alignWithMargins="0"/>
      <autoFilter ref="B1:L1"/>
    </customSheetView>
    <customSheetView guid="{F61D973C-B322-4E3F-91AB-97FEEA952E82}"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5"/>
      <headerFooter alignWithMargins="0"/>
      <autoFilter ref="B1:L1"/>
    </customSheetView>
    <customSheetView guid="{0A60D169-EA4D-42F0-A2F3-528073C1F4D5}"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6"/>
      <headerFooter alignWithMargins="0"/>
      <autoFilter ref="B1:L1"/>
    </customSheetView>
    <customSheetView guid="{4BD327CA-D2D9-47BB-8D43-E6A2085736FF}"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7"/>
      <headerFooter alignWithMargins="0"/>
      <autoFilter ref="B1:L1"/>
    </customSheetView>
    <customSheetView guid="{D4A96488-6408-401A-B242-47247BD68402}"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8"/>
      <headerFooter alignWithMargins="0"/>
      <autoFilter ref="B1:L1"/>
    </customSheetView>
    <customSheetView guid="{8EA625F0-5D2E-4E9B-8B85-5A4134DD8279}"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9"/>
      <headerFooter alignWithMargins="0"/>
      <autoFilter ref="B1:L1"/>
    </customSheetView>
    <customSheetView guid="{8861AE24-1F01-42AD-BF50-4516A37941D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0"/>
      <headerFooter alignWithMargins="0"/>
      <autoFilter ref="B1:L1"/>
    </customSheetView>
    <customSheetView guid="{1ADEBCB8-9FB3-4DB2-BD49-E19DCBC61CF4}"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11"/>
      <headerFooter alignWithMargins="0"/>
      <autoFilter ref="B1:L1"/>
    </customSheetView>
    <customSheetView guid="{044D20CE-B695-4BC1-A3B0-D60A68B6D73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2"/>
      <headerFooter alignWithMargins="0"/>
      <autoFilter ref="B1:L1"/>
    </customSheetView>
    <customSheetView guid="{E63B6F26-5CA1-415A-AAF5-D842AA183F61}"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13"/>
      <headerFooter alignWithMargins="0"/>
      <autoFilter ref="B1:L1"/>
    </customSheetView>
    <customSheetView guid="{8BD64CB5-C1EB-4DA0-9E9E-C91E759401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4"/>
      <headerFooter alignWithMargins="0"/>
      <autoFilter ref="B1:L1"/>
    </customSheetView>
    <customSheetView guid="{F00D68A2-E6D7-448C-B246-2FC7B0898C5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5"/>
      <headerFooter alignWithMargins="0"/>
      <autoFilter ref="B1:L1"/>
    </customSheetView>
    <customSheetView guid="{B1B896AC-861D-4BED-A785-C2A9799B23E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6"/>
      <headerFooter alignWithMargins="0"/>
      <autoFilter ref="B1:L1"/>
    </customSheetView>
    <customSheetView guid="{11001B3E-87DD-4EEE-B290-3C58C59609F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7"/>
      <headerFooter alignWithMargins="0"/>
      <autoFilter ref="B1:L1"/>
    </customSheetView>
    <customSheetView guid="{FBC8A51E-9A49-47F0-B6E7-A8EDFB9ED9F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8"/>
      <headerFooter alignWithMargins="0"/>
      <autoFilter ref="B1:L1"/>
    </customSheetView>
    <customSheetView guid="{4724C107-2586-4CA4-AE84-701A5ED764F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9"/>
      <headerFooter alignWithMargins="0"/>
      <autoFilter ref="B1:L1"/>
    </customSheetView>
    <customSheetView guid="{A92F8FF7-940C-4369-B6E9-177F598A060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0"/>
      <headerFooter alignWithMargins="0"/>
      <autoFilter ref="B1:L1"/>
    </customSheetView>
    <customSheetView guid="{48DF1A33-946D-4268-BBCF-1269014A917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1"/>
      <headerFooter alignWithMargins="0"/>
      <autoFilter ref="B1:L1"/>
    </customSheetView>
    <customSheetView guid="{92469751-EA1A-4655-A8DE-B0733E860301}"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2"/>
      <headerFooter alignWithMargins="0"/>
      <autoFilter ref="B1:L1"/>
    </customSheetView>
    <customSheetView guid="{BB034A02-4157-4F4C-970A-104573BB908D}"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3"/>
      <headerFooter alignWithMargins="0"/>
      <autoFilter ref="B1:L1"/>
    </customSheetView>
    <customSheetView guid="{0BB2ECCB-433A-478D-BC68-8EAEF57773B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4"/>
      <headerFooter alignWithMargins="0"/>
      <autoFilter ref="B1:L1"/>
    </customSheetView>
    <customSheetView guid="{C2EE5954-9791-4212-8389-87F2B1BCEDE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5"/>
      <headerFooter alignWithMargins="0"/>
      <autoFilter ref="B1:L1"/>
    </customSheetView>
    <customSheetView guid="{C7C2E1F7-8D25-45A3-98C8-F22E332F6C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6"/>
      <headerFooter alignWithMargins="0"/>
      <autoFilter ref="B1:L1"/>
    </customSheetView>
    <customSheetView guid="{19095B01-EB70-4978-A824-089E8010321E}"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7"/>
      <headerFooter alignWithMargins="0"/>
      <autoFilter ref="B1:L1"/>
    </customSheetView>
    <customSheetView guid="{5D7BC948-B761-4C79-AFD0-CA72550D1ACD}"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8"/>
      <headerFooter alignWithMargins="0"/>
      <autoFilter ref="B1:L1"/>
    </customSheetView>
    <customSheetView guid="{A0FF5FE9-963B-4465-B2FA-FC8073C4F0A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9"/>
      <headerFooter alignWithMargins="0"/>
      <autoFilter ref="B1:L1"/>
    </customSheetView>
    <customSheetView guid="{47AE5BBD-A385-41BE-B786-2DF2D65C20C7}"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0"/>
      <headerFooter alignWithMargins="0"/>
      <autoFilter ref="B1:L1"/>
    </customSheetView>
    <customSheetView guid="{7B95FA94-D01D-4528-A96E-188FD548573A}"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1"/>
      <headerFooter alignWithMargins="0"/>
      <autoFilter ref="B1:L1"/>
    </customSheetView>
    <customSheetView guid="{5B8A0CAF-BC9B-4670-A91B-C7F9421BC3F7}"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2"/>
      <headerFooter alignWithMargins="0"/>
      <autoFilter ref="B1:L1"/>
    </customSheetView>
    <customSheetView guid="{059B7AB1-A73C-4BC5-991D-327B0179F92D}"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3"/>
      <headerFooter alignWithMargins="0"/>
      <autoFilter ref="B1:L1"/>
    </customSheetView>
  </customSheetViews>
  <mergeCells count="10">
    <mergeCell ref="H3:H4"/>
    <mergeCell ref="K3:K4"/>
    <mergeCell ref="L3:L4"/>
    <mergeCell ref="M3:M4"/>
    <mergeCell ref="A3:A4"/>
    <mergeCell ref="B3:B4"/>
    <mergeCell ref="C3:C4"/>
    <mergeCell ref="E3:E4"/>
    <mergeCell ref="F3:F4"/>
    <mergeCell ref="G3:G4"/>
  </mergeCells>
  <phoneticPr fontId="4"/>
  <printOptions horizontalCentered="1"/>
  <pageMargins left="0.39370078740157483" right="0.27559055118110237" top="0.39370078740157483" bottom="0.39370078740157483" header="0.19685039370078741" footer="0.19685039370078741"/>
  <pageSetup paperSize="8" scale="57" fitToHeight="0" orientation="landscape" r:id="rId34"/>
  <headerFooter alignWithMargins="0"/>
  <drawing r:id="rId35"/>
  <legacyDrawing r:id="rId3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M80"/>
  <sheetViews>
    <sheetView workbookViewId="0"/>
  </sheetViews>
  <sheetFormatPr defaultRowHeight="17.25"/>
  <cols>
    <col min="1" max="1" width="5.625" style="7" customWidth="1"/>
    <col min="2" max="2" width="17.5" style="7" customWidth="1"/>
    <col min="3" max="3" width="47" style="6" customWidth="1"/>
    <col min="4" max="4" width="60.25" style="6" customWidth="1"/>
    <col min="5" max="7" width="12.5" style="8" customWidth="1"/>
    <col min="8" max="8" width="19.375" style="10" bestFit="1" customWidth="1"/>
    <col min="9" max="10" width="12.5" style="10" customWidth="1"/>
    <col min="11" max="11" width="63" style="11" customWidth="1"/>
    <col min="12" max="12" width="60.75" style="11" customWidth="1"/>
    <col min="13" max="13" width="22.5" style="27" customWidth="1"/>
  </cols>
  <sheetData>
    <row r="1" spans="1:13" ht="21">
      <c r="A1" s="30" t="s">
        <v>207</v>
      </c>
    </row>
    <row r="2" spans="1:13" ht="51" customHeight="1">
      <c r="A2" s="15"/>
      <c r="B2" s="15"/>
      <c r="C2" s="15"/>
      <c r="D2" s="15"/>
      <c r="E2" s="15"/>
      <c r="F2" s="15"/>
      <c r="G2" s="15"/>
      <c r="H2" s="15"/>
      <c r="I2" s="13"/>
      <c r="J2" s="13"/>
      <c r="K2" s="14"/>
      <c r="L2" s="14"/>
      <c r="M2" s="26"/>
    </row>
    <row r="3" spans="1:13" ht="42.75" customHeight="1">
      <c r="A3" s="104"/>
      <c r="B3" s="105" t="s">
        <v>103</v>
      </c>
      <c r="C3" s="105" t="s">
        <v>73</v>
      </c>
      <c r="D3" s="19"/>
      <c r="E3" s="108" t="s">
        <v>208</v>
      </c>
      <c r="F3" s="103" t="s">
        <v>106</v>
      </c>
      <c r="G3" s="103" t="s">
        <v>105</v>
      </c>
      <c r="H3" s="98" t="s">
        <v>104</v>
      </c>
      <c r="I3" s="28" t="s">
        <v>16</v>
      </c>
      <c r="J3" s="29"/>
      <c r="K3" s="100" t="s">
        <v>17</v>
      </c>
      <c r="L3" s="101" t="s">
        <v>38</v>
      </c>
      <c r="M3" s="103" t="s">
        <v>90</v>
      </c>
    </row>
    <row r="4" spans="1:13" ht="34.5" customHeight="1">
      <c r="A4" s="104"/>
      <c r="B4" s="105"/>
      <c r="C4" s="105"/>
      <c r="D4" s="20" t="s">
        <v>36</v>
      </c>
      <c r="E4" s="109"/>
      <c r="F4" s="100"/>
      <c r="G4" s="100"/>
      <c r="H4" s="99"/>
      <c r="I4" s="21" t="s">
        <v>14</v>
      </c>
      <c r="J4" s="21" t="s">
        <v>15</v>
      </c>
      <c r="K4" s="100"/>
      <c r="L4" s="102"/>
      <c r="M4" s="103"/>
    </row>
    <row r="5" spans="1:13" s="33" customFormat="1" ht="90" customHeight="1">
      <c r="A5" s="31">
        <v>1</v>
      </c>
      <c r="B5" s="16" t="s">
        <v>102</v>
      </c>
      <c r="C5" s="12" t="s">
        <v>80</v>
      </c>
      <c r="D5" s="1" t="s">
        <v>199</v>
      </c>
      <c r="E5" s="2">
        <f>(F5+G5)/H5</f>
        <v>0.3318127511675899</v>
      </c>
      <c r="F5" s="3">
        <v>7020</v>
      </c>
      <c r="G5" s="3">
        <v>2145</v>
      </c>
      <c r="H5" s="3">
        <v>27621</v>
      </c>
      <c r="I5" s="3">
        <v>16206</v>
      </c>
      <c r="J5" s="3">
        <f t="shared" ref="J5:J36" si="0">H5-I5</f>
        <v>11415</v>
      </c>
      <c r="K5" s="22" t="s">
        <v>34</v>
      </c>
      <c r="L5" s="22" t="s">
        <v>52</v>
      </c>
      <c r="M5" s="32" t="s">
        <v>181</v>
      </c>
    </row>
    <row r="6" spans="1:13" s="33" customFormat="1" ht="117" customHeight="1">
      <c r="A6" s="31">
        <v>2</v>
      </c>
      <c r="B6" s="16" t="s">
        <v>102</v>
      </c>
      <c r="C6" s="12" t="s">
        <v>81</v>
      </c>
      <c r="D6" s="1" t="s">
        <v>126</v>
      </c>
      <c r="E6" s="2">
        <f>(F6+G6)/H6</f>
        <v>0.53929147279679368</v>
      </c>
      <c r="F6" s="4">
        <v>57987</v>
      </c>
      <c r="G6" s="4">
        <v>545</v>
      </c>
      <c r="H6" s="4">
        <v>108535</v>
      </c>
      <c r="I6" s="4">
        <v>44722</v>
      </c>
      <c r="J6" s="4">
        <f t="shared" si="0"/>
        <v>63813</v>
      </c>
      <c r="K6" s="22" t="s">
        <v>60</v>
      </c>
      <c r="L6" s="22" t="s">
        <v>174</v>
      </c>
      <c r="M6" s="32" t="s">
        <v>181</v>
      </c>
    </row>
    <row r="7" spans="1:13" s="33" customFormat="1" ht="95.25" customHeight="1">
      <c r="A7" s="31">
        <v>3</v>
      </c>
      <c r="B7" s="16" t="s">
        <v>100</v>
      </c>
      <c r="C7" s="12" t="s">
        <v>216</v>
      </c>
      <c r="D7" s="1" t="s">
        <v>126</v>
      </c>
      <c r="E7" s="2">
        <f>(F7+G7)/H7</f>
        <v>0.27108994928061275</v>
      </c>
      <c r="F7" s="4">
        <v>6519</v>
      </c>
      <c r="G7" s="4">
        <v>1338</v>
      </c>
      <c r="H7" s="4">
        <v>28983</v>
      </c>
      <c r="I7" s="4">
        <f>16168*0.74747</f>
        <v>12085.09496</v>
      </c>
      <c r="J7" s="4">
        <f t="shared" si="0"/>
        <v>16897.905039999998</v>
      </c>
      <c r="K7" s="22" t="s">
        <v>33</v>
      </c>
      <c r="L7" s="22" t="s">
        <v>147</v>
      </c>
      <c r="M7" s="32" t="s">
        <v>181</v>
      </c>
    </row>
    <row r="8" spans="1:13" s="33" customFormat="1" ht="163.5" customHeight="1">
      <c r="A8" s="31">
        <v>4</v>
      </c>
      <c r="B8" s="16" t="s">
        <v>100</v>
      </c>
      <c r="C8" s="12" t="s">
        <v>75</v>
      </c>
      <c r="D8" s="1" t="s">
        <v>126</v>
      </c>
      <c r="E8" s="2">
        <f>(F8+G8)/H8</f>
        <v>0.68467882668089408</v>
      </c>
      <c r="F8" s="4">
        <v>119801</v>
      </c>
      <c r="G8" s="4">
        <v>3396</v>
      </c>
      <c r="H8" s="36">
        <v>179934</v>
      </c>
      <c r="I8" s="36">
        <v>49217</v>
      </c>
      <c r="J8" s="36">
        <f t="shared" si="0"/>
        <v>130717</v>
      </c>
      <c r="K8" s="23" t="s">
        <v>169</v>
      </c>
      <c r="L8" s="23" t="s">
        <v>150</v>
      </c>
      <c r="M8" s="32" t="s">
        <v>181</v>
      </c>
    </row>
    <row r="9" spans="1:13" s="33" customFormat="1" ht="95.25" customHeight="1">
      <c r="A9" s="31">
        <v>5</v>
      </c>
      <c r="B9" s="16" t="s">
        <v>100</v>
      </c>
      <c r="C9" s="12" t="s">
        <v>125</v>
      </c>
      <c r="D9" s="1" t="s">
        <v>200</v>
      </c>
      <c r="E9" s="37" t="s">
        <v>109</v>
      </c>
      <c r="F9" s="3">
        <v>0</v>
      </c>
      <c r="G9" s="3">
        <v>0</v>
      </c>
      <c r="H9" s="3">
        <v>8864</v>
      </c>
      <c r="I9" s="3">
        <v>4371</v>
      </c>
      <c r="J9" s="3">
        <f t="shared" si="0"/>
        <v>4493</v>
      </c>
      <c r="K9" s="24" t="s">
        <v>18</v>
      </c>
      <c r="L9" s="24" t="s">
        <v>110</v>
      </c>
      <c r="M9" s="32" t="s">
        <v>181</v>
      </c>
    </row>
    <row r="10" spans="1:13" s="33" customFormat="1" ht="106.5" customHeight="1">
      <c r="A10" s="31">
        <v>6</v>
      </c>
      <c r="B10" s="16" t="s">
        <v>262</v>
      </c>
      <c r="C10" s="1" t="s">
        <v>210</v>
      </c>
      <c r="D10" s="12" t="s">
        <v>132</v>
      </c>
      <c r="E10" s="2">
        <f>(F10+G10)/H10</f>
        <v>0.223836945266944</v>
      </c>
      <c r="F10" s="3">
        <v>12319</v>
      </c>
      <c r="G10" s="3">
        <v>3</v>
      </c>
      <c r="H10" s="3">
        <v>55049</v>
      </c>
      <c r="I10" s="3">
        <f>13748*0.75334</f>
        <v>10356.918320000001</v>
      </c>
      <c r="J10" s="3">
        <f t="shared" si="0"/>
        <v>44692.081680000003</v>
      </c>
      <c r="K10" s="22" t="s">
        <v>86</v>
      </c>
      <c r="L10" s="22" t="s">
        <v>173</v>
      </c>
      <c r="M10" s="32" t="s">
        <v>181</v>
      </c>
    </row>
    <row r="11" spans="1:13" s="33" customFormat="1" ht="132" customHeight="1">
      <c r="A11" s="31">
        <v>7</v>
      </c>
      <c r="B11" s="16" t="s">
        <v>102</v>
      </c>
      <c r="C11" s="12" t="s">
        <v>159</v>
      </c>
      <c r="D11" s="1" t="s">
        <v>200</v>
      </c>
      <c r="E11" s="2">
        <f>(F11+G11)/30021</f>
        <v>0.12427967089703874</v>
      </c>
      <c r="F11" s="3">
        <v>3721</v>
      </c>
      <c r="G11" s="3">
        <v>10</v>
      </c>
      <c r="H11" s="3">
        <v>31690</v>
      </c>
      <c r="I11" s="3">
        <f>25304*0.80279</f>
        <v>20313.798159999998</v>
      </c>
      <c r="J11" s="3">
        <f t="shared" si="0"/>
        <v>11376.201840000002</v>
      </c>
      <c r="K11" s="22" t="s">
        <v>134</v>
      </c>
      <c r="L11" s="22" t="s">
        <v>51</v>
      </c>
      <c r="M11" s="32" t="s">
        <v>181</v>
      </c>
    </row>
    <row r="12" spans="1:13" s="33" customFormat="1" ht="96.75" customHeight="1">
      <c r="A12" s="31">
        <v>8</v>
      </c>
      <c r="B12" s="16" t="s">
        <v>102</v>
      </c>
      <c r="C12" s="12" t="s">
        <v>209</v>
      </c>
      <c r="D12" s="1" t="s">
        <v>200</v>
      </c>
      <c r="E12" s="2" t="s">
        <v>109</v>
      </c>
      <c r="F12" s="3">
        <v>0</v>
      </c>
      <c r="G12" s="3">
        <v>0</v>
      </c>
      <c r="H12" s="3">
        <v>13679</v>
      </c>
      <c r="I12" s="3">
        <f>8144*0.75476</f>
        <v>6146.7654400000001</v>
      </c>
      <c r="J12" s="3">
        <f t="shared" si="0"/>
        <v>7532.2345599999999</v>
      </c>
      <c r="K12" s="24" t="s">
        <v>18</v>
      </c>
      <c r="L12" s="24" t="s">
        <v>110</v>
      </c>
      <c r="M12" s="32" t="s">
        <v>181</v>
      </c>
    </row>
    <row r="13" spans="1:13" s="33" customFormat="1" ht="101.25" customHeight="1">
      <c r="A13" s="31">
        <v>9</v>
      </c>
      <c r="B13" s="16" t="s">
        <v>102</v>
      </c>
      <c r="C13" s="12" t="s">
        <v>133</v>
      </c>
      <c r="D13" s="1" t="s">
        <v>200</v>
      </c>
      <c r="E13" s="2" t="s">
        <v>109</v>
      </c>
      <c r="F13" s="3">
        <v>0</v>
      </c>
      <c r="G13" s="3">
        <v>0</v>
      </c>
      <c r="H13" s="3">
        <v>9053</v>
      </c>
      <c r="I13" s="3">
        <v>3774</v>
      </c>
      <c r="J13" s="3">
        <f t="shared" si="0"/>
        <v>5279</v>
      </c>
      <c r="K13" s="24" t="s">
        <v>18</v>
      </c>
      <c r="L13" s="24" t="s">
        <v>110</v>
      </c>
      <c r="M13" s="32" t="s">
        <v>181</v>
      </c>
    </row>
    <row r="14" spans="1:13" s="33" customFormat="1" ht="127.5" customHeight="1">
      <c r="A14" s="31">
        <v>10</v>
      </c>
      <c r="B14" s="16" t="s">
        <v>102</v>
      </c>
      <c r="C14" s="12" t="s">
        <v>82</v>
      </c>
      <c r="D14" s="1" t="s">
        <v>126</v>
      </c>
      <c r="E14" s="2">
        <f t="shared" ref="E14:E34" si="1">(F14+G14)/H14</f>
        <v>0.28265009701459631</v>
      </c>
      <c r="F14" s="4">
        <v>172348</v>
      </c>
      <c r="G14" s="4">
        <v>32761</v>
      </c>
      <c r="H14" s="4">
        <v>725664</v>
      </c>
      <c r="I14" s="4">
        <v>218919</v>
      </c>
      <c r="J14" s="4">
        <f t="shared" si="0"/>
        <v>506745</v>
      </c>
      <c r="K14" s="22" t="s">
        <v>59</v>
      </c>
      <c r="L14" s="22" t="s">
        <v>48</v>
      </c>
      <c r="M14" s="32" t="s">
        <v>181</v>
      </c>
    </row>
    <row r="15" spans="1:13" s="33" customFormat="1" ht="99.75" customHeight="1">
      <c r="A15" s="31">
        <v>11</v>
      </c>
      <c r="B15" s="16" t="s">
        <v>102</v>
      </c>
      <c r="C15" s="12" t="s">
        <v>222</v>
      </c>
      <c r="D15" s="12" t="s">
        <v>148</v>
      </c>
      <c r="E15" s="2">
        <f t="shared" si="1"/>
        <v>0.94528727988140271</v>
      </c>
      <c r="F15" s="4">
        <v>51778</v>
      </c>
      <c r="G15" s="4">
        <v>16450</v>
      </c>
      <c r="H15" s="4">
        <v>72177</v>
      </c>
      <c r="I15" s="4">
        <v>2833</v>
      </c>
      <c r="J15" s="4">
        <f t="shared" si="0"/>
        <v>69344</v>
      </c>
      <c r="K15" s="25" t="s">
        <v>22</v>
      </c>
      <c r="L15" s="23" t="s">
        <v>49</v>
      </c>
      <c r="M15" s="32" t="s">
        <v>181</v>
      </c>
    </row>
    <row r="16" spans="1:13" s="33" customFormat="1" ht="108.75" customHeight="1">
      <c r="A16" s="31">
        <v>12</v>
      </c>
      <c r="B16" s="16" t="s">
        <v>102</v>
      </c>
      <c r="C16" s="1" t="s">
        <v>223</v>
      </c>
      <c r="D16" s="12" t="s">
        <v>201</v>
      </c>
      <c r="E16" s="2">
        <f t="shared" si="1"/>
        <v>0.50700957727873186</v>
      </c>
      <c r="F16" s="3">
        <v>122060</v>
      </c>
      <c r="G16" s="3">
        <v>758</v>
      </c>
      <c r="H16" s="3">
        <v>242240</v>
      </c>
      <c r="I16" s="3">
        <f>40717+3241</f>
        <v>43958</v>
      </c>
      <c r="J16" s="3">
        <f t="shared" si="0"/>
        <v>198282</v>
      </c>
      <c r="K16" s="22" t="s">
        <v>149</v>
      </c>
      <c r="L16" s="22" t="s">
        <v>50</v>
      </c>
      <c r="M16" s="32" t="s">
        <v>181</v>
      </c>
    </row>
    <row r="17" spans="1:13" s="33" customFormat="1" ht="133.5" customHeight="1">
      <c r="A17" s="31">
        <v>13</v>
      </c>
      <c r="B17" s="16" t="s">
        <v>94</v>
      </c>
      <c r="C17" s="12" t="s">
        <v>268</v>
      </c>
      <c r="D17" s="1" t="s">
        <v>136</v>
      </c>
      <c r="E17" s="2">
        <f t="shared" si="1"/>
        <v>0.16595299567339936</v>
      </c>
      <c r="F17" s="3">
        <v>20451</v>
      </c>
      <c r="G17" s="3">
        <v>3791</v>
      </c>
      <c r="H17" s="3">
        <f>147120*0.992914</f>
        <v>146077.50767999998</v>
      </c>
      <c r="I17" s="3">
        <f>62500*0.992914</f>
        <v>62057.125</v>
      </c>
      <c r="J17" s="3">
        <f t="shared" si="0"/>
        <v>84020.382679999981</v>
      </c>
      <c r="K17" s="22" t="s">
        <v>137</v>
      </c>
      <c r="L17" s="22" t="s">
        <v>172</v>
      </c>
      <c r="M17" s="32" t="s">
        <v>181</v>
      </c>
    </row>
    <row r="18" spans="1:13" s="33" customFormat="1" ht="135.75" customHeight="1">
      <c r="A18" s="31">
        <v>14</v>
      </c>
      <c r="B18" s="16" t="s">
        <v>94</v>
      </c>
      <c r="C18" s="12" t="s">
        <v>269</v>
      </c>
      <c r="D18" s="1" t="s">
        <v>202</v>
      </c>
      <c r="E18" s="2">
        <f t="shared" si="1"/>
        <v>0.19735823547175135</v>
      </c>
      <c r="F18" s="3">
        <v>6814</v>
      </c>
      <c r="G18" s="3">
        <v>190</v>
      </c>
      <c r="H18" s="3">
        <f>39355*0.90176</f>
        <v>35488.764799999997</v>
      </c>
      <c r="I18" s="34">
        <f>22848*0.90176</f>
        <v>20603.412479999999</v>
      </c>
      <c r="J18" s="34">
        <f t="shared" si="0"/>
        <v>14885.352319999998</v>
      </c>
      <c r="K18" s="22" t="s">
        <v>270</v>
      </c>
      <c r="L18" s="22" t="s">
        <v>118</v>
      </c>
      <c r="M18" s="32" t="s">
        <v>181</v>
      </c>
    </row>
    <row r="19" spans="1:13" s="33" customFormat="1" ht="114" customHeight="1">
      <c r="A19" s="31">
        <v>15</v>
      </c>
      <c r="B19" s="16" t="s">
        <v>94</v>
      </c>
      <c r="C19" s="12" t="s">
        <v>161</v>
      </c>
      <c r="D19" s="1" t="s">
        <v>203</v>
      </c>
      <c r="E19" s="2">
        <f t="shared" si="1"/>
        <v>0.24453678514842606</v>
      </c>
      <c r="F19" s="3">
        <v>7528</v>
      </c>
      <c r="G19" s="3">
        <v>652</v>
      </c>
      <c r="H19" s="3">
        <v>33451</v>
      </c>
      <c r="I19" s="34">
        <v>21263</v>
      </c>
      <c r="J19" s="34">
        <f t="shared" si="0"/>
        <v>12188</v>
      </c>
      <c r="K19" s="22" t="s">
        <v>58</v>
      </c>
      <c r="L19" s="22" t="s">
        <v>118</v>
      </c>
      <c r="M19" s="32" t="s">
        <v>181</v>
      </c>
    </row>
    <row r="20" spans="1:13" s="33" customFormat="1" ht="96" customHeight="1">
      <c r="A20" s="31">
        <v>16</v>
      </c>
      <c r="B20" s="16" t="s">
        <v>94</v>
      </c>
      <c r="C20" s="12" t="s">
        <v>162</v>
      </c>
      <c r="D20" s="1" t="s">
        <v>43</v>
      </c>
      <c r="E20" s="2">
        <f t="shared" si="1"/>
        <v>0.19180246467747031</v>
      </c>
      <c r="F20" s="3">
        <v>4249</v>
      </c>
      <c r="G20" s="3">
        <v>0</v>
      </c>
      <c r="H20" s="3">
        <v>22153</v>
      </c>
      <c r="I20" s="3">
        <v>12057</v>
      </c>
      <c r="J20" s="3">
        <f t="shared" si="0"/>
        <v>10096</v>
      </c>
      <c r="K20" s="22" t="s">
        <v>23</v>
      </c>
      <c r="L20" s="22" t="s">
        <v>110</v>
      </c>
      <c r="M20" s="32" t="s">
        <v>181</v>
      </c>
    </row>
    <row r="21" spans="1:13" s="33" customFormat="1" ht="108" customHeight="1">
      <c r="A21" s="31">
        <v>17</v>
      </c>
      <c r="B21" s="16" t="s">
        <v>94</v>
      </c>
      <c r="C21" s="12" t="s">
        <v>163</v>
      </c>
      <c r="D21" s="12" t="s">
        <v>117</v>
      </c>
      <c r="E21" s="2">
        <f t="shared" si="1"/>
        <v>0.1297981310420554</v>
      </c>
      <c r="F21" s="3">
        <v>12721</v>
      </c>
      <c r="G21" s="3">
        <v>4183</v>
      </c>
      <c r="H21" s="3">
        <v>130233</v>
      </c>
      <c r="I21" s="3">
        <v>60930</v>
      </c>
      <c r="J21" s="3">
        <f t="shared" si="0"/>
        <v>69303</v>
      </c>
      <c r="K21" s="22" t="s">
        <v>68</v>
      </c>
      <c r="L21" s="22" t="s">
        <v>118</v>
      </c>
      <c r="M21" s="32" t="s">
        <v>181</v>
      </c>
    </row>
    <row r="22" spans="1:13" s="33" customFormat="1" ht="143.25" customHeight="1">
      <c r="A22" s="31">
        <v>18</v>
      </c>
      <c r="B22" s="16" t="s">
        <v>94</v>
      </c>
      <c r="C22" s="12" t="s">
        <v>164</v>
      </c>
      <c r="D22" s="12" t="s">
        <v>119</v>
      </c>
      <c r="E22" s="2">
        <f t="shared" si="1"/>
        <v>0.17894392854225102</v>
      </c>
      <c r="F22" s="38">
        <v>14196</v>
      </c>
      <c r="G22" s="38">
        <v>12088</v>
      </c>
      <c r="H22" s="38">
        <v>146884</v>
      </c>
      <c r="I22" s="39">
        <v>65528</v>
      </c>
      <c r="J22" s="39">
        <f t="shared" si="0"/>
        <v>81356</v>
      </c>
      <c r="K22" s="40" t="s">
        <v>63</v>
      </c>
      <c r="L22" s="22" t="s">
        <v>118</v>
      </c>
      <c r="M22" s="32" t="s">
        <v>181</v>
      </c>
    </row>
    <row r="23" spans="1:13" s="33" customFormat="1" ht="141.75" customHeight="1">
      <c r="A23" s="31">
        <v>19</v>
      </c>
      <c r="B23" s="16" t="s">
        <v>94</v>
      </c>
      <c r="C23" s="12" t="s">
        <v>165</v>
      </c>
      <c r="D23" s="12" t="s">
        <v>119</v>
      </c>
      <c r="E23" s="2">
        <f t="shared" si="1"/>
        <v>0.20388721132990262</v>
      </c>
      <c r="F23" s="3">
        <v>4707</v>
      </c>
      <c r="G23" s="3">
        <v>87</v>
      </c>
      <c r="H23" s="3">
        <v>23513</v>
      </c>
      <c r="I23" s="3">
        <v>13422</v>
      </c>
      <c r="J23" s="3">
        <f t="shared" si="0"/>
        <v>10091</v>
      </c>
      <c r="K23" s="22" t="s">
        <v>64</v>
      </c>
      <c r="L23" s="22" t="s">
        <v>118</v>
      </c>
      <c r="M23" s="32" t="s">
        <v>181</v>
      </c>
    </row>
    <row r="24" spans="1:13" s="33" customFormat="1" ht="142.5" customHeight="1">
      <c r="A24" s="31">
        <v>20</v>
      </c>
      <c r="B24" s="16" t="s">
        <v>94</v>
      </c>
      <c r="C24" s="12" t="s">
        <v>281</v>
      </c>
      <c r="D24" s="1" t="s">
        <v>135</v>
      </c>
      <c r="E24" s="2">
        <f t="shared" si="1"/>
        <v>0.32779461670329901</v>
      </c>
      <c r="F24" s="3">
        <v>18526</v>
      </c>
      <c r="G24" s="3">
        <v>50080</v>
      </c>
      <c r="H24" s="3">
        <f>219772*0.952331</f>
        <v>209295.688532</v>
      </c>
      <c r="I24" s="3">
        <f>87126*0.952331</f>
        <v>82972.790706</v>
      </c>
      <c r="J24" s="3">
        <f t="shared" si="0"/>
        <v>126322.897826</v>
      </c>
      <c r="K24" s="22" t="s">
        <v>55</v>
      </c>
      <c r="L24" s="22" t="s">
        <v>46</v>
      </c>
      <c r="M24" s="32" t="s">
        <v>181</v>
      </c>
    </row>
    <row r="25" spans="1:13" s="33" customFormat="1" ht="151.5" customHeight="1">
      <c r="A25" s="31">
        <v>21</v>
      </c>
      <c r="B25" s="16" t="s">
        <v>94</v>
      </c>
      <c r="C25" s="12" t="s">
        <v>167</v>
      </c>
      <c r="D25" s="1" t="s">
        <v>138</v>
      </c>
      <c r="E25" s="2">
        <f t="shared" si="1"/>
        <v>0.40064102564102566</v>
      </c>
      <c r="F25" s="3">
        <v>72216</v>
      </c>
      <c r="G25" s="3">
        <v>16784</v>
      </c>
      <c r="H25" s="3">
        <v>222144</v>
      </c>
      <c r="I25" s="3">
        <v>43074</v>
      </c>
      <c r="J25" s="3">
        <f t="shared" si="0"/>
        <v>179070</v>
      </c>
      <c r="K25" s="22" t="s">
        <v>24</v>
      </c>
      <c r="L25" s="22" t="s">
        <v>47</v>
      </c>
      <c r="M25" s="32" t="s">
        <v>181</v>
      </c>
    </row>
    <row r="26" spans="1:13" s="33" customFormat="1" ht="154.5" customHeight="1">
      <c r="A26" s="31">
        <v>22</v>
      </c>
      <c r="B26" s="16" t="s">
        <v>94</v>
      </c>
      <c r="C26" s="12" t="s">
        <v>168</v>
      </c>
      <c r="D26" s="1" t="s">
        <v>40</v>
      </c>
      <c r="E26" s="2">
        <f t="shared" si="1"/>
        <v>0.54667011407797417</v>
      </c>
      <c r="F26" s="3">
        <v>209797</v>
      </c>
      <c r="G26" s="3">
        <v>139066</v>
      </c>
      <c r="H26" s="3">
        <v>638160</v>
      </c>
      <c r="I26" s="3">
        <v>142173</v>
      </c>
      <c r="J26" s="3">
        <f t="shared" si="0"/>
        <v>495987</v>
      </c>
      <c r="K26" s="22" t="s">
        <v>56</v>
      </c>
      <c r="L26" s="22" t="s">
        <v>41</v>
      </c>
      <c r="M26" s="32" t="s">
        <v>181</v>
      </c>
    </row>
    <row r="27" spans="1:13" s="33" customFormat="1" ht="277.5" customHeight="1">
      <c r="A27" s="31">
        <v>23</v>
      </c>
      <c r="B27" s="16" t="s">
        <v>101</v>
      </c>
      <c r="C27" s="1" t="s">
        <v>280</v>
      </c>
      <c r="D27" s="12" t="s">
        <v>129</v>
      </c>
      <c r="E27" s="2">
        <f t="shared" si="1"/>
        <v>0.42540365984930034</v>
      </c>
      <c r="F27" s="3">
        <v>1656</v>
      </c>
      <c r="G27" s="3">
        <v>320</v>
      </c>
      <c r="H27" s="3">
        <v>4645</v>
      </c>
      <c r="I27" s="3">
        <v>306</v>
      </c>
      <c r="J27" s="3">
        <f t="shared" si="0"/>
        <v>4339</v>
      </c>
      <c r="K27" s="22" t="s">
        <v>272</v>
      </c>
      <c r="L27" s="22" t="s">
        <v>182</v>
      </c>
      <c r="M27" s="32" t="s">
        <v>181</v>
      </c>
    </row>
    <row r="28" spans="1:13" s="33" customFormat="1" ht="97.5" customHeight="1">
      <c r="A28" s="31">
        <v>24</v>
      </c>
      <c r="B28" s="16" t="s">
        <v>101</v>
      </c>
      <c r="C28" s="1" t="s">
        <v>283</v>
      </c>
      <c r="D28" s="12" t="s">
        <v>130</v>
      </c>
      <c r="E28" s="2">
        <f t="shared" si="1"/>
        <v>0.39513855019816913</v>
      </c>
      <c r="F28" s="3">
        <v>68481</v>
      </c>
      <c r="G28" s="3">
        <v>2005</v>
      </c>
      <c r="H28" s="3">
        <v>178383</v>
      </c>
      <c r="I28" s="3">
        <v>60967</v>
      </c>
      <c r="J28" s="3">
        <f t="shared" si="0"/>
        <v>117416</v>
      </c>
      <c r="K28" s="22" t="s">
        <v>131</v>
      </c>
      <c r="L28" s="22" t="s">
        <v>183</v>
      </c>
      <c r="M28" s="32" t="s">
        <v>181</v>
      </c>
    </row>
    <row r="29" spans="1:13" s="33" customFormat="1" ht="153" customHeight="1">
      <c r="A29" s="31">
        <v>25</v>
      </c>
      <c r="B29" s="16" t="s">
        <v>97</v>
      </c>
      <c r="C29" s="1" t="s">
        <v>3</v>
      </c>
      <c r="D29" s="1" t="s">
        <v>122</v>
      </c>
      <c r="E29" s="2">
        <f t="shared" si="1"/>
        <v>6.1159578335150858E-2</v>
      </c>
      <c r="F29" s="3">
        <v>2205</v>
      </c>
      <c r="G29" s="3">
        <v>487</v>
      </c>
      <c r="H29" s="3">
        <v>44016</v>
      </c>
      <c r="I29" s="3">
        <v>22616</v>
      </c>
      <c r="J29" s="3">
        <f t="shared" si="0"/>
        <v>21400</v>
      </c>
      <c r="K29" s="22" t="s">
        <v>184</v>
      </c>
      <c r="L29" s="22" t="s">
        <v>185</v>
      </c>
      <c r="M29" s="32" t="s">
        <v>181</v>
      </c>
    </row>
    <row r="30" spans="1:13" s="33" customFormat="1" ht="127.5" customHeight="1">
      <c r="A30" s="31">
        <v>26</v>
      </c>
      <c r="B30" s="16" t="s">
        <v>97</v>
      </c>
      <c r="C30" s="1" t="s">
        <v>211</v>
      </c>
      <c r="D30" s="1" t="s">
        <v>123</v>
      </c>
      <c r="E30" s="2">
        <f t="shared" si="1"/>
        <v>0.19823374324747875</v>
      </c>
      <c r="F30" s="3">
        <v>3900</v>
      </c>
      <c r="G30" s="3">
        <v>6852</v>
      </c>
      <c r="H30" s="3">
        <v>54239</v>
      </c>
      <c r="I30" s="3">
        <f>24978*0.74198</f>
        <v>18533.176439999999</v>
      </c>
      <c r="J30" s="3">
        <f t="shared" si="0"/>
        <v>35705.823560000004</v>
      </c>
      <c r="K30" s="22" t="s">
        <v>186</v>
      </c>
      <c r="L30" s="22" t="s">
        <v>187</v>
      </c>
      <c r="M30" s="32" t="s">
        <v>181</v>
      </c>
    </row>
    <row r="31" spans="1:13" s="33" customFormat="1" ht="210.75" customHeight="1">
      <c r="A31" s="31">
        <v>27</v>
      </c>
      <c r="B31" s="16" t="s">
        <v>97</v>
      </c>
      <c r="C31" s="1" t="s">
        <v>4</v>
      </c>
      <c r="D31" s="1" t="s">
        <v>123</v>
      </c>
      <c r="E31" s="2">
        <f t="shared" si="1"/>
        <v>0.13272575137384382</v>
      </c>
      <c r="F31" s="3">
        <v>11738</v>
      </c>
      <c r="G31" s="3">
        <v>0</v>
      </c>
      <c r="H31" s="3">
        <v>88438</v>
      </c>
      <c r="I31" s="3">
        <v>23122</v>
      </c>
      <c r="J31" s="3">
        <f t="shared" si="0"/>
        <v>65316</v>
      </c>
      <c r="K31" s="22" t="s">
        <v>107</v>
      </c>
      <c r="L31" s="22" t="s">
        <v>188</v>
      </c>
      <c r="M31" s="32" t="s">
        <v>181</v>
      </c>
    </row>
    <row r="32" spans="1:13" s="33" customFormat="1" ht="132.75" customHeight="1">
      <c r="A32" s="31">
        <v>28</v>
      </c>
      <c r="B32" s="16" t="s">
        <v>97</v>
      </c>
      <c r="C32" s="1" t="s">
        <v>5</v>
      </c>
      <c r="D32" s="1" t="s">
        <v>198</v>
      </c>
      <c r="E32" s="2">
        <f t="shared" si="1"/>
        <v>9.0449235216186918E-2</v>
      </c>
      <c r="F32" s="3">
        <v>3755</v>
      </c>
      <c r="G32" s="3">
        <v>0</v>
      </c>
      <c r="H32" s="3">
        <v>41515</v>
      </c>
      <c r="I32" s="3">
        <v>24319</v>
      </c>
      <c r="J32" s="3">
        <f t="shared" si="0"/>
        <v>17196</v>
      </c>
      <c r="K32" s="22" t="s">
        <v>189</v>
      </c>
      <c r="L32" s="22" t="s">
        <v>110</v>
      </c>
      <c r="M32" s="32" t="s">
        <v>181</v>
      </c>
    </row>
    <row r="33" spans="1:13" s="33" customFormat="1" ht="131.25" customHeight="1">
      <c r="A33" s="31">
        <v>29</v>
      </c>
      <c r="B33" s="16" t="s">
        <v>97</v>
      </c>
      <c r="C33" s="12" t="s">
        <v>6</v>
      </c>
      <c r="D33" s="1" t="s">
        <v>190</v>
      </c>
      <c r="E33" s="2">
        <f t="shared" si="1"/>
        <v>0.26192106909420371</v>
      </c>
      <c r="F33" s="3">
        <v>89079</v>
      </c>
      <c r="G33" s="3">
        <v>8056</v>
      </c>
      <c r="H33" s="3">
        <v>370856</v>
      </c>
      <c r="I33" s="3">
        <v>130348</v>
      </c>
      <c r="J33" s="3">
        <f t="shared" si="0"/>
        <v>240508</v>
      </c>
      <c r="K33" s="22" t="s">
        <v>25</v>
      </c>
      <c r="L33" s="22" t="s">
        <v>39</v>
      </c>
      <c r="M33" s="32" t="s">
        <v>181</v>
      </c>
    </row>
    <row r="34" spans="1:13" s="33" customFormat="1" ht="104.25" customHeight="1">
      <c r="A34" s="31">
        <v>30</v>
      </c>
      <c r="B34" s="16" t="s">
        <v>93</v>
      </c>
      <c r="C34" s="12" t="s">
        <v>276</v>
      </c>
      <c r="D34" s="1" t="s">
        <v>111</v>
      </c>
      <c r="E34" s="41">
        <f t="shared" si="1"/>
        <v>1.693134049509575E-3</v>
      </c>
      <c r="F34" s="3">
        <v>29</v>
      </c>
      <c r="G34" s="3">
        <v>0</v>
      </c>
      <c r="H34" s="3">
        <v>17128</v>
      </c>
      <c r="I34" s="3">
        <v>9416</v>
      </c>
      <c r="J34" s="3">
        <f t="shared" si="0"/>
        <v>7712</v>
      </c>
      <c r="K34" s="22" t="s">
        <v>265</v>
      </c>
      <c r="L34" s="22" t="s">
        <v>110</v>
      </c>
      <c r="M34" s="32" t="s">
        <v>181</v>
      </c>
    </row>
    <row r="35" spans="1:13" s="33" customFormat="1" ht="90" customHeight="1">
      <c r="A35" s="31">
        <v>31</v>
      </c>
      <c r="B35" s="16" t="s">
        <v>93</v>
      </c>
      <c r="C35" s="12" t="s">
        <v>72</v>
      </c>
      <c r="D35" s="1" t="s">
        <v>42</v>
      </c>
      <c r="E35" s="2" t="s">
        <v>109</v>
      </c>
      <c r="F35" s="3">
        <v>0</v>
      </c>
      <c r="G35" s="3">
        <v>0</v>
      </c>
      <c r="H35" s="3">
        <v>65425</v>
      </c>
      <c r="I35" s="3">
        <v>42414</v>
      </c>
      <c r="J35" s="3">
        <f t="shared" si="0"/>
        <v>23011</v>
      </c>
      <c r="K35" s="24" t="s">
        <v>18</v>
      </c>
      <c r="L35" s="24" t="s">
        <v>110</v>
      </c>
      <c r="M35" s="32" t="s">
        <v>181</v>
      </c>
    </row>
    <row r="36" spans="1:13" s="33" customFormat="1" ht="148.5" customHeight="1">
      <c r="A36" s="31">
        <v>32</v>
      </c>
      <c r="B36" s="16" t="s">
        <v>93</v>
      </c>
      <c r="C36" s="12" t="s">
        <v>84</v>
      </c>
      <c r="D36" s="1" t="s">
        <v>112</v>
      </c>
      <c r="E36" s="2">
        <f>(F36+G36)/H36</f>
        <v>0.64261476233135162</v>
      </c>
      <c r="F36" s="3">
        <v>158886</v>
      </c>
      <c r="G36" s="3">
        <v>6818</v>
      </c>
      <c r="H36" s="3">
        <v>257859</v>
      </c>
      <c r="I36" s="3">
        <v>60790</v>
      </c>
      <c r="J36" s="3">
        <f t="shared" si="0"/>
        <v>197069</v>
      </c>
      <c r="K36" s="22" t="s">
        <v>108</v>
      </c>
      <c r="L36" s="22" t="s">
        <v>44</v>
      </c>
      <c r="M36" s="32" t="s">
        <v>181</v>
      </c>
    </row>
    <row r="37" spans="1:13" s="33" customFormat="1" ht="143.25" customHeight="1">
      <c r="A37" s="31">
        <v>33</v>
      </c>
      <c r="B37" s="16" t="s">
        <v>93</v>
      </c>
      <c r="C37" s="12" t="s">
        <v>113</v>
      </c>
      <c r="D37" s="1" t="s">
        <v>114</v>
      </c>
      <c r="E37" s="2">
        <f>(F37+G37)/H37</f>
        <v>0.13517797300969114</v>
      </c>
      <c r="F37" s="42">
        <v>20895</v>
      </c>
      <c r="G37" s="42">
        <v>0</v>
      </c>
      <c r="H37" s="42">
        <v>154574</v>
      </c>
      <c r="I37" s="42">
        <v>86312</v>
      </c>
      <c r="J37" s="42">
        <f t="shared" ref="J37:J64" si="2">H37-I37</f>
        <v>68262</v>
      </c>
      <c r="K37" s="22" t="s">
        <v>20</v>
      </c>
      <c r="L37" s="22" t="s">
        <v>110</v>
      </c>
      <c r="M37" s="32" t="s">
        <v>181</v>
      </c>
    </row>
    <row r="38" spans="1:13" s="33" customFormat="1" ht="225.75" customHeight="1">
      <c r="A38" s="31">
        <v>34</v>
      </c>
      <c r="B38" s="16" t="s">
        <v>93</v>
      </c>
      <c r="C38" s="12" t="s">
        <v>212</v>
      </c>
      <c r="D38" s="1" t="s">
        <v>115</v>
      </c>
      <c r="E38" s="2">
        <f>(F38+G38)/H38</f>
        <v>0.15681410796318751</v>
      </c>
      <c r="F38" s="3">
        <v>22869</v>
      </c>
      <c r="G38" s="3">
        <v>78787</v>
      </c>
      <c r="H38" s="34">
        <v>648258</v>
      </c>
      <c r="I38" s="3">
        <f>285204*0.85802</f>
        <v>244710.73608</v>
      </c>
      <c r="J38" s="3">
        <f t="shared" si="2"/>
        <v>403547.26392</v>
      </c>
      <c r="K38" s="22" t="s">
        <v>21</v>
      </c>
      <c r="L38" s="22" t="s">
        <v>158</v>
      </c>
      <c r="M38" s="32" t="s">
        <v>181</v>
      </c>
    </row>
    <row r="39" spans="1:13" s="33" customFormat="1" ht="94.5" customHeight="1">
      <c r="A39" s="31">
        <v>35</v>
      </c>
      <c r="B39" s="16" t="s">
        <v>93</v>
      </c>
      <c r="C39" s="1" t="s">
        <v>224</v>
      </c>
      <c r="D39" s="1" t="s">
        <v>170</v>
      </c>
      <c r="E39" s="2">
        <f>(F39+G39)/H39</f>
        <v>0.25829821684346005</v>
      </c>
      <c r="F39" s="3">
        <v>5803</v>
      </c>
      <c r="G39" s="3">
        <v>6640</v>
      </c>
      <c r="H39" s="3">
        <v>48173</v>
      </c>
      <c r="I39" s="3">
        <f>6011*0.80986</f>
        <v>4868.0684600000004</v>
      </c>
      <c r="J39" s="3">
        <f t="shared" si="2"/>
        <v>43304.931539999998</v>
      </c>
      <c r="K39" s="22" t="s">
        <v>191</v>
      </c>
      <c r="L39" s="22" t="s">
        <v>192</v>
      </c>
      <c r="M39" s="32" t="s">
        <v>181</v>
      </c>
    </row>
    <row r="40" spans="1:13" s="33" customFormat="1" ht="86.25" customHeight="1">
      <c r="A40" s="31">
        <v>36</v>
      </c>
      <c r="B40" s="16" t="s">
        <v>93</v>
      </c>
      <c r="C40" s="12" t="s">
        <v>225</v>
      </c>
      <c r="D40" s="1" t="s">
        <v>71</v>
      </c>
      <c r="E40" s="2" t="s">
        <v>109</v>
      </c>
      <c r="F40" s="3">
        <v>0</v>
      </c>
      <c r="G40" s="3">
        <v>0</v>
      </c>
      <c r="H40" s="3">
        <v>4117</v>
      </c>
      <c r="I40" s="3">
        <f>6688*0.27168</f>
        <v>1816.9958399999998</v>
      </c>
      <c r="J40" s="3">
        <f t="shared" si="2"/>
        <v>2300.0041600000004</v>
      </c>
      <c r="K40" s="24" t="s">
        <v>18</v>
      </c>
      <c r="L40" s="24" t="s">
        <v>110</v>
      </c>
      <c r="M40" s="32" t="s">
        <v>181</v>
      </c>
    </row>
    <row r="41" spans="1:13" s="33" customFormat="1" ht="109.5" customHeight="1">
      <c r="A41" s="31">
        <v>37</v>
      </c>
      <c r="B41" s="16" t="s">
        <v>93</v>
      </c>
      <c r="C41" s="1" t="s">
        <v>213</v>
      </c>
      <c r="D41" s="1" t="s">
        <v>171</v>
      </c>
      <c r="E41" s="2">
        <f t="shared" ref="E41:E48" si="3">(F41+G41)/H41</f>
        <v>0.60387874778753148</v>
      </c>
      <c r="F41" s="3">
        <v>135099</v>
      </c>
      <c r="G41" s="3">
        <v>8</v>
      </c>
      <c r="H41" s="3">
        <v>223732</v>
      </c>
      <c r="I41" s="3">
        <v>73430</v>
      </c>
      <c r="J41" s="3">
        <f t="shared" si="2"/>
        <v>150302</v>
      </c>
      <c r="K41" s="22" t="s">
        <v>193</v>
      </c>
      <c r="L41" s="22" t="s">
        <v>194</v>
      </c>
      <c r="M41" s="32" t="s">
        <v>181</v>
      </c>
    </row>
    <row r="42" spans="1:13" s="33" customFormat="1" ht="92.25" customHeight="1">
      <c r="A42" s="31">
        <v>38</v>
      </c>
      <c r="B42" s="16" t="s">
        <v>93</v>
      </c>
      <c r="C42" s="12" t="s">
        <v>74</v>
      </c>
      <c r="D42" s="12" t="s">
        <v>116</v>
      </c>
      <c r="E42" s="2">
        <f t="shared" si="3"/>
        <v>0.41948376155547518</v>
      </c>
      <c r="F42" s="3">
        <v>141486</v>
      </c>
      <c r="G42" s="3">
        <v>0</v>
      </c>
      <c r="H42" s="3">
        <v>337286</v>
      </c>
      <c r="I42" s="3">
        <v>34767</v>
      </c>
      <c r="J42" s="3">
        <f t="shared" si="2"/>
        <v>302519</v>
      </c>
      <c r="K42" s="18" t="s">
        <v>67</v>
      </c>
      <c r="L42" s="18" t="s">
        <v>110</v>
      </c>
      <c r="M42" s="32" t="s">
        <v>181</v>
      </c>
    </row>
    <row r="43" spans="1:13" s="33" customFormat="1" ht="67.5" customHeight="1">
      <c r="A43" s="31">
        <v>39</v>
      </c>
      <c r="B43" s="16" t="s">
        <v>93</v>
      </c>
      <c r="C43" s="12" t="s">
        <v>83</v>
      </c>
      <c r="D43" s="12" t="s">
        <v>143</v>
      </c>
      <c r="E43" s="2">
        <f>(F43+G43)/H43</f>
        <v>0.625</v>
      </c>
      <c r="F43" s="3">
        <v>30650</v>
      </c>
      <c r="G43" s="3">
        <v>0</v>
      </c>
      <c r="H43" s="3">
        <v>49040</v>
      </c>
      <c r="I43" s="3">
        <v>8692</v>
      </c>
      <c r="J43" s="3">
        <f t="shared" si="2"/>
        <v>40348</v>
      </c>
      <c r="K43" s="22" t="s">
        <v>61</v>
      </c>
      <c r="L43" s="22" t="s">
        <v>110</v>
      </c>
      <c r="M43" s="32" t="s">
        <v>181</v>
      </c>
    </row>
    <row r="44" spans="1:13" s="33" customFormat="1" ht="107.25" customHeight="1">
      <c r="A44" s="31">
        <v>40</v>
      </c>
      <c r="B44" s="16" t="s">
        <v>93</v>
      </c>
      <c r="C44" s="1" t="s">
        <v>226</v>
      </c>
      <c r="D44" s="1" t="s">
        <v>139</v>
      </c>
      <c r="E44" s="2">
        <f t="shared" si="3"/>
        <v>0.4585456169556214</v>
      </c>
      <c r="F44" s="3">
        <v>278411</v>
      </c>
      <c r="G44" s="3">
        <v>3927</v>
      </c>
      <c r="H44" s="3">
        <v>615725</v>
      </c>
      <c r="I44" s="3">
        <f>322698*0.9542</f>
        <v>307918.43160000001</v>
      </c>
      <c r="J44" s="3">
        <f t="shared" si="2"/>
        <v>307806.56839999999</v>
      </c>
      <c r="K44" s="22" t="s">
        <v>266</v>
      </c>
      <c r="L44" s="22" t="s">
        <v>110</v>
      </c>
      <c r="M44" s="32" t="s">
        <v>181</v>
      </c>
    </row>
    <row r="45" spans="1:13" s="33" customFormat="1" ht="105.75" customHeight="1">
      <c r="A45" s="31">
        <v>41</v>
      </c>
      <c r="B45" s="16" t="s">
        <v>93</v>
      </c>
      <c r="C45" s="1" t="s">
        <v>277</v>
      </c>
      <c r="D45" s="1" t="s">
        <v>273</v>
      </c>
      <c r="E45" s="2" t="s">
        <v>273</v>
      </c>
      <c r="F45" s="3" t="s">
        <v>273</v>
      </c>
      <c r="G45" s="3" t="s">
        <v>273</v>
      </c>
      <c r="H45" s="3" t="s">
        <v>273</v>
      </c>
      <c r="I45" s="3" t="s">
        <v>274</v>
      </c>
      <c r="J45" s="3" t="s">
        <v>109</v>
      </c>
      <c r="K45" s="22" t="s">
        <v>275</v>
      </c>
      <c r="L45" s="22" t="s">
        <v>110</v>
      </c>
      <c r="M45" s="32" t="s">
        <v>273</v>
      </c>
    </row>
    <row r="46" spans="1:13" s="33" customFormat="1" ht="92.25" customHeight="1">
      <c r="A46" s="31">
        <v>42</v>
      </c>
      <c r="B46" s="16" t="s">
        <v>93</v>
      </c>
      <c r="C46" s="12" t="s">
        <v>144</v>
      </c>
      <c r="D46" s="12" t="s">
        <v>145</v>
      </c>
      <c r="E46" s="2">
        <f t="shared" si="3"/>
        <v>0.71354375640854173</v>
      </c>
      <c r="F46" s="3">
        <v>31793</v>
      </c>
      <c r="G46" s="3">
        <v>218</v>
      </c>
      <c r="H46" s="3">
        <v>44862</v>
      </c>
      <c r="I46" s="3">
        <v>18315</v>
      </c>
      <c r="J46" s="3">
        <f t="shared" si="2"/>
        <v>26547</v>
      </c>
      <c r="K46" s="22" t="s">
        <v>35</v>
      </c>
      <c r="L46" s="22" t="s">
        <v>45</v>
      </c>
      <c r="M46" s="32" t="s">
        <v>181</v>
      </c>
    </row>
    <row r="47" spans="1:13" s="35" customFormat="1" ht="182.25" customHeight="1">
      <c r="A47" s="31">
        <v>43</v>
      </c>
      <c r="B47" s="16" t="s">
        <v>98</v>
      </c>
      <c r="C47" s="12" t="s">
        <v>7</v>
      </c>
      <c r="D47" s="1" t="s">
        <v>127</v>
      </c>
      <c r="E47" s="2">
        <f>(F47+G47)/H47</f>
        <v>0.35522234153159143</v>
      </c>
      <c r="F47" s="3">
        <v>360759</v>
      </c>
      <c r="G47" s="3">
        <v>56066</v>
      </c>
      <c r="H47" s="3">
        <v>1173420</v>
      </c>
      <c r="I47" s="3">
        <v>406141</v>
      </c>
      <c r="J47" s="3">
        <f t="shared" si="2"/>
        <v>767279</v>
      </c>
      <c r="K47" s="24" t="s">
        <v>263</v>
      </c>
      <c r="L47" s="22" t="s">
        <v>128</v>
      </c>
      <c r="M47" s="32" t="s">
        <v>181</v>
      </c>
    </row>
    <row r="48" spans="1:13" s="35" customFormat="1" ht="180" customHeight="1">
      <c r="A48" s="31">
        <v>44</v>
      </c>
      <c r="B48" s="16" t="s">
        <v>98</v>
      </c>
      <c r="C48" s="12" t="s">
        <v>8</v>
      </c>
      <c r="D48" s="1" t="s">
        <v>89</v>
      </c>
      <c r="E48" s="2">
        <f t="shared" si="3"/>
        <v>0.1313677884195002</v>
      </c>
      <c r="F48" s="3">
        <v>67581</v>
      </c>
      <c r="G48" s="3">
        <v>22562</v>
      </c>
      <c r="H48" s="3">
        <v>686188</v>
      </c>
      <c r="I48" s="3">
        <v>293287</v>
      </c>
      <c r="J48" s="3">
        <f t="shared" si="2"/>
        <v>392901</v>
      </c>
      <c r="K48" s="43" t="s">
        <v>264</v>
      </c>
      <c r="L48" s="22" t="s">
        <v>128</v>
      </c>
      <c r="M48" s="32" t="s">
        <v>181</v>
      </c>
    </row>
    <row r="49" spans="1:13" s="35" customFormat="1" ht="127.5" customHeight="1">
      <c r="A49" s="31">
        <v>45</v>
      </c>
      <c r="B49" s="16" t="s">
        <v>98</v>
      </c>
      <c r="C49" s="12" t="s">
        <v>9</v>
      </c>
      <c r="D49" s="1" t="s">
        <v>89</v>
      </c>
      <c r="E49" s="2" t="s">
        <v>109</v>
      </c>
      <c r="F49" s="3">
        <v>540</v>
      </c>
      <c r="G49" s="3">
        <v>0</v>
      </c>
      <c r="H49" s="3">
        <v>408152</v>
      </c>
      <c r="I49" s="3">
        <v>228343</v>
      </c>
      <c r="J49" s="3">
        <f t="shared" si="2"/>
        <v>179809</v>
      </c>
      <c r="K49" s="24" t="s">
        <v>18</v>
      </c>
      <c r="L49" s="24" t="s">
        <v>110</v>
      </c>
      <c r="M49" s="32" t="s">
        <v>181</v>
      </c>
    </row>
    <row r="50" spans="1:13" s="33" customFormat="1" ht="136.5" customHeight="1">
      <c r="A50" s="31">
        <v>46</v>
      </c>
      <c r="B50" s="16" t="s">
        <v>98</v>
      </c>
      <c r="C50" s="12" t="s">
        <v>177</v>
      </c>
      <c r="D50" s="1" t="s">
        <v>124</v>
      </c>
      <c r="E50" s="2">
        <f t="shared" ref="E50:E58" si="4">(F50+G50)/H50</f>
        <v>0.16489361702127658</v>
      </c>
      <c r="F50" s="3">
        <v>744</v>
      </c>
      <c r="G50" s="3">
        <v>0</v>
      </c>
      <c r="H50" s="3">
        <v>4512</v>
      </c>
      <c r="I50" s="3">
        <v>2050</v>
      </c>
      <c r="J50" s="3">
        <f t="shared" si="2"/>
        <v>2462</v>
      </c>
      <c r="K50" s="17" t="s">
        <v>26</v>
      </c>
      <c r="L50" s="18" t="s">
        <v>53</v>
      </c>
      <c r="M50" s="32" t="s">
        <v>181</v>
      </c>
    </row>
    <row r="51" spans="1:13" s="33" customFormat="1" ht="125.25" customHeight="1">
      <c r="A51" s="31">
        <v>47</v>
      </c>
      <c r="B51" s="16" t="s">
        <v>98</v>
      </c>
      <c r="C51" s="12" t="s">
        <v>178</v>
      </c>
      <c r="D51" s="1" t="s">
        <v>124</v>
      </c>
      <c r="E51" s="2">
        <f t="shared" si="4"/>
        <v>0.14606569900687547</v>
      </c>
      <c r="F51" s="3">
        <v>773</v>
      </c>
      <c r="G51" s="3">
        <v>183</v>
      </c>
      <c r="H51" s="3">
        <v>6545</v>
      </c>
      <c r="I51" s="3">
        <v>4201</v>
      </c>
      <c r="J51" s="3">
        <f t="shared" si="2"/>
        <v>2344</v>
      </c>
      <c r="K51" s="17" t="s">
        <v>26</v>
      </c>
      <c r="L51" s="18" t="s">
        <v>180</v>
      </c>
      <c r="M51" s="32" t="s">
        <v>181</v>
      </c>
    </row>
    <row r="52" spans="1:13" s="33" customFormat="1" ht="81.75" customHeight="1">
      <c r="A52" s="31">
        <v>48</v>
      </c>
      <c r="B52" s="16" t="s">
        <v>98</v>
      </c>
      <c r="C52" s="12" t="s">
        <v>205</v>
      </c>
      <c r="D52" s="1" t="s">
        <v>124</v>
      </c>
      <c r="E52" s="2">
        <f>(F52+G52)/H52</f>
        <v>0.47324756522784656</v>
      </c>
      <c r="F52" s="3">
        <v>3936</v>
      </c>
      <c r="G52" s="3">
        <v>0</v>
      </c>
      <c r="H52" s="3">
        <v>8317</v>
      </c>
      <c r="I52" s="3">
        <v>4882</v>
      </c>
      <c r="J52" s="3">
        <f>H52-I52</f>
        <v>3435</v>
      </c>
      <c r="K52" s="22" t="s">
        <v>176</v>
      </c>
      <c r="L52" s="18" t="s">
        <v>175</v>
      </c>
      <c r="M52" s="32" t="s">
        <v>181</v>
      </c>
    </row>
    <row r="53" spans="1:13" s="33" customFormat="1" ht="132.75" customHeight="1">
      <c r="A53" s="31">
        <v>49</v>
      </c>
      <c r="B53" s="16" t="s">
        <v>98</v>
      </c>
      <c r="C53" s="12" t="s">
        <v>204</v>
      </c>
      <c r="D53" s="12" t="s">
        <v>124</v>
      </c>
      <c r="E53" s="2">
        <f t="shared" si="4"/>
        <v>2.1492866847826089</v>
      </c>
      <c r="F53" s="3">
        <v>12655</v>
      </c>
      <c r="G53" s="3">
        <v>0</v>
      </c>
      <c r="H53" s="3">
        <v>5888</v>
      </c>
      <c r="I53" s="3">
        <v>2748</v>
      </c>
      <c r="J53" s="3">
        <f t="shared" si="2"/>
        <v>3140</v>
      </c>
      <c r="K53" s="24" t="s">
        <v>27</v>
      </c>
      <c r="L53" s="22" t="s">
        <v>53</v>
      </c>
      <c r="M53" s="32" t="s">
        <v>181</v>
      </c>
    </row>
    <row r="54" spans="1:13" s="33" customFormat="1" ht="90" customHeight="1">
      <c r="A54" s="31">
        <v>50</v>
      </c>
      <c r="B54" s="16" t="s">
        <v>98</v>
      </c>
      <c r="C54" s="12" t="s">
        <v>69</v>
      </c>
      <c r="D54" s="12" t="s">
        <v>206</v>
      </c>
      <c r="E54" s="2">
        <f t="shared" si="4"/>
        <v>0.20561773096335309</v>
      </c>
      <c r="F54" s="3">
        <v>1874</v>
      </c>
      <c r="G54" s="3">
        <v>0</v>
      </c>
      <c r="H54" s="3">
        <v>9114</v>
      </c>
      <c r="I54" s="3">
        <v>4460</v>
      </c>
      <c r="J54" s="3">
        <f t="shared" si="2"/>
        <v>4654</v>
      </c>
      <c r="K54" s="22" t="s">
        <v>70</v>
      </c>
      <c r="L54" s="24" t="s">
        <v>179</v>
      </c>
      <c r="M54" s="32" t="s">
        <v>181</v>
      </c>
    </row>
    <row r="55" spans="1:13" s="33" customFormat="1" ht="84.75" customHeight="1">
      <c r="A55" s="31">
        <v>51</v>
      </c>
      <c r="B55" s="16" t="s">
        <v>99</v>
      </c>
      <c r="C55" s="1" t="s">
        <v>13</v>
      </c>
      <c r="D55" s="1" t="s">
        <v>87</v>
      </c>
      <c r="E55" s="2">
        <f t="shared" si="4"/>
        <v>0.6596988965924413</v>
      </c>
      <c r="F55" s="3">
        <v>80276</v>
      </c>
      <c r="G55" s="3">
        <v>2410</v>
      </c>
      <c r="H55" s="3">
        <v>125339</v>
      </c>
      <c r="I55" s="3">
        <v>48439</v>
      </c>
      <c r="J55" s="3">
        <f t="shared" si="2"/>
        <v>76900</v>
      </c>
      <c r="K55" s="22" t="s">
        <v>66</v>
      </c>
      <c r="L55" s="22" t="s">
        <v>91</v>
      </c>
      <c r="M55" s="32" t="s">
        <v>181</v>
      </c>
    </row>
    <row r="56" spans="1:13" s="33" customFormat="1" ht="96.75" customHeight="1">
      <c r="A56" s="31">
        <v>52</v>
      </c>
      <c r="B56" s="16" t="s">
        <v>99</v>
      </c>
      <c r="C56" s="1" t="s">
        <v>12</v>
      </c>
      <c r="D56" s="1" t="s">
        <v>88</v>
      </c>
      <c r="E56" s="2">
        <f t="shared" si="4"/>
        <v>1.4581881533101044</v>
      </c>
      <c r="F56" s="3">
        <v>798</v>
      </c>
      <c r="G56" s="3">
        <v>39</v>
      </c>
      <c r="H56" s="3">
        <v>574</v>
      </c>
      <c r="I56" s="3">
        <v>401</v>
      </c>
      <c r="J56" s="3">
        <f t="shared" si="2"/>
        <v>173</v>
      </c>
      <c r="K56" s="17" t="s">
        <v>31</v>
      </c>
      <c r="L56" s="18" t="s">
        <v>157</v>
      </c>
      <c r="M56" s="32" t="s">
        <v>181</v>
      </c>
    </row>
    <row r="57" spans="1:13" s="33" customFormat="1" ht="100.5" customHeight="1">
      <c r="A57" s="31">
        <v>53</v>
      </c>
      <c r="B57" s="16" t="s">
        <v>99</v>
      </c>
      <c r="C57" s="1" t="s">
        <v>11</v>
      </c>
      <c r="D57" s="1" t="s">
        <v>88</v>
      </c>
      <c r="E57" s="2">
        <f t="shared" si="4"/>
        <v>1.0862557177085603</v>
      </c>
      <c r="F57" s="3">
        <v>4987</v>
      </c>
      <c r="G57" s="3">
        <v>0</v>
      </c>
      <c r="H57" s="3">
        <v>4591</v>
      </c>
      <c r="I57" s="3">
        <v>3210</v>
      </c>
      <c r="J57" s="3">
        <f t="shared" si="2"/>
        <v>1381</v>
      </c>
      <c r="K57" s="24" t="s">
        <v>30</v>
      </c>
      <c r="L57" s="24" t="s">
        <v>110</v>
      </c>
      <c r="M57" s="32" t="s">
        <v>181</v>
      </c>
    </row>
    <row r="58" spans="1:13" s="33" customFormat="1" ht="86.25" customHeight="1">
      <c r="A58" s="31">
        <v>54</v>
      </c>
      <c r="B58" s="16" t="s">
        <v>99</v>
      </c>
      <c r="C58" s="1" t="s">
        <v>156</v>
      </c>
      <c r="D58" s="1" t="s">
        <v>142</v>
      </c>
      <c r="E58" s="2">
        <f t="shared" si="4"/>
        <v>1.0902428872095817</v>
      </c>
      <c r="F58" s="3">
        <v>185966</v>
      </c>
      <c r="G58" s="3">
        <v>0</v>
      </c>
      <c r="H58" s="3">
        <v>170573</v>
      </c>
      <c r="I58" s="3">
        <v>96309</v>
      </c>
      <c r="J58" s="3">
        <f t="shared" si="2"/>
        <v>74264</v>
      </c>
      <c r="K58" s="24" t="s">
        <v>32</v>
      </c>
      <c r="L58" s="24" t="s">
        <v>110</v>
      </c>
      <c r="M58" s="32" t="s">
        <v>181</v>
      </c>
    </row>
    <row r="59" spans="1:13" s="33" customFormat="1" ht="85.5" customHeight="1">
      <c r="A59" s="31">
        <v>55</v>
      </c>
      <c r="B59" s="16" t="s">
        <v>92</v>
      </c>
      <c r="C59" s="12" t="s">
        <v>0</v>
      </c>
      <c r="D59" s="1" t="s">
        <v>37</v>
      </c>
      <c r="E59" s="2" t="s">
        <v>109</v>
      </c>
      <c r="F59" s="3">
        <v>0</v>
      </c>
      <c r="G59" s="3">
        <v>0</v>
      </c>
      <c r="H59" s="3">
        <v>36031</v>
      </c>
      <c r="I59" s="3">
        <v>20804</v>
      </c>
      <c r="J59" s="3">
        <f t="shared" si="2"/>
        <v>15227</v>
      </c>
      <c r="K59" s="17" t="s">
        <v>18</v>
      </c>
      <c r="L59" s="17" t="s">
        <v>110</v>
      </c>
      <c r="M59" s="32" t="s">
        <v>181</v>
      </c>
    </row>
    <row r="60" spans="1:13" s="33" customFormat="1" ht="107.25" customHeight="1">
      <c r="A60" s="31">
        <v>56</v>
      </c>
      <c r="B60" s="16" t="s">
        <v>95</v>
      </c>
      <c r="C60" s="1" t="s">
        <v>220</v>
      </c>
      <c r="D60" s="12" t="s">
        <v>120</v>
      </c>
      <c r="E60" s="2">
        <f>(F60+G60)/H60</f>
        <v>0.23646666666666666</v>
      </c>
      <c r="F60" s="3">
        <v>3503</v>
      </c>
      <c r="G60" s="42">
        <v>44</v>
      </c>
      <c r="H60" s="3">
        <v>15000</v>
      </c>
      <c r="I60" s="3">
        <f>11057*0.92369</f>
        <v>10213.240330000001</v>
      </c>
      <c r="J60" s="3">
        <f t="shared" si="2"/>
        <v>4786.7596699999995</v>
      </c>
      <c r="K60" s="22" t="s">
        <v>62</v>
      </c>
      <c r="L60" s="22" t="s">
        <v>110</v>
      </c>
      <c r="M60" s="32" t="s">
        <v>181</v>
      </c>
    </row>
    <row r="61" spans="1:13" s="33" customFormat="1" ht="125.25" customHeight="1">
      <c r="A61" s="31">
        <v>57</v>
      </c>
      <c r="B61" s="16" t="s">
        <v>96</v>
      </c>
      <c r="C61" s="1" t="s">
        <v>1</v>
      </c>
      <c r="D61" s="1" t="s">
        <v>121</v>
      </c>
      <c r="E61" s="2">
        <f>(F61+G61)/H61</f>
        <v>0.24892649499030994</v>
      </c>
      <c r="F61" s="3">
        <v>19652</v>
      </c>
      <c r="G61" s="3">
        <v>0</v>
      </c>
      <c r="H61" s="3">
        <v>78947</v>
      </c>
      <c r="I61" s="3">
        <v>30735</v>
      </c>
      <c r="J61" s="3">
        <f t="shared" si="2"/>
        <v>48212</v>
      </c>
      <c r="K61" s="22" t="s">
        <v>195</v>
      </c>
      <c r="L61" s="22" t="s">
        <v>110</v>
      </c>
      <c r="M61" s="32" t="s">
        <v>181</v>
      </c>
    </row>
    <row r="62" spans="1:13" s="33" customFormat="1" ht="123" customHeight="1">
      <c r="A62" s="31">
        <v>58</v>
      </c>
      <c r="B62" s="16" t="s">
        <v>96</v>
      </c>
      <c r="C62" s="1" t="s">
        <v>2</v>
      </c>
      <c r="D62" s="1" t="s">
        <v>121</v>
      </c>
      <c r="E62" s="2">
        <f>(F62+G62)/H62</f>
        <v>0.33548824706700053</v>
      </c>
      <c r="F62" s="3">
        <v>40063</v>
      </c>
      <c r="G62" s="3">
        <v>0</v>
      </c>
      <c r="H62" s="3">
        <v>119417</v>
      </c>
      <c r="I62" s="3">
        <v>35319</v>
      </c>
      <c r="J62" s="3">
        <f t="shared" si="2"/>
        <v>84098</v>
      </c>
      <c r="K62" s="22" t="s">
        <v>196</v>
      </c>
      <c r="L62" s="22" t="s">
        <v>110</v>
      </c>
      <c r="M62" s="32" t="s">
        <v>181</v>
      </c>
    </row>
    <row r="63" spans="1:13" s="33" customFormat="1" ht="97.5" customHeight="1">
      <c r="A63" s="31">
        <v>59</v>
      </c>
      <c r="B63" s="16" t="s">
        <v>96</v>
      </c>
      <c r="C63" s="12" t="s">
        <v>227</v>
      </c>
      <c r="D63" s="1" t="s">
        <v>200</v>
      </c>
      <c r="E63" s="2" t="s">
        <v>109</v>
      </c>
      <c r="F63" s="3">
        <v>0</v>
      </c>
      <c r="G63" s="3">
        <v>0</v>
      </c>
      <c r="H63" s="3">
        <v>6072</v>
      </c>
      <c r="I63" s="3">
        <f>3736*0.89111</f>
        <v>3329.18696</v>
      </c>
      <c r="J63" s="3">
        <f t="shared" si="2"/>
        <v>2742.81304</v>
      </c>
      <c r="K63" s="22" t="s">
        <v>18</v>
      </c>
      <c r="L63" s="22" t="s">
        <v>110</v>
      </c>
      <c r="M63" s="32" t="s">
        <v>181</v>
      </c>
    </row>
    <row r="64" spans="1:13" s="33" customFormat="1" ht="108.75" customHeight="1">
      <c r="A64" s="31">
        <v>60</v>
      </c>
      <c r="B64" s="16" t="s">
        <v>96</v>
      </c>
      <c r="C64" s="12" t="s">
        <v>282</v>
      </c>
      <c r="D64" s="12" t="s">
        <v>146</v>
      </c>
      <c r="E64" s="2">
        <f>(F64+G64)/H64</f>
        <v>0.3512076351483272</v>
      </c>
      <c r="F64" s="3">
        <v>30580</v>
      </c>
      <c r="G64" s="3">
        <v>0</v>
      </c>
      <c r="H64" s="3">
        <v>87071</v>
      </c>
      <c r="I64" s="3">
        <v>35973</v>
      </c>
      <c r="J64" s="3">
        <f t="shared" si="2"/>
        <v>51098</v>
      </c>
      <c r="K64" s="22" t="s">
        <v>197</v>
      </c>
      <c r="L64" s="22" t="s">
        <v>110</v>
      </c>
      <c r="M64" s="32" t="s">
        <v>181</v>
      </c>
    </row>
    <row r="65" spans="1:13">
      <c r="A65" s="5"/>
      <c r="B65" s="5"/>
      <c r="F65" s="9"/>
      <c r="G65" s="9"/>
    </row>
    <row r="66" spans="1:13" s="10" customFormat="1">
      <c r="A66" s="5"/>
      <c r="B66" s="5"/>
      <c r="C66" s="6"/>
      <c r="D66" s="6"/>
      <c r="E66" s="8"/>
      <c r="F66" s="9"/>
      <c r="G66" s="9"/>
      <c r="K66" s="11"/>
      <c r="L66" s="11"/>
      <c r="M66" s="27"/>
    </row>
    <row r="67" spans="1:13" s="10" customFormat="1">
      <c r="A67" s="5"/>
      <c r="B67" s="5"/>
      <c r="C67" s="6"/>
      <c r="D67" s="6"/>
      <c r="E67" s="8"/>
      <c r="F67" s="8"/>
      <c r="G67" s="8"/>
      <c r="K67" s="11"/>
      <c r="L67" s="11"/>
      <c r="M67" s="27"/>
    </row>
    <row r="68" spans="1:13" s="10" customFormat="1">
      <c r="A68" s="5"/>
      <c r="B68" s="5"/>
      <c r="C68" s="6"/>
      <c r="D68" s="6"/>
      <c r="E68" s="8"/>
      <c r="F68" s="8"/>
      <c r="G68" s="8"/>
      <c r="K68" s="11"/>
      <c r="L68" s="11"/>
      <c r="M68" s="27"/>
    </row>
    <row r="69" spans="1:13" s="10" customFormat="1">
      <c r="A69" s="5"/>
      <c r="B69" s="5"/>
      <c r="C69" s="6"/>
      <c r="D69" s="6"/>
      <c r="E69" s="8"/>
      <c r="F69" s="8"/>
      <c r="G69" s="8"/>
      <c r="K69" s="11"/>
      <c r="L69" s="11"/>
      <c r="M69" s="27"/>
    </row>
    <row r="70" spans="1:13" s="10" customFormat="1">
      <c r="A70" s="5"/>
      <c r="B70" s="5"/>
      <c r="C70" s="6"/>
      <c r="D70" s="6"/>
      <c r="E70" s="8"/>
      <c r="F70" s="8"/>
      <c r="G70" s="8"/>
      <c r="K70" s="11"/>
      <c r="L70" s="11"/>
      <c r="M70" s="27"/>
    </row>
    <row r="71" spans="1:13" s="10" customFormat="1">
      <c r="A71" s="5"/>
      <c r="B71" s="5"/>
      <c r="C71" s="6"/>
      <c r="D71" s="6"/>
      <c r="E71" s="8"/>
      <c r="F71" s="8"/>
      <c r="G71" s="8"/>
      <c r="K71" s="11"/>
      <c r="L71" s="11"/>
      <c r="M71" s="27"/>
    </row>
    <row r="72" spans="1:13" s="10" customFormat="1">
      <c r="A72" s="5"/>
      <c r="B72" s="5"/>
      <c r="C72" s="6"/>
      <c r="D72" s="6"/>
      <c r="E72" s="8"/>
      <c r="F72" s="8"/>
      <c r="G72" s="8"/>
      <c r="K72" s="11"/>
      <c r="L72" s="11"/>
      <c r="M72" s="27"/>
    </row>
    <row r="73" spans="1:13" s="10" customFormat="1">
      <c r="A73" s="5"/>
      <c r="B73" s="5"/>
      <c r="C73" s="6"/>
      <c r="D73" s="6"/>
      <c r="E73" s="8"/>
      <c r="F73" s="8"/>
      <c r="G73" s="8"/>
      <c r="K73" s="11"/>
      <c r="L73" s="11"/>
      <c r="M73" s="27"/>
    </row>
    <row r="74" spans="1:13" s="10" customFormat="1">
      <c r="A74" s="5"/>
      <c r="B74" s="5"/>
      <c r="C74" s="6"/>
      <c r="D74" s="6"/>
      <c r="E74" s="8"/>
      <c r="F74" s="8"/>
      <c r="G74" s="8"/>
      <c r="K74" s="11"/>
      <c r="L74" s="11"/>
      <c r="M74" s="27"/>
    </row>
    <row r="75" spans="1:13" s="10" customFormat="1">
      <c r="A75" s="5"/>
      <c r="B75" s="5"/>
      <c r="C75" s="6"/>
      <c r="D75" s="6"/>
      <c r="E75" s="8"/>
      <c r="F75" s="8"/>
      <c r="G75" s="8"/>
      <c r="K75" s="11"/>
      <c r="L75" s="11"/>
      <c r="M75" s="27"/>
    </row>
    <row r="76" spans="1:13" s="10" customFormat="1">
      <c r="A76" s="5"/>
      <c r="B76" s="5"/>
      <c r="C76" s="6"/>
      <c r="D76" s="6"/>
      <c r="E76" s="8"/>
      <c r="F76" s="8"/>
      <c r="G76" s="8"/>
      <c r="K76" s="11"/>
      <c r="L76" s="11"/>
      <c r="M76" s="27"/>
    </row>
    <row r="77" spans="1:13" s="10" customFormat="1">
      <c r="A77" s="5"/>
      <c r="B77" s="5"/>
      <c r="C77" s="6"/>
      <c r="D77" s="6"/>
      <c r="E77" s="8"/>
      <c r="F77" s="8"/>
      <c r="G77" s="8"/>
      <c r="K77" s="11"/>
      <c r="L77" s="11"/>
      <c r="M77" s="27"/>
    </row>
    <row r="78" spans="1:13" s="10" customFormat="1">
      <c r="A78" s="5"/>
      <c r="B78" s="5"/>
      <c r="C78" s="6"/>
      <c r="D78" s="6"/>
      <c r="E78" s="8"/>
      <c r="F78" s="8"/>
      <c r="G78" s="8"/>
      <c r="K78" s="11"/>
      <c r="L78" s="11"/>
      <c r="M78" s="27"/>
    </row>
    <row r="79" spans="1:13" s="10" customFormat="1">
      <c r="A79" s="5"/>
      <c r="B79" s="5"/>
      <c r="C79" s="6"/>
      <c r="D79" s="6"/>
      <c r="E79" s="8"/>
      <c r="F79" s="8"/>
      <c r="G79" s="8"/>
      <c r="K79" s="11"/>
      <c r="L79" s="11"/>
      <c r="M79" s="27"/>
    </row>
    <row r="80" spans="1:13" s="10" customFormat="1">
      <c r="A80" s="5"/>
      <c r="B80" s="5"/>
      <c r="C80" s="6"/>
      <c r="D80" s="6"/>
      <c r="E80" s="8"/>
      <c r="F80" s="8"/>
      <c r="G80" s="8"/>
      <c r="K80" s="11"/>
      <c r="L80" s="11"/>
      <c r="M80" s="27"/>
    </row>
  </sheetData>
  <autoFilter ref="B3:L64"/>
  <customSheetViews>
    <customSheetView guid="{98E8C3D6-8FBF-4D5C-8624-4C53BC7003C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
      <headerFooter alignWithMargins="0"/>
      <autoFilter ref="B1:L1"/>
    </customSheetView>
    <customSheetView guid="{2DE5E7C6-AE47-4EE6-8A44-2588C73E339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
      <headerFooter alignWithMargins="0"/>
      <autoFilter ref="B1:L1"/>
    </customSheetView>
    <customSheetView guid="{AC5D4131-12C8-4117-9087-BAF7435F9B5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
      <headerFooter alignWithMargins="0"/>
      <autoFilter ref="B1:L1"/>
    </customSheetView>
    <customSheetView guid="{7F5C8E7A-36EF-49B6-8AD1-0AE683E12E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4"/>
      <headerFooter alignWithMargins="0"/>
      <autoFilter ref="B1:L1"/>
    </customSheetView>
    <customSheetView guid="{F61D973C-B322-4E3F-91AB-97FEEA952E8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5"/>
      <headerFooter alignWithMargins="0"/>
      <autoFilter ref="B1:L1"/>
    </customSheetView>
    <customSheetView guid="{0A60D169-EA4D-42F0-A2F3-528073C1F4D5}"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6"/>
      <headerFooter alignWithMargins="0"/>
      <autoFilter ref="B1:L1"/>
    </customSheetView>
    <customSheetView guid="{4BD327CA-D2D9-47BB-8D43-E6A2085736F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7"/>
      <headerFooter alignWithMargins="0"/>
      <autoFilter ref="B1:L1"/>
    </customSheetView>
    <customSheetView guid="{D4A96488-6408-401A-B242-47247BD6840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8"/>
      <headerFooter alignWithMargins="0"/>
      <autoFilter ref="B1:L1"/>
    </customSheetView>
    <customSheetView guid="{8EA625F0-5D2E-4E9B-8B85-5A4134DD8279}"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9"/>
      <headerFooter alignWithMargins="0"/>
      <autoFilter ref="B1:L1"/>
    </customSheetView>
    <customSheetView guid="{8861AE24-1F01-42AD-BF50-4516A37941D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0"/>
      <headerFooter alignWithMargins="0"/>
      <autoFilter ref="B1:L1"/>
    </customSheetView>
    <customSheetView guid="{1ADEBCB8-9FB3-4DB2-BD49-E19DCBC61CF4}"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1"/>
      <headerFooter alignWithMargins="0"/>
      <autoFilter ref="B1:L1"/>
    </customSheetView>
    <customSheetView guid="{044D20CE-B695-4BC1-A3B0-D60A68B6D73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2"/>
      <headerFooter alignWithMargins="0"/>
      <autoFilter ref="B1:L1"/>
    </customSheetView>
    <customSheetView guid="{E63B6F26-5CA1-415A-AAF5-D842AA183F6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3"/>
      <headerFooter alignWithMargins="0"/>
      <autoFilter ref="B1:L1"/>
    </customSheetView>
    <customSheetView guid="{8BD64CB5-C1EB-4DA0-9E9E-C91E759401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4"/>
      <headerFooter alignWithMargins="0"/>
      <autoFilter ref="B1:L1"/>
    </customSheetView>
    <customSheetView guid="{F00D68A2-E6D7-448C-B246-2FC7B0898C5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5"/>
      <headerFooter alignWithMargins="0"/>
      <autoFilter ref="B1:L1"/>
    </customSheetView>
    <customSheetView guid="{B1B896AC-861D-4BED-A785-C2A9799B23E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6"/>
      <headerFooter alignWithMargins="0"/>
      <autoFilter ref="B1:L1"/>
    </customSheetView>
    <customSheetView guid="{11001B3E-87DD-4EEE-B290-3C58C59609F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7"/>
      <headerFooter alignWithMargins="0"/>
      <autoFilter ref="B1:L1"/>
    </customSheetView>
    <customSheetView guid="{FBC8A51E-9A49-47F0-B6E7-A8EDFB9ED9F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8"/>
      <headerFooter alignWithMargins="0"/>
      <autoFilter ref="B1:L1"/>
    </customSheetView>
    <customSheetView guid="{4724C107-2586-4CA4-AE84-701A5ED764F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9"/>
      <headerFooter alignWithMargins="0"/>
      <autoFilter ref="B1:L1"/>
    </customSheetView>
    <customSheetView guid="{A92F8FF7-940C-4369-B6E9-177F598A060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0"/>
      <headerFooter alignWithMargins="0"/>
      <autoFilter ref="B1:L1"/>
    </customSheetView>
    <customSheetView guid="{48DF1A33-946D-4268-BBCF-1269014A917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1"/>
      <headerFooter alignWithMargins="0"/>
      <autoFilter ref="B1:L1"/>
    </customSheetView>
    <customSheetView guid="{92469751-EA1A-4655-A8DE-B0733E86030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2"/>
      <headerFooter alignWithMargins="0"/>
      <autoFilter ref="B1:L1"/>
    </customSheetView>
    <customSheetView guid="{BB034A02-4157-4F4C-970A-104573BB908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3"/>
      <headerFooter alignWithMargins="0"/>
      <autoFilter ref="B1:L1"/>
    </customSheetView>
    <customSheetView guid="{0BB2ECCB-433A-478D-BC68-8EAEF57773B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4"/>
      <headerFooter alignWithMargins="0"/>
      <autoFilter ref="B1:L1"/>
    </customSheetView>
    <customSheetView guid="{C2EE5954-9791-4212-8389-87F2B1BCEDE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5"/>
      <headerFooter alignWithMargins="0"/>
      <autoFilter ref="B1:L1"/>
    </customSheetView>
    <customSheetView guid="{C7C2E1F7-8D25-45A3-98C8-F22E332F6C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6"/>
      <headerFooter alignWithMargins="0"/>
      <autoFilter ref="B1:L1"/>
    </customSheetView>
    <customSheetView guid="{19095B01-EB70-4978-A824-089E8010321E}"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7"/>
      <headerFooter alignWithMargins="0"/>
      <autoFilter ref="B1:L1"/>
    </customSheetView>
    <customSheetView guid="{5D7BC948-B761-4C79-AFD0-CA72550D1AC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8"/>
      <headerFooter alignWithMargins="0"/>
      <autoFilter ref="B1:L1"/>
    </customSheetView>
    <customSheetView guid="{A0FF5FE9-963B-4465-B2FA-FC8073C4F0A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9"/>
      <headerFooter alignWithMargins="0"/>
      <autoFilter ref="B1:L1"/>
    </customSheetView>
    <customSheetView guid="{47AE5BBD-A385-41BE-B786-2DF2D65C20C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0"/>
      <headerFooter alignWithMargins="0"/>
      <autoFilter ref="B1:L1"/>
    </customSheetView>
    <customSheetView guid="{7B95FA94-D01D-4528-A96E-188FD54857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1"/>
      <headerFooter alignWithMargins="0"/>
      <autoFilter ref="B1:L1"/>
    </customSheetView>
    <customSheetView guid="{5B8A0CAF-BC9B-4670-A91B-C7F9421BC3F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2"/>
      <headerFooter alignWithMargins="0"/>
      <autoFilter ref="B1:L1"/>
    </customSheetView>
    <customSheetView guid="{059B7AB1-A73C-4BC5-991D-327B0179F92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3"/>
      <headerFooter alignWithMargins="0"/>
      <autoFilter ref="B1:L1"/>
    </customSheetView>
  </customSheetViews>
  <mergeCells count="10">
    <mergeCell ref="H3:H4"/>
    <mergeCell ref="K3:K4"/>
    <mergeCell ref="L3:L4"/>
    <mergeCell ref="M3:M4"/>
    <mergeCell ref="A3:A4"/>
    <mergeCell ref="B3:B4"/>
    <mergeCell ref="C3:C4"/>
    <mergeCell ref="E3:E4"/>
    <mergeCell ref="F3:F4"/>
    <mergeCell ref="G3:G4"/>
  </mergeCells>
  <phoneticPr fontId="4"/>
  <printOptions horizontalCentered="1"/>
  <pageMargins left="0.39370078740157483" right="0.27559055118110237" top="0.39370078740157483" bottom="0.39370078740157483" header="0.19685039370078741" footer="0.19685039370078741"/>
  <pageSetup paperSize="8" scale="48" fitToHeight="0" orientation="landscape" r:id="rId34"/>
  <headerFooter alignWithMargins="0"/>
  <drawing r:id="rId35"/>
  <legacyDrawing r:id="rId3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80"/>
  <sheetViews>
    <sheetView workbookViewId="0"/>
  </sheetViews>
  <sheetFormatPr defaultRowHeight="17.25"/>
  <cols>
    <col min="1" max="1" width="5.625" style="7" customWidth="1"/>
    <col min="2" max="2" width="17.5" style="7" customWidth="1"/>
    <col min="3" max="3" width="47" style="6" customWidth="1"/>
    <col min="4" max="4" width="60.25" style="6" customWidth="1"/>
    <col min="5" max="7" width="12.5" style="8" customWidth="1"/>
    <col min="8" max="8" width="19.375" style="10" bestFit="1" customWidth="1"/>
    <col min="9" max="10" width="12.5" style="10" customWidth="1"/>
    <col min="11" max="11" width="63" style="11" customWidth="1"/>
    <col min="12" max="12" width="60.75" style="11" customWidth="1"/>
    <col min="13" max="13" width="22.5" style="27" customWidth="1"/>
  </cols>
  <sheetData>
    <row r="1" spans="1:13" ht="21">
      <c r="A1" s="30" t="s">
        <v>229</v>
      </c>
    </row>
    <row r="2" spans="1:13" ht="51" customHeight="1">
      <c r="A2" s="15"/>
      <c r="B2" s="15"/>
      <c r="C2" s="15"/>
      <c r="D2" s="15"/>
      <c r="E2" s="15"/>
      <c r="F2" s="15"/>
      <c r="G2" s="15"/>
      <c r="H2" s="15"/>
      <c r="I2" s="13"/>
      <c r="J2" s="13"/>
      <c r="K2" s="14"/>
      <c r="L2" s="14"/>
      <c r="M2" s="26"/>
    </row>
    <row r="3" spans="1:13" ht="42.75" customHeight="1">
      <c r="A3" s="104"/>
      <c r="B3" s="105" t="s">
        <v>103</v>
      </c>
      <c r="C3" s="105" t="s">
        <v>73</v>
      </c>
      <c r="D3" s="19"/>
      <c r="E3" s="108" t="s">
        <v>230</v>
      </c>
      <c r="F3" s="103" t="s">
        <v>106</v>
      </c>
      <c r="G3" s="103" t="s">
        <v>105</v>
      </c>
      <c r="H3" s="98" t="s">
        <v>104</v>
      </c>
      <c r="I3" s="28" t="s">
        <v>16</v>
      </c>
      <c r="J3" s="29"/>
      <c r="K3" s="100" t="s">
        <v>17</v>
      </c>
      <c r="L3" s="101" t="s">
        <v>38</v>
      </c>
      <c r="M3" s="103" t="s">
        <v>90</v>
      </c>
    </row>
    <row r="4" spans="1:13" ht="34.5" customHeight="1">
      <c r="A4" s="104"/>
      <c r="B4" s="105"/>
      <c r="C4" s="105"/>
      <c r="D4" s="20" t="s">
        <v>36</v>
      </c>
      <c r="E4" s="109"/>
      <c r="F4" s="100"/>
      <c r="G4" s="100"/>
      <c r="H4" s="99"/>
      <c r="I4" s="21" t="s">
        <v>14</v>
      </c>
      <c r="J4" s="21" t="s">
        <v>15</v>
      </c>
      <c r="K4" s="100"/>
      <c r="L4" s="102"/>
      <c r="M4" s="103"/>
    </row>
    <row r="5" spans="1:13" s="33" customFormat="1" ht="90" customHeight="1">
      <c r="A5" s="31">
        <v>1</v>
      </c>
      <c r="B5" s="16" t="s">
        <v>102</v>
      </c>
      <c r="C5" s="12" t="s">
        <v>80</v>
      </c>
      <c r="D5" s="1" t="s">
        <v>199</v>
      </c>
      <c r="E5" s="2">
        <f>(F5+G5)/H5</f>
        <v>0.238731897814178</v>
      </c>
      <c r="F5" s="3">
        <v>6235</v>
      </c>
      <c r="G5" s="3">
        <v>2568</v>
      </c>
      <c r="H5" s="3">
        <v>36874</v>
      </c>
      <c r="I5" s="3">
        <f>21758+2569</f>
        <v>24327</v>
      </c>
      <c r="J5" s="3">
        <f t="shared" ref="J5:J64" si="0">H5-I5</f>
        <v>12547</v>
      </c>
      <c r="K5" s="22" t="s">
        <v>34</v>
      </c>
      <c r="L5" s="22" t="s">
        <v>52</v>
      </c>
      <c r="M5" s="32" t="s">
        <v>181</v>
      </c>
    </row>
    <row r="6" spans="1:13" s="33" customFormat="1" ht="117" customHeight="1">
      <c r="A6" s="31">
        <v>2</v>
      </c>
      <c r="B6" s="16" t="s">
        <v>102</v>
      </c>
      <c r="C6" s="12" t="s">
        <v>81</v>
      </c>
      <c r="D6" s="1" t="s">
        <v>231</v>
      </c>
      <c r="E6" s="2">
        <f>(F6+G6)/H6</f>
        <v>0.35967342991575385</v>
      </c>
      <c r="F6" s="4">
        <v>37587</v>
      </c>
      <c r="G6" s="4">
        <v>1093</v>
      </c>
      <c r="H6" s="4">
        <v>107542</v>
      </c>
      <c r="I6" s="4">
        <v>44695</v>
      </c>
      <c r="J6" s="4">
        <f t="shared" si="0"/>
        <v>62847</v>
      </c>
      <c r="K6" s="22" t="s">
        <v>60</v>
      </c>
      <c r="L6" s="22" t="s">
        <v>232</v>
      </c>
      <c r="M6" s="32" t="s">
        <v>181</v>
      </c>
    </row>
    <row r="7" spans="1:13" s="33" customFormat="1" ht="95.25" customHeight="1">
      <c r="A7" s="31">
        <v>3</v>
      </c>
      <c r="B7" s="16" t="s">
        <v>100</v>
      </c>
      <c r="C7" s="12" t="s">
        <v>233</v>
      </c>
      <c r="D7" s="1" t="s">
        <v>231</v>
      </c>
      <c r="E7" s="2">
        <f>(F7+G7)/H7</f>
        <v>0.22551484505212011</v>
      </c>
      <c r="F7" s="4">
        <v>6747</v>
      </c>
      <c r="G7" s="4">
        <v>1236</v>
      </c>
      <c r="H7" s="4">
        <f>36003-604</f>
        <v>35399</v>
      </c>
      <c r="I7" s="4">
        <f>14091-604</f>
        <v>13487</v>
      </c>
      <c r="J7" s="4">
        <f t="shared" si="0"/>
        <v>21912</v>
      </c>
      <c r="K7" s="22" t="s">
        <v>33</v>
      </c>
      <c r="L7" s="22" t="s">
        <v>234</v>
      </c>
      <c r="M7" s="32" t="s">
        <v>181</v>
      </c>
    </row>
    <row r="8" spans="1:13" s="33" customFormat="1" ht="163.5" customHeight="1">
      <c r="A8" s="31">
        <v>4</v>
      </c>
      <c r="B8" s="16" t="s">
        <v>100</v>
      </c>
      <c r="C8" s="12" t="s">
        <v>75</v>
      </c>
      <c r="D8" s="1" t="s">
        <v>231</v>
      </c>
      <c r="E8" s="2">
        <f>(F8+G8)/H8</f>
        <v>0.7459486216032265</v>
      </c>
      <c r="F8" s="4">
        <v>129014</v>
      </c>
      <c r="G8" s="4">
        <v>3600</v>
      </c>
      <c r="H8" s="36">
        <f>180339-2560</f>
        <v>177779</v>
      </c>
      <c r="I8" s="36">
        <f>59303-2560</f>
        <v>56743</v>
      </c>
      <c r="J8" s="36">
        <f t="shared" si="0"/>
        <v>121036</v>
      </c>
      <c r="K8" s="23" t="s">
        <v>169</v>
      </c>
      <c r="L8" s="23" t="s">
        <v>150</v>
      </c>
      <c r="M8" s="32" t="s">
        <v>181</v>
      </c>
    </row>
    <row r="9" spans="1:13" s="33" customFormat="1" ht="95.25" customHeight="1">
      <c r="A9" s="31">
        <v>5</v>
      </c>
      <c r="B9" s="16" t="s">
        <v>100</v>
      </c>
      <c r="C9" s="12" t="s">
        <v>235</v>
      </c>
      <c r="D9" s="1" t="s">
        <v>200</v>
      </c>
      <c r="E9" s="37" t="s">
        <v>236</v>
      </c>
      <c r="F9" s="3">
        <v>0</v>
      </c>
      <c r="G9" s="3">
        <v>0</v>
      </c>
      <c r="H9" s="3">
        <v>7145</v>
      </c>
      <c r="I9" s="3">
        <v>4059</v>
      </c>
      <c r="J9" s="3">
        <f t="shared" si="0"/>
        <v>3086</v>
      </c>
      <c r="K9" s="24" t="s">
        <v>18</v>
      </c>
      <c r="L9" s="24" t="s">
        <v>237</v>
      </c>
      <c r="M9" s="32" t="s">
        <v>181</v>
      </c>
    </row>
    <row r="10" spans="1:13" s="33" customFormat="1" ht="106.5" customHeight="1">
      <c r="A10" s="31">
        <v>6</v>
      </c>
      <c r="B10" s="16" t="s">
        <v>102</v>
      </c>
      <c r="C10" s="1" t="s">
        <v>238</v>
      </c>
      <c r="D10" s="12" t="s">
        <v>239</v>
      </c>
      <c r="E10" s="2">
        <f>(F10+G10)/H10</f>
        <v>0.28208007601606705</v>
      </c>
      <c r="F10" s="3">
        <v>12416</v>
      </c>
      <c r="G10" s="3">
        <v>646</v>
      </c>
      <c r="H10" s="3">
        <v>46306</v>
      </c>
      <c r="I10" s="3">
        <f>10075+3767</f>
        <v>13842</v>
      </c>
      <c r="J10" s="3">
        <f t="shared" si="0"/>
        <v>32464</v>
      </c>
      <c r="K10" s="22" t="s">
        <v>86</v>
      </c>
      <c r="L10" s="22" t="s">
        <v>173</v>
      </c>
      <c r="M10" s="32" t="s">
        <v>181</v>
      </c>
    </row>
    <row r="11" spans="1:13" s="33" customFormat="1" ht="132" customHeight="1">
      <c r="A11" s="31">
        <v>7</v>
      </c>
      <c r="B11" s="16" t="s">
        <v>102</v>
      </c>
      <c r="C11" s="12" t="s">
        <v>159</v>
      </c>
      <c r="D11" s="1" t="s">
        <v>200</v>
      </c>
      <c r="E11" s="2">
        <f>(F11+G11)/30021</f>
        <v>0.12674461210485993</v>
      </c>
      <c r="F11" s="3">
        <v>3540</v>
      </c>
      <c r="G11" s="3">
        <v>265</v>
      </c>
      <c r="H11" s="3">
        <v>39440</v>
      </c>
      <c r="I11" s="3">
        <v>26860</v>
      </c>
      <c r="J11" s="3">
        <f t="shared" si="0"/>
        <v>12580</v>
      </c>
      <c r="K11" s="22" t="s">
        <v>134</v>
      </c>
      <c r="L11" s="22" t="s">
        <v>51</v>
      </c>
      <c r="M11" s="32" t="s">
        <v>181</v>
      </c>
    </row>
    <row r="12" spans="1:13" s="33" customFormat="1" ht="96.75" customHeight="1">
      <c r="A12" s="31">
        <v>8</v>
      </c>
      <c r="B12" s="16" t="s">
        <v>102</v>
      </c>
      <c r="C12" s="12" t="s">
        <v>240</v>
      </c>
      <c r="D12" s="1" t="s">
        <v>200</v>
      </c>
      <c r="E12" s="2" t="s">
        <v>109</v>
      </c>
      <c r="F12" s="3">
        <v>0</v>
      </c>
      <c r="G12" s="3">
        <v>0</v>
      </c>
      <c r="H12" s="3">
        <v>19906</v>
      </c>
      <c r="I12" s="3">
        <v>11635</v>
      </c>
      <c r="J12" s="3">
        <f t="shared" si="0"/>
        <v>8271</v>
      </c>
      <c r="K12" s="24" t="s">
        <v>18</v>
      </c>
      <c r="L12" s="24" t="s">
        <v>110</v>
      </c>
      <c r="M12" s="32" t="s">
        <v>181</v>
      </c>
    </row>
    <row r="13" spans="1:13" s="33" customFormat="1" ht="101.25" customHeight="1">
      <c r="A13" s="31">
        <v>9</v>
      </c>
      <c r="B13" s="16" t="s">
        <v>102</v>
      </c>
      <c r="C13" s="12" t="s">
        <v>133</v>
      </c>
      <c r="D13" s="1" t="s">
        <v>200</v>
      </c>
      <c r="E13" s="2" t="s">
        <v>109</v>
      </c>
      <c r="F13" s="3">
        <v>0</v>
      </c>
      <c r="G13" s="3">
        <v>0</v>
      </c>
      <c r="H13" s="3">
        <v>7984</v>
      </c>
      <c r="I13" s="3">
        <v>3563</v>
      </c>
      <c r="J13" s="3">
        <f t="shared" si="0"/>
        <v>4421</v>
      </c>
      <c r="K13" s="24" t="s">
        <v>18</v>
      </c>
      <c r="L13" s="24" t="s">
        <v>110</v>
      </c>
      <c r="M13" s="32" t="s">
        <v>181</v>
      </c>
    </row>
    <row r="14" spans="1:13" s="33" customFormat="1" ht="127.5" customHeight="1">
      <c r="A14" s="31">
        <v>10</v>
      </c>
      <c r="B14" s="16" t="s">
        <v>102</v>
      </c>
      <c r="C14" s="12" t="s">
        <v>82</v>
      </c>
      <c r="D14" s="1" t="s">
        <v>126</v>
      </c>
      <c r="E14" s="2">
        <f t="shared" ref="E14:E34" si="1">(F14+G14)/H14</f>
        <v>0.51914088328507257</v>
      </c>
      <c r="F14" s="4">
        <v>378054</v>
      </c>
      <c r="G14" s="4">
        <v>31788</v>
      </c>
      <c r="H14" s="4">
        <v>789462</v>
      </c>
      <c r="I14" s="4">
        <v>245366</v>
      </c>
      <c r="J14" s="4">
        <f t="shared" si="0"/>
        <v>544096</v>
      </c>
      <c r="K14" s="22" t="s">
        <v>59</v>
      </c>
      <c r="L14" s="22" t="s">
        <v>48</v>
      </c>
      <c r="M14" s="32" t="s">
        <v>181</v>
      </c>
    </row>
    <row r="15" spans="1:13" s="33" customFormat="1" ht="99.75" customHeight="1">
      <c r="A15" s="31">
        <v>11</v>
      </c>
      <c r="B15" s="16" t="s">
        <v>102</v>
      </c>
      <c r="C15" s="12" t="s">
        <v>241</v>
      </c>
      <c r="D15" s="12" t="s">
        <v>242</v>
      </c>
      <c r="E15" s="2">
        <f t="shared" si="1"/>
        <v>0.94528727988140271</v>
      </c>
      <c r="F15" s="4">
        <v>51778</v>
      </c>
      <c r="G15" s="4">
        <v>16450</v>
      </c>
      <c r="H15" s="4">
        <v>72177</v>
      </c>
      <c r="I15" s="4">
        <v>2833</v>
      </c>
      <c r="J15" s="4">
        <f t="shared" si="0"/>
        <v>69344</v>
      </c>
      <c r="K15" s="25" t="s">
        <v>22</v>
      </c>
      <c r="L15" s="23" t="s">
        <v>49</v>
      </c>
      <c r="M15" s="32" t="s">
        <v>181</v>
      </c>
    </row>
    <row r="16" spans="1:13" s="33" customFormat="1" ht="108.75" customHeight="1">
      <c r="A16" s="31">
        <v>12</v>
      </c>
      <c r="B16" s="16" t="s">
        <v>102</v>
      </c>
      <c r="C16" s="1" t="s">
        <v>243</v>
      </c>
      <c r="D16" s="12" t="s">
        <v>201</v>
      </c>
      <c r="E16" s="2">
        <f t="shared" si="1"/>
        <v>0.50700957727873186</v>
      </c>
      <c r="F16" s="3">
        <v>122060</v>
      </c>
      <c r="G16" s="3">
        <v>758</v>
      </c>
      <c r="H16" s="3">
        <v>242240</v>
      </c>
      <c r="I16" s="3">
        <f>40717+3241</f>
        <v>43958</v>
      </c>
      <c r="J16" s="3">
        <f t="shared" si="0"/>
        <v>198282</v>
      </c>
      <c r="K16" s="22" t="s">
        <v>149</v>
      </c>
      <c r="L16" s="22" t="s">
        <v>50</v>
      </c>
      <c r="M16" s="32" t="s">
        <v>181</v>
      </c>
    </row>
    <row r="17" spans="1:13" s="33" customFormat="1" ht="133.5" customHeight="1">
      <c r="A17" s="31">
        <v>13</v>
      </c>
      <c r="B17" s="16" t="s">
        <v>94</v>
      </c>
      <c r="C17" s="12" t="s">
        <v>79</v>
      </c>
      <c r="D17" s="1" t="s">
        <v>136</v>
      </c>
      <c r="E17" s="2">
        <f t="shared" si="1"/>
        <v>0.1753778217671019</v>
      </c>
      <c r="F17" s="3">
        <v>21229</v>
      </c>
      <c r="G17" s="3">
        <v>1806</v>
      </c>
      <c r="H17" s="3">
        <f>138738-1119-6273-1</f>
        <v>131345</v>
      </c>
      <c r="I17" s="3">
        <f>63850-1119-6273</f>
        <v>56458</v>
      </c>
      <c r="J17" s="3">
        <f t="shared" si="0"/>
        <v>74887</v>
      </c>
      <c r="K17" s="22" t="s">
        <v>244</v>
      </c>
      <c r="L17" s="22" t="s">
        <v>172</v>
      </c>
      <c r="M17" s="32" t="s">
        <v>181</v>
      </c>
    </row>
    <row r="18" spans="1:13" s="33" customFormat="1" ht="135.75" customHeight="1">
      <c r="A18" s="31">
        <v>14</v>
      </c>
      <c r="B18" s="16" t="s">
        <v>94</v>
      </c>
      <c r="C18" s="12" t="s">
        <v>160</v>
      </c>
      <c r="D18" s="1" t="s">
        <v>202</v>
      </c>
      <c r="E18" s="2">
        <f t="shared" si="1"/>
        <v>0.17552599635848676</v>
      </c>
      <c r="F18" s="3">
        <v>6790</v>
      </c>
      <c r="G18" s="3">
        <v>151</v>
      </c>
      <c r="H18" s="3">
        <v>39544</v>
      </c>
      <c r="I18" s="34">
        <v>22725</v>
      </c>
      <c r="J18" s="34">
        <f t="shared" si="0"/>
        <v>16819</v>
      </c>
      <c r="K18" s="22" t="s">
        <v>57</v>
      </c>
      <c r="L18" s="22" t="s">
        <v>245</v>
      </c>
      <c r="M18" s="32" t="s">
        <v>181</v>
      </c>
    </row>
    <row r="19" spans="1:13" s="33" customFormat="1" ht="114" customHeight="1">
      <c r="A19" s="31">
        <v>15</v>
      </c>
      <c r="B19" s="16" t="s">
        <v>94</v>
      </c>
      <c r="C19" s="12" t="s">
        <v>161</v>
      </c>
      <c r="D19" s="1" t="s">
        <v>203</v>
      </c>
      <c r="E19" s="2">
        <f t="shared" si="1"/>
        <v>0.30818503624148147</v>
      </c>
      <c r="F19" s="3">
        <v>12358</v>
      </c>
      <c r="G19" s="3">
        <v>440</v>
      </c>
      <c r="H19" s="3">
        <v>41527</v>
      </c>
      <c r="I19" s="34">
        <v>23862</v>
      </c>
      <c r="J19" s="34">
        <f t="shared" si="0"/>
        <v>17665</v>
      </c>
      <c r="K19" s="22" t="s">
        <v>58</v>
      </c>
      <c r="L19" s="22" t="s">
        <v>245</v>
      </c>
      <c r="M19" s="32" t="s">
        <v>181</v>
      </c>
    </row>
    <row r="20" spans="1:13" s="33" customFormat="1" ht="96" customHeight="1">
      <c r="A20" s="31">
        <v>16</v>
      </c>
      <c r="B20" s="16" t="s">
        <v>94</v>
      </c>
      <c r="C20" s="12" t="s">
        <v>246</v>
      </c>
      <c r="D20" s="1" t="s">
        <v>43</v>
      </c>
      <c r="E20" s="2">
        <f t="shared" si="1"/>
        <v>0.20571481073134876</v>
      </c>
      <c r="F20" s="3">
        <v>4478</v>
      </c>
      <c r="G20" s="3">
        <v>0</v>
      </c>
      <c r="H20" s="3">
        <v>21768</v>
      </c>
      <c r="I20" s="3">
        <v>11718</v>
      </c>
      <c r="J20" s="3">
        <f t="shared" si="0"/>
        <v>10050</v>
      </c>
      <c r="K20" s="22" t="s">
        <v>23</v>
      </c>
      <c r="L20" s="22" t="s">
        <v>247</v>
      </c>
      <c r="M20" s="32" t="s">
        <v>181</v>
      </c>
    </row>
    <row r="21" spans="1:13" s="33" customFormat="1" ht="108" customHeight="1">
      <c r="A21" s="31">
        <v>17</v>
      </c>
      <c r="B21" s="16" t="s">
        <v>94</v>
      </c>
      <c r="C21" s="12" t="s">
        <v>163</v>
      </c>
      <c r="D21" s="12" t="s">
        <v>248</v>
      </c>
      <c r="E21" s="2">
        <f t="shared" si="1"/>
        <v>0.12575206407315584</v>
      </c>
      <c r="F21" s="3">
        <v>12606</v>
      </c>
      <c r="G21" s="3">
        <v>3676</v>
      </c>
      <c r="H21" s="3">
        <v>129477</v>
      </c>
      <c r="I21" s="3">
        <f>63737-2758</f>
        <v>60979</v>
      </c>
      <c r="J21" s="3">
        <f t="shared" si="0"/>
        <v>68498</v>
      </c>
      <c r="K21" s="22" t="s">
        <v>68</v>
      </c>
      <c r="L21" s="22" t="s">
        <v>249</v>
      </c>
      <c r="M21" s="32" t="s">
        <v>181</v>
      </c>
    </row>
    <row r="22" spans="1:13" s="33" customFormat="1" ht="143.25" customHeight="1">
      <c r="A22" s="31">
        <v>18</v>
      </c>
      <c r="B22" s="16" t="s">
        <v>94</v>
      </c>
      <c r="C22" s="12" t="s">
        <v>250</v>
      </c>
      <c r="D22" s="12" t="s">
        <v>251</v>
      </c>
      <c r="E22" s="2">
        <f t="shared" si="1"/>
        <v>0.19924297334299751</v>
      </c>
      <c r="F22" s="38">
        <v>14284</v>
      </c>
      <c r="G22" s="38">
        <v>12930</v>
      </c>
      <c r="H22" s="38">
        <f>208206-70022-1597</f>
        <v>136587</v>
      </c>
      <c r="I22" s="39">
        <f>70148-1597</f>
        <v>68551</v>
      </c>
      <c r="J22" s="39">
        <f t="shared" si="0"/>
        <v>68036</v>
      </c>
      <c r="K22" s="40" t="s">
        <v>63</v>
      </c>
      <c r="L22" s="22" t="s">
        <v>245</v>
      </c>
      <c r="M22" s="32" t="s">
        <v>181</v>
      </c>
    </row>
    <row r="23" spans="1:13" s="33" customFormat="1" ht="141.75" customHeight="1">
      <c r="A23" s="31">
        <v>19</v>
      </c>
      <c r="B23" s="16" t="s">
        <v>94</v>
      </c>
      <c r="C23" s="12" t="s">
        <v>252</v>
      </c>
      <c r="D23" s="12" t="s">
        <v>253</v>
      </c>
      <c r="E23" s="2">
        <f t="shared" si="1"/>
        <v>0.20930019680534578</v>
      </c>
      <c r="F23" s="3">
        <v>4442</v>
      </c>
      <c r="G23" s="3">
        <v>131</v>
      </c>
      <c r="H23" s="3">
        <f>29875-8026</f>
        <v>21849</v>
      </c>
      <c r="I23" s="3">
        <v>10993</v>
      </c>
      <c r="J23" s="3">
        <f t="shared" si="0"/>
        <v>10856</v>
      </c>
      <c r="K23" s="22" t="s">
        <v>64</v>
      </c>
      <c r="L23" s="22" t="s">
        <v>118</v>
      </c>
      <c r="M23" s="32" t="s">
        <v>181</v>
      </c>
    </row>
    <row r="24" spans="1:13" s="33" customFormat="1" ht="142.5" customHeight="1">
      <c r="A24" s="31">
        <v>20</v>
      </c>
      <c r="B24" s="16" t="s">
        <v>94</v>
      </c>
      <c r="C24" s="12" t="s">
        <v>166</v>
      </c>
      <c r="D24" s="1" t="s">
        <v>135</v>
      </c>
      <c r="E24" s="2">
        <f t="shared" si="1"/>
        <v>9.1473817358463383E-2</v>
      </c>
      <c r="F24" s="3">
        <v>18603</v>
      </c>
      <c r="G24" s="3">
        <v>1718</v>
      </c>
      <c r="H24" s="3">
        <v>222151</v>
      </c>
      <c r="I24" s="3">
        <f>90115-3677</f>
        <v>86438</v>
      </c>
      <c r="J24" s="3">
        <f t="shared" si="0"/>
        <v>135713</v>
      </c>
      <c r="K24" s="22" t="s">
        <v>55</v>
      </c>
      <c r="L24" s="22" t="s">
        <v>46</v>
      </c>
      <c r="M24" s="32" t="s">
        <v>181</v>
      </c>
    </row>
    <row r="25" spans="1:13" s="33" customFormat="1" ht="151.5" customHeight="1">
      <c r="A25" s="31">
        <v>21</v>
      </c>
      <c r="B25" s="16" t="s">
        <v>94</v>
      </c>
      <c r="C25" s="12" t="s">
        <v>167</v>
      </c>
      <c r="D25" s="1" t="s">
        <v>138</v>
      </c>
      <c r="E25" s="2">
        <f t="shared" si="1"/>
        <v>0.42429158805723849</v>
      </c>
      <c r="F25" s="3">
        <v>75048</v>
      </c>
      <c r="G25" s="3">
        <v>16484</v>
      </c>
      <c r="H25" s="3">
        <v>215729</v>
      </c>
      <c r="I25" s="3">
        <v>40731</v>
      </c>
      <c r="J25" s="3">
        <f t="shared" si="0"/>
        <v>174998</v>
      </c>
      <c r="K25" s="22" t="s">
        <v>24</v>
      </c>
      <c r="L25" s="22" t="s">
        <v>47</v>
      </c>
      <c r="M25" s="32" t="s">
        <v>181</v>
      </c>
    </row>
    <row r="26" spans="1:13" s="33" customFormat="1" ht="154.5" customHeight="1">
      <c r="A26" s="31">
        <v>22</v>
      </c>
      <c r="B26" s="16" t="s">
        <v>94</v>
      </c>
      <c r="C26" s="12" t="s">
        <v>168</v>
      </c>
      <c r="D26" s="1" t="s">
        <v>40</v>
      </c>
      <c r="E26" s="2">
        <f t="shared" si="1"/>
        <v>0.53538030900106337</v>
      </c>
      <c r="F26" s="3">
        <v>214045</v>
      </c>
      <c r="G26" s="3">
        <v>128320</v>
      </c>
      <c r="H26" s="3">
        <v>639480</v>
      </c>
      <c r="I26" s="3">
        <f>139361-5908</f>
        <v>133453</v>
      </c>
      <c r="J26" s="3">
        <f t="shared" si="0"/>
        <v>506027</v>
      </c>
      <c r="K26" s="22" t="s">
        <v>56</v>
      </c>
      <c r="L26" s="22" t="s">
        <v>41</v>
      </c>
      <c r="M26" s="32" t="s">
        <v>181</v>
      </c>
    </row>
    <row r="27" spans="1:13" s="33" customFormat="1" ht="100.5" customHeight="1">
      <c r="A27" s="31">
        <v>23</v>
      </c>
      <c r="B27" s="16" t="s">
        <v>101</v>
      </c>
      <c r="C27" s="1" t="s">
        <v>76</v>
      </c>
      <c r="D27" s="12" t="s">
        <v>254</v>
      </c>
      <c r="E27" s="2">
        <f t="shared" si="1"/>
        <v>0.37642018997951199</v>
      </c>
      <c r="F27" s="3">
        <v>1579</v>
      </c>
      <c r="G27" s="3">
        <v>442</v>
      </c>
      <c r="H27" s="3">
        <f>5458-89</f>
        <v>5369</v>
      </c>
      <c r="I27" s="3">
        <v>0</v>
      </c>
      <c r="J27" s="3">
        <f t="shared" si="0"/>
        <v>5369</v>
      </c>
      <c r="K27" s="22" t="s">
        <v>65</v>
      </c>
      <c r="L27" s="22" t="s">
        <v>182</v>
      </c>
      <c r="M27" s="32" t="s">
        <v>181</v>
      </c>
    </row>
    <row r="28" spans="1:13" s="33" customFormat="1" ht="97.5" customHeight="1">
      <c r="A28" s="31">
        <v>24</v>
      </c>
      <c r="B28" s="16" t="s">
        <v>101</v>
      </c>
      <c r="C28" s="1" t="s">
        <v>77</v>
      </c>
      <c r="D28" s="12" t="s">
        <v>130</v>
      </c>
      <c r="E28" s="2">
        <f t="shared" si="1"/>
        <v>0.3943713958962381</v>
      </c>
      <c r="F28" s="3">
        <v>63539</v>
      </c>
      <c r="G28" s="3">
        <v>1636</v>
      </c>
      <c r="H28" s="3">
        <f>165263</f>
        <v>165263</v>
      </c>
      <c r="I28" s="3">
        <v>53376</v>
      </c>
      <c r="J28" s="3">
        <f t="shared" si="0"/>
        <v>111887</v>
      </c>
      <c r="K28" s="22" t="s">
        <v>131</v>
      </c>
      <c r="L28" s="22" t="s">
        <v>183</v>
      </c>
      <c r="M28" s="32" t="s">
        <v>181</v>
      </c>
    </row>
    <row r="29" spans="1:13" s="33" customFormat="1" ht="153" customHeight="1">
      <c r="A29" s="31">
        <v>25</v>
      </c>
      <c r="B29" s="16" t="s">
        <v>97</v>
      </c>
      <c r="C29" s="1" t="s">
        <v>3</v>
      </c>
      <c r="D29" s="1" t="s">
        <v>122</v>
      </c>
      <c r="E29" s="2">
        <f t="shared" si="1"/>
        <v>8.5330685954710911E-2</v>
      </c>
      <c r="F29" s="3">
        <v>2161</v>
      </c>
      <c r="G29" s="3">
        <v>1449</v>
      </c>
      <c r="H29" s="3">
        <f>42305+1</f>
        <v>42306</v>
      </c>
      <c r="I29" s="3">
        <f>25676-584+1</f>
        <v>25093</v>
      </c>
      <c r="J29" s="3">
        <f t="shared" si="0"/>
        <v>17213</v>
      </c>
      <c r="K29" s="22" t="s">
        <v>184</v>
      </c>
      <c r="L29" s="22" t="s">
        <v>185</v>
      </c>
      <c r="M29" s="32" t="s">
        <v>181</v>
      </c>
    </row>
    <row r="30" spans="1:13" s="33" customFormat="1" ht="127.5" customHeight="1">
      <c r="A30" s="31">
        <v>26</v>
      </c>
      <c r="B30" s="16" t="s">
        <v>97</v>
      </c>
      <c r="C30" s="1" t="s">
        <v>255</v>
      </c>
      <c r="D30" s="1" t="s">
        <v>123</v>
      </c>
      <c r="E30" s="2">
        <f t="shared" si="1"/>
        <v>0.15127011007620661</v>
      </c>
      <c r="F30" s="3">
        <v>4057</v>
      </c>
      <c r="G30" s="3">
        <v>6662</v>
      </c>
      <c r="H30" s="3">
        <v>70860</v>
      </c>
      <c r="I30" s="3">
        <f>27815-381</f>
        <v>27434</v>
      </c>
      <c r="J30" s="3">
        <f t="shared" si="0"/>
        <v>43426</v>
      </c>
      <c r="K30" s="22" t="s">
        <v>186</v>
      </c>
      <c r="L30" s="22" t="s">
        <v>187</v>
      </c>
      <c r="M30" s="32" t="s">
        <v>181</v>
      </c>
    </row>
    <row r="31" spans="1:13" s="33" customFormat="1" ht="210.75" customHeight="1">
      <c r="A31" s="31">
        <v>27</v>
      </c>
      <c r="B31" s="16" t="s">
        <v>97</v>
      </c>
      <c r="C31" s="1" t="s">
        <v>4</v>
      </c>
      <c r="D31" s="1" t="s">
        <v>123</v>
      </c>
      <c r="E31" s="2">
        <f t="shared" si="1"/>
        <v>0.38663058369079434</v>
      </c>
      <c r="F31" s="3">
        <v>5629</v>
      </c>
      <c r="G31" s="3">
        <v>28802</v>
      </c>
      <c r="H31" s="3">
        <v>89054</v>
      </c>
      <c r="I31" s="3">
        <f>27360-316</f>
        <v>27044</v>
      </c>
      <c r="J31" s="3">
        <f t="shared" si="0"/>
        <v>62010</v>
      </c>
      <c r="K31" s="22" t="s">
        <v>107</v>
      </c>
      <c r="L31" s="22" t="s">
        <v>188</v>
      </c>
      <c r="M31" s="32" t="s">
        <v>181</v>
      </c>
    </row>
    <row r="32" spans="1:13" s="33" customFormat="1" ht="132.75" customHeight="1">
      <c r="A32" s="31">
        <v>28</v>
      </c>
      <c r="B32" s="16" t="s">
        <v>97</v>
      </c>
      <c r="C32" s="1" t="s">
        <v>5</v>
      </c>
      <c r="D32" s="1" t="s">
        <v>198</v>
      </c>
      <c r="E32" s="2">
        <f t="shared" si="1"/>
        <v>0.10412863136991128</v>
      </c>
      <c r="F32" s="3">
        <v>3251</v>
      </c>
      <c r="G32" s="3">
        <v>0</v>
      </c>
      <c r="H32" s="3">
        <v>31221</v>
      </c>
      <c r="I32" s="3">
        <v>19507</v>
      </c>
      <c r="J32" s="3">
        <f t="shared" si="0"/>
        <v>11714</v>
      </c>
      <c r="K32" s="22" t="s">
        <v>189</v>
      </c>
      <c r="L32" s="22" t="s">
        <v>110</v>
      </c>
      <c r="M32" s="32" t="s">
        <v>181</v>
      </c>
    </row>
    <row r="33" spans="1:13" s="33" customFormat="1" ht="131.25" customHeight="1">
      <c r="A33" s="31">
        <v>29</v>
      </c>
      <c r="B33" s="16" t="s">
        <v>97</v>
      </c>
      <c r="C33" s="12" t="s">
        <v>6</v>
      </c>
      <c r="D33" s="1" t="s">
        <v>190</v>
      </c>
      <c r="E33" s="2">
        <f t="shared" si="1"/>
        <v>0.30511103299847681</v>
      </c>
      <c r="F33" s="3">
        <v>91276</v>
      </c>
      <c r="G33" s="3">
        <v>7677</v>
      </c>
      <c r="H33" s="3">
        <v>324318</v>
      </c>
      <c r="I33" s="3">
        <v>118491</v>
      </c>
      <c r="J33" s="3">
        <f t="shared" si="0"/>
        <v>205827</v>
      </c>
      <c r="K33" s="22" t="s">
        <v>25</v>
      </c>
      <c r="L33" s="22" t="s">
        <v>39</v>
      </c>
      <c r="M33" s="32" t="s">
        <v>181</v>
      </c>
    </row>
    <row r="34" spans="1:13" s="33" customFormat="1" ht="104.25" customHeight="1">
      <c r="A34" s="31">
        <v>30</v>
      </c>
      <c r="B34" s="16" t="s">
        <v>93</v>
      </c>
      <c r="C34" s="12" t="s">
        <v>85</v>
      </c>
      <c r="D34" s="1" t="s">
        <v>111</v>
      </c>
      <c r="E34" s="41">
        <f t="shared" si="1"/>
        <v>1.2700204614407677E-3</v>
      </c>
      <c r="F34" s="3">
        <v>18</v>
      </c>
      <c r="G34" s="3">
        <v>0</v>
      </c>
      <c r="H34" s="3">
        <v>14173</v>
      </c>
      <c r="I34" s="3">
        <v>9040</v>
      </c>
      <c r="J34" s="3">
        <f t="shared" si="0"/>
        <v>5133</v>
      </c>
      <c r="K34" s="22" t="s">
        <v>19</v>
      </c>
      <c r="L34" s="22" t="s">
        <v>110</v>
      </c>
      <c r="M34" s="32" t="s">
        <v>181</v>
      </c>
    </row>
    <row r="35" spans="1:13" s="33" customFormat="1" ht="90" customHeight="1">
      <c r="A35" s="31">
        <v>31</v>
      </c>
      <c r="B35" s="16" t="s">
        <v>93</v>
      </c>
      <c r="C35" s="12" t="s">
        <v>72</v>
      </c>
      <c r="D35" s="1" t="s">
        <v>42</v>
      </c>
      <c r="E35" s="2" t="s">
        <v>109</v>
      </c>
      <c r="F35" s="3">
        <v>0</v>
      </c>
      <c r="G35" s="3">
        <v>0</v>
      </c>
      <c r="H35" s="3">
        <v>62488</v>
      </c>
      <c r="I35" s="3">
        <v>40413</v>
      </c>
      <c r="J35" s="3">
        <f t="shared" si="0"/>
        <v>22075</v>
      </c>
      <c r="K35" s="24" t="s">
        <v>18</v>
      </c>
      <c r="L35" s="24" t="s">
        <v>110</v>
      </c>
      <c r="M35" s="32" t="s">
        <v>181</v>
      </c>
    </row>
    <row r="36" spans="1:13" s="33" customFormat="1" ht="148.5" customHeight="1">
      <c r="A36" s="31">
        <v>32</v>
      </c>
      <c r="B36" s="16" t="s">
        <v>93</v>
      </c>
      <c r="C36" s="12" t="s">
        <v>84</v>
      </c>
      <c r="D36" s="1" t="s">
        <v>112</v>
      </c>
      <c r="E36" s="2">
        <f>(F36+G36)/H36</f>
        <v>0.87751176239952955</v>
      </c>
      <c r="F36" s="3">
        <v>153789</v>
      </c>
      <c r="G36" s="3">
        <v>61068</v>
      </c>
      <c r="H36" s="3">
        <v>244848</v>
      </c>
      <c r="I36" s="3">
        <f>61559+1</f>
        <v>61560</v>
      </c>
      <c r="J36" s="3">
        <f t="shared" si="0"/>
        <v>183288</v>
      </c>
      <c r="K36" s="22" t="s">
        <v>108</v>
      </c>
      <c r="L36" s="22" t="s">
        <v>44</v>
      </c>
      <c r="M36" s="32" t="s">
        <v>181</v>
      </c>
    </row>
    <row r="37" spans="1:13" s="33" customFormat="1" ht="143.25" customHeight="1">
      <c r="A37" s="31">
        <v>33</v>
      </c>
      <c r="B37" s="16" t="s">
        <v>93</v>
      </c>
      <c r="C37" s="12" t="s">
        <v>113</v>
      </c>
      <c r="D37" s="1" t="s">
        <v>114</v>
      </c>
      <c r="E37" s="2">
        <f>(F37+G37)/H37</f>
        <v>0.14266524436015962</v>
      </c>
      <c r="F37" s="42">
        <v>21666</v>
      </c>
      <c r="G37" s="42">
        <v>0</v>
      </c>
      <c r="H37" s="42">
        <v>151866</v>
      </c>
      <c r="I37" s="42">
        <v>92238</v>
      </c>
      <c r="J37" s="42">
        <f t="shared" si="0"/>
        <v>59628</v>
      </c>
      <c r="K37" s="22" t="s">
        <v>20</v>
      </c>
      <c r="L37" s="22" t="s">
        <v>110</v>
      </c>
      <c r="M37" s="32" t="s">
        <v>181</v>
      </c>
    </row>
    <row r="38" spans="1:13" s="33" customFormat="1" ht="225.75" customHeight="1">
      <c r="A38" s="31">
        <v>34</v>
      </c>
      <c r="B38" s="16" t="s">
        <v>93</v>
      </c>
      <c r="C38" s="12" t="s">
        <v>256</v>
      </c>
      <c r="D38" s="1" t="s">
        <v>115</v>
      </c>
      <c r="E38" s="2">
        <f>(F38+G38)/H38</f>
        <v>0.17120808757150868</v>
      </c>
      <c r="F38" s="3">
        <v>21788</v>
      </c>
      <c r="G38" s="3">
        <v>82331</v>
      </c>
      <c r="H38" s="34">
        <f>744646-24565-79631-32110-197</f>
        <v>608143</v>
      </c>
      <c r="I38" s="3">
        <f>364154-32110-79631</f>
        <v>252413</v>
      </c>
      <c r="J38" s="3">
        <f t="shared" si="0"/>
        <v>355730</v>
      </c>
      <c r="K38" s="22" t="s">
        <v>21</v>
      </c>
      <c r="L38" s="22" t="s">
        <v>158</v>
      </c>
      <c r="M38" s="32" t="s">
        <v>181</v>
      </c>
    </row>
    <row r="39" spans="1:13" s="33" customFormat="1" ht="94.5" customHeight="1">
      <c r="A39" s="31">
        <v>35</v>
      </c>
      <c r="B39" s="16" t="s">
        <v>93</v>
      </c>
      <c r="C39" s="1" t="s">
        <v>78</v>
      </c>
      <c r="D39" s="1" t="s">
        <v>170</v>
      </c>
      <c r="E39" s="2">
        <f>(F39+G39)/H39</f>
        <v>0.17307255635114066</v>
      </c>
      <c r="F39" s="3">
        <v>5192</v>
      </c>
      <c r="G39" s="3">
        <v>6241</v>
      </c>
      <c r="H39" s="3">
        <v>66059</v>
      </c>
      <c r="I39" s="3">
        <v>6011</v>
      </c>
      <c r="J39" s="3">
        <f t="shared" si="0"/>
        <v>60048</v>
      </c>
      <c r="K39" s="22" t="s">
        <v>191</v>
      </c>
      <c r="L39" s="22" t="s">
        <v>192</v>
      </c>
      <c r="M39" s="32" t="s">
        <v>181</v>
      </c>
    </row>
    <row r="40" spans="1:13" s="33" customFormat="1" ht="86.25" customHeight="1">
      <c r="A40" s="31">
        <v>36</v>
      </c>
      <c r="B40" s="16" t="s">
        <v>93</v>
      </c>
      <c r="C40" s="12" t="s">
        <v>257</v>
      </c>
      <c r="D40" s="1" t="s">
        <v>71</v>
      </c>
      <c r="E40" s="2" t="s">
        <v>109</v>
      </c>
      <c r="F40" s="3">
        <v>0</v>
      </c>
      <c r="G40" s="3">
        <v>0</v>
      </c>
      <c r="H40" s="3">
        <v>12964</v>
      </c>
      <c r="I40" s="3">
        <f>6688+1</f>
        <v>6689</v>
      </c>
      <c r="J40" s="3">
        <f t="shared" si="0"/>
        <v>6275</v>
      </c>
      <c r="K40" s="24" t="s">
        <v>18</v>
      </c>
      <c r="L40" s="24" t="s">
        <v>110</v>
      </c>
      <c r="M40" s="32" t="s">
        <v>181</v>
      </c>
    </row>
    <row r="41" spans="1:13" s="33" customFormat="1" ht="109.5" customHeight="1">
      <c r="A41" s="31">
        <v>37</v>
      </c>
      <c r="B41" s="16" t="s">
        <v>93</v>
      </c>
      <c r="C41" s="1" t="s">
        <v>258</v>
      </c>
      <c r="D41" s="1" t="s">
        <v>171</v>
      </c>
      <c r="E41" s="2">
        <f t="shared" ref="E41:E48" si="2">(F41+G41)/H41</f>
        <v>0.62226951465155844</v>
      </c>
      <c r="F41" s="3">
        <v>87366</v>
      </c>
      <c r="G41" s="3">
        <v>61</v>
      </c>
      <c r="H41" s="3">
        <v>140497</v>
      </c>
      <c r="I41" s="3">
        <v>16056</v>
      </c>
      <c r="J41" s="3">
        <f t="shared" si="0"/>
        <v>124441</v>
      </c>
      <c r="K41" s="22" t="s">
        <v>193</v>
      </c>
      <c r="L41" s="22" t="s">
        <v>194</v>
      </c>
      <c r="M41" s="32" t="s">
        <v>181</v>
      </c>
    </row>
    <row r="42" spans="1:13" s="33" customFormat="1" ht="92.25" customHeight="1">
      <c r="A42" s="31">
        <v>38</v>
      </c>
      <c r="B42" s="16" t="s">
        <v>93</v>
      </c>
      <c r="C42" s="12" t="s">
        <v>74</v>
      </c>
      <c r="D42" s="12" t="s">
        <v>116</v>
      </c>
      <c r="E42" s="2">
        <f t="shared" si="2"/>
        <v>0.47359009442269395</v>
      </c>
      <c r="F42" s="3">
        <v>139836</v>
      </c>
      <c r="G42" s="3">
        <v>0</v>
      </c>
      <c r="H42" s="3">
        <v>295268</v>
      </c>
      <c r="I42" s="3">
        <v>35426</v>
      </c>
      <c r="J42" s="3">
        <f t="shared" si="0"/>
        <v>259842</v>
      </c>
      <c r="K42" s="18" t="s">
        <v>67</v>
      </c>
      <c r="L42" s="18" t="s">
        <v>110</v>
      </c>
      <c r="M42" s="32" t="s">
        <v>181</v>
      </c>
    </row>
    <row r="43" spans="1:13" s="33" customFormat="1" ht="67.5" customHeight="1">
      <c r="A43" s="31">
        <v>39</v>
      </c>
      <c r="B43" s="16" t="s">
        <v>93</v>
      </c>
      <c r="C43" s="12" t="s">
        <v>83</v>
      </c>
      <c r="D43" s="12" t="s">
        <v>143</v>
      </c>
      <c r="E43" s="2">
        <f t="shared" si="2"/>
        <v>0.67932975752471303</v>
      </c>
      <c r="F43" s="3">
        <v>30650</v>
      </c>
      <c r="G43" s="3">
        <v>0</v>
      </c>
      <c r="H43" s="3">
        <v>45118</v>
      </c>
      <c r="I43" s="3">
        <v>8857</v>
      </c>
      <c r="J43" s="3">
        <f t="shared" si="0"/>
        <v>36261</v>
      </c>
      <c r="K43" s="22" t="s">
        <v>61</v>
      </c>
      <c r="L43" s="22" t="s">
        <v>110</v>
      </c>
      <c r="M43" s="32" t="s">
        <v>181</v>
      </c>
    </row>
    <row r="44" spans="1:13" s="33" customFormat="1" ht="107.25" customHeight="1">
      <c r="A44" s="31">
        <v>40</v>
      </c>
      <c r="B44" s="16" t="s">
        <v>93</v>
      </c>
      <c r="C44" s="1" t="s">
        <v>259</v>
      </c>
      <c r="D44" s="1" t="s">
        <v>139</v>
      </c>
      <c r="E44" s="2">
        <f t="shared" si="2"/>
        <v>0.81751455327765121</v>
      </c>
      <c r="F44" s="3">
        <v>22610</v>
      </c>
      <c r="G44" s="3">
        <v>0</v>
      </c>
      <c r="H44" s="3">
        <v>27657</v>
      </c>
      <c r="I44" s="3">
        <v>0</v>
      </c>
      <c r="J44" s="3">
        <f t="shared" si="0"/>
        <v>27657</v>
      </c>
      <c r="K44" s="22" t="s">
        <v>140</v>
      </c>
      <c r="L44" s="22" t="s">
        <v>110</v>
      </c>
      <c r="M44" s="32" t="s">
        <v>181</v>
      </c>
    </row>
    <row r="45" spans="1:13" s="33" customFormat="1" ht="105.75" customHeight="1">
      <c r="A45" s="31">
        <v>41</v>
      </c>
      <c r="B45" s="16" t="s">
        <v>93</v>
      </c>
      <c r="C45" s="1" t="s">
        <v>54</v>
      </c>
      <c r="D45" s="1" t="s">
        <v>139</v>
      </c>
      <c r="E45" s="2">
        <f t="shared" si="2"/>
        <v>0.62847736625514405</v>
      </c>
      <c r="F45" s="3">
        <v>7636</v>
      </c>
      <c r="G45" s="3">
        <v>0</v>
      </c>
      <c r="H45" s="3">
        <v>12150</v>
      </c>
      <c r="I45" s="3">
        <f>10341</f>
        <v>10341</v>
      </c>
      <c r="J45" s="3">
        <f t="shared" si="0"/>
        <v>1809</v>
      </c>
      <c r="K45" s="22" t="s">
        <v>141</v>
      </c>
      <c r="L45" s="22" t="s">
        <v>110</v>
      </c>
      <c r="M45" s="32" t="s">
        <v>181</v>
      </c>
    </row>
    <row r="46" spans="1:13" s="33" customFormat="1" ht="92.25" customHeight="1">
      <c r="A46" s="31">
        <v>42</v>
      </c>
      <c r="B46" s="16" t="s">
        <v>93</v>
      </c>
      <c r="C46" s="12" t="s">
        <v>144</v>
      </c>
      <c r="D46" s="12" t="s">
        <v>145</v>
      </c>
      <c r="E46" s="2">
        <f t="shared" si="2"/>
        <v>0.88686913064967876</v>
      </c>
      <c r="F46" s="3">
        <v>31940</v>
      </c>
      <c r="G46" s="3">
        <v>358</v>
      </c>
      <c r="H46" s="3">
        <v>36418</v>
      </c>
      <c r="I46" s="3">
        <v>8857</v>
      </c>
      <c r="J46" s="3">
        <f t="shared" si="0"/>
        <v>27561</v>
      </c>
      <c r="K46" s="22" t="s">
        <v>35</v>
      </c>
      <c r="L46" s="22" t="s">
        <v>45</v>
      </c>
      <c r="M46" s="32" t="s">
        <v>181</v>
      </c>
    </row>
    <row r="47" spans="1:13" s="35" customFormat="1" ht="182.25" customHeight="1">
      <c r="A47" s="31">
        <v>43</v>
      </c>
      <c r="B47" s="16" t="s">
        <v>98</v>
      </c>
      <c r="C47" s="12" t="s">
        <v>7</v>
      </c>
      <c r="D47" s="1" t="s">
        <v>127</v>
      </c>
      <c r="E47" s="2">
        <f t="shared" si="2"/>
        <v>0.40422922401307521</v>
      </c>
      <c r="F47" s="3">
        <v>364595</v>
      </c>
      <c r="G47" s="3">
        <v>87269</v>
      </c>
      <c r="H47" s="3">
        <f>1112234+5607</f>
        <v>1117841</v>
      </c>
      <c r="I47" s="3">
        <v>434525</v>
      </c>
      <c r="J47" s="3">
        <f t="shared" si="0"/>
        <v>683316</v>
      </c>
      <c r="K47" s="24" t="s">
        <v>28</v>
      </c>
      <c r="L47" s="22" t="s">
        <v>128</v>
      </c>
      <c r="M47" s="32" t="s">
        <v>181</v>
      </c>
    </row>
    <row r="48" spans="1:13" s="35" customFormat="1" ht="180" customHeight="1">
      <c r="A48" s="31">
        <v>44</v>
      </c>
      <c r="B48" s="16" t="s">
        <v>98</v>
      </c>
      <c r="C48" s="12" t="s">
        <v>8</v>
      </c>
      <c r="D48" s="1" t="s">
        <v>89</v>
      </c>
      <c r="E48" s="2">
        <f t="shared" si="2"/>
        <v>0.1359273306175961</v>
      </c>
      <c r="F48" s="3">
        <v>67389</v>
      </c>
      <c r="G48" s="3">
        <v>25507</v>
      </c>
      <c r="H48" s="3">
        <v>683424</v>
      </c>
      <c r="I48" s="3">
        <v>279512</v>
      </c>
      <c r="J48" s="3">
        <f t="shared" si="0"/>
        <v>403912</v>
      </c>
      <c r="K48" s="43" t="s">
        <v>29</v>
      </c>
      <c r="L48" s="22" t="s">
        <v>128</v>
      </c>
      <c r="M48" s="32" t="s">
        <v>181</v>
      </c>
    </row>
    <row r="49" spans="1:13" s="35" customFormat="1" ht="127.5" customHeight="1">
      <c r="A49" s="31">
        <v>45</v>
      </c>
      <c r="B49" s="16" t="s">
        <v>98</v>
      </c>
      <c r="C49" s="12" t="s">
        <v>9</v>
      </c>
      <c r="D49" s="1" t="s">
        <v>89</v>
      </c>
      <c r="E49" s="2" t="s">
        <v>109</v>
      </c>
      <c r="F49" s="3">
        <v>520</v>
      </c>
      <c r="G49" s="3">
        <v>0</v>
      </c>
      <c r="H49" s="3">
        <v>388098</v>
      </c>
      <c r="I49" s="3">
        <v>218917</v>
      </c>
      <c r="J49" s="3">
        <f t="shared" si="0"/>
        <v>169181</v>
      </c>
      <c r="K49" s="24" t="s">
        <v>18</v>
      </c>
      <c r="L49" s="24" t="s">
        <v>110</v>
      </c>
      <c r="M49" s="32" t="s">
        <v>181</v>
      </c>
    </row>
    <row r="50" spans="1:13" s="33" customFormat="1" ht="136.5" customHeight="1">
      <c r="A50" s="31">
        <v>46</v>
      </c>
      <c r="B50" s="16" t="s">
        <v>98</v>
      </c>
      <c r="C50" s="12" t="s">
        <v>177</v>
      </c>
      <c r="D50" s="1" t="s">
        <v>124</v>
      </c>
      <c r="E50" s="2">
        <f t="shared" ref="E50:E58" si="3">(F50+G50)/H50</f>
        <v>0.36096938775510207</v>
      </c>
      <c r="F50" s="3">
        <v>752</v>
      </c>
      <c r="G50" s="3">
        <v>380</v>
      </c>
      <c r="H50" s="3">
        <v>3136</v>
      </c>
      <c r="I50" s="3">
        <v>2318</v>
      </c>
      <c r="J50" s="3">
        <f t="shared" si="0"/>
        <v>818</v>
      </c>
      <c r="K50" s="17" t="s">
        <v>26</v>
      </c>
      <c r="L50" s="18" t="s">
        <v>53</v>
      </c>
      <c r="M50" s="32" t="s">
        <v>181</v>
      </c>
    </row>
    <row r="51" spans="1:13" s="33" customFormat="1" ht="125.25" customHeight="1">
      <c r="A51" s="31">
        <v>47</v>
      </c>
      <c r="B51" s="16" t="s">
        <v>98</v>
      </c>
      <c r="C51" s="12" t="s">
        <v>178</v>
      </c>
      <c r="D51" s="1" t="s">
        <v>124</v>
      </c>
      <c r="E51" s="2">
        <f t="shared" si="3"/>
        <v>0.22605063951970764</v>
      </c>
      <c r="F51" s="3">
        <v>683</v>
      </c>
      <c r="G51" s="3">
        <v>183</v>
      </c>
      <c r="H51" s="3">
        <v>3831</v>
      </c>
      <c r="I51" s="3">
        <f>1069+470</f>
        <v>1539</v>
      </c>
      <c r="J51" s="3">
        <f t="shared" si="0"/>
        <v>2292</v>
      </c>
      <c r="K51" s="17" t="s">
        <v>26</v>
      </c>
      <c r="L51" s="18" t="s">
        <v>180</v>
      </c>
      <c r="M51" s="32" t="s">
        <v>181</v>
      </c>
    </row>
    <row r="52" spans="1:13" s="33" customFormat="1" ht="81.75" customHeight="1">
      <c r="A52" s="31">
        <v>48</v>
      </c>
      <c r="B52" s="16" t="s">
        <v>98</v>
      </c>
      <c r="C52" s="12" t="s">
        <v>205</v>
      </c>
      <c r="D52" s="1" t="s">
        <v>124</v>
      </c>
      <c r="E52" s="2">
        <f>(F52+G52)/H52</f>
        <v>0.52751604533661067</v>
      </c>
      <c r="F52" s="3">
        <v>3863</v>
      </c>
      <c r="G52" s="3">
        <v>0</v>
      </c>
      <c r="H52" s="3">
        <v>7323</v>
      </c>
      <c r="I52" s="3">
        <v>4890</v>
      </c>
      <c r="J52" s="3">
        <f>H52-I52</f>
        <v>2433</v>
      </c>
      <c r="K52" s="22" t="s">
        <v>176</v>
      </c>
      <c r="L52" s="18" t="s">
        <v>110</v>
      </c>
      <c r="M52" s="32" t="s">
        <v>181</v>
      </c>
    </row>
    <row r="53" spans="1:13" s="33" customFormat="1" ht="132.75" customHeight="1">
      <c r="A53" s="31">
        <v>49</v>
      </c>
      <c r="B53" s="16" t="s">
        <v>98</v>
      </c>
      <c r="C53" s="12" t="s">
        <v>204</v>
      </c>
      <c r="D53" s="12" t="s">
        <v>124</v>
      </c>
      <c r="E53" s="2">
        <f t="shared" si="3"/>
        <v>1.1492597850334618</v>
      </c>
      <c r="F53" s="3">
        <v>10487</v>
      </c>
      <c r="G53" s="3">
        <v>847</v>
      </c>
      <c r="H53" s="3">
        <v>9862</v>
      </c>
      <c r="I53" s="3">
        <f>4774+142</f>
        <v>4916</v>
      </c>
      <c r="J53" s="3">
        <f t="shared" si="0"/>
        <v>4946</v>
      </c>
      <c r="K53" s="24" t="s">
        <v>27</v>
      </c>
      <c r="L53" s="22" t="s">
        <v>53</v>
      </c>
      <c r="M53" s="32" t="s">
        <v>181</v>
      </c>
    </row>
    <row r="54" spans="1:13" s="33" customFormat="1" ht="90" customHeight="1">
      <c r="A54" s="31">
        <v>50</v>
      </c>
      <c r="B54" s="16" t="s">
        <v>98</v>
      </c>
      <c r="C54" s="12" t="s">
        <v>69</v>
      </c>
      <c r="D54" s="12" t="s">
        <v>206</v>
      </c>
      <c r="E54" s="2">
        <f t="shared" si="3"/>
        <v>0.1797432239657632</v>
      </c>
      <c r="F54" s="3">
        <v>1763</v>
      </c>
      <c r="G54" s="3">
        <v>1</v>
      </c>
      <c r="H54" s="3">
        <v>9814</v>
      </c>
      <c r="I54" s="3">
        <v>4941</v>
      </c>
      <c r="J54" s="3">
        <f t="shared" si="0"/>
        <v>4873</v>
      </c>
      <c r="K54" s="22" t="s">
        <v>70</v>
      </c>
      <c r="L54" s="24" t="s">
        <v>179</v>
      </c>
      <c r="M54" s="32" t="s">
        <v>181</v>
      </c>
    </row>
    <row r="55" spans="1:13" s="33" customFormat="1" ht="84.75" customHeight="1">
      <c r="A55" s="31">
        <v>51</v>
      </c>
      <c r="B55" s="16" t="s">
        <v>99</v>
      </c>
      <c r="C55" s="1" t="s">
        <v>13</v>
      </c>
      <c r="D55" s="1" t="s">
        <v>87</v>
      </c>
      <c r="E55" s="2">
        <f t="shared" si="3"/>
        <v>0.55794407168397508</v>
      </c>
      <c r="F55" s="3">
        <v>77932</v>
      </c>
      <c r="G55" s="3">
        <v>400</v>
      </c>
      <c r="H55" s="3">
        <v>140394</v>
      </c>
      <c r="I55" s="3">
        <v>48814</v>
      </c>
      <c r="J55" s="3">
        <f t="shared" si="0"/>
        <v>91580</v>
      </c>
      <c r="K55" s="22" t="s">
        <v>66</v>
      </c>
      <c r="L55" s="22" t="s">
        <v>91</v>
      </c>
      <c r="M55" s="32" t="s">
        <v>181</v>
      </c>
    </row>
    <row r="56" spans="1:13" s="33" customFormat="1" ht="96.75" customHeight="1">
      <c r="A56" s="31">
        <v>52</v>
      </c>
      <c r="B56" s="16" t="s">
        <v>99</v>
      </c>
      <c r="C56" s="1" t="s">
        <v>12</v>
      </c>
      <c r="D56" s="1" t="s">
        <v>88</v>
      </c>
      <c r="E56" s="2">
        <f t="shared" si="3"/>
        <v>0.58523119392684608</v>
      </c>
      <c r="F56" s="3">
        <v>819</v>
      </c>
      <c r="G56" s="3">
        <v>29</v>
      </c>
      <c r="H56" s="3">
        <v>1449</v>
      </c>
      <c r="I56" s="3">
        <f>176+455</f>
        <v>631</v>
      </c>
      <c r="J56" s="3">
        <f t="shared" si="0"/>
        <v>818</v>
      </c>
      <c r="K56" s="17" t="s">
        <v>31</v>
      </c>
      <c r="L56" s="18" t="s">
        <v>157</v>
      </c>
      <c r="M56" s="32" t="s">
        <v>181</v>
      </c>
    </row>
    <row r="57" spans="1:13" s="33" customFormat="1" ht="100.5" customHeight="1">
      <c r="A57" s="31">
        <v>53</v>
      </c>
      <c r="B57" s="16" t="s">
        <v>99</v>
      </c>
      <c r="C57" s="1" t="s">
        <v>11</v>
      </c>
      <c r="D57" s="1" t="s">
        <v>88</v>
      </c>
      <c r="E57" s="2">
        <f t="shared" si="3"/>
        <v>0.8878939828080229</v>
      </c>
      <c r="F57" s="3">
        <v>4958</v>
      </c>
      <c r="G57" s="3">
        <v>0</v>
      </c>
      <c r="H57" s="3">
        <v>5584</v>
      </c>
      <c r="I57" s="3">
        <f>1406+3639</f>
        <v>5045</v>
      </c>
      <c r="J57" s="3">
        <f t="shared" si="0"/>
        <v>539</v>
      </c>
      <c r="K57" s="24" t="s">
        <v>30</v>
      </c>
      <c r="L57" s="24" t="s">
        <v>110</v>
      </c>
      <c r="M57" s="32" t="s">
        <v>181</v>
      </c>
    </row>
    <row r="58" spans="1:13" s="33" customFormat="1" ht="86.25" customHeight="1">
      <c r="A58" s="31">
        <v>54</v>
      </c>
      <c r="B58" s="16" t="s">
        <v>99</v>
      </c>
      <c r="C58" s="1" t="s">
        <v>156</v>
      </c>
      <c r="D58" s="1" t="s">
        <v>142</v>
      </c>
      <c r="E58" s="2">
        <f t="shared" si="3"/>
        <v>1.0568072380759288</v>
      </c>
      <c r="F58" s="3">
        <v>166798</v>
      </c>
      <c r="G58" s="3">
        <v>0</v>
      </c>
      <c r="H58" s="3">
        <v>157832</v>
      </c>
      <c r="I58" s="3">
        <v>82621</v>
      </c>
      <c r="J58" s="3">
        <f t="shared" si="0"/>
        <v>75211</v>
      </c>
      <c r="K58" s="24" t="s">
        <v>32</v>
      </c>
      <c r="L58" s="24" t="s">
        <v>110</v>
      </c>
      <c r="M58" s="32" t="s">
        <v>181</v>
      </c>
    </row>
    <row r="59" spans="1:13" s="33" customFormat="1" ht="85.5" customHeight="1">
      <c r="A59" s="31">
        <v>55</v>
      </c>
      <c r="B59" s="16" t="s">
        <v>92</v>
      </c>
      <c r="C59" s="12" t="s">
        <v>0</v>
      </c>
      <c r="D59" s="1" t="s">
        <v>37</v>
      </c>
      <c r="E59" s="2" t="s">
        <v>109</v>
      </c>
      <c r="F59" s="3">
        <v>0</v>
      </c>
      <c r="G59" s="3">
        <v>0</v>
      </c>
      <c r="H59" s="3">
        <v>37882</v>
      </c>
      <c r="I59" s="3">
        <f>20880+3518</f>
        <v>24398</v>
      </c>
      <c r="J59" s="3">
        <f t="shared" si="0"/>
        <v>13484</v>
      </c>
      <c r="K59" s="17" t="s">
        <v>18</v>
      </c>
      <c r="L59" s="17" t="s">
        <v>110</v>
      </c>
      <c r="M59" s="32" t="s">
        <v>181</v>
      </c>
    </row>
    <row r="60" spans="1:13" s="33" customFormat="1" ht="107.25" customHeight="1">
      <c r="A60" s="31">
        <v>56</v>
      </c>
      <c r="B60" s="16" t="s">
        <v>95</v>
      </c>
      <c r="C60" s="1" t="s">
        <v>260</v>
      </c>
      <c r="D60" s="12" t="s">
        <v>120</v>
      </c>
      <c r="E60" s="2">
        <f>(F60+G60)/H60</f>
        <v>0.21730793022392675</v>
      </c>
      <c r="F60" s="3">
        <v>3513</v>
      </c>
      <c r="G60" s="42">
        <v>0</v>
      </c>
      <c r="H60" s="3">
        <f>15119+1047</f>
        <v>16166</v>
      </c>
      <c r="I60" s="3">
        <v>11352</v>
      </c>
      <c r="J60" s="3">
        <f t="shared" si="0"/>
        <v>4814</v>
      </c>
      <c r="K60" s="22" t="s">
        <v>62</v>
      </c>
      <c r="L60" s="22" t="s">
        <v>110</v>
      </c>
      <c r="M60" s="32" t="s">
        <v>181</v>
      </c>
    </row>
    <row r="61" spans="1:13" s="33" customFormat="1" ht="125.25" customHeight="1">
      <c r="A61" s="31">
        <v>57</v>
      </c>
      <c r="B61" s="16" t="s">
        <v>96</v>
      </c>
      <c r="C61" s="1" t="s">
        <v>1</v>
      </c>
      <c r="D61" s="1" t="s">
        <v>121</v>
      </c>
      <c r="E61" s="2">
        <f>(F61+G61)/H61</f>
        <v>0.37452422983908001</v>
      </c>
      <c r="F61" s="3">
        <v>36703</v>
      </c>
      <c r="G61" s="3">
        <v>0</v>
      </c>
      <c r="H61" s="3">
        <v>97999</v>
      </c>
      <c r="I61" s="3">
        <v>30723</v>
      </c>
      <c r="J61" s="3">
        <f t="shared" si="0"/>
        <v>67276</v>
      </c>
      <c r="K61" s="22" t="s">
        <v>195</v>
      </c>
      <c r="L61" s="22" t="s">
        <v>110</v>
      </c>
      <c r="M61" s="32" t="s">
        <v>181</v>
      </c>
    </row>
    <row r="62" spans="1:13" s="33" customFormat="1" ht="123" customHeight="1">
      <c r="A62" s="31">
        <v>58</v>
      </c>
      <c r="B62" s="16" t="s">
        <v>96</v>
      </c>
      <c r="C62" s="1" t="s">
        <v>2</v>
      </c>
      <c r="D62" s="1" t="s">
        <v>121</v>
      </c>
      <c r="E62" s="2">
        <f>(F62+G62)/H62</f>
        <v>0.31457604895104896</v>
      </c>
      <c r="F62" s="3">
        <v>31669</v>
      </c>
      <c r="G62" s="3">
        <v>0</v>
      </c>
      <c r="H62" s="3">
        <v>100672</v>
      </c>
      <c r="I62" s="3">
        <v>36601</v>
      </c>
      <c r="J62" s="3">
        <f t="shared" si="0"/>
        <v>64071</v>
      </c>
      <c r="K62" s="22" t="s">
        <v>196</v>
      </c>
      <c r="L62" s="22" t="s">
        <v>110</v>
      </c>
      <c r="M62" s="32" t="s">
        <v>181</v>
      </c>
    </row>
    <row r="63" spans="1:13" s="33" customFormat="1" ht="97.5" customHeight="1">
      <c r="A63" s="31">
        <v>59</v>
      </c>
      <c r="B63" s="16" t="s">
        <v>96</v>
      </c>
      <c r="C63" s="12" t="s">
        <v>261</v>
      </c>
      <c r="D63" s="1" t="s">
        <v>200</v>
      </c>
      <c r="E63" s="2" t="s">
        <v>109</v>
      </c>
      <c r="F63" s="3">
        <v>0</v>
      </c>
      <c r="G63" s="3">
        <v>0</v>
      </c>
      <c r="H63" s="3">
        <v>8559</v>
      </c>
      <c r="I63" s="3">
        <v>5374</v>
      </c>
      <c r="J63" s="3">
        <f t="shared" si="0"/>
        <v>3185</v>
      </c>
      <c r="K63" s="22" t="s">
        <v>18</v>
      </c>
      <c r="L63" s="22" t="s">
        <v>110</v>
      </c>
      <c r="M63" s="32" t="s">
        <v>181</v>
      </c>
    </row>
    <row r="64" spans="1:13" s="33" customFormat="1" ht="108.75" customHeight="1">
      <c r="A64" s="31">
        <v>60</v>
      </c>
      <c r="B64" s="16" t="s">
        <v>96</v>
      </c>
      <c r="C64" s="12" t="s">
        <v>10</v>
      </c>
      <c r="D64" s="12" t="s">
        <v>146</v>
      </c>
      <c r="E64" s="2">
        <f>(F64+G64)/H64</f>
        <v>0.32845404643656739</v>
      </c>
      <c r="F64" s="3">
        <v>28901</v>
      </c>
      <c r="G64" s="3">
        <v>0</v>
      </c>
      <c r="H64" s="3">
        <v>87991</v>
      </c>
      <c r="I64" s="3">
        <v>35301</v>
      </c>
      <c r="J64" s="3">
        <f t="shared" si="0"/>
        <v>52690</v>
      </c>
      <c r="K64" s="22" t="s">
        <v>197</v>
      </c>
      <c r="L64" s="22" t="s">
        <v>110</v>
      </c>
      <c r="M64" s="32" t="s">
        <v>181</v>
      </c>
    </row>
    <row r="65" spans="1:13">
      <c r="A65" s="5"/>
      <c r="B65" s="5"/>
      <c r="F65" s="9"/>
      <c r="G65" s="9"/>
    </row>
    <row r="66" spans="1:13" s="10" customFormat="1">
      <c r="A66" s="5"/>
      <c r="B66" s="5"/>
      <c r="C66" s="6"/>
      <c r="D66" s="6"/>
      <c r="E66" s="8"/>
      <c r="F66" s="9"/>
      <c r="G66" s="9"/>
      <c r="K66" s="11"/>
      <c r="L66" s="11"/>
      <c r="M66" s="27"/>
    </row>
    <row r="67" spans="1:13" s="10" customFormat="1">
      <c r="A67" s="5"/>
      <c r="B67" s="5"/>
      <c r="C67" s="6"/>
      <c r="D67" s="6"/>
      <c r="E67" s="8"/>
      <c r="F67" s="8"/>
      <c r="G67" s="8"/>
      <c r="K67" s="11"/>
      <c r="L67" s="11"/>
      <c r="M67" s="27"/>
    </row>
    <row r="68" spans="1:13" s="10" customFormat="1">
      <c r="A68" s="5"/>
      <c r="B68" s="5"/>
      <c r="C68" s="6"/>
      <c r="D68" s="6"/>
      <c r="E68" s="8"/>
      <c r="F68" s="8"/>
      <c r="G68" s="8"/>
      <c r="K68" s="11"/>
      <c r="L68" s="11"/>
      <c r="M68" s="27"/>
    </row>
    <row r="69" spans="1:13" s="10" customFormat="1">
      <c r="A69" s="5"/>
      <c r="B69" s="5"/>
      <c r="C69" s="6"/>
      <c r="D69" s="6"/>
      <c r="E69" s="8"/>
      <c r="F69" s="8"/>
      <c r="G69" s="8"/>
      <c r="K69" s="11"/>
      <c r="L69" s="11"/>
      <c r="M69" s="27"/>
    </row>
    <row r="70" spans="1:13" s="10" customFormat="1">
      <c r="A70" s="5"/>
      <c r="B70" s="5"/>
      <c r="C70" s="6"/>
      <c r="D70" s="6"/>
      <c r="E70" s="8"/>
      <c r="F70" s="8"/>
      <c r="G70" s="8"/>
      <c r="K70" s="11"/>
      <c r="L70" s="11"/>
      <c r="M70" s="27"/>
    </row>
    <row r="71" spans="1:13" s="10" customFormat="1">
      <c r="A71" s="5"/>
      <c r="B71" s="5"/>
      <c r="C71" s="6"/>
      <c r="D71" s="6"/>
      <c r="E71" s="8"/>
      <c r="F71" s="8"/>
      <c r="G71" s="8"/>
      <c r="K71" s="11"/>
      <c r="L71" s="11"/>
      <c r="M71" s="27"/>
    </row>
    <row r="72" spans="1:13" s="10" customFormat="1">
      <c r="A72" s="5"/>
      <c r="B72" s="5"/>
      <c r="C72" s="6"/>
      <c r="D72" s="6"/>
      <c r="E72" s="8"/>
      <c r="F72" s="8"/>
      <c r="G72" s="8"/>
      <c r="K72" s="11"/>
      <c r="L72" s="11"/>
      <c r="M72" s="27"/>
    </row>
    <row r="73" spans="1:13" s="10" customFormat="1">
      <c r="A73" s="5"/>
      <c r="B73" s="5"/>
      <c r="C73" s="6"/>
      <c r="D73" s="6"/>
      <c r="E73" s="8"/>
      <c r="F73" s="8"/>
      <c r="G73" s="8"/>
      <c r="K73" s="11"/>
      <c r="L73" s="11"/>
      <c r="M73" s="27"/>
    </row>
    <row r="74" spans="1:13" s="10" customFormat="1">
      <c r="A74" s="5"/>
      <c r="B74" s="5"/>
      <c r="C74" s="6"/>
      <c r="D74" s="6"/>
      <c r="E74" s="8"/>
      <c r="F74" s="8"/>
      <c r="G74" s="8"/>
      <c r="K74" s="11"/>
      <c r="L74" s="11"/>
      <c r="M74" s="27"/>
    </row>
    <row r="75" spans="1:13" s="10" customFormat="1">
      <c r="A75" s="5"/>
      <c r="B75" s="5"/>
      <c r="C75" s="6"/>
      <c r="D75" s="6"/>
      <c r="E75" s="8"/>
      <c r="F75" s="8"/>
      <c r="G75" s="8"/>
      <c r="K75" s="11"/>
      <c r="L75" s="11"/>
      <c r="M75" s="27"/>
    </row>
    <row r="76" spans="1:13" s="10" customFormat="1">
      <c r="A76" s="5"/>
      <c r="B76" s="5"/>
      <c r="C76" s="6"/>
      <c r="D76" s="6"/>
      <c r="E76" s="8"/>
      <c r="F76" s="8"/>
      <c r="G76" s="8"/>
      <c r="K76" s="11"/>
      <c r="L76" s="11"/>
      <c r="M76" s="27"/>
    </row>
    <row r="77" spans="1:13" s="10" customFormat="1">
      <c r="A77" s="5"/>
      <c r="B77" s="5"/>
      <c r="C77" s="6"/>
      <c r="D77" s="6"/>
      <c r="E77" s="8"/>
      <c r="F77" s="8"/>
      <c r="G77" s="8"/>
      <c r="K77" s="11"/>
      <c r="L77" s="11"/>
      <c r="M77" s="27"/>
    </row>
    <row r="78" spans="1:13" s="10" customFormat="1">
      <c r="A78" s="5"/>
      <c r="B78" s="5"/>
      <c r="C78" s="6"/>
      <c r="D78" s="6"/>
      <c r="E78" s="8"/>
      <c r="F78" s="8"/>
      <c r="G78" s="8"/>
      <c r="K78" s="11"/>
      <c r="L78" s="11"/>
      <c r="M78" s="27"/>
    </row>
    <row r="79" spans="1:13" s="10" customFormat="1">
      <c r="A79" s="5"/>
      <c r="B79" s="5"/>
      <c r="C79" s="6"/>
      <c r="D79" s="6"/>
      <c r="E79" s="8"/>
      <c r="F79" s="8"/>
      <c r="G79" s="8"/>
      <c r="K79" s="11"/>
      <c r="L79" s="11"/>
      <c r="M79" s="27"/>
    </row>
    <row r="80" spans="1:13" s="10" customFormat="1">
      <c r="A80" s="5"/>
      <c r="B80" s="5"/>
      <c r="C80" s="6"/>
      <c r="D80" s="6"/>
      <c r="E80" s="8"/>
      <c r="F80" s="8"/>
      <c r="G80" s="8"/>
      <c r="K80" s="11"/>
      <c r="L80" s="11"/>
      <c r="M80" s="27"/>
    </row>
  </sheetData>
  <autoFilter ref="B3:L64"/>
  <customSheetViews>
    <customSheetView guid="{98E8C3D6-8FBF-4D5C-8624-4C53BC7003C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
      <headerFooter alignWithMargins="0"/>
      <autoFilter ref="B1:L1"/>
    </customSheetView>
    <customSheetView guid="{2DE5E7C6-AE47-4EE6-8A44-2588C73E339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
      <headerFooter alignWithMargins="0"/>
      <autoFilter ref="B1:L1"/>
    </customSheetView>
    <customSheetView guid="{AC5D4131-12C8-4117-9087-BAF7435F9B5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
      <headerFooter alignWithMargins="0"/>
      <autoFilter ref="B1:L1"/>
    </customSheetView>
    <customSheetView guid="{7F5C8E7A-36EF-49B6-8AD1-0AE683E12E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4"/>
      <headerFooter alignWithMargins="0"/>
      <autoFilter ref="B1:L1"/>
    </customSheetView>
    <customSheetView guid="{F61D973C-B322-4E3F-91AB-97FEEA952E8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5"/>
      <headerFooter alignWithMargins="0"/>
      <autoFilter ref="B1:L1"/>
    </customSheetView>
    <customSheetView guid="{0A60D169-EA4D-42F0-A2F3-528073C1F4D5}"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6"/>
      <headerFooter alignWithMargins="0"/>
      <autoFilter ref="B1:L1"/>
    </customSheetView>
    <customSheetView guid="{4BD327CA-D2D9-47BB-8D43-E6A2085736F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7"/>
      <headerFooter alignWithMargins="0"/>
      <autoFilter ref="B1:L1"/>
    </customSheetView>
    <customSheetView guid="{D4A96488-6408-401A-B242-47247BD6840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8"/>
      <headerFooter alignWithMargins="0"/>
      <autoFilter ref="B1:L1"/>
    </customSheetView>
    <customSheetView guid="{8EA625F0-5D2E-4E9B-8B85-5A4134DD8279}"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9"/>
      <headerFooter alignWithMargins="0"/>
      <autoFilter ref="B1:L1"/>
    </customSheetView>
    <customSheetView guid="{8861AE24-1F01-42AD-BF50-4516A37941D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0"/>
      <headerFooter alignWithMargins="0"/>
      <autoFilter ref="B1:L1"/>
    </customSheetView>
    <customSheetView guid="{1ADEBCB8-9FB3-4DB2-BD49-E19DCBC61CF4}"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1"/>
      <headerFooter alignWithMargins="0"/>
      <autoFilter ref="B1:L1"/>
    </customSheetView>
    <customSheetView guid="{044D20CE-B695-4BC1-A3B0-D60A68B6D73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2"/>
      <headerFooter alignWithMargins="0"/>
      <autoFilter ref="B1:L1"/>
    </customSheetView>
    <customSheetView guid="{E63B6F26-5CA1-415A-AAF5-D842AA183F6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3"/>
      <headerFooter alignWithMargins="0"/>
      <autoFilter ref="B1:L1"/>
    </customSheetView>
    <customSheetView guid="{8BD64CB5-C1EB-4DA0-9E9E-C91E759401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4"/>
      <headerFooter alignWithMargins="0"/>
      <autoFilter ref="B1:L1"/>
    </customSheetView>
    <customSheetView guid="{F00D68A2-E6D7-448C-B246-2FC7B0898C5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5"/>
      <headerFooter alignWithMargins="0"/>
      <autoFilter ref="B1:L1"/>
    </customSheetView>
    <customSheetView guid="{B1B896AC-861D-4BED-A785-C2A9799B23E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6"/>
      <headerFooter alignWithMargins="0"/>
      <autoFilter ref="B1:L1"/>
    </customSheetView>
    <customSheetView guid="{11001B3E-87DD-4EEE-B290-3C58C59609F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7"/>
      <headerFooter alignWithMargins="0"/>
      <autoFilter ref="B1:L1"/>
    </customSheetView>
    <customSheetView guid="{FBC8A51E-9A49-47F0-B6E7-A8EDFB9ED9F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8"/>
      <headerFooter alignWithMargins="0"/>
      <autoFilter ref="B1:L1"/>
    </customSheetView>
    <customSheetView guid="{4724C107-2586-4CA4-AE84-701A5ED764F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9"/>
      <headerFooter alignWithMargins="0"/>
      <autoFilter ref="B1:L1"/>
    </customSheetView>
    <customSheetView guid="{A92F8FF7-940C-4369-B6E9-177F598A060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0"/>
      <headerFooter alignWithMargins="0"/>
      <autoFilter ref="B1:L1"/>
    </customSheetView>
    <customSheetView guid="{48DF1A33-946D-4268-BBCF-1269014A917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1"/>
      <headerFooter alignWithMargins="0"/>
      <autoFilter ref="B1:L1"/>
    </customSheetView>
    <customSheetView guid="{92469751-EA1A-4655-A8DE-B0733E86030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2"/>
      <headerFooter alignWithMargins="0"/>
      <autoFilter ref="B1:L1"/>
    </customSheetView>
    <customSheetView guid="{BB034A02-4157-4F4C-970A-104573BB908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3"/>
      <headerFooter alignWithMargins="0"/>
      <autoFilter ref="B1:L1"/>
    </customSheetView>
    <customSheetView guid="{0BB2ECCB-433A-478D-BC68-8EAEF57773B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4"/>
      <headerFooter alignWithMargins="0"/>
      <autoFilter ref="B1:L1"/>
    </customSheetView>
    <customSheetView guid="{C2EE5954-9791-4212-8389-87F2B1BCEDE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5"/>
      <headerFooter alignWithMargins="0"/>
      <autoFilter ref="B1:L1"/>
    </customSheetView>
    <customSheetView guid="{C7C2E1F7-8D25-45A3-98C8-F22E332F6C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6"/>
      <headerFooter alignWithMargins="0"/>
      <autoFilter ref="B1:L1"/>
    </customSheetView>
    <customSheetView guid="{19095B01-EB70-4978-A824-089E8010321E}"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7"/>
      <headerFooter alignWithMargins="0"/>
      <autoFilter ref="B1:L1"/>
    </customSheetView>
    <customSheetView guid="{5D7BC948-B761-4C79-AFD0-CA72550D1AC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8"/>
      <headerFooter alignWithMargins="0"/>
      <autoFilter ref="B1:L1"/>
    </customSheetView>
    <customSheetView guid="{A0FF5FE9-963B-4465-B2FA-FC8073C4F0A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9"/>
      <headerFooter alignWithMargins="0"/>
      <autoFilter ref="B1:L1"/>
    </customSheetView>
    <customSheetView guid="{47AE5BBD-A385-41BE-B786-2DF2D65C20C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0"/>
      <headerFooter alignWithMargins="0"/>
      <autoFilter ref="B1:L1"/>
    </customSheetView>
    <customSheetView guid="{7B95FA94-D01D-4528-A96E-188FD54857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1"/>
      <headerFooter alignWithMargins="0"/>
      <autoFilter ref="B1:L1"/>
    </customSheetView>
    <customSheetView guid="{5B8A0CAF-BC9B-4670-A91B-C7F9421BC3F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2"/>
      <headerFooter alignWithMargins="0"/>
      <autoFilter ref="B1:L1"/>
    </customSheetView>
    <customSheetView guid="{059B7AB1-A73C-4BC5-991D-327B0179F92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3"/>
      <headerFooter alignWithMargins="0"/>
      <autoFilter ref="B1:L1"/>
    </customSheetView>
  </customSheetViews>
  <mergeCells count="10">
    <mergeCell ref="H3:H4"/>
    <mergeCell ref="K3:K4"/>
    <mergeCell ref="L3:L4"/>
    <mergeCell ref="M3:M4"/>
    <mergeCell ref="A3:A4"/>
    <mergeCell ref="B3:B4"/>
    <mergeCell ref="C3:C4"/>
    <mergeCell ref="E3:E4"/>
    <mergeCell ref="F3:F4"/>
    <mergeCell ref="G3:G4"/>
  </mergeCells>
  <phoneticPr fontId="4"/>
  <printOptions horizontalCentered="1"/>
  <pageMargins left="0.39370078740157483" right="0.27559055118110237" top="0.39370078740157483" bottom="0.39370078740157483" header="0.19685039370078741" footer="0.19685039370078741"/>
  <pageSetup paperSize="8" scale="48" fitToHeight="0" orientation="landscape" r:id="rId34"/>
  <headerFooter alignWithMargins="0"/>
  <drawing r:id="rId35"/>
  <legacyDrawing r:id="rId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0"/>
  <sheetViews>
    <sheetView tabSelected="1" zoomScale="85" zoomScaleNormal="85" workbookViewId="0">
      <selection activeCell="H3" sqref="H3:H4"/>
    </sheetView>
  </sheetViews>
  <sheetFormatPr defaultRowHeight="14.25"/>
  <cols>
    <col min="1" max="1" width="6.5" style="49" customWidth="1"/>
    <col min="2" max="2" width="12.875" style="46" customWidth="1"/>
    <col min="3" max="3" width="43" style="46" customWidth="1"/>
    <col min="4" max="4" width="29.5" style="46" customWidth="1"/>
    <col min="5" max="5" width="12.875" style="56" customWidth="1"/>
    <col min="6" max="10" width="12.875" style="61" customWidth="1"/>
    <col min="11" max="11" width="13.25" style="61" customWidth="1"/>
    <col min="12" max="12" width="32.75" style="62" customWidth="1"/>
    <col min="13" max="13" width="35.625" style="46" customWidth="1"/>
    <col min="14" max="14" width="1" style="46" customWidth="1"/>
    <col min="15" max="16384" width="9" style="46"/>
  </cols>
  <sheetData>
    <row r="1" spans="1:14" ht="24.75" customHeight="1">
      <c r="A1" s="45" t="s">
        <v>416</v>
      </c>
      <c r="C1" s="47"/>
      <c r="D1" s="47"/>
      <c r="E1" s="48"/>
      <c r="F1" s="48"/>
      <c r="G1" s="48"/>
      <c r="H1" s="48"/>
      <c r="I1" s="48"/>
      <c r="J1" s="48"/>
      <c r="K1" s="48"/>
      <c r="L1" s="47"/>
    </row>
    <row r="2" spans="1:14" ht="24.6" customHeight="1">
      <c r="A2" s="45"/>
      <c r="C2" s="47"/>
      <c r="D2" s="47"/>
      <c r="E2" s="48"/>
      <c r="F2" s="48"/>
      <c r="G2" s="48"/>
      <c r="H2" s="48"/>
      <c r="I2" s="48"/>
      <c r="J2" s="48"/>
      <c r="K2" s="48"/>
      <c r="L2" s="47"/>
    </row>
    <row r="3" spans="1:14" ht="27" customHeight="1">
      <c r="A3" s="110"/>
      <c r="B3" s="110" t="s">
        <v>103</v>
      </c>
      <c r="C3" s="110" t="s">
        <v>286</v>
      </c>
      <c r="D3" s="110" t="s">
        <v>287</v>
      </c>
      <c r="E3" s="110" t="s">
        <v>452</v>
      </c>
      <c r="F3" s="110" t="s">
        <v>449</v>
      </c>
      <c r="G3" s="111" t="s">
        <v>450</v>
      </c>
      <c r="H3" s="110" t="s">
        <v>451</v>
      </c>
      <c r="I3" s="55" t="s">
        <v>16</v>
      </c>
      <c r="J3" s="55"/>
      <c r="K3" s="110" t="s">
        <v>419</v>
      </c>
      <c r="L3" s="110" t="s">
        <v>288</v>
      </c>
      <c r="M3" s="110" t="s">
        <v>38</v>
      </c>
      <c r="N3" s="90"/>
    </row>
    <row r="4" spans="1:14" s="56" customFormat="1" ht="58.5" customHeight="1">
      <c r="A4" s="110"/>
      <c r="B4" s="110"/>
      <c r="C4" s="110"/>
      <c r="D4" s="110"/>
      <c r="E4" s="110"/>
      <c r="F4" s="110"/>
      <c r="G4" s="111"/>
      <c r="H4" s="110"/>
      <c r="I4" s="54" t="s">
        <v>14</v>
      </c>
      <c r="J4" s="54" t="s">
        <v>15</v>
      </c>
      <c r="K4" s="110"/>
      <c r="L4" s="110"/>
      <c r="M4" s="110"/>
      <c r="N4" s="90"/>
    </row>
    <row r="5" spans="1:14" s="60" customFormat="1" ht="47.25" customHeight="1">
      <c r="A5" s="57">
        <v>1</v>
      </c>
      <c r="B5" s="91" t="s">
        <v>289</v>
      </c>
      <c r="C5" s="74" t="s">
        <v>290</v>
      </c>
      <c r="D5" s="75" t="s">
        <v>354</v>
      </c>
      <c r="E5" s="76">
        <f>(F5+G5)/H5</f>
        <v>0.88093413982095115</v>
      </c>
      <c r="F5" s="77">
        <v>145338</v>
      </c>
      <c r="G5" s="77">
        <v>19091</v>
      </c>
      <c r="H5" s="78">
        <v>186653</v>
      </c>
      <c r="I5" s="78">
        <v>176614</v>
      </c>
      <c r="J5" s="78">
        <v>100039</v>
      </c>
      <c r="K5" s="78">
        <v>548097</v>
      </c>
      <c r="L5" s="79" t="s">
        <v>369</v>
      </c>
      <c r="M5" s="75" t="s">
        <v>370</v>
      </c>
      <c r="N5" s="89"/>
    </row>
    <row r="6" spans="1:14" s="60" customFormat="1" ht="47.25" customHeight="1">
      <c r="A6" s="57">
        <v>2</v>
      </c>
      <c r="B6" s="91" t="s">
        <v>289</v>
      </c>
      <c r="C6" s="74" t="s">
        <v>291</v>
      </c>
      <c r="D6" s="75" t="s">
        <v>355</v>
      </c>
      <c r="E6" s="76">
        <f t="shared" ref="E6:E20" si="0">(F6+G6)/H6</f>
        <v>0.92877890738464974</v>
      </c>
      <c r="F6" s="77">
        <v>70850</v>
      </c>
      <c r="G6" s="77">
        <v>12285</v>
      </c>
      <c r="H6" s="78">
        <v>89510</v>
      </c>
      <c r="I6" s="78">
        <v>84636</v>
      </c>
      <c r="J6" s="78">
        <v>4874</v>
      </c>
      <c r="K6" s="78">
        <v>277116</v>
      </c>
      <c r="L6" s="80" t="s">
        <v>371</v>
      </c>
      <c r="M6" s="75" t="s">
        <v>372</v>
      </c>
      <c r="N6" s="89"/>
    </row>
    <row r="7" spans="1:14" s="60" customFormat="1" ht="47.25" customHeight="1">
      <c r="A7" s="57">
        <v>3</v>
      </c>
      <c r="B7" s="91" t="s">
        <v>289</v>
      </c>
      <c r="C7" s="74" t="s">
        <v>292</v>
      </c>
      <c r="D7" s="75" t="s">
        <v>356</v>
      </c>
      <c r="E7" s="76">
        <f t="shared" si="0"/>
        <v>1.4741460357254779</v>
      </c>
      <c r="F7" s="77">
        <v>9408</v>
      </c>
      <c r="G7" s="77">
        <v>0</v>
      </c>
      <c r="H7" s="78">
        <v>6382</v>
      </c>
      <c r="I7" s="78">
        <v>6382</v>
      </c>
      <c r="J7" s="78">
        <v>0</v>
      </c>
      <c r="K7" s="78">
        <v>7237</v>
      </c>
      <c r="L7" s="81" t="s">
        <v>420</v>
      </c>
      <c r="M7" s="75"/>
      <c r="N7" s="89"/>
    </row>
    <row r="8" spans="1:14" s="60" customFormat="1" ht="47.25" customHeight="1">
      <c r="A8" s="57">
        <v>4</v>
      </c>
      <c r="B8" s="91" t="s">
        <v>100</v>
      </c>
      <c r="C8" s="74" t="s">
        <v>421</v>
      </c>
      <c r="D8" s="75" t="s">
        <v>422</v>
      </c>
      <c r="E8" s="76">
        <f t="shared" si="0"/>
        <v>0.85865962678772623</v>
      </c>
      <c r="F8" s="77">
        <v>553000</v>
      </c>
      <c r="G8" s="77">
        <v>73442</v>
      </c>
      <c r="H8" s="78">
        <v>729558</v>
      </c>
      <c r="I8" s="78">
        <v>374540</v>
      </c>
      <c r="J8" s="78">
        <v>355018</v>
      </c>
      <c r="K8" s="78">
        <v>2103669</v>
      </c>
      <c r="L8" s="79" t="s">
        <v>369</v>
      </c>
      <c r="M8" s="75" t="s">
        <v>375</v>
      </c>
      <c r="N8" s="89"/>
    </row>
    <row r="9" spans="1:14" s="60" customFormat="1" ht="47.25" customHeight="1">
      <c r="A9" s="57">
        <v>5</v>
      </c>
      <c r="B9" s="91" t="s">
        <v>100</v>
      </c>
      <c r="C9" s="74" t="s">
        <v>423</v>
      </c>
      <c r="D9" s="75" t="s">
        <v>424</v>
      </c>
      <c r="E9" s="76">
        <f t="shared" si="0"/>
        <v>1.088649087984094</v>
      </c>
      <c r="F9" s="77">
        <v>324141</v>
      </c>
      <c r="G9" s="77">
        <v>1</v>
      </c>
      <c r="H9" s="78">
        <v>297747</v>
      </c>
      <c r="I9" s="78">
        <v>209007</v>
      </c>
      <c r="J9" s="78">
        <v>88740</v>
      </c>
      <c r="K9" s="78">
        <v>1092751</v>
      </c>
      <c r="L9" s="79" t="s">
        <v>369</v>
      </c>
      <c r="M9" s="75" t="s">
        <v>415</v>
      </c>
      <c r="N9" s="89"/>
    </row>
    <row r="10" spans="1:14" s="60" customFormat="1" ht="47.25" customHeight="1">
      <c r="A10" s="57">
        <v>6</v>
      </c>
      <c r="B10" s="91" t="s">
        <v>100</v>
      </c>
      <c r="C10" s="74" t="s">
        <v>447</v>
      </c>
      <c r="D10" s="75" t="s">
        <v>425</v>
      </c>
      <c r="E10" s="76">
        <f t="shared" si="0"/>
        <v>0.91904659652136567</v>
      </c>
      <c r="F10" s="77">
        <v>2750</v>
      </c>
      <c r="G10" s="77">
        <v>5810</v>
      </c>
      <c r="H10" s="78">
        <v>9314</v>
      </c>
      <c r="I10" s="78">
        <v>9314</v>
      </c>
      <c r="J10" s="78">
        <v>0</v>
      </c>
      <c r="K10" s="78">
        <v>21198</v>
      </c>
      <c r="L10" s="80" t="s">
        <v>376</v>
      </c>
      <c r="M10" s="75" t="s">
        <v>372</v>
      </c>
      <c r="N10" s="89"/>
    </row>
    <row r="11" spans="1:14" s="60" customFormat="1" ht="47.25" customHeight="1">
      <c r="A11" s="57">
        <v>7</v>
      </c>
      <c r="B11" s="91" t="s">
        <v>100</v>
      </c>
      <c r="C11" s="74" t="s">
        <v>426</v>
      </c>
      <c r="D11" s="75" t="s">
        <v>427</v>
      </c>
      <c r="E11" s="76">
        <f t="shared" si="0"/>
        <v>0.86066833109275975</v>
      </c>
      <c r="F11" s="77">
        <v>8960</v>
      </c>
      <c r="G11" s="77">
        <v>3</v>
      </c>
      <c r="H11" s="78">
        <v>10414</v>
      </c>
      <c r="I11" s="78">
        <v>5389</v>
      </c>
      <c r="J11" s="78">
        <v>5025</v>
      </c>
      <c r="K11" s="78">
        <v>29876</v>
      </c>
      <c r="L11" s="79" t="s">
        <v>369</v>
      </c>
      <c r="M11" s="75" t="s">
        <v>377</v>
      </c>
      <c r="N11" s="89"/>
    </row>
    <row r="12" spans="1:14" s="60" customFormat="1" ht="47.25" customHeight="1">
      <c r="A12" s="57">
        <v>8</v>
      </c>
      <c r="B12" s="91" t="s">
        <v>100</v>
      </c>
      <c r="C12" s="74" t="s">
        <v>428</v>
      </c>
      <c r="D12" s="75" t="s">
        <v>429</v>
      </c>
      <c r="E12" s="76">
        <f t="shared" si="0"/>
        <v>0.49984071360305832</v>
      </c>
      <c r="F12" s="77">
        <v>1494</v>
      </c>
      <c r="G12" s="77">
        <v>75</v>
      </c>
      <c r="H12" s="78">
        <v>3139</v>
      </c>
      <c r="I12" s="78">
        <v>1368</v>
      </c>
      <c r="J12" s="78">
        <v>1771</v>
      </c>
      <c r="K12" s="78">
        <v>5232</v>
      </c>
      <c r="L12" s="79" t="s">
        <v>369</v>
      </c>
      <c r="M12" s="75" t="s">
        <v>372</v>
      </c>
      <c r="N12" s="89"/>
    </row>
    <row r="13" spans="1:14" s="60" customFormat="1" ht="47.25" customHeight="1">
      <c r="A13" s="57">
        <v>9</v>
      </c>
      <c r="B13" s="91" t="s">
        <v>100</v>
      </c>
      <c r="C13" s="74" t="s">
        <v>430</v>
      </c>
      <c r="D13" s="75" t="s">
        <v>410</v>
      </c>
      <c r="E13" s="76">
        <f t="shared" si="0"/>
        <v>0.86661190671761723</v>
      </c>
      <c r="F13" s="77">
        <v>17065</v>
      </c>
      <c r="G13" s="77">
        <v>7201</v>
      </c>
      <c r="H13" s="78">
        <v>28001</v>
      </c>
      <c r="I13" s="78">
        <v>21165</v>
      </c>
      <c r="J13" s="78">
        <v>6836</v>
      </c>
      <c r="K13" s="78">
        <v>81868</v>
      </c>
      <c r="L13" s="79" t="s">
        <v>369</v>
      </c>
      <c r="M13" s="75" t="s">
        <v>378</v>
      </c>
      <c r="N13" s="89"/>
    </row>
    <row r="14" spans="1:14" s="60" customFormat="1" ht="60.6" customHeight="1">
      <c r="A14" s="57">
        <v>10</v>
      </c>
      <c r="B14" s="91" t="s">
        <v>100</v>
      </c>
      <c r="C14" s="74" t="s">
        <v>293</v>
      </c>
      <c r="D14" s="75" t="s">
        <v>357</v>
      </c>
      <c r="E14" s="76">
        <f t="shared" si="0"/>
        <v>1.0242639922355226</v>
      </c>
      <c r="F14" s="77">
        <v>3148</v>
      </c>
      <c r="G14" s="77">
        <v>18</v>
      </c>
      <c r="H14" s="78">
        <v>3091</v>
      </c>
      <c r="I14" s="78">
        <v>3091</v>
      </c>
      <c r="J14" s="78">
        <v>0</v>
      </c>
      <c r="K14" s="78">
        <v>10553</v>
      </c>
      <c r="L14" s="79" t="s">
        <v>379</v>
      </c>
      <c r="M14" s="75" t="s">
        <v>415</v>
      </c>
      <c r="N14" s="89"/>
    </row>
    <row r="15" spans="1:14" s="60" customFormat="1" ht="47.25" customHeight="1">
      <c r="A15" s="57">
        <v>11</v>
      </c>
      <c r="B15" s="91" t="s">
        <v>97</v>
      </c>
      <c r="C15" s="74" t="s">
        <v>294</v>
      </c>
      <c r="D15" s="75" t="s">
        <v>358</v>
      </c>
      <c r="E15" s="76">
        <f t="shared" si="0"/>
        <v>0.87447320891029501</v>
      </c>
      <c r="F15" s="77">
        <v>2868</v>
      </c>
      <c r="G15" s="77">
        <v>37</v>
      </c>
      <c r="H15" s="78">
        <v>3322</v>
      </c>
      <c r="I15" s="78">
        <v>3322</v>
      </c>
      <c r="J15" s="78">
        <v>0</v>
      </c>
      <c r="K15" s="93">
        <v>2895</v>
      </c>
      <c r="L15" s="82" t="s">
        <v>380</v>
      </c>
      <c r="M15" s="75" t="s">
        <v>374</v>
      </c>
      <c r="N15" s="89"/>
    </row>
    <row r="16" spans="1:14" s="60" customFormat="1" ht="67.5">
      <c r="A16" s="57">
        <v>12</v>
      </c>
      <c r="B16" s="91" t="s">
        <v>295</v>
      </c>
      <c r="C16" s="74" t="s">
        <v>404</v>
      </c>
      <c r="D16" s="75" t="s">
        <v>417</v>
      </c>
      <c r="E16" s="76">
        <f t="shared" si="0"/>
        <v>0.96607802935102915</v>
      </c>
      <c r="F16" s="77">
        <f>15+10+43+130597+98+60</f>
        <v>130823</v>
      </c>
      <c r="G16" s="77">
        <v>638</v>
      </c>
      <c r="H16" s="78">
        <f>51+22+82+135628+104+190</f>
        <v>136077</v>
      </c>
      <c r="I16" s="78">
        <f>21+47+127880+70+95+174</f>
        <v>128287</v>
      </c>
      <c r="J16" s="78">
        <f>4+1+12+7748+9+16</f>
        <v>7790</v>
      </c>
      <c r="K16" s="78">
        <f>2+6+16+9580+12+22</f>
        <v>9638</v>
      </c>
      <c r="L16" s="79" t="s">
        <v>431</v>
      </c>
      <c r="M16" s="75" t="s">
        <v>444</v>
      </c>
      <c r="N16" s="89"/>
    </row>
    <row r="17" spans="1:14" s="60" customFormat="1" ht="58.15" customHeight="1">
      <c r="A17" s="57">
        <v>13</v>
      </c>
      <c r="B17" s="91" t="s">
        <v>295</v>
      </c>
      <c r="C17" s="74" t="s">
        <v>296</v>
      </c>
      <c r="D17" s="75" t="s">
        <v>359</v>
      </c>
      <c r="E17" s="76">
        <f t="shared" si="0"/>
        <v>0.90125433911304631</v>
      </c>
      <c r="F17" s="77">
        <v>103864</v>
      </c>
      <c r="G17" s="77">
        <v>248</v>
      </c>
      <c r="H17" s="78">
        <v>115519</v>
      </c>
      <c r="I17" s="78">
        <v>85869</v>
      </c>
      <c r="J17" s="78">
        <v>29649</v>
      </c>
      <c r="K17" s="78">
        <f>1065+10614+127744+172</f>
        <v>139595</v>
      </c>
      <c r="L17" s="82" t="s">
        <v>381</v>
      </c>
      <c r="M17" s="75" t="s">
        <v>382</v>
      </c>
      <c r="N17" s="89"/>
    </row>
    <row r="18" spans="1:14" s="60" customFormat="1" ht="65.45" customHeight="1">
      <c r="A18" s="57">
        <v>14</v>
      </c>
      <c r="B18" s="91" t="s">
        <v>295</v>
      </c>
      <c r="C18" s="74" t="s">
        <v>297</v>
      </c>
      <c r="D18" s="75" t="s">
        <v>411</v>
      </c>
      <c r="E18" s="76">
        <f t="shared" si="0"/>
        <v>0.604661487236404</v>
      </c>
      <c r="F18" s="77">
        <v>5448</v>
      </c>
      <c r="G18" s="77">
        <v>0</v>
      </c>
      <c r="H18" s="78">
        <v>9010</v>
      </c>
      <c r="I18" s="78">
        <v>8320</v>
      </c>
      <c r="J18" s="78">
        <v>690</v>
      </c>
      <c r="K18" s="78">
        <f>182+119+17+1256</f>
        <v>1574</v>
      </c>
      <c r="L18" s="80" t="s">
        <v>383</v>
      </c>
      <c r="M18" s="75" t="s">
        <v>374</v>
      </c>
      <c r="N18" s="89"/>
    </row>
    <row r="19" spans="1:14" s="60" customFormat="1" ht="61.5" customHeight="1">
      <c r="A19" s="57">
        <v>15</v>
      </c>
      <c r="B19" s="91" t="s">
        <v>295</v>
      </c>
      <c r="C19" s="74" t="s">
        <v>402</v>
      </c>
      <c r="D19" s="75" t="s">
        <v>360</v>
      </c>
      <c r="E19" s="76">
        <f t="shared" si="0"/>
        <v>0.98445595854922274</v>
      </c>
      <c r="F19" s="77">
        <v>190</v>
      </c>
      <c r="G19" s="77">
        <v>0</v>
      </c>
      <c r="H19" s="78">
        <v>193</v>
      </c>
      <c r="I19" s="78">
        <v>193</v>
      </c>
      <c r="J19" s="78">
        <v>0</v>
      </c>
      <c r="K19" s="78">
        <v>2108</v>
      </c>
      <c r="L19" s="83" t="s">
        <v>384</v>
      </c>
      <c r="M19" s="75" t="s">
        <v>374</v>
      </c>
      <c r="N19" s="89"/>
    </row>
    <row r="20" spans="1:14" s="60" customFormat="1" ht="27">
      <c r="A20" s="57">
        <v>16</v>
      </c>
      <c r="B20" s="91" t="s">
        <v>295</v>
      </c>
      <c r="C20" s="74" t="s">
        <v>409</v>
      </c>
      <c r="D20" s="75" t="s">
        <v>432</v>
      </c>
      <c r="E20" s="76">
        <f t="shared" si="0"/>
        <v>0.6399302528334786</v>
      </c>
      <c r="F20" s="77">
        <v>734</v>
      </c>
      <c r="G20" s="77">
        <v>0</v>
      </c>
      <c r="H20" s="78">
        <v>1147</v>
      </c>
      <c r="I20" s="78">
        <v>48</v>
      </c>
      <c r="J20" s="78">
        <v>1099</v>
      </c>
      <c r="K20" s="78">
        <v>2445</v>
      </c>
      <c r="L20" s="79" t="s">
        <v>369</v>
      </c>
      <c r="M20" s="75" t="s">
        <v>374</v>
      </c>
      <c r="N20" s="89"/>
    </row>
    <row r="21" spans="1:14" s="60" customFormat="1" ht="123.6" customHeight="1">
      <c r="A21" s="57">
        <v>17</v>
      </c>
      <c r="B21" s="91" t="s">
        <v>295</v>
      </c>
      <c r="C21" s="74" t="s">
        <v>433</v>
      </c>
      <c r="D21" s="75" t="s">
        <v>443</v>
      </c>
      <c r="E21" s="76">
        <f>(F21+G21)/H21</f>
        <v>0.53681110643668495</v>
      </c>
      <c r="F21" s="77">
        <f>710+226+288+52</f>
        <v>1276</v>
      </c>
      <c r="G21" s="77">
        <v>0</v>
      </c>
      <c r="H21" s="78">
        <v>2377</v>
      </c>
      <c r="I21" s="78">
        <v>1596</v>
      </c>
      <c r="J21" s="78">
        <v>781</v>
      </c>
      <c r="K21" s="78">
        <v>564</v>
      </c>
      <c r="L21" s="79" t="s">
        <v>400</v>
      </c>
      <c r="M21" s="75" t="s">
        <v>374</v>
      </c>
      <c r="N21" s="89"/>
    </row>
    <row r="22" spans="1:14" s="60" customFormat="1" ht="47.25" customHeight="1">
      <c r="A22" s="57">
        <v>18</v>
      </c>
      <c r="B22" s="91" t="s">
        <v>98</v>
      </c>
      <c r="C22" s="74" t="s">
        <v>405</v>
      </c>
      <c r="D22" s="75" t="s">
        <v>434</v>
      </c>
      <c r="E22" s="76">
        <f t="shared" ref="E22:E38" si="1">(F22+G22)/H22</f>
        <v>0.89937106918238996</v>
      </c>
      <c r="F22" s="77">
        <v>286</v>
      </c>
      <c r="G22" s="77">
        <v>0</v>
      </c>
      <c r="H22" s="78">
        <v>318</v>
      </c>
      <c r="I22" s="78">
        <v>318</v>
      </c>
      <c r="J22" s="78">
        <v>0</v>
      </c>
      <c r="K22" s="78">
        <v>952</v>
      </c>
      <c r="L22" s="81" t="s">
        <v>385</v>
      </c>
      <c r="M22" s="75" t="s">
        <v>372</v>
      </c>
      <c r="N22" s="89"/>
    </row>
    <row r="23" spans="1:14" s="60" customFormat="1" ht="70.150000000000006" customHeight="1">
      <c r="A23" s="57">
        <v>19</v>
      </c>
      <c r="B23" s="91" t="s">
        <v>298</v>
      </c>
      <c r="C23" s="74" t="s">
        <v>299</v>
      </c>
      <c r="D23" s="75" t="s">
        <v>412</v>
      </c>
      <c r="E23" s="76">
        <f t="shared" si="1"/>
        <v>1.084959221840917</v>
      </c>
      <c r="F23" s="77">
        <v>5351353</v>
      </c>
      <c r="G23" s="77">
        <v>65307</v>
      </c>
      <c r="H23" s="94">
        <v>4992501</v>
      </c>
      <c r="I23" s="95">
        <v>920601</v>
      </c>
      <c r="J23" s="78">
        <v>4071900</v>
      </c>
      <c r="K23" s="84">
        <v>309841</v>
      </c>
      <c r="L23" s="82" t="s">
        <v>386</v>
      </c>
      <c r="M23" s="75" t="s">
        <v>387</v>
      </c>
      <c r="N23" s="89"/>
    </row>
    <row r="24" spans="1:14" s="60" customFormat="1" ht="90" customHeight="1">
      <c r="A24" s="57">
        <v>20</v>
      </c>
      <c r="B24" s="91" t="s">
        <v>298</v>
      </c>
      <c r="C24" s="74" t="s">
        <v>300</v>
      </c>
      <c r="D24" s="75" t="s">
        <v>435</v>
      </c>
      <c r="E24" s="76">
        <f t="shared" si="1"/>
        <v>0.52446875761884315</v>
      </c>
      <c r="F24" s="77">
        <v>924125</v>
      </c>
      <c r="G24" s="77">
        <v>48217</v>
      </c>
      <c r="H24" s="94">
        <v>1853956</v>
      </c>
      <c r="I24" s="94">
        <v>166406</v>
      </c>
      <c r="J24" s="78">
        <v>1687550</v>
      </c>
      <c r="K24" s="84">
        <v>2543135</v>
      </c>
      <c r="L24" s="82" t="s">
        <v>388</v>
      </c>
      <c r="M24" s="75" t="s">
        <v>389</v>
      </c>
      <c r="N24" s="89"/>
    </row>
    <row r="25" spans="1:14" s="60" customFormat="1" ht="47.25" customHeight="1">
      <c r="A25" s="57">
        <v>21</v>
      </c>
      <c r="B25" s="91" t="s">
        <v>298</v>
      </c>
      <c r="C25" s="74" t="s">
        <v>301</v>
      </c>
      <c r="D25" s="75" t="s">
        <v>361</v>
      </c>
      <c r="E25" s="76">
        <f t="shared" si="1"/>
        <v>0.85080840352405851</v>
      </c>
      <c r="F25" s="77">
        <v>8788</v>
      </c>
      <c r="G25" s="77">
        <v>0</v>
      </c>
      <c r="H25" s="94">
        <v>10329</v>
      </c>
      <c r="I25" s="94">
        <v>3529</v>
      </c>
      <c r="J25" s="78">
        <v>6800</v>
      </c>
      <c r="K25" s="78">
        <v>1352</v>
      </c>
      <c r="L25" s="82" t="s">
        <v>390</v>
      </c>
      <c r="M25" s="75" t="s">
        <v>374</v>
      </c>
      <c r="N25" s="89"/>
    </row>
    <row r="26" spans="1:14" s="60" customFormat="1" ht="75.599999999999994" customHeight="1">
      <c r="A26" s="57">
        <v>22</v>
      </c>
      <c r="B26" s="91" t="s">
        <v>298</v>
      </c>
      <c r="C26" s="74" t="s">
        <v>302</v>
      </c>
      <c r="D26" s="75" t="s">
        <v>361</v>
      </c>
      <c r="E26" s="76">
        <f t="shared" si="1"/>
        <v>0.46011875540594244</v>
      </c>
      <c r="F26" s="77">
        <v>78730</v>
      </c>
      <c r="G26" s="77">
        <v>0</v>
      </c>
      <c r="H26" s="96">
        <v>171108</v>
      </c>
      <c r="I26" s="96">
        <v>123524</v>
      </c>
      <c r="J26" s="78">
        <v>47584</v>
      </c>
      <c r="K26" s="78">
        <v>25459</v>
      </c>
      <c r="L26" s="82" t="s">
        <v>408</v>
      </c>
      <c r="M26" s="75" t="s">
        <v>374</v>
      </c>
      <c r="N26" s="89"/>
    </row>
    <row r="27" spans="1:14" s="60" customFormat="1" ht="61.5" customHeight="1">
      <c r="A27" s="57">
        <v>23</v>
      </c>
      <c r="B27" s="91" t="s">
        <v>298</v>
      </c>
      <c r="C27" s="74" t="s">
        <v>303</v>
      </c>
      <c r="D27" s="75" t="s">
        <v>362</v>
      </c>
      <c r="E27" s="76">
        <f t="shared" si="1"/>
        <v>0.64962382112959627</v>
      </c>
      <c r="F27" s="77">
        <v>134871</v>
      </c>
      <c r="G27" s="77">
        <v>0</v>
      </c>
      <c r="H27" s="78">
        <v>207614</v>
      </c>
      <c r="I27" s="78">
        <v>0</v>
      </c>
      <c r="J27" s="78">
        <v>207614</v>
      </c>
      <c r="K27" s="85">
        <f>7446+2457</f>
        <v>9903</v>
      </c>
      <c r="L27" s="86" t="s">
        <v>391</v>
      </c>
      <c r="M27" s="75" t="s">
        <v>374</v>
      </c>
      <c r="N27" s="89"/>
    </row>
    <row r="28" spans="1:14" s="60" customFormat="1" ht="58.9" customHeight="1">
      <c r="A28" s="57">
        <v>24</v>
      </c>
      <c r="B28" s="91" t="s">
        <v>101</v>
      </c>
      <c r="C28" s="74" t="s">
        <v>304</v>
      </c>
      <c r="D28" s="75" t="s">
        <v>413</v>
      </c>
      <c r="E28" s="76">
        <f t="shared" si="1"/>
        <v>0.46723160732955482</v>
      </c>
      <c r="F28" s="77">
        <v>8491</v>
      </c>
      <c r="G28" s="77">
        <v>0</v>
      </c>
      <c r="H28" s="78">
        <v>18173</v>
      </c>
      <c r="I28" s="78">
        <v>0</v>
      </c>
      <c r="J28" s="78">
        <v>18173</v>
      </c>
      <c r="K28" s="78" t="s">
        <v>436</v>
      </c>
      <c r="L28" s="82" t="s">
        <v>392</v>
      </c>
      <c r="M28" s="97"/>
      <c r="N28" s="89"/>
    </row>
    <row r="29" spans="1:14" s="60" customFormat="1" ht="47.25" customHeight="1">
      <c r="A29" s="57">
        <v>25</v>
      </c>
      <c r="B29" s="91" t="s">
        <v>101</v>
      </c>
      <c r="C29" s="74" t="s">
        <v>305</v>
      </c>
      <c r="D29" s="75" t="s">
        <v>363</v>
      </c>
      <c r="E29" s="76">
        <f t="shared" si="1"/>
        <v>0.89966951648825344</v>
      </c>
      <c r="F29" s="77">
        <v>22628</v>
      </c>
      <c r="G29" s="77">
        <v>2417</v>
      </c>
      <c r="H29" s="78">
        <v>27838</v>
      </c>
      <c r="I29" s="78">
        <v>17071</v>
      </c>
      <c r="J29" s="78">
        <v>10767</v>
      </c>
      <c r="K29" s="78" t="s">
        <v>437</v>
      </c>
      <c r="L29" s="82" t="s">
        <v>393</v>
      </c>
      <c r="M29" s="75" t="s">
        <v>394</v>
      </c>
      <c r="N29" s="89"/>
    </row>
    <row r="30" spans="1:14" s="60" customFormat="1" ht="47.25" customHeight="1">
      <c r="A30" s="57">
        <v>26</v>
      </c>
      <c r="B30" s="91" t="s">
        <v>306</v>
      </c>
      <c r="C30" s="92" t="s">
        <v>438</v>
      </c>
      <c r="D30" s="75" t="s">
        <v>356</v>
      </c>
      <c r="E30" s="76">
        <f t="shared" si="1"/>
        <v>0.95705682115737101</v>
      </c>
      <c r="F30" s="77">
        <v>18275</v>
      </c>
      <c r="G30" s="77">
        <v>0</v>
      </c>
      <c r="H30" s="78">
        <v>19095</v>
      </c>
      <c r="I30" s="78">
        <v>18954</v>
      </c>
      <c r="J30" s="78">
        <v>141</v>
      </c>
      <c r="K30" s="78">
        <v>14058</v>
      </c>
      <c r="L30" s="81" t="s">
        <v>373</v>
      </c>
      <c r="M30" s="75" t="s">
        <v>374</v>
      </c>
      <c r="N30" s="89"/>
    </row>
    <row r="31" spans="1:14" s="60" customFormat="1" ht="93" customHeight="1">
      <c r="A31" s="57">
        <v>27</v>
      </c>
      <c r="B31" s="91" t="s">
        <v>306</v>
      </c>
      <c r="C31" s="87" t="s">
        <v>439</v>
      </c>
      <c r="D31" s="88" t="s">
        <v>364</v>
      </c>
      <c r="E31" s="76">
        <f t="shared" si="1"/>
        <v>0.96391520072169601</v>
      </c>
      <c r="F31" s="77">
        <v>12822</v>
      </c>
      <c r="G31" s="77">
        <v>0</v>
      </c>
      <c r="H31" s="78">
        <v>13302</v>
      </c>
      <c r="I31" s="78">
        <v>13302</v>
      </c>
      <c r="J31" s="78">
        <v>0</v>
      </c>
      <c r="K31" s="78">
        <v>2137</v>
      </c>
      <c r="L31" s="82" t="s">
        <v>395</v>
      </c>
      <c r="M31" s="75" t="s">
        <v>374</v>
      </c>
      <c r="N31" s="89"/>
    </row>
    <row r="32" spans="1:14" s="60" customFormat="1" ht="47.25" customHeight="1">
      <c r="A32" s="57">
        <v>28</v>
      </c>
      <c r="B32" s="91" t="s">
        <v>306</v>
      </c>
      <c r="C32" s="74" t="s">
        <v>406</v>
      </c>
      <c r="D32" s="75" t="s">
        <v>365</v>
      </c>
      <c r="E32" s="76">
        <f t="shared" si="1"/>
        <v>0.99631177772313739</v>
      </c>
      <c r="F32" s="77">
        <v>4052</v>
      </c>
      <c r="G32" s="77">
        <v>0</v>
      </c>
      <c r="H32" s="78">
        <v>4067</v>
      </c>
      <c r="I32" s="78">
        <v>3808</v>
      </c>
      <c r="J32" s="78">
        <v>259</v>
      </c>
      <c r="K32" s="78">
        <v>8621</v>
      </c>
      <c r="L32" s="81" t="s">
        <v>396</v>
      </c>
      <c r="M32" s="75" t="s">
        <v>374</v>
      </c>
      <c r="N32" s="89"/>
    </row>
    <row r="33" spans="1:14" s="60" customFormat="1" ht="47.25" customHeight="1">
      <c r="A33" s="57">
        <v>29</v>
      </c>
      <c r="B33" s="91" t="s">
        <v>306</v>
      </c>
      <c r="C33" s="74" t="s">
        <v>307</v>
      </c>
      <c r="D33" s="75" t="s">
        <v>414</v>
      </c>
      <c r="E33" s="76">
        <f t="shared" si="1"/>
        <v>1.0604256970951673</v>
      </c>
      <c r="F33" s="77">
        <v>16391</v>
      </c>
      <c r="G33" s="77">
        <v>0</v>
      </c>
      <c r="H33" s="78">
        <v>15457</v>
      </c>
      <c r="I33" s="78">
        <v>14911</v>
      </c>
      <c r="J33" s="78">
        <v>546</v>
      </c>
      <c r="K33" s="78">
        <v>54638</v>
      </c>
      <c r="L33" s="82" t="s">
        <v>397</v>
      </c>
      <c r="M33" s="75" t="s">
        <v>374</v>
      </c>
      <c r="N33" s="89"/>
    </row>
    <row r="34" spans="1:14" s="60" customFormat="1" ht="40.5">
      <c r="A34" s="57">
        <v>30</v>
      </c>
      <c r="B34" s="91" t="s">
        <v>308</v>
      </c>
      <c r="C34" s="74" t="s">
        <v>309</v>
      </c>
      <c r="D34" s="75" t="s">
        <v>407</v>
      </c>
      <c r="E34" s="76">
        <f>(F34+G34)/H34</f>
        <v>0.87259844665485764</v>
      </c>
      <c r="F34" s="77">
        <v>57636</v>
      </c>
      <c r="G34" s="77">
        <v>0</v>
      </c>
      <c r="H34" s="78">
        <v>66051</v>
      </c>
      <c r="I34" s="78">
        <v>58007</v>
      </c>
      <c r="J34" s="78">
        <v>8045</v>
      </c>
      <c r="K34" s="84">
        <v>2497</v>
      </c>
      <c r="L34" s="82" t="s">
        <v>398</v>
      </c>
      <c r="M34" s="75" t="s">
        <v>374</v>
      </c>
      <c r="N34" s="89"/>
    </row>
    <row r="35" spans="1:14" s="60" customFormat="1" ht="90" customHeight="1">
      <c r="A35" s="57">
        <v>31</v>
      </c>
      <c r="B35" s="91" t="s">
        <v>310</v>
      </c>
      <c r="C35" s="74" t="s">
        <v>403</v>
      </c>
      <c r="D35" s="75" t="s">
        <v>366</v>
      </c>
      <c r="E35" s="76">
        <f t="shared" si="1"/>
        <v>0.99474162583385395</v>
      </c>
      <c r="F35" s="77">
        <v>2248724</v>
      </c>
      <c r="G35" s="77">
        <v>40835</v>
      </c>
      <c r="H35" s="78">
        <v>2301662</v>
      </c>
      <c r="I35" s="78">
        <v>81590</v>
      </c>
      <c r="J35" s="78">
        <v>2215214</v>
      </c>
      <c r="K35" s="78">
        <v>8146161</v>
      </c>
      <c r="L35" s="82" t="s">
        <v>440</v>
      </c>
      <c r="M35" s="75" t="s">
        <v>445</v>
      </c>
      <c r="N35" s="89"/>
    </row>
    <row r="36" spans="1:14" s="60" customFormat="1" ht="46.5" customHeight="1">
      <c r="A36" s="57">
        <v>32</v>
      </c>
      <c r="B36" s="91" t="s">
        <v>310</v>
      </c>
      <c r="C36" s="74" t="s">
        <v>311</v>
      </c>
      <c r="D36" s="75" t="s">
        <v>441</v>
      </c>
      <c r="E36" s="76">
        <f t="shared" si="1"/>
        <v>0.96153846153846156</v>
      </c>
      <c r="F36" s="77">
        <v>471</v>
      </c>
      <c r="G36" s="77">
        <v>4</v>
      </c>
      <c r="H36" s="78">
        <v>494</v>
      </c>
      <c r="I36" s="78">
        <v>441</v>
      </c>
      <c r="J36" s="78">
        <v>53</v>
      </c>
      <c r="K36" s="78">
        <v>1584</v>
      </c>
      <c r="L36" s="82" t="s">
        <v>397</v>
      </c>
      <c r="M36" s="75" t="s">
        <v>399</v>
      </c>
      <c r="N36" s="89"/>
    </row>
    <row r="37" spans="1:14" s="60" customFormat="1" ht="64.5" customHeight="1">
      <c r="A37" s="57">
        <v>33</v>
      </c>
      <c r="B37" s="91" t="s">
        <v>446</v>
      </c>
      <c r="C37" s="74" t="s">
        <v>312</v>
      </c>
      <c r="D37" s="75" t="s">
        <v>367</v>
      </c>
      <c r="E37" s="76">
        <f t="shared" si="1"/>
        <v>0.85780838565930728</v>
      </c>
      <c r="F37" s="77">
        <f>2365+4</f>
        <v>2369</v>
      </c>
      <c r="G37" s="77">
        <v>1866</v>
      </c>
      <c r="H37" s="78">
        <f>4672+265</f>
        <v>4937</v>
      </c>
      <c r="I37" s="78">
        <f>265+3529</f>
        <v>3794</v>
      </c>
      <c r="J37" s="78">
        <v>1143</v>
      </c>
      <c r="K37" s="78">
        <f>7053+1</f>
        <v>7054</v>
      </c>
      <c r="L37" s="81" t="s">
        <v>401</v>
      </c>
      <c r="M37" s="75" t="s">
        <v>399</v>
      </c>
      <c r="N37" s="89"/>
    </row>
    <row r="38" spans="1:14" s="60" customFormat="1" ht="46.5" customHeight="1">
      <c r="A38" s="57">
        <v>34</v>
      </c>
      <c r="B38" s="91" t="s">
        <v>313</v>
      </c>
      <c r="C38" s="74" t="s">
        <v>314</v>
      </c>
      <c r="D38" s="75" t="s">
        <v>368</v>
      </c>
      <c r="E38" s="76">
        <f t="shared" si="1"/>
        <v>0.80426480400925648</v>
      </c>
      <c r="F38" s="77">
        <v>56650</v>
      </c>
      <c r="G38" s="77">
        <v>0</v>
      </c>
      <c r="H38" s="78">
        <v>70437</v>
      </c>
      <c r="I38" s="78">
        <v>0</v>
      </c>
      <c r="J38" s="78">
        <v>70437</v>
      </c>
      <c r="K38" s="78">
        <v>7245</v>
      </c>
      <c r="L38" s="82" t="s">
        <v>442</v>
      </c>
      <c r="M38" s="75" t="s">
        <v>374</v>
      </c>
      <c r="N38" s="89"/>
    </row>
    <row r="39" spans="1:14">
      <c r="E39" s="61"/>
      <c r="H39" s="56"/>
      <c r="I39" s="56"/>
      <c r="J39" s="56"/>
      <c r="L39" s="61"/>
    </row>
    <row r="40" spans="1:14">
      <c r="E40" s="61"/>
      <c r="H40" s="56"/>
      <c r="I40" s="56"/>
      <c r="J40" s="56"/>
      <c r="L40" s="61"/>
    </row>
  </sheetData>
  <customSheetViews>
    <customSheetView guid="{98E8C3D6-8FBF-4D5C-8624-4C53BC7003C2}" scale="85" showPageBreaks="1" showGridLines="0" fitToPage="1" printArea="1" showAutoFilter="1" hiddenColumns="1">
      <pane xSplit="3" ySplit="5" topLeftCell="J35" activePane="bottomRight" state="frozen"/>
      <selection pane="bottomRight" activeCell="C36" sqref="C36"/>
      <pageMargins left="0.59055118110236227" right="0.59055118110236227" top="0.39370078740157483" bottom="0.39370078740157483" header="0.51181102362204722" footer="0.51181102362204722"/>
      <pageSetup paperSize="8" scale="79" fitToHeight="0" orientation="landscape" r:id="rId1"/>
      <headerFooter alignWithMargins="0"/>
      <autoFilter ref="B1:M1"/>
    </customSheetView>
    <customSheetView guid="{2DE5E7C6-AE47-4EE6-8A44-2588C73E3397}" scale="70" showGridLines="0" fitToPage="1" showAutoFilter="1" hiddenColumns="1">
      <pane xSplit="3" ySplit="5" topLeftCell="D6" activePane="bottomRight" state="frozen"/>
      <selection pane="bottomRight" activeCell="B23" sqref="B23"/>
      <pageMargins left="0.59055118110236227" right="0.59055118110236227" top="0.39370078740157483" bottom="0.39370078740157483" header="0.51181102362204722" footer="0.51181102362204722"/>
      <pageSetup paperSize="8" scale="79" fitToHeight="0" orientation="landscape" r:id="rId2"/>
      <headerFooter alignWithMargins="0"/>
      <autoFilter ref="B1:M1"/>
    </customSheetView>
    <customSheetView guid="{AC5D4131-12C8-4117-9087-BAF7435F9B53}" scale="85" showGridLines="0" fitToPage="1" showAutoFilter="1" hiddenColumns="1" topLeftCell="M1">
      <selection activeCell="P13" sqref="P13"/>
      <pageMargins left="0.59055118110236227" right="0.59055118110236227" top="0.39370078740157483" bottom="0.39370078740157483" header="0.51181102362204722" footer="0.51181102362204722"/>
      <pageSetup paperSize="8" scale="63" fitToHeight="0" orientation="landscape" r:id="rId3"/>
      <headerFooter alignWithMargins="0"/>
      <autoFilter ref="B1:M1"/>
    </customSheetView>
    <customSheetView guid="{7F5C8E7A-36EF-49B6-8AD1-0AE683E12EE0}" scale="80" showPageBreaks="1" showGridLines="0" fitToPage="1" printArea="1" showAutoFilter="1" hiddenColumns="1">
      <pane xSplit="3" ySplit="8" topLeftCell="D9" activePane="bottomRight" state="frozen"/>
      <selection pane="bottomRight" activeCell="B10" sqref="B10"/>
      <pageMargins left="0.59055118110236227" right="0.59055118110236227" top="0.39370078740157483" bottom="0.39370078740157483" header="0.51181102362204722" footer="0.51181102362204722"/>
      <pageSetup paperSize="8" scale="63" fitToHeight="0" orientation="landscape" r:id="rId4"/>
      <headerFooter alignWithMargins="0"/>
      <autoFilter ref="B1:M1"/>
    </customSheetView>
    <customSheetView guid="{F61D973C-B322-4E3F-91AB-97FEEA952E82}" scale="80" showGridLines="0" fitToPage="1" showAutoFilter="1" hiddenColumns="1">
      <pane xSplit="3" ySplit="8" topLeftCell="D9" activePane="bottomRight" state="frozen"/>
      <selection pane="bottomRight" activeCell="B10" sqref="B10"/>
      <pageMargins left="0.59055118110236227" right="0.59055118110236227" top="0.39370078740157483" bottom="0.39370078740157483" header="0.51181102362204722" footer="0.51181102362204722"/>
      <pageSetup paperSize="8" scale="63" fitToHeight="0" orientation="landscape" r:id="rId5"/>
      <headerFooter alignWithMargins="0"/>
      <autoFilter ref="B1:M1"/>
    </customSheetView>
    <customSheetView guid="{0A60D169-EA4D-42F0-A2F3-528073C1F4D5}" scale="85" showPageBreaks="1" showGridLines="0" fitToPage="1" printArea="1" showAutoFilter="1" hiddenColumns="1">
      <pane xSplit="3" ySplit="5" topLeftCell="D6" activePane="bottomRight" state="frozen"/>
      <selection pane="bottomRight" activeCell="B23" sqref="B23"/>
      <pageMargins left="0.59055118110236227" right="0.59055118110236227" top="0.39370078740157483" bottom="0.39370078740157483" header="0.51181102362204722" footer="0.51181102362204722"/>
      <pageSetup paperSize="8" scale="79" fitToHeight="0" orientation="landscape" r:id="rId6"/>
      <headerFooter alignWithMargins="0"/>
      <autoFilter ref="B1:M1"/>
    </customSheetView>
    <customSheetView guid="{4BD327CA-D2D9-47BB-8D43-E6A2085736FF}" scale="85" showGridLines="0" fitToPage="1" showAutoFilter="1" hiddenColumns="1">
      <pane xSplit="3" ySplit="5" topLeftCell="D33" activePane="bottomRight" state="frozen"/>
      <selection pane="bottomRight" activeCell="D37" sqref="D37"/>
      <pageMargins left="0.59055118110236227" right="0.59055118110236227" top="0.39370078740157483" bottom="0.39370078740157483" header="0.51181102362204722" footer="0.51181102362204722"/>
      <pageSetup paperSize="8" scale="79" fitToHeight="0" orientation="landscape" r:id="rId7"/>
      <headerFooter alignWithMargins="0"/>
      <autoFilter ref="B1:M1"/>
    </customSheetView>
    <customSheetView guid="{D4A96488-6408-401A-B242-47247BD68402}" scale="85" showGridLines="0" fitToPage="1" showAutoFilter="1" hiddenColumns="1">
      <pane xSplit="3" ySplit="5" topLeftCell="D33" activePane="bottomRight" state="frozen"/>
      <selection pane="bottomRight" activeCell="B38" sqref="B38"/>
      <pageMargins left="0.59055118110236227" right="0.59055118110236227" top="0.39370078740157483" bottom="0.39370078740157483" header="0.51181102362204722" footer="0.51181102362204722"/>
      <pageSetup paperSize="8" scale="79" fitToHeight="0" orientation="landscape" r:id="rId8"/>
      <headerFooter alignWithMargins="0"/>
      <autoFilter ref="B1:M1"/>
    </customSheetView>
    <customSheetView guid="{8EA625F0-5D2E-4E9B-8B85-5A4134DD8279}" scale="70" showPageBreaks="1" showGridLines="0" fitToPage="1" printArea="1" showAutoFilter="1" hiddenColumns="1">
      <pane xSplit="3" ySplit="5" topLeftCell="G9" activePane="bottomRight" state="frozen"/>
      <selection pane="bottomRight" activeCell="B14" sqref="B14"/>
      <pageMargins left="0.59055118110236227" right="0.59055118110236227" top="0.39370078740157483" bottom="0.39370078740157483" header="0.51181102362204722" footer="0.51181102362204722"/>
      <pageSetup paperSize="8" scale="79" fitToHeight="0" orientation="landscape" r:id="rId9"/>
      <headerFooter alignWithMargins="0"/>
      <autoFilter ref="B1:M1"/>
    </customSheetView>
    <customSheetView guid="{8861AE24-1F01-42AD-BF50-4516A37941DC}" scale="85" showPageBreaks="1" showGridLines="0" fitToPage="1" printArea="1" showAutoFilter="1" hiddenColumns="1">
      <pane ySplit="5" topLeftCell="A25" activePane="bottomLeft" state="frozen"/>
      <selection pane="bottomLeft" activeCell="C26" sqref="C26"/>
      <pageMargins left="0.59055118110236227" right="0.59055118110236227" top="0.39370078740157483" bottom="0.39370078740157483" header="0.51181102362204722" footer="0.51181102362204722"/>
      <pageSetup paperSize="8" scale="79" fitToHeight="0" orientation="landscape" r:id="rId10"/>
      <headerFooter alignWithMargins="0"/>
      <autoFilter ref="B1:M1"/>
    </customSheetView>
    <customSheetView guid="{1ADEBCB8-9FB3-4DB2-BD49-E19DCBC61CF4}" scale="70" showGridLines="0" fitToPage="1" showAutoFilter="1" hiddenColumns="1">
      <pane xSplit="3" ySplit="5" topLeftCell="D6" activePane="bottomRight" state="frozen"/>
      <selection pane="bottomRight" activeCell="B8" sqref="B8"/>
      <pageMargins left="0.59055118110236227" right="0.59055118110236227" top="0.39370078740157483" bottom="0.39370078740157483" header="0.51181102362204722" footer="0.51181102362204722"/>
      <pageSetup paperSize="8" scale="79" fitToHeight="0" orientation="landscape" r:id="rId11"/>
      <headerFooter alignWithMargins="0"/>
      <autoFilter ref="B1:M1"/>
    </customSheetView>
    <customSheetView guid="{044D20CE-B695-4BC1-A3B0-D60A68B6D73D}" scale="90" showPageBreaks="1" showGridLines="0" fitToPage="1" printArea="1" showAutoFilter="1" hiddenColumns="1">
      <pane xSplit="3" ySplit="5" topLeftCell="D36" activePane="bottomRight" state="frozen"/>
      <selection pane="bottomRight" activeCell="O41" sqref="O41"/>
      <pageMargins left="0.59055118110236227" right="0.59055118110236227" top="0.39370078740157483" bottom="0.39370078740157483" header="0.51181102362204722" footer="0.51181102362204722"/>
      <pageSetup paperSize="8" scale="79" fitToHeight="0" orientation="landscape" r:id="rId12"/>
      <headerFooter alignWithMargins="0"/>
      <autoFilter ref="B1:M1"/>
    </customSheetView>
    <customSheetView guid="{E63B6F26-5CA1-415A-AAF5-D842AA183F61}" scale="80" showGridLines="0" fitToPage="1" showAutoFilter="1" hiddenColumns="1">
      <pane xSplit="3" ySplit="5" topLeftCell="D15" activePane="bottomRight" state="frozen"/>
      <selection pane="bottomRight" activeCell="D18" sqref="D18"/>
      <pageMargins left="0.59055118110236227" right="0.59055118110236227" top="0.39370078740157483" bottom="0.39370078740157483" header="0.51181102362204722" footer="0.51181102362204722"/>
      <pageSetup paperSize="8" scale="79" fitToHeight="0" orientation="landscape" r:id="rId13"/>
      <headerFooter alignWithMargins="0"/>
      <autoFilter ref="B1:M1"/>
    </customSheetView>
    <customSheetView guid="{8BD64CB5-C1EB-4DA0-9E9E-C91E7594013A}" scale="70" showPageBreaks="1" showGridLines="0" fitToPage="1" printArea="1" showAutoFilter="1" hiddenColumns="1" topLeftCell="A37">
      <selection activeCell="B19" sqref="B19"/>
      <pageMargins left="0.59055118110236227" right="0.59055118110236227" top="0.39370078740157483" bottom="0.39370078740157483" header="0.51181102362204722" footer="0.51181102362204722"/>
      <pageSetup paperSize="8" scale="79" fitToHeight="0" orientation="landscape" r:id="rId14"/>
      <headerFooter alignWithMargins="0"/>
      <autoFilter ref="B1:M1"/>
    </customSheetView>
    <customSheetView guid="{F00D68A2-E6D7-448C-B246-2FC7B0898C57}" scale="80" showGridLines="0" fitToPage="1" showAutoFilter="1" hiddenColumns="1">
      <pane xSplit="3" ySplit="5" topLeftCell="D36" activePane="bottomRight" state="frozen"/>
      <selection pane="bottomRight" activeCell="G50" sqref="G50"/>
      <pageMargins left="0.59055118110236227" right="0.59055118110236227" top="0.39370078740157483" bottom="0.39370078740157483" header="0.51181102362204722" footer="0.51181102362204722"/>
      <pageSetup paperSize="8" scale="79" fitToHeight="0" orientation="landscape" r:id="rId15"/>
      <headerFooter alignWithMargins="0"/>
      <autoFilter ref="B1:M1"/>
    </customSheetView>
    <customSheetView guid="{B1B896AC-861D-4BED-A785-C2A9799B23E6}" scale="60" showGridLines="0" fitToPage="1" showAutoFilter="1" hiddenColumns="1">
      <pane xSplit="3" ySplit="5" topLeftCell="D6" activePane="bottomRight" state="frozen"/>
      <selection pane="bottomRight"/>
      <pageMargins left="0.59055118110236227" right="0.59055118110236227" top="0.39370078740157483" bottom="0.39370078740157483" header="0.51181102362204722" footer="0.51181102362204722"/>
      <pageSetup paperSize="8" scale="79" fitToHeight="0" orientation="landscape" r:id="rId16"/>
      <headerFooter alignWithMargins="0"/>
      <autoFilter ref="B1:M1"/>
    </customSheetView>
    <customSheetView guid="{48DF1A33-946D-4268-BBCF-1269014A917F}" scale="80" showPageBreaks="1" showGridLines="0" fitToPage="1" printArea="1" showAutoFilter="1" hiddenColumns="1">
      <pane xSplit="3" ySplit="5" topLeftCell="N26" activePane="bottomRight" state="frozen"/>
      <selection pane="bottomRight" activeCell="U26" sqref="U26"/>
      <pageMargins left="0.59055118110236227" right="0.59055118110236227" top="0.39370078740157483" bottom="0.39370078740157483" header="0.51181102362204722" footer="0.51181102362204722"/>
      <pageSetup paperSize="8" scale="79" fitToHeight="0" orientation="landscape" r:id="rId17"/>
      <headerFooter alignWithMargins="0"/>
      <autoFilter ref="B1:M1"/>
    </customSheetView>
    <customSheetView guid="{92469751-EA1A-4655-A8DE-B0733E860301}" scale="70" showGridLines="0" fitToPage="1" showAutoFilter="1" hiddenColumns="1">
      <pane ySplit="5" topLeftCell="A27" activePane="bottomLeft" state="frozen"/>
      <selection pane="bottomLeft" activeCell="C29" sqref="C29"/>
      <pageMargins left="0.59055118110236227" right="0.59055118110236227" top="0.39370078740157483" bottom="0.39370078740157483" header="0.51181102362204722" footer="0.51181102362204722"/>
      <pageSetup paperSize="8" scale="79" fitToHeight="0" orientation="landscape" r:id="rId18"/>
      <headerFooter alignWithMargins="0"/>
      <autoFilter ref="B1:M1"/>
    </customSheetView>
    <customSheetView guid="{BB034A02-4157-4F4C-970A-104573BB908D}" scale="70" showGridLines="0" fitToPage="1" showAutoFilter="1" hiddenColumns="1">
      <pane xSplit="3" ySplit="5" topLeftCell="G27" activePane="bottomRight" state="frozen"/>
      <selection pane="bottomRight" activeCell="B14" sqref="B14"/>
      <pageMargins left="0.59055118110236227" right="0.59055118110236227" top="0.39370078740157483" bottom="0.39370078740157483" header="0.51181102362204722" footer="0.51181102362204722"/>
      <pageSetup paperSize="8" scale="79" fitToHeight="0" orientation="landscape" r:id="rId19"/>
      <headerFooter alignWithMargins="0"/>
      <autoFilter ref="B1:M1"/>
    </customSheetView>
    <customSheetView guid="{0BB2ECCB-433A-478D-BC68-8EAEF57773B0}" scale="80" showPageBreaks="1" showGridLines="0" fitToPage="1" printArea="1" showAutoFilter="1" hiddenColumns="1">
      <pane xSplit="3" ySplit="5" topLeftCell="D35" activePane="bottomRight" state="frozen"/>
      <selection pane="bottomRight" activeCell="B43" sqref="B43"/>
      <pageMargins left="0.59055118110236227" right="0.59055118110236227" top="0.39370078740157483" bottom="0.39370078740157483" header="0.51181102362204722" footer="0.51181102362204722"/>
      <pageSetup paperSize="8" scale="79" fitToHeight="0" orientation="landscape" r:id="rId20"/>
      <headerFooter alignWithMargins="0"/>
      <autoFilter ref="B1:M1"/>
    </customSheetView>
    <customSheetView guid="{C2EE5954-9791-4212-8389-87F2B1BCEDE3}" scale="85" showPageBreaks="1" showGridLines="0" fitToPage="1" printArea="1" showAutoFilter="1" hiddenColumns="1">
      <pane ySplit="5" topLeftCell="A19" activePane="bottomLeft" state="frozen"/>
      <selection pane="bottomLeft" activeCell="C24" sqref="C24"/>
      <pageMargins left="0.59055118110236227" right="0.59055118110236227" top="0.39370078740157483" bottom="0.39370078740157483" header="0.51181102362204722" footer="0.51181102362204722"/>
      <pageSetup paperSize="8" scale="79" fitToHeight="0" orientation="landscape" r:id="rId21"/>
      <headerFooter alignWithMargins="0"/>
      <autoFilter ref="B1:M1"/>
    </customSheetView>
    <customSheetView guid="{C7C2E1F7-8D25-45A3-98C8-F22E332F6CE0}" scale="85" showPageBreaks="1" showGridLines="0" fitToPage="1" printArea="1" showAutoFilter="1" hiddenColumns="1">
      <pane ySplit="5" topLeftCell="A6" activePane="bottomLeft" state="frozen"/>
      <selection pane="bottomLeft" activeCell="C16" sqref="C16"/>
      <pageMargins left="0.59055118110236227" right="0.59055118110236227" top="0.39370078740157483" bottom="0.39370078740157483" header="0.51181102362204722" footer="0.51181102362204722"/>
      <pageSetup paperSize="8" scale="79" fitToHeight="0" orientation="landscape" r:id="rId22"/>
      <headerFooter alignWithMargins="0"/>
      <autoFilter ref="B1:M1"/>
    </customSheetView>
    <customSheetView guid="{19095B01-EB70-4978-A824-089E8010321E}" scale="70" showPageBreaks="1" showGridLines="0" fitToPage="1" printArea="1" showAutoFilter="1" hiddenColumns="1">
      <pane xSplit="3" ySplit="5" topLeftCell="G36" activePane="bottomRight" state="frozen"/>
      <selection pane="bottomRight" activeCell="B43" sqref="B43"/>
      <pageMargins left="0.59055118110236227" right="0.59055118110236227" top="0.39370078740157483" bottom="0.39370078740157483" header="0.51181102362204722" footer="0.51181102362204722"/>
      <pageSetup paperSize="8" scale="79" fitToHeight="0" orientation="landscape" r:id="rId23"/>
      <headerFooter alignWithMargins="0"/>
      <autoFilter ref="B1:M1"/>
    </customSheetView>
    <customSheetView guid="{5D7BC948-B761-4C79-AFD0-CA72550D1ACD}" scale="85" showPageBreaks="1" showGridLines="0" fitToPage="1" printArea="1" showAutoFilter="1" hiddenColumns="1">
      <pane xSplit="1" ySplit="5" topLeftCell="B27" activePane="bottomRight" state="frozen"/>
      <selection pane="bottomRight" activeCell="M33" sqref="M33"/>
      <pageMargins left="0.59055118110236227" right="0.59055118110236227" top="0.39370078740157483" bottom="0.39370078740157483" header="0.51181102362204722" footer="0.51181102362204722"/>
      <pageSetup paperSize="8" scale="79" fitToHeight="0" orientation="landscape" r:id="rId24"/>
      <headerFooter alignWithMargins="0"/>
      <autoFilter ref="B1:M1"/>
    </customSheetView>
    <customSheetView guid="{A0FF5FE9-963B-4465-B2FA-FC8073C4F0AC}" scale="60" showPageBreaks="1" showGridLines="0" fitToPage="1" printArea="1" showAutoFilter="1" hiddenColumns="1">
      <pane xSplit="3" ySplit="5" topLeftCell="D30" activePane="bottomRight" state="frozen"/>
      <selection pane="bottomRight" activeCell="I41" sqref="I41"/>
      <pageMargins left="0.59055118110236227" right="0.59055118110236227" top="0.39370078740157483" bottom="0.39370078740157483" header="0.51181102362204722" footer="0.51181102362204722"/>
      <pageSetup paperSize="8" scale="79" fitToHeight="0" orientation="landscape" r:id="rId25"/>
      <headerFooter alignWithMargins="0"/>
      <autoFilter ref="B1:M1"/>
    </customSheetView>
    <customSheetView guid="{47AE5BBD-A385-41BE-B786-2DF2D65C20C7}" scale="80" showPageBreaks="1" showGridLines="0" fitToPage="1" printArea="1" showAutoFilter="1" hiddenColumns="1">
      <pane xSplit="3" ySplit="8" topLeftCell="D9" activePane="bottomRight" state="frozen"/>
      <selection pane="bottomRight" activeCell="B10" sqref="B10"/>
      <pageMargins left="0.59055118110236227" right="0.59055118110236227" top="0.39370078740157483" bottom="0.39370078740157483" header="0.51181102362204722" footer="0.51181102362204722"/>
      <pageSetup paperSize="8" scale="63" fitToHeight="0" orientation="landscape" r:id="rId26"/>
      <headerFooter alignWithMargins="0"/>
      <autoFilter ref="B1:M1"/>
    </customSheetView>
    <customSheetView guid="{7B95FA94-D01D-4528-A96E-188FD548573A}" scale="85" showPageBreaks="1" showGridLines="0" fitToPage="1" printArea="1" showAutoFilter="1" hiddenColumns="1" topLeftCell="M1">
      <selection activeCell="P13" sqref="P13"/>
      <pageMargins left="0.59055118110236227" right="0.59055118110236227" top="0.39370078740157483" bottom="0.39370078740157483" header="0.51181102362204722" footer="0.51181102362204722"/>
      <pageSetup paperSize="8" scale="63" fitToHeight="0" orientation="landscape" r:id="rId27"/>
      <headerFooter alignWithMargins="0"/>
      <autoFilter ref="B1:M1"/>
    </customSheetView>
    <customSheetView guid="{5B8A0CAF-BC9B-4670-A91B-C7F9421BC3F7}" scale="70" showPageBreaks="1" showGridLines="0" fitToPage="1" printArea="1" showAutoFilter="1" hiddenColumns="1">
      <pane xSplit="3" ySplit="5" topLeftCell="D6" activePane="bottomRight" state="frozen"/>
      <selection pane="bottomRight" activeCell="C12" sqref="C12"/>
      <pageMargins left="0.59055118110236227" right="0.59055118110236227" top="0.39370078740157483" bottom="0.39370078740157483" header="0.51181102362204722" footer="0.51181102362204722"/>
      <pageSetup paperSize="8" scale="79" fitToHeight="0" orientation="landscape" r:id="rId28"/>
      <headerFooter alignWithMargins="0"/>
      <autoFilter ref="B1:M1"/>
    </customSheetView>
    <customSheetView guid="{059B7AB1-A73C-4BC5-991D-327B0179F92D}" scale="85" showPageBreaks="1" showGridLines="0" fitToPage="1" printArea="1" showAutoFilter="1" hiddenColumns="1">
      <pane xSplit="3" ySplit="5" topLeftCell="D6" activePane="bottomRight" state="frozen"/>
      <selection pane="bottomRight" activeCell="C14" sqref="C14"/>
      <pageMargins left="0.59055118110236227" right="0.59055118110236227" top="0.39370078740157483" bottom="0.39370078740157483" header="0.51181102362204722" footer="0.51181102362204722"/>
      <pageSetup paperSize="8" scale="79" fitToHeight="0" orientation="landscape" r:id="rId29"/>
      <headerFooter alignWithMargins="0"/>
      <autoFilter ref="B1:M1"/>
    </customSheetView>
  </customSheetViews>
  <mergeCells count="11">
    <mergeCell ref="M3:M4"/>
    <mergeCell ref="K3:K4"/>
    <mergeCell ref="F3:F4"/>
    <mergeCell ref="G3:G4"/>
    <mergeCell ref="H3:H4"/>
    <mergeCell ref="A3:A4"/>
    <mergeCell ref="B3:B4"/>
    <mergeCell ref="C3:C4"/>
    <mergeCell ref="D3:D4"/>
    <mergeCell ref="E3:E4"/>
    <mergeCell ref="L3:L4"/>
  </mergeCells>
  <phoneticPr fontId="4"/>
  <pageMargins left="0.59055118110236227" right="0.59055118110236227" top="0.39370078740157483" bottom="0.39370078740157483" header="0.51181102362204722" footer="0.51181102362204722"/>
  <pageSetup paperSize="8" scale="79" fitToHeight="0" orientation="landscape" r:id="rId3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7"/>
  <sheetViews>
    <sheetView workbookViewId="0">
      <selection activeCell="D8" sqref="D8"/>
    </sheetView>
  </sheetViews>
  <sheetFormatPr defaultRowHeight="14.25"/>
  <cols>
    <col min="1" max="1" width="12.875" style="46" customWidth="1"/>
    <col min="2" max="2" width="26.25" style="46" customWidth="1"/>
    <col min="3" max="3" width="24" style="46" customWidth="1"/>
    <col min="4" max="4" width="12.875" style="56" customWidth="1"/>
    <col min="5" max="9" width="12.875" style="61" customWidth="1"/>
    <col min="10" max="10" width="13.25" style="61" customWidth="1"/>
    <col min="11" max="11" width="23.375" style="62" customWidth="1"/>
    <col min="12" max="12" width="35.625" style="46" customWidth="1"/>
    <col min="13" max="16384" width="9" style="46"/>
  </cols>
  <sheetData>
    <row r="1" spans="1:12" ht="24.75" customHeight="1">
      <c r="A1" s="15" t="s">
        <v>315</v>
      </c>
      <c r="B1" s="47"/>
      <c r="C1" s="47"/>
      <c r="D1" s="48"/>
      <c r="E1" s="48"/>
      <c r="F1" s="48"/>
      <c r="G1" s="48"/>
      <c r="H1" s="48"/>
      <c r="I1" s="48"/>
      <c r="J1" s="48"/>
      <c r="K1" s="47"/>
    </row>
    <row r="2" spans="1:12" ht="24.75" customHeight="1">
      <c r="A2" s="50"/>
      <c r="B2" s="51"/>
      <c r="C2" s="51"/>
      <c r="D2" s="52"/>
      <c r="E2" s="52"/>
      <c r="F2" s="52"/>
      <c r="G2" s="52"/>
      <c r="H2" s="52"/>
      <c r="I2" s="52"/>
      <c r="J2" s="52"/>
      <c r="K2" s="51"/>
      <c r="L2" s="53"/>
    </row>
    <row r="3" spans="1:12" ht="18.75" customHeight="1">
      <c r="A3" s="114" t="s">
        <v>316</v>
      </c>
      <c r="B3" s="114" t="s">
        <v>317</v>
      </c>
      <c r="C3" s="114" t="s">
        <v>318</v>
      </c>
      <c r="D3" s="114" t="s">
        <v>319</v>
      </c>
      <c r="E3" s="114" t="s">
        <v>320</v>
      </c>
      <c r="F3" s="114" t="s">
        <v>321</v>
      </c>
      <c r="G3" s="112" t="s">
        <v>322</v>
      </c>
      <c r="H3" s="63" t="s">
        <v>16</v>
      </c>
      <c r="I3" s="64"/>
      <c r="J3" s="114" t="s">
        <v>323</v>
      </c>
      <c r="K3" s="112" t="s">
        <v>324</v>
      </c>
      <c r="L3" s="114" t="s">
        <v>325</v>
      </c>
    </row>
    <row r="4" spans="1:12" s="56" customFormat="1" ht="74.25" customHeight="1">
      <c r="A4" s="113"/>
      <c r="B4" s="113"/>
      <c r="C4" s="113"/>
      <c r="D4" s="113"/>
      <c r="E4" s="113"/>
      <c r="F4" s="113"/>
      <c r="G4" s="113"/>
      <c r="H4" s="54" t="s">
        <v>326</v>
      </c>
      <c r="I4" s="54" t="s">
        <v>327</v>
      </c>
      <c r="J4" s="113"/>
      <c r="K4" s="115"/>
      <c r="L4" s="113"/>
    </row>
    <row r="5" spans="1:12" ht="30" customHeight="1">
      <c r="A5" s="65" t="s">
        <v>151</v>
      </c>
      <c r="B5" s="58" t="s">
        <v>328</v>
      </c>
      <c r="C5" s="66" t="s">
        <v>329</v>
      </c>
      <c r="D5" s="59" t="s">
        <v>330</v>
      </c>
      <c r="E5" s="67" t="s">
        <v>152</v>
      </c>
      <c r="F5" s="67" t="s">
        <v>153</v>
      </c>
      <c r="G5" s="68" t="s">
        <v>154</v>
      </c>
      <c r="H5" s="69" t="s">
        <v>154</v>
      </c>
      <c r="I5" s="69" t="s">
        <v>154</v>
      </c>
      <c r="J5" s="69" t="s">
        <v>154</v>
      </c>
      <c r="K5" s="70" t="s">
        <v>331</v>
      </c>
      <c r="L5" s="70" t="s">
        <v>332</v>
      </c>
    </row>
    <row r="6" spans="1:12" ht="28.5" customHeight="1">
      <c r="A6" s="71"/>
      <c r="D6" s="61"/>
      <c r="G6" s="56"/>
      <c r="H6" s="56"/>
      <c r="I6" s="56"/>
      <c r="K6" s="61"/>
    </row>
    <row r="7" spans="1:12" ht="17.25">
      <c r="A7" s="72" t="s">
        <v>155</v>
      </c>
      <c r="D7" s="61"/>
      <c r="G7" s="56"/>
      <c r="H7" s="56"/>
      <c r="I7" s="56"/>
      <c r="K7" s="61"/>
    </row>
    <row r="8" spans="1:12" ht="17.25">
      <c r="A8" s="73" t="s">
        <v>333</v>
      </c>
      <c r="D8" s="61"/>
      <c r="G8" s="56"/>
      <c r="H8" s="56"/>
      <c r="I8" s="56"/>
      <c r="K8" s="61"/>
    </row>
    <row r="9" spans="1:12" ht="17.25">
      <c r="A9" s="73"/>
      <c r="D9" s="61"/>
      <c r="G9" s="56"/>
      <c r="H9" s="56"/>
      <c r="I9" s="56"/>
      <c r="K9" s="61"/>
    </row>
    <row r="10" spans="1:12" ht="17.25">
      <c r="A10" s="73" t="s">
        <v>334</v>
      </c>
      <c r="D10" s="61"/>
      <c r="G10" s="56"/>
      <c r="H10" s="56"/>
      <c r="I10" s="56"/>
      <c r="K10" s="61"/>
    </row>
    <row r="11" spans="1:12" ht="17.25">
      <c r="A11" s="73" t="s">
        <v>448</v>
      </c>
      <c r="D11" s="61"/>
      <c r="G11" s="56"/>
      <c r="H11" s="56"/>
      <c r="I11" s="56"/>
      <c r="K11" s="61"/>
    </row>
    <row r="12" spans="1:12" ht="17.25">
      <c r="A12" s="73"/>
      <c r="D12" s="61"/>
      <c r="G12" s="56"/>
      <c r="H12" s="56"/>
      <c r="I12" s="56"/>
      <c r="K12" s="61"/>
    </row>
    <row r="13" spans="1:12" ht="17.25">
      <c r="A13" s="73" t="s">
        <v>335</v>
      </c>
      <c r="D13" s="61"/>
      <c r="G13" s="56"/>
      <c r="H13" s="56"/>
      <c r="I13" s="56"/>
      <c r="K13" s="61"/>
    </row>
    <row r="14" spans="1:12" ht="17.25">
      <c r="A14" s="73" t="s">
        <v>336</v>
      </c>
      <c r="D14" s="61"/>
      <c r="G14" s="56"/>
      <c r="H14" s="56"/>
      <c r="I14" s="56"/>
      <c r="K14" s="61"/>
    </row>
    <row r="15" spans="1:12" ht="17.25">
      <c r="A15" s="73"/>
      <c r="D15" s="61"/>
      <c r="G15" s="56"/>
      <c r="H15" s="56"/>
      <c r="I15" s="56"/>
      <c r="K15" s="61"/>
    </row>
    <row r="16" spans="1:12" ht="17.25">
      <c r="A16" s="73" t="s">
        <v>418</v>
      </c>
      <c r="D16" s="61"/>
      <c r="G16" s="56"/>
      <c r="H16" s="56"/>
      <c r="I16" s="56"/>
      <c r="K16" s="61"/>
    </row>
    <row r="17" spans="1:11" ht="17.25">
      <c r="A17" s="73" t="s">
        <v>337</v>
      </c>
      <c r="D17" s="61"/>
      <c r="G17" s="56"/>
      <c r="H17" s="56"/>
      <c r="I17" s="56"/>
      <c r="K17" s="61"/>
    </row>
    <row r="18" spans="1:11" ht="17.25">
      <c r="A18" s="73"/>
      <c r="D18" s="61"/>
      <c r="G18" s="56"/>
      <c r="H18" s="56"/>
      <c r="I18" s="56"/>
      <c r="K18" s="61"/>
    </row>
    <row r="19" spans="1:11" ht="17.25">
      <c r="A19" s="73" t="s">
        <v>338</v>
      </c>
      <c r="D19" s="61"/>
      <c r="G19" s="56"/>
      <c r="H19" s="56"/>
      <c r="I19" s="56"/>
      <c r="K19" s="61"/>
    </row>
    <row r="20" spans="1:11" ht="17.25">
      <c r="A20" s="73" t="s">
        <v>339</v>
      </c>
      <c r="D20" s="61"/>
      <c r="G20" s="56"/>
      <c r="H20" s="56"/>
      <c r="I20" s="56"/>
      <c r="K20" s="61"/>
    </row>
    <row r="21" spans="1:11" ht="17.25">
      <c r="A21" s="73"/>
      <c r="D21" s="61"/>
      <c r="G21" s="56"/>
      <c r="H21" s="56"/>
      <c r="I21" s="56"/>
      <c r="K21" s="61"/>
    </row>
    <row r="22" spans="1:11" ht="17.25">
      <c r="A22" s="73" t="s">
        <v>340</v>
      </c>
      <c r="D22" s="61"/>
      <c r="G22" s="56"/>
      <c r="H22" s="56"/>
      <c r="I22" s="56"/>
      <c r="K22" s="61"/>
    </row>
    <row r="23" spans="1:11" ht="17.25">
      <c r="A23" s="73" t="s">
        <v>341</v>
      </c>
      <c r="D23" s="61"/>
      <c r="G23" s="56"/>
      <c r="H23" s="56"/>
      <c r="I23" s="56"/>
      <c r="K23" s="61"/>
    </row>
    <row r="24" spans="1:11" ht="17.25">
      <c r="A24" s="73"/>
      <c r="D24" s="61"/>
      <c r="G24" s="56"/>
      <c r="H24" s="56"/>
      <c r="I24" s="56"/>
      <c r="K24" s="61"/>
    </row>
    <row r="25" spans="1:11" ht="17.25">
      <c r="A25" s="73" t="s">
        <v>342</v>
      </c>
      <c r="D25" s="61"/>
      <c r="G25" s="56"/>
      <c r="H25" s="56"/>
      <c r="I25" s="56"/>
      <c r="K25" s="61"/>
    </row>
    <row r="26" spans="1:11" ht="17.25">
      <c r="A26" s="73" t="s">
        <v>343</v>
      </c>
      <c r="D26" s="61"/>
      <c r="G26" s="56"/>
      <c r="H26" s="56"/>
      <c r="I26" s="56"/>
      <c r="K26" s="61"/>
    </row>
    <row r="27" spans="1:11" ht="17.25">
      <c r="A27" s="73"/>
      <c r="D27" s="61"/>
      <c r="G27" s="56"/>
      <c r="H27" s="56"/>
      <c r="I27" s="56"/>
      <c r="K27" s="61"/>
    </row>
    <row r="28" spans="1:11" ht="17.25">
      <c r="A28" s="73" t="s">
        <v>344</v>
      </c>
      <c r="D28" s="61"/>
      <c r="G28" s="56"/>
      <c r="H28" s="56"/>
      <c r="I28" s="56"/>
      <c r="K28" s="61"/>
    </row>
    <row r="29" spans="1:11" ht="17.25">
      <c r="A29" s="73" t="s">
        <v>345</v>
      </c>
      <c r="D29" s="61"/>
      <c r="G29" s="56"/>
      <c r="H29" s="56"/>
      <c r="I29" s="56"/>
      <c r="K29" s="61"/>
    </row>
    <row r="30" spans="1:11" ht="17.25">
      <c r="A30" s="73"/>
      <c r="D30" s="61"/>
      <c r="G30" s="56"/>
      <c r="H30" s="56"/>
      <c r="I30" s="56"/>
      <c r="K30" s="61"/>
    </row>
    <row r="31" spans="1:11" ht="17.25">
      <c r="A31" s="73" t="s">
        <v>346</v>
      </c>
      <c r="D31" s="61"/>
      <c r="G31" s="56"/>
      <c r="H31" s="56"/>
      <c r="I31" s="56"/>
      <c r="K31" s="61"/>
    </row>
    <row r="32" spans="1:11" ht="17.25">
      <c r="A32" s="73" t="s">
        <v>347</v>
      </c>
      <c r="D32" s="61"/>
      <c r="G32" s="56"/>
      <c r="H32" s="56"/>
      <c r="I32" s="56"/>
      <c r="K32" s="61"/>
    </row>
    <row r="33" spans="1:11" ht="17.25">
      <c r="A33" s="73"/>
      <c r="D33" s="61"/>
      <c r="G33" s="56"/>
      <c r="H33" s="56"/>
      <c r="I33" s="56"/>
      <c r="K33" s="61"/>
    </row>
    <row r="34" spans="1:11" ht="17.25">
      <c r="A34" s="73" t="s">
        <v>348</v>
      </c>
      <c r="D34" s="61"/>
      <c r="G34" s="56"/>
      <c r="H34" s="56"/>
      <c r="I34" s="56"/>
      <c r="K34" s="61"/>
    </row>
    <row r="35" spans="1:11" ht="17.25">
      <c r="A35" s="73" t="s">
        <v>349</v>
      </c>
      <c r="D35" s="61"/>
      <c r="G35" s="56"/>
      <c r="H35" s="56"/>
      <c r="I35" s="56"/>
      <c r="K35" s="61"/>
    </row>
    <row r="36" spans="1:11" ht="17.25">
      <c r="A36" s="73"/>
      <c r="D36" s="61"/>
      <c r="G36" s="56"/>
      <c r="H36" s="56"/>
      <c r="I36" s="56"/>
      <c r="K36" s="61"/>
    </row>
    <row r="37" spans="1:11" ht="17.25">
      <c r="A37" s="73" t="s">
        <v>350</v>
      </c>
      <c r="D37" s="61"/>
      <c r="G37" s="56"/>
      <c r="H37" s="56"/>
      <c r="I37" s="56"/>
      <c r="K37" s="61"/>
    </row>
    <row r="38" spans="1:11" ht="17.25">
      <c r="A38" s="73" t="s">
        <v>351</v>
      </c>
      <c r="D38" s="61"/>
      <c r="G38" s="56"/>
      <c r="H38" s="56"/>
      <c r="I38" s="56"/>
      <c r="K38" s="61"/>
    </row>
    <row r="39" spans="1:11" ht="17.25">
      <c r="A39" s="73"/>
      <c r="D39" s="61"/>
      <c r="G39" s="56"/>
      <c r="H39" s="56"/>
      <c r="I39" s="56"/>
      <c r="K39" s="61"/>
    </row>
    <row r="40" spans="1:11" ht="17.25">
      <c r="A40" s="73" t="s">
        <v>352</v>
      </c>
      <c r="D40" s="61"/>
      <c r="G40" s="56"/>
      <c r="H40" s="56"/>
      <c r="I40" s="56"/>
      <c r="K40" s="61"/>
    </row>
    <row r="41" spans="1:11" ht="17.25">
      <c r="A41" s="73" t="s">
        <v>353</v>
      </c>
      <c r="D41" s="61"/>
      <c r="G41" s="56"/>
      <c r="H41" s="56"/>
      <c r="I41" s="56"/>
      <c r="K41" s="61"/>
    </row>
    <row r="42" spans="1:11" ht="17.25">
      <c r="A42" s="73"/>
      <c r="D42" s="61"/>
      <c r="G42" s="56"/>
      <c r="H42" s="56"/>
      <c r="I42" s="56"/>
      <c r="K42" s="61"/>
    </row>
    <row r="43" spans="1:11" ht="17.25">
      <c r="A43" s="73"/>
      <c r="D43" s="61"/>
      <c r="G43" s="56"/>
      <c r="H43" s="56"/>
      <c r="I43" s="56"/>
      <c r="K43" s="61"/>
    </row>
    <row r="44" spans="1:11" ht="17.25">
      <c r="A44" s="73"/>
      <c r="D44" s="61"/>
      <c r="G44" s="56"/>
      <c r="H44" s="56"/>
      <c r="I44" s="56"/>
      <c r="K44" s="61"/>
    </row>
    <row r="45" spans="1:11">
      <c r="D45" s="61"/>
      <c r="G45" s="56"/>
      <c r="H45" s="56"/>
      <c r="I45" s="56"/>
      <c r="K45" s="61"/>
    </row>
    <row r="46" spans="1:11">
      <c r="D46" s="61"/>
      <c r="G46" s="56"/>
      <c r="H46" s="56"/>
      <c r="I46" s="56"/>
      <c r="K46" s="61"/>
    </row>
    <row r="47" spans="1:11">
      <c r="D47" s="61"/>
      <c r="G47" s="56"/>
      <c r="H47" s="56"/>
      <c r="I47" s="56"/>
      <c r="K47" s="61"/>
    </row>
    <row r="48" spans="1:11">
      <c r="D48" s="61"/>
      <c r="G48" s="56"/>
      <c r="H48" s="56"/>
      <c r="I48" s="56"/>
      <c r="K48" s="61"/>
    </row>
    <row r="49" spans="4:11">
      <c r="D49" s="61"/>
      <c r="G49" s="56"/>
      <c r="H49" s="56"/>
      <c r="I49" s="56"/>
      <c r="K49" s="61"/>
    </row>
    <row r="50" spans="4:11">
      <c r="D50" s="61"/>
      <c r="G50" s="56"/>
      <c r="H50" s="56"/>
      <c r="I50" s="56"/>
      <c r="K50" s="61"/>
    </row>
    <row r="51" spans="4:11">
      <c r="D51" s="61"/>
      <c r="G51" s="56"/>
      <c r="H51" s="56"/>
      <c r="I51" s="56"/>
      <c r="K51" s="61"/>
    </row>
    <row r="52" spans="4:11">
      <c r="D52" s="61"/>
      <c r="G52" s="56"/>
      <c r="H52" s="56"/>
      <c r="I52" s="56"/>
      <c r="K52" s="61"/>
    </row>
    <row r="53" spans="4:11">
      <c r="D53" s="61"/>
      <c r="G53" s="56"/>
      <c r="H53" s="56"/>
      <c r="I53" s="56"/>
      <c r="K53" s="61"/>
    </row>
    <row r="54" spans="4:11">
      <c r="D54" s="61"/>
      <c r="G54" s="56"/>
      <c r="H54" s="56"/>
      <c r="I54" s="56"/>
      <c r="K54" s="61"/>
    </row>
    <row r="55" spans="4:11">
      <c r="D55" s="61"/>
      <c r="G55" s="56"/>
      <c r="H55" s="56"/>
      <c r="I55" s="56"/>
      <c r="K55" s="61"/>
    </row>
    <row r="56" spans="4:11">
      <c r="D56" s="61"/>
      <c r="G56" s="56"/>
      <c r="H56" s="56"/>
      <c r="I56" s="56"/>
      <c r="K56" s="61"/>
    </row>
    <row r="57" spans="4:11">
      <c r="D57" s="61"/>
      <c r="G57" s="56"/>
      <c r="H57" s="56"/>
      <c r="I57" s="56"/>
      <c r="K57" s="61"/>
    </row>
    <row r="58" spans="4:11">
      <c r="D58" s="61"/>
      <c r="G58" s="56"/>
      <c r="H58" s="56"/>
      <c r="I58" s="56"/>
      <c r="K58" s="61"/>
    </row>
    <row r="59" spans="4:11">
      <c r="D59" s="61"/>
      <c r="G59" s="56"/>
      <c r="H59" s="56"/>
      <c r="I59" s="56"/>
      <c r="K59" s="61"/>
    </row>
    <row r="60" spans="4:11">
      <c r="D60" s="61"/>
      <c r="G60" s="56"/>
      <c r="H60" s="56"/>
      <c r="I60" s="56"/>
      <c r="K60" s="61"/>
    </row>
    <row r="61" spans="4:11">
      <c r="D61" s="61"/>
      <c r="G61" s="56"/>
      <c r="H61" s="56"/>
      <c r="I61" s="56"/>
      <c r="K61" s="61"/>
    </row>
    <row r="62" spans="4:11">
      <c r="D62" s="61"/>
      <c r="G62" s="56"/>
      <c r="H62" s="56"/>
      <c r="I62" s="56"/>
      <c r="K62" s="61"/>
    </row>
    <row r="63" spans="4:11">
      <c r="D63" s="61"/>
      <c r="G63" s="56"/>
      <c r="H63" s="56"/>
      <c r="I63" s="56"/>
      <c r="K63" s="61"/>
    </row>
    <row r="64" spans="4:11">
      <c r="D64" s="61"/>
      <c r="G64" s="56"/>
      <c r="H64" s="56"/>
      <c r="I64" s="56"/>
      <c r="K64" s="61"/>
    </row>
    <row r="65" spans="4:11">
      <c r="D65" s="61"/>
      <c r="G65" s="56"/>
      <c r="H65" s="56"/>
      <c r="I65" s="56"/>
      <c r="K65" s="61"/>
    </row>
    <row r="66" spans="4:11">
      <c r="D66" s="61"/>
      <c r="G66" s="56"/>
      <c r="H66" s="56"/>
      <c r="I66" s="56"/>
      <c r="K66" s="61"/>
    </row>
    <row r="67" spans="4:11">
      <c r="D67" s="61"/>
      <c r="G67" s="56"/>
      <c r="H67" s="56"/>
      <c r="I67" s="56"/>
      <c r="K67" s="61"/>
    </row>
    <row r="68" spans="4:11">
      <c r="D68" s="61"/>
      <c r="G68" s="56"/>
      <c r="H68" s="56"/>
      <c r="I68" s="56"/>
      <c r="K68" s="61"/>
    </row>
    <row r="69" spans="4:11">
      <c r="D69" s="61"/>
      <c r="G69" s="56"/>
      <c r="H69" s="56"/>
      <c r="I69" s="56"/>
      <c r="K69" s="61"/>
    </row>
    <row r="70" spans="4:11">
      <c r="D70" s="61"/>
      <c r="G70" s="56"/>
      <c r="H70" s="56"/>
      <c r="I70" s="56"/>
      <c r="K70" s="61"/>
    </row>
    <row r="71" spans="4:11">
      <c r="D71" s="61"/>
      <c r="G71" s="56"/>
      <c r="H71" s="56"/>
      <c r="I71" s="56"/>
      <c r="K71" s="61"/>
    </row>
    <row r="72" spans="4:11">
      <c r="D72" s="61"/>
      <c r="G72" s="56"/>
      <c r="H72" s="56"/>
      <c r="I72" s="56"/>
      <c r="K72" s="61"/>
    </row>
    <row r="73" spans="4:11">
      <c r="D73" s="61"/>
      <c r="G73" s="56"/>
      <c r="H73" s="56"/>
      <c r="I73" s="56"/>
      <c r="K73" s="61"/>
    </row>
    <row r="74" spans="4:11">
      <c r="D74" s="61"/>
      <c r="G74" s="56"/>
      <c r="H74" s="56"/>
      <c r="I74" s="56"/>
      <c r="K74" s="61"/>
    </row>
    <row r="75" spans="4:11">
      <c r="D75" s="61"/>
      <c r="G75" s="56"/>
      <c r="H75" s="56"/>
      <c r="I75" s="56"/>
      <c r="K75" s="61"/>
    </row>
    <row r="76" spans="4:11">
      <c r="D76" s="61"/>
      <c r="G76" s="56"/>
      <c r="H76" s="56"/>
      <c r="I76" s="56"/>
      <c r="K76" s="61"/>
    </row>
    <row r="77" spans="4:11">
      <c r="D77" s="61"/>
      <c r="G77" s="56"/>
      <c r="H77" s="56"/>
      <c r="I77" s="56"/>
      <c r="K77" s="61"/>
    </row>
    <row r="78" spans="4:11">
      <c r="D78" s="61"/>
      <c r="G78" s="56"/>
      <c r="H78" s="56"/>
      <c r="I78" s="56"/>
      <c r="K78" s="61"/>
    </row>
    <row r="79" spans="4:11">
      <c r="D79" s="61"/>
      <c r="G79" s="56"/>
      <c r="H79" s="56"/>
      <c r="I79" s="56"/>
      <c r="K79" s="61"/>
    </row>
    <row r="80" spans="4:11">
      <c r="D80" s="61"/>
      <c r="G80" s="56"/>
      <c r="H80" s="56"/>
      <c r="I80" s="56"/>
      <c r="K80" s="61"/>
    </row>
    <row r="81" spans="4:11">
      <c r="D81" s="61"/>
      <c r="G81" s="56"/>
      <c r="H81" s="56"/>
      <c r="I81" s="56"/>
      <c r="K81" s="61"/>
    </row>
    <row r="82" spans="4:11">
      <c r="D82" s="61"/>
      <c r="G82" s="56"/>
      <c r="H82" s="56"/>
      <c r="I82" s="56"/>
      <c r="K82" s="61"/>
    </row>
    <row r="83" spans="4:11">
      <c r="D83" s="61"/>
      <c r="G83" s="56"/>
      <c r="H83" s="56"/>
      <c r="I83" s="56"/>
      <c r="K83" s="61"/>
    </row>
    <row r="84" spans="4:11">
      <c r="D84" s="61"/>
      <c r="G84" s="56"/>
      <c r="H84" s="56"/>
      <c r="I84" s="56"/>
      <c r="K84" s="61"/>
    </row>
    <row r="85" spans="4:11">
      <c r="D85" s="61"/>
      <c r="G85" s="56"/>
      <c r="H85" s="56"/>
      <c r="I85" s="56"/>
      <c r="K85" s="61"/>
    </row>
    <row r="86" spans="4:11">
      <c r="D86" s="61"/>
      <c r="G86" s="56"/>
      <c r="H86" s="56"/>
      <c r="I86" s="56"/>
      <c r="K86" s="61"/>
    </row>
    <row r="87" spans="4:11">
      <c r="D87" s="61"/>
      <c r="G87" s="56"/>
      <c r="H87" s="56"/>
      <c r="I87" s="56"/>
      <c r="K87" s="61"/>
    </row>
  </sheetData>
  <autoFilter ref="A4:L5"/>
  <customSheetViews>
    <customSheetView guid="{98E8C3D6-8FBF-4D5C-8624-4C53BC7003C2}"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1"/>
      <headerFooter alignWithMargins="0"/>
      <autoFilter ref="B1:M1"/>
    </customSheetView>
    <customSheetView guid="{2DE5E7C6-AE47-4EE6-8A44-2588C73E3397}"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2"/>
      <headerFooter alignWithMargins="0"/>
      <autoFilter ref="B1:M1"/>
    </customSheetView>
    <customSheetView guid="{AC5D4131-12C8-4117-9087-BAF7435F9B53}" scale="85" showPageBreaks="1" showGridLines="0" fitToPage="1" printArea="1" showAutoFilter="1" view="pageBreakPreview" topLeftCell="A7">
      <selection activeCell="K22" sqref="K22"/>
      <pageMargins left="0.59055118110236227" right="0.59055118110236227" top="0.39370078740157483" bottom="0.39370078740157483" header="0.51181102362204722" footer="0.51181102362204722"/>
      <pageSetup paperSize="8" scale="94" fitToHeight="0" orientation="landscape" r:id="rId3"/>
      <headerFooter alignWithMargins="0"/>
      <autoFilter ref="B1:M1"/>
    </customSheetView>
    <customSheetView guid="{7F5C8E7A-36EF-49B6-8AD1-0AE683E12EE0}"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4"/>
      <headerFooter alignWithMargins="0"/>
      <autoFilter ref="B1:M1"/>
    </customSheetView>
    <customSheetView guid="{F61D973C-B322-4E3F-91AB-97FEEA952E82}"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5"/>
      <headerFooter alignWithMargins="0"/>
      <autoFilter ref="B1:M1"/>
    </customSheetView>
    <customSheetView guid="{0A60D169-EA4D-42F0-A2F3-528073C1F4D5}"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6"/>
      <headerFooter alignWithMargins="0"/>
      <autoFilter ref="B1:M1"/>
    </customSheetView>
    <customSheetView guid="{4BD327CA-D2D9-47BB-8D43-E6A2085736FF}"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7"/>
      <headerFooter alignWithMargins="0"/>
      <autoFilter ref="B1:M1"/>
    </customSheetView>
    <customSheetView guid="{D4A96488-6408-401A-B242-47247BD68402}"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8"/>
      <headerFooter alignWithMargins="0"/>
      <autoFilter ref="B1:M1"/>
    </customSheetView>
    <customSheetView guid="{8EA625F0-5D2E-4E9B-8B85-5A4134DD8279}"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9"/>
      <headerFooter alignWithMargins="0"/>
      <autoFilter ref="B1:M1"/>
    </customSheetView>
    <customSheetView guid="{8861AE24-1F01-42AD-BF50-4516A37941DC}"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10"/>
      <headerFooter alignWithMargins="0"/>
      <autoFilter ref="B1:M1"/>
    </customSheetView>
    <customSheetView guid="{1ADEBCB8-9FB3-4DB2-BD49-E19DCBC61CF4}"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11"/>
      <headerFooter alignWithMargins="0"/>
      <autoFilter ref="B1:M1"/>
    </customSheetView>
    <customSheetView guid="{044D20CE-B695-4BC1-A3B0-D60A68B6D73D}" scale="85" showPageBreaks="1" showGridLines="0" fitToPage="1" printArea="1" showAutoFilter="1" view="pageBreakPreview" topLeftCell="A10">
      <selection activeCell="B17" sqref="B17"/>
      <pageMargins left="0.59055118110236227" right="0.59055118110236227" top="0.39370078740157483" bottom="0.39370078740157483" header="0.51181102362204722" footer="0.51181102362204722"/>
      <pageSetup paperSize="8" scale="94" fitToHeight="0" orientation="landscape" r:id="rId12"/>
      <headerFooter alignWithMargins="0"/>
      <autoFilter ref="B1:M1"/>
    </customSheetView>
    <customSheetView guid="{E63B6F26-5CA1-415A-AAF5-D842AA183F61}" scale="85" showPageBreaks="1" showGridLines="0" fitToPage="1" printArea="1" showAutoFilter="1" view="pageBreakPreview" topLeftCell="A16">
      <selection activeCell="B17" sqref="B17"/>
      <pageMargins left="0.59055118110236227" right="0.59055118110236227" top="0.39370078740157483" bottom="0.39370078740157483" header="0.51181102362204722" footer="0.51181102362204722"/>
      <pageSetup paperSize="8" scale="94" fitToHeight="0" orientation="landscape" r:id="rId13"/>
      <headerFooter alignWithMargins="0"/>
      <autoFilter ref="B1:M1"/>
    </customSheetView>
    <customSheetView guid="{8BD64CB5-C1EB-4DA0-9E9E-C91E7594013A}"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14"/>
      <headerFooter alignWithMargins="0"/>
      <autoFilter ref="B1:M1"/>
    </customSheetView>
    <customSheetView guid="{F00D68A2-E6D7-448C-B246-2FC7B0898C57}" scale="85" showPageBreaks="1" showGridLines="0" fitToPage="1" printArea="1" showAutoFilter="1" view="pageBreakPreview" topLeftCell="A10">
      <selection activeCell="B17" sqref="B17"/>
      <pageMargins left="0.59055118110236227" right="0.59055118110236227" top="0.39370078740157483" bottom="0.39370078740157483" header="0.51181102362204722" footer="0.51181102362204722"/>
      <pageSetup paperSize="8" scale="94" fitToHeight="0" orientation="landscape" r:id="rId15"/>
      <headerFooter alignWithMargins="0"/>
      <autoFilter ref="B1:M1"/>
    </customSheetView>
    <customSheetView guid="{B1B896AC-861D-4BED-A785-C2A9799B23E6}"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16"/>
      <headerFooter alignWithMargins="0"/>
      <autoFilter ref="B1:M1"/>
    </customSheetView>
    <customSheetView guid="{48DF1A33-946D-4268-BBCF-1269014A917F}" scale="85" showPageBreaks="1" showGridLines="0" fitToPage="1" printArea="1" showAutoFilter="1" view="pageBreakPreview" topLeftCell="A10">
      <selection activeCell="B17" sqref="B17"/>
      <pageMargins left="0.59055118110236227" right="0.59055118110236227" top="0.39370078740157483" bottom="0.39370078740157483" header="0.51181102362204722" footer="0.51181102362204722"/>
      <pageSetup paperSize="8" scale="94" fitToHeight="0" orientation="landscape" r:id="rId17"/>
      <headerFooter alignWithMargins="0"/>
      <autoFilter ref="B1:M1"/>
    </customSheetView>
    <customSheetView guid="{92469751-EA1A-4655-A8DE-B0733E860301}"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18"/>
      <headerFooter alignWithMargins="0"/>
      <autoFilter ref="B1:M1"/>
    </customSheetView>
    <customSheetView guid="{BB034A02-4157-4F4C-970A-104573BB908D}"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19"/>
      <headerFooter alignWithMargins="0"/>
      <autoFilter ref="B1:M1"/>
    </customSheetView>
    <customSheetView guid="{0BB2ECCB-433A-478D-BC68-8EAEF57773B0}" scale="85" showPageBreaks="1" showGridLines="0" fitToPage="1" printArea="1" showAutoFilter="1" view="pageBreakPreview" topLeftCell="A10">
      <selection activeCell="B17" sqref="B17"/>
      <pageMargins left="0.59055118110236227" right="0.59055118110236227" top="0.39370078740157483" bottom="0.39370078740157483" header="0.51181102362204722" footer="0.51181102362204722"/>
      <pageSetup paperSize="8" scale="94" fitToHeight="0" orientation="landscape" r:id="rId20"/>
      <headerFooter alignWithMargins="0"/>
      <autoFilter ref="B1:M1"/>
    </customSheetView>
    <customSheetView guid="{C2EE5954-9791-4212-8389-87F2B1BCEDE3}"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21"/>
      <headerFooter alignWithMargins="0"/>
      <autoFilter ref="B1:M1"/>
    </customSheetView>
    <customSheetView guid="{C7C2E1F7-8D25-45A3-98C8-F22E332F6CE0}"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22"/>
      <headerFooter alignWithMargins="0"/>
      <autoFilter ref="B1:M1"/>
    </customSheetView>
    <customSheetView guid="{19095B01-EB70-4978-A824-089E8010321E}"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23"/>
      <headerFooter alignWithMargins="0"/>
      <autoFilter ref="B1:M1"/>
    </customSheetView>
    <customSheetView guid="{5D7BC948-B761-4C79-AFD0-CA72550D1ACD}"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24"/>
      <headerFooter alignWithMargins="0"/>
      <autoFilter ref="B1:M1"/>
    </customSheetView>
    <customSheetView guid="{A0FF5FE9-963B-4465-B2FA-FC8073C4F0AC}" scale="85" showPageBreaks="1" showGridLines="0" fitToPage="1" printArea="1" showAutoFilter="1" view="pageBreakPreview" topLeftCell="A10">
      <selection activeCell="B17" sqref="B17"/>
      <pageMargins left="0.59055118110236227" right="0.59055118110236227" top="0.39370078740157483" bottom="0.39370078740157483" header="0.51181102362204722" footer="0.51181102362204722"/>
      <pageSetup paperSize="8" scale="94" fitToHeight="0" orientation="landscape" r:id="rId25"/>
      <headerFooter alignWithMargins="0"/>
      <autoFilter ref="B1:M1"/>
    </customSheetView>
    <customSheetView guid="{47AE5BBD-A385-41BE-B786-2DF2D65C20C7}"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26"/>
      <headerFooter alignWithMargins="0"/>
      <autoFilter ref="B1:M1"/>
    </customSheetView>
    <customSheetView guid="{7B95FA94-D01D-4528-A96E-188FD548573A}" scale="85" showPageBreaks="1" showGridLines="0" fitToPage="1" printArea="1" showAutoFilter="1" view="pageBreakPreview" topLeftCell="A7">
      <selection activeCell="K22" sqref="K22"/>
      <pageMargins left="0.59055118110236227" right="0.59055118110236227" top="0.39370078740157483" bottom="0.39370078740157483" header="0.51181102362204722" footer="0.51181102362204722"/>
      <pageSetup paperSize="8" scale="94" fitToHeight="0" orientation="landscape" r:id="rId27"/>
      <headerFooter alignWithMargins="0"/>
      <autoFilter ref="B1:M1"/>
    </customSheetView>
    <customSheetView guid="{5B8A0CAF-BC9B-4670-A91B-C7F9421BC3F7}"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28"/>
      <headerFooter alignWithMargins="0"/>
      <autoFilter ref="B1:M1"/>
    </customSheetView>
    <customSheetView guid="{059B7AB1-A73C-4BC5-991D-327B0179F92D}" scale="85" showPageBreaks="1" showGridLines="0" fitToPage="1" printArea="1" showAutoFilter="1" view="pageBreakPreview">
      <selection activeCell="C22" sqref="C22"/>
      <pageMargins left="0.59055118110236227" right="0.59055118110236227" top="0.39370078740157483" bottom="0.39370078740157483" header="0.51181102362204722" footer="0.51181102362204722"/>
      <pageSetup paperSize="8" scale="94" fitToHeight="0" orientation="landscape" r:id="rId29"/>
      <headerFooter alignWithMargins="0"/>
      <autoFilter ref="B1:M1"/>
    </customSheetView>
  </customSheetViews>
  <mergeCells count="10">
    <mergeCell ref="G3:G4"/>
    <mergeCell ref="J3:J4"/>
    <mergeCell ref="K3:K4"/>
    <mergeCell ref="L3:L4"/>
    <mergeCell ref="A3:A4"/>
    <mergeCell ref="B3:B4"/>
    <mergeCell ref="C3:C4"/>
    <mergeCell ref="D3:D4"/>
    <mergeCell ref="E3:E4"/>
    <mergeCell ref="F3:F4"/>
  </mergeCells>
  <phoneticPr fontId="4"/>
  <pageMargins left="0.59055118110236227" right="0.59055118110236227" top="0.39370078740157483" bottom="0.39370078740157483" header="0.51181102362204722" footer="0.51181102362204722"/>
  <pageSetup paperSize="8" scale="94" fitToHeight="0" orientation="landscape" r:id="rId3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25年度決算</vt:lpstr>
      <vt:lpstr>24年度決算</vt:lpstr>
      <vt:lpstr>23年度決算（参考・公表済み）</vt:lpstr>
      <vt:lpstr>令和元年度決算（手数料）</vt:lpstr>
      <vt:lpstr>凡例 (手数料)</vt:lpstr>
      <vt:lpstr>'23年度決算（参考・公表済み）'!Print_Area</vt:lpstr>
      <vt:lpstr>'24年度決算'!Print_Area</vt:lpstr>
      <vt:lpstr>'凡例 (手数料)'!Print_Area</vt:lpstr>
      <vt:lpstr>'令和元年度決算（手数料）'!Print_Area</vt:lpstr>
      <vt:lpstr>'23年度決算（参考・公表済み）'!Print_Titles</vt:lpstr>
      <vt:lpstr>'24年度決算'!Print_Titles</vt:lpstr>
      <vt:lpstr>'凡例 (手数料)'!Print_Titles</vt:lpstr>
      <vt:lpstr>'令和元年度決算（手数料）'!Print_Titles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satouyayoi</dc:creator>
  <cp:lastModifiedBy>矢澤 慶太</cp:lastModifiedBy>
  <cp:lastPrinted>2020-12-28T00:00:15Z</cp:lastPrinted>
  <dcterms:created xsi:type="dcterms:W3CDTF">2012-01-04T07:14:18Z</dcterms:created>
  <dcterms:modified xsi:type="dcterms:W3CDTF">2020-12-28T00:29:50Z</dcterms:modified>
</cp:coreProperties>
</file>