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250" windowWidth="17910" windowHeight="5295" activeTab="0"/>
  </bookViews>
  <sheets>
    <sheet name="22年度決算" sheetId="1" r:id="rId1"/>
  </sheets>
  <definedNames>
    <definedName name="_xlnm._FilterDatabase" localSheetId="0" hidden="1">'22年度決算'!$B$3:$L$111</definedName>
    <definedName name="_xlnm.Print_Area" localSheetId="0">'22年度決算'!$A$1:$M$119</definedName>
    <definedName name="_xlnm.Print_Titles" localSheetId="0">'22年度決算'!$B:$C,'22年度決算'!$3:$4</definedName>
    <definedName name="Z_2EE33515_06C7_4ACF_A88B_A7FB8BA87F69_.wvu.Cols" localSheetId="0" hidden="1">'22年度決算'!#REF!,'22年度決算'!$F:$H</definedName>
    <definedName name="Z_2EE33515_06C7_4ACF_A88B_A7FB8BA87F69_.wvu.FilterData" localSheetId="0" hidden="1">'22年度決算'!$B$3:$L$110</definedName>
    <definedName name="Z_2EE33515_06C7_4ACF_A88B_A7FB8BA87F69_.wvu.PrintArea" localSheetId="0" hidden="1">'22年度決算'!$B$2:$H$110</definedName>
    <definedName name="Z_2EE33515_06C7_4ACF_A88B_A7FB8BA87F69_.wvu.PrintTitles" localSheetId="0" hidden="1">'22年度決算'!$3:$4</definedName>
    <definedName name="Z_2EE33515_06C7_4ACF_A88B_A7FB8BA87F69_.wvu.Rows" localSheetId="0" hidden="1">'22年度決算'!#REF!</definedName>
    <definedName name="Z_3A32E19C_D4D3_4CC1_9C3D_868EE45F055E_.wvu.FilterData" localSheetId="0" hidden="1">'22年度決算'!$B$3:$L$110</definedName>
    <definedName name="Z_7846096B_A981_4690_8ACE_5F019355F38C_.wvu.FilterData" localSheetId="0" hidden="1">'22年度決算'!$B$3:$L$110</definedName>
    <definedName name="Z_8CCCCA31_BF3F_4488_9349_D417CF63AE1B_.wvu.Cols" localSheetId="0" hidden="1">'22年度決算'!#REF!,'22年度決算'!$F:$H</definedName>
    <definedName name="Z_8CCCCA31_BF3F_4488_9349_D417CF63AE1B_.wvu.FilterData" localSheetId="0" hidden="1">'22年度決算'!$B$3:$L$110</definedName>
    <definedName name="Z_8CCCCA31_BF3F_4488_9349_D417CF63AE1B_.wvu.PrintArea" localSheetId="0" hidden="1">'22年度決算'!$B$2:$H$110</definedName>
    <definedName name="Z_8CCCCA31_BF3F_4488_9349_D417CF63AE1B_.wvu.PrintTitles" localSheetId="0" hidden="1">'22年度決算'!$3:$4</definedName>
    <definedName name="Z_A2060EB8_04D7_4410_B680_6694C82F7437_.wvu.Cols" localSheetId="0" hidden="1">'22年度決算'!#REF!,'22年度決算'!$F:$H</definedName>
    <definedName name="Z_A2060EB8_04D7_4410_B680_6694C82F7437_.wvu.FilterData" localSheetId="0" hidden="1">'22年度決算'!$B$3:$L$110</definedName>
    <definedName name="Z_A2060EB8_04D7_4410_B680_6694C82F7437_.wvu.PrintArea" localSheetId="0" hidden="1">'22年度決算'!$B$2:$H$110</definedName>
    <definedName name="Z_A2060EB8_04D7_4410_B680_6694C82F7437_.wvu.PrintTitles" localSheetId="0" hidden="1">'22年度決算'!$3:$4</definedName>
    <definedName name="Z_A2060EB8_04D7_4410_B680_6694C82F7437_.wvu.Rows" localSheetId="0" hidden="1">'22年度決算'!#REF!</definedName>
  </definedNames>
  <calcPr fullCalcOnLoad="1"/>
</workbook>
</file>

<file path=xl/comments1.xml><?xml version="1.0" encoding="utf-8"?>
<comments xmlns="http://schemas.openxmlformats.org/spreadsheetml/2006/main">
  <authors>
    <author> </author>
  </authors>
  <commentList>
    <comment ref="B3" authorId="0">
      <text>
        <r>
          <rPr>
            <sz val="12"/>
            <rFont val="ＭＳ Ｐゴシック"/>
            <family val="3"/>
          </rPr>
          <t>原則として、施設の設置条例を所管する局を記載しています。</t>
        </r>
        <r>
          <rPr>
            <sz val="9"/>
            <rFont val="ＭＳ Ｐゴシック"/>
            <family val="3"/>
          </rPr>
          <t xml:space="preserve">
</t>
        </r>
      </text>
    </comment>
    <comment ref="C3" authorId="0">
      <text>
        <r>
          <rPr>
            <sz val="12"/>
            <rFont val="ＭＳ Ｐゴシック"/>
            <family val="3"/>
          </rPr>
          <t>「市民利用施設等の利用者負担の考え方」に該当する施設を掲載しています。なお、複数館ある施設については、代表的な１館を掲載しています。</t>
        </r>
        <r>
          <rPr>
            <sz val="9"/>
            <rFont val="ＭＳ Ｐゴシック"/>
            <family val="3"/>
          </rPr>
          <t xml:space="preserve">
</t>
        </r>
      </text>
    </comment>
    <comment ref="E3" authorId="0">
      <text>
        <r>
          <rPr>
            <sz val="12"/>
            <rFont val="ＭＳ Ｐゴシック"/>
            <family val="3"/>
          </rPr>
          <t xml:space="preserve">使用料収入と減免額を合計した額を管理運営コストで割った割合を掲載しています。③＝（④＋⑤）÷⑥
</t>
        </r>
      </text>
    </comment>
    <comment ref="F3" authorId="0">
      <text>
        <r>
          <rPr>
            <sz val="12"/>
            <rFont val="ＭＳ Ｐゴシック"/>
            <family val="3"/>
          </rPr>
          <t>使用料、利用料金の収入金額を掲載しています。使用料等収入には、目的外使用料も含んでいます。なお、講座などの自主企画事業の実費等は含んでいません。また、少年自然の家、青少年野外活動施設は、宿泊に係るシーツ代等の実費を使用料等収入に計上しています。</t>
        </r>
        <r>
          <rPr>
            <sz val="9"/>
            <rFont val="ＭＳ Ｐゴシック"/>
            <family val="3"/>
          </rPr>
          <t xml:space="preserve">
</t>
        </r>
      </text>
    </comment>
    <comment ref="G3" authorId="0">
      <text>
        <r>
          <rPr>
            <sz val="12"/>
            <rFont val="ＭＳ Ｐゴシック"/>
            <family val="3"/>
          </rPr>
          <t>減額・免除、または優遇した額</t>
        </r>
      </text>
    </comment>
    <comment ref="H3" authorId="0">
      <text>
        <r>
          <rPr>
            <sz val="12"/>
            <rFont val="ＭＳ Ｐゴシック"/>
            <family val="3"/>
          </rPr>
          <t>平成22年度の管理運営コストを掲載しています。施設の管理運営に必要な経費だけを掲載し、施設の建設にかかるコストや大規模改修費は含んでいません。</t>
        </r>
      </text>
    </comment>
    <comment ref="I4" authorId="0">
      <text>
        <r>
          <rPr>
            <sz val="12"/>
            <rFont val="ＭＳ Ｐゴシック"/>
            <family val="3"/>
          </rPr>
          <t>アルバイト賃金も含んだ額を人件費としています。本市所管課職員の人件費等の間接経費は除いています。また、退職給与引当金は、原則除いています。</t>
        </r>
      </text>
    </comment>
    <comment ref="J4" authorId="0">
      <text>
        <r>
          <rPr>
            <sz val="12"/>
            <rFont val="ＭＳ Ｐゴシック"/>
            <family val="3"/>
          </rPr>
          <t xml:space="preserve">光熱水費、委託料、消耗品など、人件費以外に施設の管理運営に必要な経費を掲載しています。
</t>
        </r>
      </text>
    </comment>
    <comment ref="K3" authorId="0">
      <text>
        <r>
          <rPr>
            <sz val="12"/>
            <rFont val="ＭＳ Ｐゴシック"/>
            <family val="3"/>
          </rPr>
          <t>複数の料金がある場合は、入場料などの主な料金を記載しています。</t>
        </r>
      </text>
    </comment>
    <comment ref="L3" authorId="0">
      <text>
        <r>
          <rPr>
            <sz val="12"/>
            <rFont val="ＭＳ Ｐゴシック"/>
            <family val="3"/>
          </rPr>
          <t>22年度に減額したり、免除した際に適用した理由の主なものを記載しています。</t>
        </r>
      </text>
    </comment>
    <comment ref="M3" authorId="0">
      <text>
        <r>
          <rPr>
            <sz val="12"/>
            <rFont val="ＭＳ Ｐゴシック"/>
            <family val="3"/>
          </rPr>
          <t>各施設等の収入及びコストを詳しくご覧になりたい方のために内訳書を用意しています。指定管理者制度を導入している施設については、指定管理者が市に提出している収支決算書も用意しています。</t>
        </r>
      </text>
    </comment>
  </commentList>
</comments>
</file>

<file path=xl/sharedStrings.xml><?xml version="1.0" encoding="utf-8"?>
<sst xmlns="http://schemas.openxmlformats.org/spreadsheetml/2006/main" count="425" uniqueCount="238">
  <si>
    <t>横浜市民防災センター</t>
  </si>
  <si>
    <t>少年自然の家南伊豆臨海学園</t>
  </si>
  <si>
    <t>少年自然の家赤城林間学園</t>
  </si>
  <si>
    <t>横浜市青少年育成センター</t>
  </si>
  <si>
    <t>横浜市野島青少年研修センター</t>
  </si>
  <si>
    <t>横浜市青少年交流センター</t>
  </si>
  <si>
    <t>こども自然公園青少年野外活動センター</t>
  </si>
  <si>
    <t>横浜こども科学館</t>
  </si>
  <si>
    <t>横浜市平沼記念体育館</t>
  </si>
  <si>
    <t>よこはま動物園</t>
  </si>
  <si>
    <t>金沢動物園</t>
  </si>
  <si>
    <t>野毛山動物園</t>
  </si>
  <si>
    <t>横浜市国際学生会館</t>
  </si>
  <si>
    <t>大黒運動広場（テニスコート）</t>
  </si>
  <si>
    <t>大黒運動広場（運動広場）</t>
  </si>
  <si>
    <t>横浜港大さん橋国際客船ターミナル（大さん橋ホール）</t>
  </si>
  <si>
    <t>人件費</t>
  </si>
  <si>
    <t>物件費等</t>
  </si>
  <si>
    <t>(内訳)</t>
  </si>
  <si>
    <t>主な施設の現状のコストと使用料の状況（平成22年度決算）</t>
  </si>
  <si>
    <t>金沢区福祉保健活動拠点</t>
  </si>
  <si>
    <t>大黒海づり施設</t>
  </si>
  <si>
    <t>主な料金</t>
  </si>
  <si>
    <t>無料</t>
  </si>
  <si>
    <t>多目的ホール460円/１時間
地域ケアルーム・調理室・ボランティアルーム140円/１時間</t>
  </si>
  <si>
    <t>＜障害者及び介護人＞
　６歳以上１３歳未満：1,700円/１泊　　500円/休憩１回
　１３歳以上：2,200円/１泊　　600円/休憩１回
＜その他＞
　６歳以上１３歳未満：3,000円/１泊　900円/休憩１回
　１３歳以上：4,500円/１泊　　1,200円/休憩１回</t>
  </si>
  <si>
    <t>　大人500円　こども250円
＜ボーリング個人利用＞
　大人400円　こども200円</t>
  </si>
  <si>
    <t>400円</t>
  </si>
  <si>
    <t>貸室　1,000円/１日</t>
  </si>
  <si>
    <t>＜入場料を徴収しない場合＞
大ホール    178,000円/１日・土曜・日曜・休日
　　　　　　    152,000円/１日・平日
＜入場料を徴収する場合＞
 大ホール   239,000円～362,000円/１日・土曜・日曜・休日
　　　　　　    202,000円～307,000円/１日・平日</t>
  </si>
  <si>
    <t>＜入館料＞
（個人）大人400円　小人200円
＜宇宙劇場入場料＞
（個人）大人600円　小人300円</t>
  </si>
  <si>
    <t>2,600円/2時間</t>
  </si>
  <si>
    <t>2,200円/2時間</t>
  </si>
  <si>
    <t>6,400円/2時間</t>
  </si>
  <si>
    <t>大人600円　中・高生300円　小人200円</t>
  </si>
  <si>
    <t>大人500円　中・高生300円　小人200円</t>
  </si>
  <si>
    <t>1,100円/1時間</t>
  </si>
  <si>
    <t>1,300円/1時間</t>
  </si>
  <si>
    <t>大人900円　中学生450円　小学生300円</t>
  </si>
  <si>
    <t>＜第１研修室＞
　青少年指導者・育成者：300円/1コマ・日曜・休日
　その他：2,400円/1コマ・日曜・休日
＜第２研修室＞
　青少年指導者・育成者：200円/1コマ・日曜・休日
　その他：950円/1コマ・日曜・休日</t>
  </si>
  <si>
    <t>＜多目的利用室＞
　青少年指導者及び青少年育成者：150円/１コマ
　その他：800円/１コマ</t>
  </si>
  <si>
    <t>施設使用料　無料
実費負担
　光熱水費　300円/1泊
　シーツクリーニング代　270円/1枚
　薪　400円/1束</t>
  </si>
  <si>
    <t>20,000円/１日</t>
  </si>
  <si>
    <t>　〈体育館〉
入場料を徴収しない場合    16,100円～191,500円/１日
入場料を徴収する場合     223,400円～750,000円/１日
〈平沼記念レストハウス〉
　　　　　会議室　　　　　　　　　5,400円～8,000円/１日</t>
  </si>
  <si>
    <t>講堂29,000円/1日
会議室2,000円/1日
和室1,200円/1日</t>
  </si>
  <si>
    <t>墳墓地145,000/㎡(H23.10料金改定)
墓地管理料5,000/1年</t>
  </si>
  <si>
    <t>施設の設置目的</t>
  </si>
  <si>
    <t>市民に対する防災知識の普及を図ることを目的とした施設</t>
  </si>
  <si>
    <t>主な減免事由</t>
  </si>
  <si>
    <t>青少年の科学技術に対する理解と知識を深めることを目的とした施設</t>
  </si>
  <si>
    <t>・教職員に引率された市内の小中学校の児童が教育の目的で利用する場合（全額減免）
・土曜日に小中高生が利用する場合（全額減免）
・身体障害者手帳の交付を受けている方が利用する場合（全額減免）　等</t>
  </si>
  <si>
    <t>音楽芸術活動の振興その他市民文化の振興を図ること</t>
  </si>
  <si>
    <t>・専門教育機関によるオルガン授業利用（全額減免）
・国内オーケストラ定期演奏会誘致（１割減免）　等</t>
  </si>
  <si>
    <t>市内に居住する高齢者等への老人福祉法第20条の7に規定する各種の相談並びに健康の増進、教養の向上及びレクリエーションのための総合的な便宜の供与のため</t>
  </si>
  <si>
    <t>横浜市における作陶活動の拠点施設として、広く市民が陶芸に親しむ機会を提供するとともに、市民の作陶技術向上の支援を行うことにより、陶芸の普及を図るため</t>
  </si>
  <si>
    <t>地域における文化活動の拠点として</t>
  </si>
  <si>
    <t>横浜市民の財産である歴史的建造物及び有形文化財としての施設を適正に保存するとともに、地域における文化活動の拠点として</t>
  </si>
  <si>
    <t>建設当時整備が十分でなかった学校プールの補完的な役割及び海の代替施設</t>
  </si>
  <si>
    <t>・身体障害者手帳の交付を受けている者、知的障害との判定を受けた者及び精神障害者保健福祉手帳の交付を受けている者のうち小学校に就学するまでの満3歳以上の子供が利用する場合（５割減免）
・障害者のうち満60歳以上の高齢者又は大人が利用する場合（300円割引）</t>
  </si>
  <si>
    <t>・横浜市が主催し、若しくは共催し、又は指定管理者が共催する下記事業のために利用する場合（全額減免）
　・障害者のためのスポーツ教室、スポーツ大会等の開催及びスポーツ指導者の育成
　・リハビリテーションスポーツの実施
　・障害者の自主的な文化活動を促進するための事業
　・障害者のスポーツ、文化活動、レクリエーション等に関する相談及び情報の提供
・障害者、介助者、未就学児が利用する場合（全額減免）
・障害者がボーリングを利用する場合（半額減免）</t>
  </si>
  <si>
    <t>・生活保護法による保護を受けている場合（５割減免）</t>
  </si>
  <si>
    <t>・本市が共催する落語、漫才その他の大衆芸能の公演、講座等のため利用する場合（５割減免）
・指定管理者が主催する行事のため利用する場合（全額減免）</t>
  </si>
  <si>
    <t>・指定管理者が実施する自主事業、または指定管理者が共催する行事のため利用する場合（全額減免）</t>
  </si>
  <si>
    <t>・本市が主催し、又は共催する文化的行事その他の集会を行うために利用する場合（５割減免）
・市内の学校等及び社会福祉法人が主催する行事のために利用する場合（３割減免）
・指定管理者が主催する行事のために利用する場合（全額減免）</t>
  </si>
  <si>
    <t>・土曜日に、未就学児、小学生、中学生、高校生が利用する場合（全額減免）
・中学生以下の者が利用する場合（５割減免（優遇料金））</t>
  </si>
  <si>
    <t>・障害のある個人が利用する場合（５割減免）
・障害児・者の介助者が利用する場合（全額減免）
・65歳以上の個人が利用する場合（５割減免）
・中学生以下のこどもが利用する場合（3/4減免（優遇料金））</t>
  </si>
  <si>
    <t>・冬季平日に団体で利用する場合（１割減免）</t>
  </si>
  <si>
    <t>・本市が主催する行事のために利用する場合（全額減免）</t>
  </si>
  <si>
    <t>・本市が主催する行事のために利用する場合（全額減免）
・本市が共催する行事のために利用する場合（５割減免）</t>
  </si>
  <si>
    <t>・本市が主催する体育行事のために利用する場合（全額減免）</t>
  </si>
  <si>
    <t>・本市が主催する、青少年の育成及び交流活動に関する事業、市民の青少年の育成に関する取組に対する支援に関する事業、青少年の育成に関する相談及び情報の提供に関する事業に利用する場合（全額減免）
・青少年以外が特定の目的に供する場合（92％減免等）</t>
  </si>
  <si>
    <t>・本市が主催する、青少年の育成及び交流活動に関する事業、市民の青少年の育成に関する取組に対する支援に関する事業、青少年の育成に関する相談及び情報の提供に関する事業に利用する場合（全額減免）
・青少年以外が特定の目的に供する場合（89％減免等）</t>
  </si>
  <si>
    <t>・本市が主催する行事に利用する場合（全額減免）
・本市が共催する行事に利用する場合（５割減免）
・市内の高校、大学等の正規の教育課程で利用する場合（５割減免）
・障害のある個人及び介助者が利用する場合（５割減免）</t>
  </si>
  <si>
    <t>・市内の高校、大学等の正規の教育課程で利用する場合（５割減免）</t>
  </si>
  <si>
    <t>・本市が主催する行事に利用する場合(全額減免）
・市消費者団体連絡会加盟団体が第３金曜日に利用する場合（全額減免）</t>
  </si>
  <si>
    <t>。地方公共団体及び公共的団体が利用する場合（５割減免）</t>
  </si>
  <si>
    <t>横浜市スポーツ医科学センター
（25ｍプール利用）</t>
  </si>
  <si>
    <t>横浜市スポーツ医科学センター
（トレーニングルーム利用）</t>
  </si>
  <si>
    <t>＜千円以下の入場料を徴収＞
   160,000円/全日・土曜・日曜・休日
　 128,000円/全日・平日
＜千円超の入場料を徴収＞
   240,000円/全日・土曜・日曜・休日
　 192,000円/全日・平日</t>
  </si>
  <si>
    <t>＜入場料無料、入場料２千円以下の場合＞
大ホール    190,000円～421,000円/半日・土曜・日曜・休日
　　　　　　    162,000円～358,000円/半日・平日
＜入場料２千円超の場合＞
 大ホール   254,000円～702,000円/半日・土曜・日曜・休日
　　　　　　    216,000円～597,000円/半日・平日</t>
  </si>
  <si>
    <t>　ホール　13,500円～36,000円/1日
　会議室　400円～1,600円/１室・１コマ</t>
  </si>
  <si>
    <t>一般：2,100円～19,000円/１室・１コマ
福祉保健従事者：500円～4,900円/１室・１コマ</t>
  </si>
  <si>
    <t>＜入場料を徴収しない場合＞
10,000円/１日・土曜、日曜、休日
 8,500円/１日・平日
＜入場料を徴収する場合＞
17,000円/１日・土曜、日曜、休日
14,500円/１日・平日</t>
  </si>
  <si>
    <t>利用料金
ホール　　　　5,000円/1日
集会施設　　1,300円～3,800円/1日
※入場料等を徴収する場合は２倍の料金</t>
  </si>
  <si>
    <t>プール（個人利用）：一般700円/2時間
　　　　　　　　　　　　　中学生以下350円/2時間
トレーニング室（個人利用）：一般500円/2時間
　　　　　　　　　　　　　　　　　　中学生以下250円/2時間</t>
  </si>
  <si>
    <t xml:space="preserve">第一体育室（団体利用）：3,000円～5,000円/2時間
第二体育室（団体利用）：1,500円～2,500円/2時間
トレーニング室（個人利用）一般300円/1回(3時間）、
　　　　　　　　　　　　　　　　中学生以下100円/1回(3時間）　                                                                                 </t>
  </si>
  <si>
    <t>市内：50,000円　　市外：75,000円</t>
  </si>
  <si>
    <t>研修室1,200/4時間
アートルーム1,600円/4時間</t>
  </si>
  <si>
    <t>＜入場料を徴収しない場合＞
本舞台　　　179,000円/全日・土曜、日曜、休日
　　　　　　　 143,000円/全日・平日
＜入場料を徴収する場合＞
本舞台　 　 269,000円/全日・土曜、日曜、休日
　　　　　　　 215,000円/全日・平日</t>
  </si>
  <si>
    <t>＜入場料を徴収しない場合＞
   33,000円/全日・土曜、日曜、休日
　 27,500円/全日・平日
＜入場料を徴収する場合＞
  　39,500円～46,000円/全日・土曜、日曜、休日
　　33,000円～38,500円/全日・平日</t>
  </si>
  <si>
    <t>第１会議室及び第２会議室　400円/1時間
第３会議室　700円/1時間</t>
  </si>
  <si>
    <t>500,000円/1日・土曜、日曜、休日
400,000円/1日・平日</t>
  </si>
  <si>
    <t>10歳以上・市内：12,000円　　10歳以上・市外：50,000円
＜休憩室＞
　40人用　市内：5,000円、市外：7,500円　　　
  20人用　市内：2,500円、市外：3,750円</t>
  </si>
  <si>
    <t>＜入場料を徴収しない場合＞
展示室1  10,500 円/1日
＜入場料を徴収する場合＞
 展示室1   21,000円/1日</t>
  </si>
  <si>
    <t>単身者室：20,000円/1月　　700円/1日
家族室：30,000円/1月　　1,000円/1日
研究者室：35,000/1月　　1,200円/1日
臨時宿泊室：3,500円/1日</t>
  </si>
  <si>
    <t>岸谷公園プール</t>
  </si>
  <si>
    <t>25ｍプール：100円/１時間
子供用プール：60円/１時間</t>
  </si>
  <si>
    <t>市民の誰もが日常的に相互に支え合い、住み慣れたところで安心して自立した生活が続けられる地域社会の実現に資するため</t>
  </si>
  <si>
    <t>横浜市老人福祉センター
　横浜市鶴寿荘</t>
  </si>
  <si>
    <t>施設名等</t>
  </si>
  <si>
    <t>久保山斎場
　（火葬炉、休憩室）</t>
  </si>
  <si>
    <t>横浜文化体育館
（体育館、トレーニングルーム、レストハウス）</t>
  </si>
  <si>
    <t>横浜市消費生活総合センター（会議室）</t>
  </si>
  <si>
    <t>横浜市技能文化会館（ホール、会議室）</t>
  </si>
  <si>
    <t>横浜市社会福祉センター（ホール、会議室）</t>
  </si>
  <si>
    <t>横浜市社会教育コーナー（研修室等）</t>
  </si>
  <si>
    <t>新鶴見小コミュニティハウス</t>
  </si>
  <si>
    <t>踊場地区センター
（会議室、体育室等）</t>
  </si>
  <si>
    <t>磯子区民文化センター
（ホール、ギャラリー、練習室等）</t>
  </si>
  <si>
    <t>金沢公会堂 
（講堂、会議室）</t>
  </si>
  <si>
    <t>瀬谷スポーツセンター
（体育室、トレーニング室）</t>
  </si>
  <si>
    <t>横浜国際プール
（屋内プール、多目的ホール等）</t>
  </si>
  <si>
    <t>南部斎場（葬祭ホール）</t>
  </si>
  <si>
    <t>横浜市高齢者保養研修施設ふれーゆ
（プール、大浴場）</t>
  </si>
  <si>
    <t>潮田地域ケアプラザ
（多目的ホール等）</t>
  </si>
  <si>
    <t>利用者負担割合
(22年度決算)</t>
  </si>
  <si>
    <t>男女共同参画センター横浜南（ホール、会議室等）</t>
  </si>
  <si>
    <t>男女共同参画センター横浜南
　大研修室　10,400円/1日
　研修室　3,300円/1日
　会議室　2,700円～4,200円/1日　</t>
  </si>
  <si>
    <t>・指定管理者が主催する男女共同参画の推進、女性の自己開発等の講習会、男女共同参画に関する相談・調査研究・広報に関する事業に利用する場合（全額減免）
・指定管理者が共催する男女共同参画の推進、女性の自己開発等の講習会、男女共同参画に関する相談・調査研究・広報に関する事業に利用する場合（５割減免）</t>
  </si>
  <si>
    <t>展示会、講演会、研修会その他各種行事の用に供するため</t>
  </si>
  <si>
    <t>港湾関係者がレクリエーション施設として、スポーツに親しみ交流を深めること、並びに施設を通じて横浜市民に港湾を親しみのあるものにすること</t>
  </si>
  <si>
    <t>・本市主催行事（全額減免）</t>
  </si>
  <si>
    <t>・絶滅の恐れのある野生動物の保護・繁殖などの「種の保存」
・動物の遺伝子や生理、生態などの「調査・研究」
・自然環境や野生動物に関する「教育普及活動」
・くつろぎや憩いの場として余暇を楽しむための場の提供である「レクリエーション機能」</t>
  </si>
  <si>
    <t>地域住民が、自らの生活環境の向上のために自主的に活動し、及びスポーツ、レクリエーション、クラブ活動等を通じて相互の交流を深めることのできる場として</t>
  </si>
  <si>
    <t>収入及びコストの
詳細資料</t>
  </si>
  <si>
    <t>内訳表</t>
  </si>
  <si>
    <t>・本市主催行事等で利用する場合（３割～全額減免）</t>
  </si>
  <si>
    <t>消防局</t>
  </si>
  <si>
    <t>健康福祉局</t>
  </si>
  <si>
    <t>文化観光局</t>
  </si>
  <si>
    <t>教育委員会事務局</t>
  </si>
  <si>
    <t>教育委員会事務局</t>
  </si>
  <si>
    <t>こども青少年局</t>
  </si>
  <si>
    <t>環境創造局</t>
  </si>
  <si>
    <t>港湾局</t>
  </si>
  <si>
    <t>市民局</t>
  </si>
  <si>
    <t>経済局</t>
  </si>
  <si>
    <t>市民局</t>
  </si>
  <si>
    <t>所管局</t>
  </si>
  <si>
    <t>管理運営
コスト
（千円）</t>
  </si>
  <si>
    <t>減免
(千円）</t>
  </si>
  <si>
    <t>使用料等の
収入
(千円）</t>
  </si>
  <si>
    <t>＜宿　泊＞　高校生以下600円　25歳未満1,200円
 　その他2,400円
＜日帰り＞　第１研修室：21,200円/1日
　第２研修室：11,800円/1日　</t>
  </si>
  <si>
    <t>＜個人・プールのみの利用＞
　高齢者500円/2時間　　大人800円/2時間
　子供300円/2時間
＜個人・大浴場のみ利用＞
　高齢者500円/1回　　大人800円/1回
　子供300円/1回</t>
  </si>
  <si>
    <t>・他の地方公共団体、社会福祉法人その他公益を目的とする団体が社会福祉の目的のために利用する場合（５割減免）</t>
  </si>
  <si>
    <t>・本市が主催する、青少年の育成及び交流活動に関する事業、市民の青少年の育成に関する取組に対する支援に関する事業、青少年の育成に関する相談及び情報の提供に関する事業に利用する場合（全額減免）
・青少年関係団体、青少年指導者又は青少年育成者及び国又は他の地方公共団体が青少年の育成及び交流活動に関する事業、市民の青少年の育成に関する取組に対する支援に関する事業、青少年の育成に関する相談及び情報の提供に関する事業に利用する場合（５割減免）</t>
  </si>
  <si>
    <t xml:space="preserve">①内訳表
</t>
  </si>
  <si>
    <t>①内訳書</t>
  </si>
  <si>
    <t>②指定管理者
収支決算書</t>
  </si>
  <si>
    <t>①内訳表</t>
  </si>
  <si>
    <t>②収支決算書</t>
  </si>
  <si>
    <t>-</t>
  </si>
  <si>
    <t>－</t>
  </si>
  <si>
    <t>市民の誰もが地域において健康で安心して生活を営むことができるように、地域における福祉活動、保健活動等の振興を図るとともに、福祉サービス、保健サービス等を身近な場所で総合的に提供するため</t>
  </si>
  <si>
    <t>－</t>
  </si>
  <si>
    <t>-</t>
  </si>
  <si>
    <t>保養、研修等の場及び機会を提供することにより、高齢者の健康を増進し、社会参加を促進するとともに、高齢者その他の市民相互の交流を図り、もって高齢者の福祉の向上に寄与するため</t>
  </si>
  <si>
    <t>横浜あゆみ荘（障害者研修保養センター）</t>
  </si>
  <si>
    <t>障害者、その家族その他の者(以下「障害者等」という。)が研修、保養、レクリエーション等を通じ、相互の親睦を深めることにより障害者の社会参加の促進及び福祉の増進を図るため</t>
  </si>
  <si>
    <t>－</t>
  </si>
  <si>
    <t>障害者スポーツ文化センター横浜ラポール</t>
  </si>
  <si>
    <t>スポーツ、文化活動、レクリエーション等を通じて、障害者の社会参加及び福祉の増進並びに障害者、その介護人その他の市民(以下「障害者等」という。)相互の交流を図るため</t>
  </si>
  <si>
    <t>社会福祉を目的とする市民の相互交流及び活動の場を提供し、市民の福祉意識の高揚と主体的な福祉活動の推進を図ること</t>
  </si>
  <si>
    <t>福祉保健研修交流センターウィリング横浜(研修室のみ)</t>
  </si>
  <si>
    <t>福祉活動、保健活動等に従事する者その他の市民に対し研修、情報の提供等を行い、並びにこれらの者の交流の場及び機会を提供することにより、福祉活動、保健活動等の推進に必要な人材の養成及び確保を図るため</t>
  </si>
  <si>
    <t>－</t>
  </si>
  <si>
    <t>墓地、埋葬等に関する法律(昭和23年法律第48号)に基づく火葬を行うための施設</t>
  </si>
  <si>
    <t>横浜市陶芸センター　※</t>
  </si>
  <si>
    <t>－</t>
  </si>
  <si>
    <t>横浜市民ギャラリーあざみ野　※</t>
  </si>
  <si>
    <t>市民に美術文化の創造と普及の場を提供し、市民の福祉の増進及び文化の向上に寄与するため</t>
  </si>
  <si>
    <t>・指定管理者が主催する行事のために利用する場合（全額減免）</t>
  </si>
  <si>
    <t>横浜能楽堂　※</t>
  </si>
  <si>
    <t>能、狂言その他の古典芸能(以下「能楽等」という。)の振興を図るため</t>
  </si>
  <si>
    <t>・指定管理者が主催する行事のために利用する場合（全額減免）</t>
  </si>
  <si>
    <t>久良岐能舞台　※</t>
  </si>
  <si>
    <t>・指定管理者が主催する行事のために利用する場合（全額減免）</t>
  </si>
  <si>
    <t>教育に関する専門的、技術的事項の調査研究、教育関係職員の研修等を行うとともに、市民に教養及び文化活動並びに芸術の創造と普及の場を提供し、もって教育の振興及び文化の向上に寄与するため</t>
  </si>
  <si>
    <t>恵まれた自然環境の中での集団宿泊生活、野外活動、自然観察等を通して、体力の向上を図るとともに豊かな情操及び社会性を培い、心身ともに健全な少年を育成するため</t>
  </si>
  <si>
    <t>施設使用料　無料
実費負担
　光熱水費　150円/1泊                                            
  シーツクリーニング代　240円/１枚
　薪　300円/1束</t>
  </si>
  <si>
    <t>－</t>
  </si>
  <si>
    <t>施設使用料　無料
実費負担
　光熱水費　200円/1泊
　シーツクリーニング代　260円/1枚
　薪　300円/1束</t>
  </si>
  <si>
    <t>青少年の健全育成を図るための施設</t>
  </si>
  <si>
    <t>青少年の健全育成を図るための施設</t>
  </si>
  <si>
    <t>横浜市の青少年に自然環境における共同生活の場を提供することにより、その心身の健全な発達を図ることを目的とした施設</t>
  </si>
  <si>
    <t>俣野公園（野球場）　※※</t>
  </si>
  <si>
    <t>屋外における運動その他レクリエーションの提供</t>
  </si>
  <si>
    <t>常盤公園運動広場　※※</t>
  </si>
  <si>
    <t>屋外における運動その他レクリエーションの提供</t>
  </si>
  <si>
    <t>横浜市下野庭スポーツ会館</t>
  </si>
  <si>
    <t>地域住民が、自らの生活環境の向上のために自主的に活動し、及びスポーツ、レクリエーション、クラブ活動等を通じて相互の交流を深めることのできる場として</t>
  </si>
  <si>
    <t>-</t>
  </si>
  <si>
    <t>スポーツ、レクリエーション等の振興を図り、市民の心身の健全な発達に寄与するため</t>
  </si>
  <si>
    <t>・絶滅の恐れのある野生動物の保護・繁殖などの「種の保存」
・動物の遺伝子や生理、生態などの「調査・研究」
・自然環境や野生動物に関する「教育普及活動」
・くつろぎや憩いの場として余暇を楽しむための場の提供である「レクリエーション機能」</t>
  </si>
  <si>
    <r>
      <t>・身体障害者手帳の交付を受けている方等及びその介護者が利用する場合(全額減免）</t>
    </r>
    <r>
      <rPr>
        <strike/>
        <sz val="14"/>
        <rFont val="ＭＳ Ｐゴシック"/>
        <family val="3"/>
      </rPr>
      <t xml:space="preserve">
</t>
    </r>
    <r>
      <rPr>
        <sz val="14"/>
        <rFont val="ＭＳ Ｐゴシック"/>
        <family val="3"/>
      </rPr>
      <t>・教職員に引率された市内の小学校、中学校若しくは高等学校等が教育上の目的で利用する場合（引率する教職員 全額減免、その他の者 5割減免)</t>
    </r>
    <r>
      <rPr>
        <strike/>
        <sz val="14"/>
        <rFont val="ＭＳ Ｐゴシック"/>
        <family val="3"/>
      </rPr>
      <t xml:space="preserve">
</t>
    </r>
    <r>
      <rPr>
        <sz val="14"/>
        <rFont val="ＭＳ Ｐゴシック"/>
        <family val="3"/>
      </rPr>
      <t>・土曜日に小中高生が利用する場合（全額減免）
・団体割引、招待券等の優遇分</t>
    </r>
  </si>
  <si>
    <t>-</t>
  </si>
  <si>
    <t>消費者の利益の擁護及び増進を図り、もって市民の安全で快適な消費生活の実現に寄与するため</t>
  </si>
  <si>
    <t>技能職の振興、雇用による就業の機会の確保並びに勤労者の福祉の増進及び文化の向上を図るため</t>
  </si>
  <si>
    <t>多目的ホール　9,800円～19,600円/午前・午後・夜間
会議室（７０１）　800円～1,500円/午前・午後・夜間
※営利目的利用の場合は２倍の料金</t>
  </si>
  <si>
    <t>男女共同参画の推進に関する施策を実施し、並びに市民及び事業者による男女共同参画の推進に関する取組を支援するため、男女共同参画の推進拠点として設置</t>
  </si>
  <si>
    <t>潮田公園コミュニティハウス</t>
  </si>
  <si>
    <t>地域住民が、自らの生活環境の向上のために自主的に活動し、及びスポーツ、レクリエーション、クラブ活動等を通じて相互の交流を深めることのできる場として</t>
  </si>
  <si>
    <t>横浜市松見集会所</t>
  </si>
  <si>
    <t>地域住民が、自らの生活環境の向上のために自主的に活動し、及びスポーツ、レクリエーション、クラブ活動等を通じて相互の交流を深めることのできる場として</t>
  </si>
  <si>
    <t>中会議室1,020円/3時間
小会議室480円/3時間
料理室520円/2時間
音楽室780円/3時間
体育室2,190円/3時間</t>
  </si>
  <si>
    <t>芸能センター（横浜にぎわい座）　※</t>
  </si>
  <si>
    <t>落語、漫才その他の大衆芸能(以下「大衆芸能」という。)の振興を図るため</t>
  </si>
  <si>
    <t>地域に根差した個性ある文化の創造に寄与するため</t>
  </si>
  <si>
    <t>＜入場料を徴収しない場合＞
　ホール    47,000円/１日・休日
　　　　　　   40,500円/１日・平日
＜入場料を徴収する場合＞
　 ホール   79,500円/１日・休日
　　　　　     67,500円/１日・平日</t>
  </si>
  <si>
    <t>関内ホール　※</t>
  </si>
  <si>
    <t>芸術文化の振興を図り、市民の福祉の増進及び芸術文化の向上に寄与するため</t>
  </si>
  <si>
    <t>みなとみらいホール　※
（ホール、練習室等）</t>
  </si>
  <si>
    <t>長浜野口記念公園の集会施設（長浜ホール）　※</t>
  </si>
  <si>
    <t>大倉山記念館　※
（ホール、会議室）</t>
  </si>
  <si>
    <t>・指定管理者が主催する行事のために利用する場合（全額減免）</t>
  </si>
  <si>
    <t>市民の集会その他各種行事の用に供する目的をもって</t>
  </si>
  <si>
    <t>スポーツ、レクリエーション等の振興を図り、市民の心身の健全な発達に寄与するため</t>
  </si>
  <si>
    <t>スポーツ、レクリエーション等の振興を図り、市民の心身の健全な発達に寄与するため</t>
  </si>
  <si>
    <t>スポーツ医科学に基づき、健康状態や体力に応じたスポーツプログラムを提供するとともに、スポーツを疾病の予防及び治療等に役立てることにより、市民の健康づくりの推進、スポーツの振興及び競技選手の競技力の向上を図るため</t>
  </si>
  <si>
    <t>300円/1回・13歳未満
600円/1回・13歳以上</t>
  </si>
  <si>
    <t>－</t>
  </si>
  <si>
    <t>500/1回・13歳未満
1,000円/1回・13歳以上</t>
  </si>
  <si>
    <t>山手公園庭球場　※※</t>
  </si>
  <si>
    <t>－</t>
  </si>
  <si>
    <t>市民に安全で快適な海づりの場を提供することにより、市民の余暇の活用及び健康の増進に寄与するため</t>
  </si>
  <si>
    <t>－</t>
  </si>
  <si>
    <t>通夜及び告別式を行うため</t>
  </si>
  <si>
    <t>三ツ沢墓地</t>
  </si>
  <si>
    <t>墓地、埋葬等に関する法律(昭和23年法律第48号。以下「法」という。)の規定による埋葬及び焼骨の埋蔵又は収蔵並びに祭しを行うための施設</t>
  </si>
  <si>
    <t>外国人の留学生、研究者等に宿泊施設を提供するとともに、市民の国際理解の増進に寄与するため</t>
  </si>
  <si>
    <t>・本市が主催する行事に利用する場合（全額減免）
・市内の高校、専門学校が正規の教育課程で利用する場合（５割減免）</t>
  </si>
  <si>
    <t>横浜市民ふれあいの里　「上郷・森の家」
（宿泊、バーデ・ゾーン、ホール等）</t>
  </si>
  <si>
    <t>青少年の野外活動体験や様々な年齢層の市民が交流する場として</t>
  </si>
  <si>
    <t>設置当初はごみ焼却工場の建設に伴う近隣住民への地元還元のため。現在はスポーツ・レクリエーション等の振興を図り、市民の心身の健全な発達に寄与するため。</t>
  </si>
  <si>
    <t>宿泊　横浜市民：3,000円/1泊　横浜市民以外：4,000円/1泊
バーデ・ゾーン　500円
ホール　7,000円/13時～17時
ミーティングルーム(中)　4,000円/13時～17時</t>
  </si>
  <si>
    <t>・市内の幼稚園・小学校・中学校が利用する場合（５割減免）
・市内の高校が利用する場合（３割減免）
・指定管理者が主催又は共催する事業に利用する場合（全額減免）
・社会福祉法第２条に規定する社会福祉事業のためにスポーツ、レクリエーション、文化活動等の行事を行う場合（５割減免）</t>
  </si>
  <si>
    <t xml:space="preserve"> ※※※</t>
  </si>
  <si>
    <t>余熱利用プール
　旭プール</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</si>
</sst>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0;[Red]#,##0"/>
    <numFmt numFmtId="182" formatCode="0.0%"/>
  </numFmts>
  <fonts count="51">
    <font>
      <sz val="11"/>
      <name val="ＭＳ Ｐゴシック"/>
      <family val="3"/>
    </font>
    <font>
      <sz val="11"/>
      <color indexed="8"/>
      <name val="ＭＳ Ｐゴシック"/>
      <family val="3"/>
    </font>
    <font>
      <sz val="16"/>
      <name val="HG創英角ﾎﾟｯﾌﾟ体"/>
      <family val="3"/>
    </font>
    <font>
      <sz val="6"/>
      <name val="ＭＳ Ｐゴシック"/>
      <family val="3"/>
    </font>
    <font>
      <sz val="12"/>
      <name val="ＭＳ Ｐゴシック"/>
      <family val="3"/>
    </font>
    <font>
      <sz val="14"/>
      <name val="ＭＳ Ｐゴシック"/>
      <family val="3"/>
    </font>
    <font>
      <sz val="16"/>
      <name val="ＭＳ Ｐゴシック"/>
      <family val="3"/>
    </font>
    <font>
      <sz val="12"/>
      <name val="HG創英角ﾎﾟｯﾌﾟ体"/>
      <family val="3"/>
    </font>
    <font>
      <strike/>
      <sz val="14"/>
      <name val="ＭＳ Ｐゴシック"/>
      <family val="3"/>
    </font>
    <font>
      <u val="single"/>
      <sz val="5.5"/>
      <color indexed="12"/>
      <name val="ＭＳ Ｐゴシック"/>
      <family val="3"/>
    </font>
    <font>
      <sz val="14"/>
      <name val="HG創英角ﾎﾟｯﾌﾟ体"/>
      <family val="3"/>
    </font>
    <font>
      <u val="single"/>
      <sz val="14"/>
      <color indexed="12"/>
      <name val="ＭＳ Ｐゴシック"/>
      <family val="3"/>
    </font>
    <font>
      <sz val="9"/>
      <name val="ＭＳ Ｐゴシック"/>
      <family val="3"/>
    </font>
    <font>
      <sz val="18"/>
      <name val="HG創英角ﾎﾟｯﾌﾟ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4"/>
      <color indexed="8"/>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13">
    <xf numFmtId="0" fontId="0" fillId="0" borderId="0" xfId="0" applyAlignment="1">
      <alignment vertical="center"/>
    </xf>
    <xf numFmtId="0" fontId="5" fillId="0" borderId="10" xfId="0" applyFont="1" applyFill="1" applyBorder="1" applyAlignment="1">
      <alignment horizontal="left" vertical="center" wrapText="1"/>
    </xf>
    <xf numFmtId="0" fontId="0" fillId="0" borderId="0" xfId="0" applyFill="1" applyAlignment="1">
      <alignment vertical="center"/>
    </xf>
    <xf numFmtId="38" fontId="6" fillId="0" borderId="11" xfId="49" applyFont="1" applyFill="1" applyBorder="1" applyAlignment="1">
      <alignment horizontal="right" vertical="center"/>
    </xf>
    <xf numFmtId="9" fontId="6" fillId="0" borderId="10" xfId="42" applyFont="1" applyFill="1" applyBorder="1" applyAlignment="1">
      <alignment horizontal="center" vertical="center"/>
    </xf>
    <xf numFmtId="38" fontId="6" fillId="0" borderId="10" xfId="49" applyFont="1" applyFill="1" applyBorder="1" applyAlignment="1">
      <alignment horizontal="right" vertical="center"/>
    </xf>
    <xf numFmtId="38" fontId="6" fillId="0" borderId="12" xfId="49" applyFont="1" applyFill="1" applyBorder="1" applyAlignment="1">
      <alignment horizontal="right" vertical="center"/>
    </xf>
    <xf numFmtId="38" fontId="6" fillId="0" borderId="10" xfId="49" applyFont="1" applyFill="1" applyBorder="1" applyAlignment="1">
      <alignment horizontal="right" vertical="center" shrinkToFit="1"/>
    </xf>
    <xf numFmtId="0" fontId="0" fillId="0" borderId="0" xfId="0" applyFill="1" applyAlignment="1">
      <alignment horizontal="left" vertical="center"/>
    </xf>
    <xf numFmtId="0" fontId="0" fillId="33" borderId="0" xfId="0" applyFill="1" applyAlignment="1">
      <alignment vertical="center"/>
    </xf>
    <xf numFmtId="0" fontId="0" fillId="0" borderId="0" xfId="0" applyFill="1" applyAlignment="1">
      <alignment horizontal="center" vertical="center" shrinkToFit="1"/>
    </xf>
    <xf numFmtId="0" fontId="0" fillId="0" borderId="0" xfId="0" applyAlignment="1">
      <alignment horizontal="left" vertical="center" shrinkToFit="1"/>
    </xf>
    <xf numFmtId="0" fontId="0" fillId="0" borderId="0" xfId="0" applyAlignment="1">
      <alignment horizontal="center" vertical="center" shrinkToFit="1"/>
    </xf>
    <xf numFmtId="9" fontId="0" fillId="0" borderId="0" xfId="42" applyFont="1" applyAlignment="1">
      <alignment vertical="center"/>
    </xf>
    <xf numFmtId="9" fontId="0" fillId="0" borderId="0" xfId="42" applyFont="1" applyFill="1" applyAlignment="1">
      <alignment vertical="center"/>
    </xf>
    <xf numFmtId="38" fontId="0" fillId="0" borderId="0" xfId="49" applyFont="1" applyAlignment="1">
      <alignment vertical="center"/>
    </xf>
    <xf numFmtId="38" fontId="4" fillId="0" borderId="0" xfId="49" applyFont="1" applyAlignment="1">
      <alignment vertical="center"/>
    </xf>
    <xf numFmtId="0" fontId="5" fillId="0" borderId="10" xfId="0" applyFont="1" applyFill="1" applyBorder="1" applyAlignment="1">
      <alignment horizontal="left" vertical="center" wrapText="1" shrinkToFit="1"/>
    </xf>
    <xf numFmtId="0" fontId="2" fillId="0" borderId="0" xfId="0" applyFont="1" applyBorder="1" applyAlignment="1">
      <alignment horizontal="left" vertical="center" wrapText="1"/>
    </xf>
    <xf numFmtId="0" fontId="7" fillId="0" borderId="0" xfId="0" applyFont="1" applyBorder="1" applyAlignment="1">
      <alignment vertical="center" wrapText="1"/>
    </xf>
    <xf numFmtId="0" fontId="2" fillId="0" borderId="0" xfId="0" applyFont="1" applyBorder="1" applyAlignment="1">
      <alignment horizontal="left" vertical="center"/>
    </xf>
    <xf numFmtId="0" fontId="5" fillId="0" borderId="10" xfId="0" applyFont="1" applyFill="1" applyBorder="1" applyAlignment="1">
      <alignment horizontal="center" vertical="center" shrinkToFit="1"/>
    </xf>
    <xf numFmtId="38" fontId="5" fillId="0" borderId="10" xfId="49" applyFont="1" applyFill="1" applyBorder="1" applyAlignment="1">
      <alignment vertical="center"/>
    </xf>
    <xf numFmtId="38" fontId="5" fillId="0" borderId="13" xfId="49" applyFont="1" applyFill="1" applyBorder="1" applyAlignment="1">
      <alignment vertical="center" wrapText="1"/>
    </xf>
    <xf numFmtId="38" fontId="5" fillId="0" borderId="10" xfId="49" applyFont="1" applyFill="1" applyBorder="1" applyAlignment="1">
      <alignment vertical="center" wrapText="1"/>
    </xf>
    <xf numFmtId="0" fontId="5" fillId="34" borderId="13" xfId="0" applyFont="1" applyFill="1" applyBorder="1" applyAlignment="1">
      <alignment horizontal="center" vertical="center" shrinkToFit="1"/>
    </xf>
    <xf numFmtId="0" fontId="5" fillId="34" borderId="14" xfId="0" applyFont="1" applyFill="1" applyBorder="1" applyAlignment="1">
      <alignment horizontal="center" vertical="center" shrinkToFit="1"/>
    </xf>
    <xf numFmtId="38" fontId="5" fillId="34" borderId="12" xfId="49" applyFont="1" applyFill="1" applyBorder="1" applyAlignment="1">
      <alignment horizontal="center" vertical="center"/>
    </xf>
    <xf numFmtId="38" fontId="5" fillId="0" borderId="11" xfId="49" applyFont="1" applyFill="1" applyBorder="1" applyAlignment="1">
      <alignment vertical="center"/>
    </xf>
    <xf numFmtId="38" fontId="5" fillId="0" borderId="12" xfId="49" applyFont="1" applyFill="1" applyBorder="1" applyAlignment="1">
      <alignment vertical="center" wrapText="1"/>
    </xf>
    <xf numFmtId="38" fontId="5" fillId="0" borderId="12" xfId="49" applyFont="1" applyFill="1" applyBorder="1" applyAlignment="1">
      <alignment vertical="center"/>
    </xf>
    <xf numFmtId="38" fontId="5" fillId="0" borderId="13" xfId="49" applyFont="1" applyFill="1" applyBorder="1" applyAlignment="1">
      <alignment horizontal="left" vertical="center" wrapText="1"/>
    </xf>
    <xf numFmtId="38" fontId="5" fillId="0" borderId="11" xfId="49" applyFont="1" applyFill="1" applyBorder="1" applyAlignment="1">
      <alignment horizontal="left" vertical="center"/>
    </xf>
    <xf numFmtId="38" fontId="5" fillId="0" borderId="10" xfId="49" applyFont="1" applyFill="1" applyBorder="1" applyAlignment="1">
      <alignment horizontal="left" vertical="center" wrapText="1"/>
    </xf>
    <xf numFmtId="38" fontId="5" fillId="0" borderId="10" xfId="49" applyFont="1" applyFill="1" applyBorder="1" applyAlignment="1">
      <alignment horizontal="left" vertical="center" wrapText="1" shrinkToFit="1"/>
    </xf>
    <xf numFmtId="38" fontId="5" fillId="0" borderId="10" xfId="49" applyFont="1" applyFill="1" applyBorder="1" applyAlignment="1">
      <alignment horizontal="left" vertical="center"/>
    </xf>
    <xf numFmtId="38" fontId="5" fillId="0" borderId="12" xfId="49" applyFont="1" applyFill="1" applyBorder="1" applyAlignment="1">
      <alignment horizontal="left" vertical="center" wrapText="1"/>
    </xf>
    <xf numFmtId="38" fontId="5" fillId="0" borderId="10" xfId="49" applyFont="1" applyFill="1" applyBorder="1" applyAlignment="1">
      <alignment horizontal="left" vertical="center" shrinkToFit="1"/>
    </xf>
    <xf numFmtId="38" fontId="5" fillId="0" borderId="12" xfId="49" applyFont="1" applyFill="1" applyBorder="1" applyAlignment="1">
      <alignment horizontal="left" vertical="center"/>
    </xf>
    <xf numFmtId="0" fontId="10" fillId="0" borderId="0" xfId="0" applyFont="1" applyBorder="1" applyAlignment="1">
      <alignment horizontal="center" vertical="center" wrapText="1"/>
    </xf>
    <xf numFmtId="38" fontId="11" fillId="0" borderId="10" xfId="43" applyNumberFormat="1" applyFont="1" applyBorder="1" applyAlignment="1" applyProtection="1">
      <alignment horizontal="center" vertical="center"/>
      <protection/>
    </xf>
    <xf numFmtId="38" fontId="11" fillId="0" borderId="10" xfId="43" applyNumberFormat="1" applyFont="1" applyFill="1" applyBorder="1" applyAlignment="1" applyProtection="1">
      <alignment horizontal="center" vertical="center" wrapText="1"/>
      <protection/>
    </xf>
    <xf numFmtId="38" fontId="11" fillId="0" borderId="15" xfId="43" applyNumberFormat="1" applyFont="1" applyFill="1" applyBorder="1" applyAlignment="1" applyProtection="1">
      <alignment horizontal="center" vertical="center" wrapText="1"/>
      <protection/>
    </xf>
    <xf numFmtId="38" fontId="5" fillId="0" borderId="0" xfId="49" applyFont="1" applyAlignment="1">
      <alignment horizontal="center" vertical="center"/>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38" fontId="5" fillId="34" borderId="12" xfId="49" applyFont="1" applyFill="1" applyBorder="1" applyAlignment="1">
      <alignment horizontal="centerContinuous" vertical="center"/>
    </xf>
    <xf numFmtId="38" fontId="5" fillId="34" borderId="15" xfId="49" applyFont="1" applyFill="1" applyBorder="1" applyAlignment="1">
      <alignment horizontal="centerContinuous" vertical="center"/>
    </xf>
    <xf numFmtId="0" fontId="13" fillId="0" borderId="0" xfId="0" applyFont="1" applyBorder="1" applyAlignment="1">
      <alignment horizontal="left" vertical="center"/>
    </xf>
    <xf numFmtId="9" fontId="5" fillId="0" borderId="13" xfId="42" applyFont="1" applyFill="1" applyBorder="1" applyAlignment="1">
      <alignment/>
    </xf>
    <xf numFmtId="9" fontId="6" fillId="0" borderId="14" xfId="42" applyFont="1" applyFill="1" applyBorder="1" applyAlignment="1">
      <alignment horizontal="center" vertical="top"/>
    </xf>
    <xf numFmtId="9" fontId="6" fillId="0" borderId="13" xfId="42" applyFont="1" applyFill="1" applyBorder="1" applyAlignment="1">
      <alignment horizontal="center" vertical="center"/>
    </xf>
    <xf numFmtId="9" fontId="6" fillId="0" borderId="14" xfId="42" applyFont="1" applyFill="1" applyBorder="1" applyAlignment="1">
      <alignment horizontal="center" vertical="center"/>
    </xf>
    <xf numFmtId="38" fontId="6" fillId="0" borderId="13" xfId="49" applyFont="1" applyFill="1" applyBorder="1" applyAlignment="1">
      <alignment horizontal="right" vertical="center"/>
    </xf>
    <xf numFmtId="38" fontId="6" fillId="0" borderId="14" xfId="49" applyFont="1" applyFill="1" applyBorder="1" applyAlignment="1">
      <alignment horizontal="right" vertical="center"/>
    </xf>
    <xf numFmtId="38" fontId="5" fillId="0" borderId="13" xfId="49" applyFont="1" applyFill="1" applyBorder="1" applyAlignment="1">
      <alignment horizontal="left" vertical="center" wrapText="1"/>
    </xf>
    <xf numFmtId="38" fontId="5" fillId="0" borderId="14" xfId="49" applyFont="1" applyFill="1" applyBorder="1" applyAlignment="1">
      <alignment horizontal="left" vertical="center" wrapText="1"/>
    </xf>
    <xf numFmtId="38" fontId="5" fillId="0" borderId="13" xfId="49" applyFont="1" applyFill="1" applyBorder="1" applyAlignment="1">
      <alignment horizontal="left" vertical="center"/>
    </xf>
    <xf numFmtId="38" fontId="5" fillId="0" borderId="14" xfId="49" applyFont="1" applyFill="1" applyBorder="1" applyAlignment="1">
      <alignment horizontal="left" vertical="center"/>
    </xf>
    <xf numFmtId="0" fontId="0" fillId="0" borderId="13"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13" xfId="0" applyFont="1" applyFill="1" applyBorder="1" applyAlignment="1">
      <alignment horizontal="left" vertical="center" wrapText="1" shrinkToFit="1"/>
    </xf>
    <xf numFmtId="0" fontId="5" fillId="0" borderId="14" xfId="0" applyFont="1" applyFill="1" applyBorder="1" applyAlignment="1">
      <alignment horizontal="left" vertical="center" wrapText="1" shrinkToFi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181" fontId="5" fillId="0" borderId="13" xfId="49" applyNumberFormat="1" applyFont="1" applyFill="1" applyBorder="1" applyAlignment="1">
      <alignment horizontal="left" vertical="center"/>
    </xf>
    <xf numFmtId="181" fontId="5" fillId="0" borderId="14" xfId="49" applyNumberFormat="1" applyFont="1" applyFill="1" applyBorder="1" applyAlignment="1">
      <alignment horizontal="left" vertical="center"/>
    </xf>
    <xf numFmtId="38" fontId="6" fillId="0" borderId="11" xfId="49" applyFont="1" applyFill="1" applyBorder="1" applyAlignment="1">
      <alignment horizontal="right" vertical="center"/>
    </xf>
    <xf numFmtId="38" fontId="6" fillId="0" borderId="16" xfId="49" applyFont="1" applyFill="1" applyBorder="1" applyAlignment="1">
      <alignment horizontal="right" vertical="center"/>
    </xf>
    <xf numFmtId="38" fontId="6" fillId="0" borderId="13" xfId="49" applyFont="1" applyFill="1" applyBorder="1" applyAlignment="1">
      <alignment horizontal="right" vertical="center" wrapText="1" shrinkToFit="1"/>
    </xf>
    <xf numFmtId="38" fontId="6" fillId="0" borderId="14" xfId="49" applyFont="1" applyFill="1" applyBorder="1" applyAlignment="1">
      <alignment horizontal="right" vertical="center" wrapText="1" shrinkToFit="1"/>
    </xf>
    <xf numFmtId="38" fontId="5" fillId="0" borderId="17" xfId="49" applyFont="1" applyFill="1" applyBorder="1" applyAlignment="1">
      <alignment horizontal="left" vertical="center"/>
    </xf>
    <xf numFmtId="38" fontId="5" fillId="0" borderId="18" xfId="49" applyFont="1" applyFill="1" applyBorder="1" applyAlignment="1">
      <alignment horizontal="left" vertical="center"/>
    </xf>
    <xf numFmtId="38" fontId="5" fillId="0" borderId="13" xfId="49" applyFont="1" applyFill="1" applyBorder="1" applyAlignment="1">
      <alignment horizontal="left" vertical="center" wrapText="1" shrinkToFit="1"/>
    </xf>
    <xf numFmtId="38" fontId="5" fillId="0" borderId="14" xfId="49" applyFont="1" applyFill="1" applyBorder="1" applyAlignment="1">
      <alignment horizontal="left" vertical="center" wrapText="1" shrinkToFit="1"/>
    </xf>
    <xf numFmtId="38" fontId="6" fillId="0" borderId="13" xfId="49" applyFont="1" applyFill="1" applyBorder="1" applyAlignment="1">
      <alignment horizontal="right" vertical="center" shrinkToFit="1"/>
    </xf>
    <xf numFmtId="38" fontId="6" fillId="0" borderId="14" xfId="49" applyFont="1" applyFill="1" applyBorder="1" applyAlignment="1">
      <alignment horizontal="right" vertical="center" shrinkToFit="1"/>
    </xf>
    <xf numFmtId="9" fontId="6" fillId="0" borderId="13" xfId="42" applyFont="1" applyFill="1" applyBorder="1" applyAlignment="1">
      <alignment horizontal="right" vertical="center"/>
    </xf>
    <xf numFmtId="9" fontId="6" fillId="0" borderId="14" xfId="42" applyFont="1" applyFill="1" applyBorder="1" applyAlignment="1">
      <alignment horizontal="right" vertical="center"/>
    </xf>
    <xf numFmtId="38" fontId="6" fillId="0" borderId="13" xfId="49" applyFont="1" applyFill="1" applyBorder="1" applyAlignment="1">
      <alignment horizontal="right" vertical="center" wrapText="1"/>
    </xf>
    <xf numFmtId="38" fontId="6" fillId="0" borderId="14" xfId="49" applyFont="1" applyFill="1" applyBorder="1" applyAlignment="1">
      <alignment horizontal="right" vertical="center" wrapText="1"/>
    </xf>
    <xf numFmtId="176" fontId="5" fillId="0" borderId="13" xfId="0" applyNumberFormat="1" applyFont="1" applyFill="1" applyBorder="1" applyAlignment="1">
      <alignment horizontal="left" vertical="center" wrapText="1"/>
    </xf>
    <xf numFmtId="176" fontId="5" fillId="0" borderId="14" xfId="0" applyNumberFormat="1" applyFont="1" applyFill="1" applyBorder="1" applyAlignment="1">
      <alignment horizontal="left" vertical="center" wrapText="1"/>
    </xf>
    <xf numFmtId="176" fontId="6" fillId="0" borderId="13" xfId="0" applyNumberFormat="1" applyFont="1" applyFill="1" applyBorder="1" applyAlignment="1">
      <alignment horizontal="right" vertical="center" shrinkToFit="1"/>
    </xf>
    <xf numFmtId="176" fontId="6" fillId="0" borderId="14" xfId="0" applyNumberFormat="1" applyFont="1" applyFill="1" applyBorder="1" applyAlignment="1">
      <alignment horizontal="right" vertical="center" shrinkToFit="1"/>
    </xf>
    <xf numFmtId="0" fontId="0" fillId="0" borderId="14" xfId="0" applyFont="1" applyFill="1" applyBorder="1" applyAlignment="1">
      <alignment horizontal="right" vertical="center"/>
    </xf>
    <xf numFmtId="182" fontId="6" fillId="0" borderId="13" xfId="42" applyNumberFormat="1" applyFont="1" applyFill="1" applyBorder="1" applyAlignment="1">
      <alignment horizontal="center" vertical="center"/>
    </xf>
    <xf numFmtId="182" fontId="6" fillId="0" borderId="14" xfId="42" applyNumberFormat="1" applyFont="1" applyFill="1" applyBorder="1" applyAlignment="1">
      <alignment horizontal="center" vertical="center"/>
    </xf>
    <xf numFmtId="38" fontId="5" fillId="34" borderId="10" xfId="49" applyFont="1" applyFill="1" applyBorder="1" applyAlignment="1">
      <alignment horizontal="center" vertical="center" wrapText="1"/>
    </xf>
    <xf numFmtId="38" fontId="5" fillId="34" borderId="10" xfId="49" applyFont="1" applyFill="1" applyBorder="1" applyAlignment="1">
      <alignment horizontal="center" vertical="center"/>
    </xf>
    <xf numFmtId="38" fontId="5" fillId="34" borderId="12" xfId="49" applyFont="1" applyFill="1" applyBorder="1" applyAlignment="1">
      <alignment horizontal="center" vertical="center" wrapText="1"/>
    </xf>
    <xf numFmtId="38" fontId="5" fillId="34" borderId="12" xfId="49" applyFont="1" applyFill="1" applyBorder="1" applyAlignment="1">
      <alignment horizontal="center" vertical="center"/>
    </xf>
    <xf numFmtId="0" fontId="4" fillId="34" borderId="10" xfId="0" applyFont="1" applyFill="1" applyBorder="1" applyAlignment="1">
      <alignment horizontal="center" vertical="center" shrinkToFit="1"/>
    </xf>
    <xf numFmtId="38" fontId="5" fillId="34" borderId="13" xfId="49" applyFont="1" applyFill="1" applyBorder="1" applyAlignment="1">
      <alignment horizontal="center" vertical="center"/>
    </xf>
    <xf numFmtId="38" fontId="5" fillId="34" borderId="14" xfId="49" applyFont="1" applyFill="1" applyBorder="1" applyAlignment="1">
      <alignment horizontal="center" vertical="center"/>
    </xf>
    <xf numFmtId="0" fontId="5" fillId="34" borderId="10" xfId="0" applyFont="1" applyFill="1" applyBorder="1" applyAlignment="1">
      <alignment horizontal="center" vertical="center" shrinkToFit="1"/>
    </xf>
    <xf numFmtId="9" fontId="5" fillId="34" borderId="13" xfId="42" applyFont="1" applyFill="1" applyBorder="1" applyAlignment="1">
      <alignment horizontal="center" vertical="center" wrapText="1"/>
    </xf>
    <xf numFmtId="9" fontId="5" fillId="34" borderId="14" xfId="42" applyFont="1" applyFill="1" applyBorder="1" applyAlignment="1">
      <alignment horizontal="center" vertical="center" wrapText="1"/>
    </xf>
    <xf numFmtId="38" fontId="5" fillId="0" borderId="11" xfId="49" applyFont="1" applyFill="1" applyBorder="1" applyAlignment="1">
      <alignment horizontal="left" vertical="center"/>
    </xf>
    <xf numFmtId="38" fontId="5" fillId="0" borderId="16" xfId="49" applyFont="1" applyFill="1" applyBorder="1" applyAlignment="1">
      <alignment horizontal="left" vertical="center"/>
    </xf>
    <xf numFmtId="0" fontId="5" fillId="0" borderId="10" xfId="0" applyFont="1" applyFill="1" applyBorder="1" applyAlignment="1">
      <alignment horizontal="center" vertical="center" shrinkToFit="1"/>
    </xf>
    <xf numFmtId="38" fontId="5" fillId="0" borderId="11" xfId="49" applyFont="1" applyFill="1" applyBorder="1" applyAlignment="1">
      <alignment horizontal="left" vertical="center" wrapText="1"/>
    </xf>
    <xf numFmtId="38" fontId="5" fillId="0" borderId="16" xfId="49" applyFont="1" applyFill="1" applyBorder="1" applyAlignment="1">
      <alignment horizontal="left" vertical="center" wrapText="1"/>
    </xf>
    <xf numFmtId="38" fontId="6" fillId="0" borderId="13" xfId="49" applyFont="1" applyFill="1" applyBorder="1" applyAlignment="1">
      <alignment horizontal="center" vertical="center"/>
    </xf>
    <xf numFmtId="38" fontId="6" fillId="0" borderId="14" xfId="49" applyFont="1" applyFill="1" applyBorder="1" applyAlignment="1">
      <alignment horizontal="center" vertical="center"/>
    </xf>
    <xf numFmtId="0" fontId="5" fillId="0" borderId="15" xfId="0" applyFont="1" applyFill="1" applyBorder="1" applyAlignment="1">
      <alignment horizontal="left" vertical="center" wrapText="1" shrinkToFit="1"/>
    </xf>
    <xf numFmtId="38" fontId="6" fillId="0" borderId="10" xfId="49" applyFont="1" applyFill="1" applyBorder="1" applyAlignment="1">
      <alignment horizontal="right" vertical="center"/>
    </xf>
    <xf numFmtId="9" fontId="6" fillId="0" borderId="10" xfId="42" applyFont="1" applyFill="1" applyBorder="1" applyAlignment="1">
      <alignment horizontal="center" vertical="center"/>
    </xf>
    <xf numFmtId="38" fontId="5" fillId="0" borderId="10" xfId="49" applyFont="1" applyFill="1" applyBorder="1" applyAlignment="1">
      <alignment horizontal="left" vertical="center" wrapText="1"/>
    </xf>
    <xf numFmtId="0" fontId="0" fillId="0" borderId="10" xfId="0" applyFont="1" applyFill="1" applyBorder="1" applyAlignment="1">
      <alignment horizontal="center" vertical="center" shrinkToFit="1"/>
    </xf>
    <xf numFmtId="0" fontId="5" fillId="0" borderId="10" xfId="0" applyFont="1" applyFill="1" applyBorder="1" applyAlignment="1">
      <alignment horizontal="left" vertical="center" wrapText="1"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3171825</xdr:colOff>
      <xdr:row>112</xdr:row>
      <xdr:rowOff>28575</xdr:rowOff>
    </xdr:from>
    <xdr:to>
      <xdr:col>7</xdr:col>
      <xdr:colOff>619125</xdr:colOff>
      <xdr:row>114</xdr:row>
      <xdr:rowOff>133350</xdr:rowOff>
    </xdr:to>
    <xdr:sp>
      <xdr:nvSpPr>
        <xdr:cNvPr id="1" name="Rectangle 111"/>
        <xdr:cNvSpPr>
          <a:spLocks/>
        </xdr:cNvSpPr>
      </xdr:nvSpPr>
      <xdr:spPr>
        <a:xfrm>
          <a:off x="8515350" y="113995200"/>
          <a:ext cx="4895850" cy="542925"/>
        </a:xfrm>
        <a:prstGeom prst="rect">
          <a:avLst/>
        </a:prstGeom>
        <a:solidFill>
          <a:srgbClr val="CCFFCC"/>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「公募時の目安となる管理経費」から算定しています。</a:t>
          </a:r>
        </a:p>
      </xdr:txBody>
    </xdr:sp>
    <xdr:clientData/>
  </xdr:twoCellAnchor>
  <xdr:twoCellAnchor>
    <xdr:from>
      <xdr:col>2</xdr:col>
      <xdr:colOff>38100</xdr:colOff>
      <xdr:row>111</xdr:row>
      <xdr:rowOff>114300</xdr:rowOff>
    </xdr:from>
    <xdr:to>
      <xdr:col>3</xdr:col>
      <xdr:colOff>2476500</xdr:colOff>
      <xdr:row>118</xdr:row>
      <xdr:rowOff>47625</xdr:rowOff>
    </xdr:to>
    <xdr:sp>
      <xdr:nvSpPr>
        <xdr:cNvPr id="2" name="Text Box 110"/>
        <xdr:cNvSpPr txBox="1">
          <a:spLocks noChangeArrowheads="1"/>
        </xdr:cNvSpPr>
      </xdr:nvSpPr>
      <xdr:spPr>
        <a:xfrm>
          <a:off x="1800225" y="113861850"/>
          <a:ext cx="6019800" cy="1466850"/>
        </a:xfrm>
        <a:prstGeom prst="rect">
          <a:avLst/>
        </a:prstGeom>
        <a:solidFill>
          <a:srgbClr val="CCFFCC"/>
        </a:solidFill>
        <a:ln w="9525" cmpd="sng">
          <a:solidFill>
            <a:srgbClr val="000000"/>
          </a:solidFill>
          <a:headEnd type="none"/>
          <a:tailEnd type="none"/>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文化観光局の所管施設（区民文化センターを除く）は、施設運営と自主企画事業を一体的に行っています。</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自主企画事業費についてはコストから除いていますが、その自主企画を実施・運営するにあたり、必要とされる人件費・物件費等については、コストに含んでいます。</a:t>
          </a:r>
        </a:p>
      </xdr:txBody>
    </xdr:sp>
    <xdr:clientData/>
  </xdr:twoCellAnchor>
  <xdr:twoCellAnchor>
    <xdr:from>
      <xdr:col>8</xdr:col>
      <xdr:colOff>0</xdr:colOff>
      <xdr:row>112</xdr:row>
      <xdr:rowOff>38100</xdr:rowOff>
    </xdr:from>
    <xdr:to>
      <xdr:col>10</xdr:col>
      <xdr:colOff>3686175</xdr:colOff>
      <xdr:row>114</xdr:row>
      <xdr:rowOff>152400</xdr:rowOff>
    </xdr:to>
    <xdr:sp>
      <xdr:nvSpPr>
        <xdr:cNvPr id="3" name="Rectangle 111"/>
        <xdr:cNvSpPr>
          <a:spLocks/>
        </xdr:cNvSpPr>
      </xdr:nvSpPr>
      <xdr:spPr>
        <a:xfrm>
          <a:off x="14268450" y="114004725"/>
          <a:ext cx="5591175" cy="552450"/>
        </a:xfrm>
        <a:prstGeom prst="rect">
          <a:avLst/>
        </a:prstGeom>
        <a:solidFill>
          <a:srgbClr val="CCFFCC"/>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無料施設部分に係るコストを控除して割合を算定しています。</a:t>
          </a:r>
        </a:p>
      </xdr:txBody>
    </xdr:sp>
    <xdr:clientData/>
  </xdr:twoCellAnchor>
  <xdr:twoCellAnchor>
    <xdr:from>
      <xdr:col>10</xdr:col>
      <xdr:colOff>4733925</xdr:colOff>
      <xdr:row>0</xdr:row>
      <xdr:rowOff>114300</xdr:rowOff>
    </xdr:from>
    <xdr:to>
      <xdr:col>12</xdr:col>
      <xdr:colOff>1524000</xdr:colOff>
      <xdr:row>1</xdr:row>
      <xdr:rowOff>561975</xdr:rowOff>
    </xdr:to>
    <xdr:sp>
      <xdr:nvSpPr>
        <xdr:cNvPr id="4" name="AutoShape 532"/>
        <xdr:cNvSpPr>
          <a:spLocks/>
        </xdr:cNvSpPr>
      </xdr:nvSpPr>
      <xdr:spPr>
        <a:xfrm>
          <a:off x="20907375" y="114300"/>
          <a:ext cx="6219825" cy="742950"/>
        </a:xfrm>
        <a:prstGeom prst="wedgeRectCallout">
          <a:avLst>
            <a:gd name="adj1" fmla="val 35101"/>
            <a:gd name="adj2" fmla="val 83333"/>
          </a:avLst>
        </a:prstGeom>
        <a:solidFill>
          <a:srgbClr val="FFFF99"/>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お使いのコンピューターによっては、詳細資料へリンクできない場合があります。</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リンクできない方は、一度ページを戻っていただき、見られない方用のウィンドウからご覧ください。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ty.yokohama.lg.jp/zaisei/org/zaisei/zyuekisya/h22ketu/siyouryou/1-1-shiminbousaic-h22.pdf" TargetMode="External" /><Relationship Id="rId2" Type="http://schemas.openxmlformats.org/officeDocument/2006/relationships/hyperlink" Target="http://www.city.yokohama.lg.jp/zaisei/org/zaisei/zyuekisya/h22ketu/siyouryou/2-1-ushiodakeapura-h22.pdf" TargetMode="External" /><Relationship Id="rId3" Type="http://schemas.openxmlformats.org/officeDocument/2006/relationships/hyperlink" Target="http://www.city.yokohama.lg.jp/zaisei/org/zaisei/zyuekisya/h22ketu/siyouryou/2-2-ushiodakeapura-h22.pdf" TargetMode="External" /><Relationship Id="rId4" Type="http://schemas.openxmlformats.org/officeDocument/2006/relationships/hyperlink" Target="http://www.city.yokohama.lg.jp/zaisei/org/zaisei/zyuekisya/h22ketu/siyouryou/3-1-kakujusou-h22.pdf" TargetMode="External" /><Relationship Id="rId5" Type="http://schemas.openxmlformats.org/officeDocument/2006/relationships/hyperlink" Target="http://www.city.yokohama.lg.jp/zaisei/org/zaisei/zyuekisya/h22ketu/siyouryou/3-2-kakujusou-h22.pdf" TargetMode="External" /><Relationship Id="rId6" Type="http://schemas.openxmlformats.org/officeDocument/2006/relationships/hyperlink" Target="http://www.city.yokohama.lg.jp/zaisei/org/zaisei/zyuekisya/h22ketu/siyouryou/4-1-fureyu-h22.pdf" TargetMode="External" /><Relationship Id="rId7" Type="http://schemas.openxmlformats.org/officeDocument/2006/relationships/hyperlink" Target="http://www.city.yokohama.lg.jp/zaisei/org/zaisei/zyuekisya/h22ketu/siyouryou/4-2-fureyu-h22.pdf" TargetMode="External" /><Relationship Id="rId8" Type="http://schemas.openxmlformats.org/officeDocument/2006/relationships/hyperlink" Target="http://www.city.yokohama.lg.jp/zaisei/org/zaisei/zyuekisya/h22ketu/siyouryou/5-1-ayumisou-h22.pdf" TargetMode="External" /><Relationship Id="rId9" Type="http://schemas.openxmlformats.org/officeDocument/2006/relationships/hyperlink" Target="http://www.city.yokohama.lg.jp/zaisei/org/zaisei/zyuekisya/h22ketu/siyouryou/5-2-ayumisou-h22.pdf" TargetMode="External" /><Relationship Id="rId10" Type="http://schemas.openxmlformats.org/officeDocument/2006/relationships/hyperlink" Target="http://www.city.yokohama.lg.jp/zaisei/org/zaisei/zyuekisya/h22ketu/siyouryou/6-1-raporu-h22.pdf" TargetMode="External" /><Relationship Id="rId11" Type="http://schemas.openxmlformats.org/officeDocument/2006/relationships/hyperlink" Target="http://www.city.yokohama.lg.jp/zaisei/org/zaisei/zyuekisya/h22ketu/siyouryou/6-2-raporu-h22.pdf" TargetMode="External" /><Relationship Id="rId12" Type="http://schemas.openxmlformats.org/officeDocument/2006/relationships/hyperlink" Target="http://www.city.yokohama.lg.jp/zaisei/org/zaisei/zyuekisya/h22ketu/siyouryou/7-1-shafukuc-h22.pdf" TargetMode="External" /><Relationship Id="rId13" Type="http://schemas.openxmlformats.org/officeDocument/2006/relationships/hyperlink" Target="http://www.city.yokohama.lg.jp/zaisei/org/zaisei/zyuekisya/h22ketu/siyouryou/7-2-shafukuc-h22.pdf" TargetMode="External" /><Relationship Id="rId14" Type="http://schemas.openxmlformats.org/officeDocument/2006/relationships/hyperlink" Target="http://www.city.yokohama.lg.jp/zaisei/org/zaisei/zyuekisya/h22ketu/siyouryou/8-1-kanazawafukushikatudou-h22.pdf" TargetMode="External" /><Relationship Id="rId15" Type="http://schemas.openxmlformats.org/officeDocument/2006/relationships/hyperlink" Target="http://www.city.yokohama.lg.jp/zaisei/org/zaisei/zyuekisya/h22ketu/siyouryou/8-2-kanazawafukushikatudou-h22.pdf" TargetMode="External" /><Relationship Id="rId16" Type="http://schemas.openxmlformats.org/officeDocument/2006/relationships/hyperlink" Target="http://www.city.yokohama.lg.jp/zaisei/org/zaisei/zyuekisya/h22ketu/siyouryou/9-1-willing-h22.pdf" TargetMode="External" /><Relationship Id="rId17" Type="http://schemas.openxmlformats.org/officeDocument/2006/relationships/hyperlink" Target="http://www.city.yokohama.lg.jp/zaisei/org/zaisei/zyuekisya/h22ketu/siyouryou/9-2-willing-h22.pdf" TargetMode="External" /><Relationship Id="rId18" Type="http://schemas.openxmlformats.org/officeDocument/2006/relationships/hyperlink" Target="http://www.city.yokohama.lg.jp/zaisei/org/zaisei/zyuekisya/h22ketu/siyouryou/10-1-kuboyamasaijyo-h22.pdf" TargetMode="External" /><Relationship Id="rId19" Type="http://schemas.openxmlformats.org/officeDocument/2006/relationships/hyperlink" Target="http://www.city.yokohama.lg.jp/zaisei/org/zaisei/zyuekisya/h22ketu/siyouryou/11-1-tougeic-h22.pdf" TargetMode="External" /><Relationship Id="rId20" Type="http://schemas.openxmlformats.org/officeDocument/2006/relationships/hyperlink" Target="http://www.city.yokohama.lg.jp/zaisei/org/zaisei/zyuekisya/h22ketu/siyouryou/11-2-tougeic-h22.pdf" TargetMode="External" /><Relationship Id="rId21" Type="http://schemas.openxmlformats.org/officeDocument/2006/relationships/hyperlink" Target="http://www.city.yokohama.lg.jp/zaisei/org/zaisei/zyuekisya/h22ketu/siyouryou/12-1-shimingallery-h22.pdf" TargetMode="External" /><Relationship Id="rId22" Type="http://schemas.openxmlformats.org/officeDocument/2006/relationships/hyperlink" Target="http://www.city.yokohama.lg.jp/zaisei/org/zaisei/zyuekisya/h22ketu/siyouryou/12-2-galleryazamino-h22.pdf" TargetMode="External" /><Relationship Id="rId23" Type="http://schemas.openxmlformats.org/officeDocument/2006/relationships/hyperlink" Target="http://www.city.yokohama.lg.jp/zaisei/org/zaisei/zyuekisya/h22ketu/siyouryou/13-1-nougakudou-h22.pdf" TargetMode="External" /><Relationship Id="rId24" Type="http://schemas.openxmlformats.org/officeDocument/2006/relationships/hyperlink" Target="http://www.city.yokohama.lg.jp/zaisei/org/zaisei/zyuekisya/h22ketu/siyouryou/13-2-nougakudou-h22.pdf" TargetMode="External" /><Relationship Id="rId25" Type="http://schemas.openxmlformats.org/officeDocument/2006/relationships/hyperlink" Target="http://www.city.yokohama.lg.jp/zaisei/org/zaisei/zyuekisya/h22ketu/siyouryou/14-1-kurakinoubutai-h22.pdf" TargetMode="External" /><Relationship Id="rId26" Type="http://schemas.openxmlformats.org/officeDocument/2006/relationships/hyperlink" Target="http://www.city.yokohama.lg.jp/zaisei/org/zaisei/zyuekisya/h22ketu/siyouryou/14-2-kurakinoubutai-h22.pdf" TargetMode="External" /><Relationship Id="rId27" Type="http://schemas.openxmlformats.org/officeDocument/2006/relationships/hyperlink" Target="http://www.city.yokohama.lg.jp/zaisei/org/zaisei/zyuekisya/h22ketu/siyouryou/15-1-shakaikyouikuc-h22.pdf" TargetMode="External" /><Relationship Id="rId28" Type="http://schemas.openxmlformats.org/officeDocument/2006/relationships/hyperlink" Target="http://www.city.yokohama.lg.jp/zaisei/org/zaisei/zyuekisya/h22ketu/siyouryou/15-2-shakaikyouikuc-h22.pdf" TargetMode="External" /><Relationship Id="rId29" Type="http://schemas.openxmlformats.org/officeDocument/2006/relationships/hyperlink" Target="http://www.city.yokohama.lg.jp/zaisei/org/zaisei/zyuekisya/h22ketu/siyouryou/16-1-minamiizurinnkaigakuen-h22.pdf" TargetMode="External" /><Relationship Id="rId30" Type="http://schemas.openxmlformats.org/officeDocument/2006/relationships/hyperlink" Target="http://www.city.yokohama.lg.jp/zaisei/org/zaisei/zyuekisya/h22ketu/siyouryou/16-2-minamiizurinnkaigakuen-h22.pdf" TargetMode="External" /><Relationship Id="rId31" Type="http://schemas.openxmlformats.org/officeDocument/2006/relationships/hyperlink" Target="http://www.city.yokohama.lg.jp/zaisei/org/zaisei/zyuekisya/h22ketu/siyouryou/17-1-akagirinkangakuen-h22.pdf" TargetMode="External" /><Relationship Id="rId32" Type="http://schemas.openxmlformats.org/officeDocument/2006/relationships/hyperlink" Target="http://www.city.yokohama.lg.jp/zaisei/org/zaisei/zyuekisya/h22ketu/siyouryou/17-2-akagirikangakuen-h22.pdf" TargetMode="External" /><Relationship Id="rId33" Type="http://schemas.openxmlformats.org/officeDocument/2006/relationships/hyperlink" Target="http://www.city.yokohama.lg.jp/zaisei/org/zaisei/zyuekisya/h22ketu/siyouryou/18-1-seishounenikuseic-h22.pdf" TargetMode="External" /><Relationship Id="rId34" Type="http://schemas.openxmlformats.org/officeDocument/2006/relationships/hyperlink" Target="http://www.city.yokohama.lg.jp/zaisei/org/zaisei/zyuekisya/h22ketu/siyouryou/18-2-seishounenikuseic-h22.pdf" TargetMode="External" /><Relationship Id="rId35" Type="http://schemas.openxmlformats.org/officeDocument/2006/relationships/hyperlink" Target="http://www.city.yokohama.lg.jp/zaisei/org/zaisei/zyuekisya/h22ketu/siyouryou/19-1-nojimaseishounenc-h22.pdf" TargetMode="External" /><Relationship Id="rId36" Type="http://schemas.openxmlformats.org/officeDocument/2006/relationships/hyperlink" Target="http://www.city.yokohama.lg.jp/zaisei/org/zaisei/zyuekisya/h22ketu/siyouryou/19-2-nojimaseishounenc-h22.pdf" TargetMode="External" /><Relationship Id="rId37" Type="http://schemas.openxmlformats.org/officeDocument/2006/relationships/hyperlink" Target="http://www.city.yokohama.lg.jp/zaisei/org/zaisei/zyuekisya/h22ketu/siyouryou/20-1-seishounenkouryuc-h22.pdf" TargetMode="External" /><Relationship Id="rId38" Type="http://schemas.openxmlformats.org/officeDocument/2006/relationships/hyperlink" Target="http://www.city.yokohama.lg.jp/zaisei/org/zaisei/zyuekisya/h22ketu/siyouryou/20-2-seishounenkouryuc-h22.pdf" TargetMode="External" /><Relationship Id="rId39" Type="http://schemas.openxmlformats.org/officeDocument/2006/relationships/hyperlink" Target="http://www.city.yokohama.lg.jp/zaisei/org/zaisei/zyuekisya/h22ketu/siyouryou/21-1-kodomoshizenkouenyakatsu-h22.pdf" TargetMode="External" /><Relationship Id="rId40" Type="http://schemas.openxmlformats.org/officeDocument/2006/relationships/hyperlink" Target="http://www.city.yokohama.lg.jp/zaisei/org/zaisei/zyuekisya/h22ketu/siyouryou/21-2-kodomoshizenkouenyakatsu-h22.pdf" TargetMode="External" /><Relationship Id="rId41" Type="http://schemas.openxmlformats.org/officeDocument/2006/relationships/hyperlink" Target="http://www.city.yokohama.lg.jp/zaisei/org/zaisei/zyuekisya/h22ketu/siyouryou/22-1-kodomokagakukan-h22.pdf" TargetMode="External" /><Relationship Id="rId42" Type="http://schemas.openxmlformats.org/officeDocument/2006/relationships/hyperlink" Target="http://www.city.yokohama.lg.jp/zaisei/org/zaisei/zyuekisya/h22ketu/siyouryou/22-2-kodomokagakukan-h22.pdf" TargetMode="External" /><Relationship Id="rId43" Type="http://schemas.openxmlformats.org/officeDocument/2006/relationships/hyperlink" Target="http://www.city.yokohama.lg.jp/zaisei/org/zaisei/zyuekisya/h22ketu/siyouryou/23-1-matanokouenyakyujyou-h22.pdf" TargetMode="External" /><Relationship Id="rId44" Type="http://schemas.openxmlformats.org/officeDocument/2006/relationships/hyperlink" Target="http://www.city.yokohama.lg.jp/zaisei/org/zaisei/zyuekisya/h22ketu/siyouryou/24-1-tokiwakouenunndouhiroba-h22.pdf" TargetMode="External" /><Relationship Id="rId45" Type="http://schemas.openxmlformats.org/officeDocument/2006/relationships/hyperlink" Target="http://www.city.yokohama.lg.jp/zaisei/org/zaisei/zyuekisya/h22ketu/siyouryou/25-1-daikokuunndouhiroba-h22.pdf" TargetMode="External" /><Relationship Id="rId46" Type="http://schemas.openxmlformats.org/officeDocument/2006/relationships/hyperlink" Target="http://www.city.yokohama.lg.jp/zaisei/org/zaisei/zyuekisya/h22ketu/siyouryou/26-1-shimonobasportskaikan-h22.pdf" TargetMode="External" /><Relationship Id="rId47" Type="http://schemas.openxmlformats.org/officeDocument/2006/relationships/hyperlink" Target="http://www.city.yokohama.lg.jp/zaisei/org/zaisei/zyuekisya/h22ketu/siyouryou/26-2-shimonobasportskaikan-h22.pdf" TargetMode="External" /><Relationship Id="rId48" Type="http://schemas.openxmlformats.org/officeDocument/2006/relationships/hyperlink" Target="http://www.city.yokohama.lg.jp/zaisei/org/zaisei/zyuekisya/h22ketu/siyouryou/27-1-hiranumataiikukan-h22.pdf" TargetMode="External" /><Relationship Id="rId49" Type="http://schemas.openxmlformats.org/officeDocument/2006/relationships/hyperlink" Target="http://www.city.yokohama.lg.jp/zaisei/org/zaisei/zyuekisya/h22ketu/siyouryou/27-2-hiranumataiikukan-h22.pdf" TargetMode="External" /><Relationship Id="rId50" Type="http://schemas.openxmlformats.org/officeDocument/2006/relationships/hyperlink" Target="http://www.city.yokohama.lg.jp/zaisei/org/zaisei/zyuekisya/h22ketu/siyouryou/28-1-buntai-h22.pdf" TargetMode="External" /><Relationship Id="rId51" Type="http://schemas.openxmlformats.org/officeDocument/2006/relationships/hyperlink" Target="http://www.city.yokohama.lg.jp/zaisei/org/zaisei/zyuekisya/h22ketu/siyouryou/28-2-buntai-h22.pdf" TargetMode="External" /><Relationship Id="rId52" Type="http://schemas.openxmlformats.org/officeDocument/2006/relationships/hyperlink" Target="http://www.city.yokohama.lg.jp/zaisei/org/zaisei/zyuekisya/h22ketu/siyouryou/29-1-zoorasia-h22.pdf" TargetMode="External" /><Relationship Id="rId53" Type="http://schemas.openxmlformats.org/officeDocument/2006/relationships/hyperlink" Target="http://www.city.yokohama.lg.jp/zaisei/org/zaisei/zyuekisya/h22ketu/siyouryou/29-2-zoorasia-h22.pdf" TargetMode="External" /><Relationship Id="rId54" Type="http://schemas.openxmlformats.org/officeDocument/2006/relationships/hyperlink" Target="http://www.city.yokohama.lg.jp/zaisei/org/zaisei/zyuekisya/h22ketu/siyouryou/30-1-kanazawadoubutsuen-h22.pdf" TargetMode="External" /><Relationship Id="rId55" Type="http://schemas.openxmlformats.org/officeDocument/2006/relationships/hyperlink" Target="http://www.city.yokohama.lg.jp/zaisei/org/zaisei/zyuekisya/h22ketu/siyouryou/30-2-kanazawadoubutsuen-h22.pdf" TargetMode="External" /><Relationship Id="rId56" Type="http://schemas.openxmlformats.org/officeDocument/2006/relationships/hyperlink" Target="http://www.city.yokohama.lg.jp/zaisei/org/zaisei/zyuekisya/h22ketu/siyouryou/31-1-nogeyamadoubutsuen-h22.pdf" TargetMode="External" /><Relationship Id="rId57" Type="http://schemas.openxmlformats.org/officeDocument/2006/relationships/hyperlink" Target="http://www.city.yokohama.lg.jp/zaisei/org/zaisei/zyuekisya/h22ketu/siyouryou/31-2-nogeyamadoubutsuen-h22.pdf" TargetMode="External" /><Relationship Id="rId58" Type="http://schemas.openxmlformats.org/officeDocument/2006/relationships/hyperlink" Target="http://www.city.yokohama.lg.jp/zaisei/org/zaisei/zyuekisya/h22ketu/siyouryou/32-1-shouhiseikatsuc-h22.pdf" TargetMode="External" /><Relationship Id="rId59" Type="http://schemas.openxmlformats.org/officeDocument/2006/relationships/hyperlink" Target="http://www.city.yokohama.lg.jp/zaisei/org/zaisei/zyuekisya/h22ketu/siyouryou/32-2-shouhiseikatsuc-h22.pdf" TargetMode="External" /><Relationship Id="rId60" Type="http://schemas.openxmlformats.org/officeDocument/2006/relationships/hyperlink" Target="http://www.city.yokohama.lg.jp/zaisei/org/zaisei/zyuekisya/h22ketu/siyouryou/33-1-ginoubunka-h22.pdf" TargetMode="External" /><Relationship Id="rId61" Type="http://schemas.openxmlformats.org/officeDocument/2006/relationships/hyperlink" Target="http://www.city.yokohama.lg.jp/zaisei/org/zaisei/zyuekisya/h22ketu/siyouryou/33-2-ginoubunka-h22.pdf" TargetMode="External" /><Relationship Id="rId62" Type="http://schemas.openxmlformats.org/officeDocument/2006/relationships/hyperlink" Target="http://www.city.yokohama.lg.jp/zaisei/org/zaisei/zyuekisya/h22ketu/siyouryou/34-1-danjyominami-h22.pdf" TargetMode="External" /><Relationship Id="rId63" Type="http://schemas.openxmlformats.org/officeDocument/2006/relationships/hyperlink" Target="http://www.city.yokohama.lg.jp/zaisei/org/zaisei/zyuekisya/h22ketu/siyouryou/34-2-danjyominami-h22.pdf" TargetMode="External" /><Relationship Id="rId64" Type="http://schemas.openxmlformats.org/officeDocument/2006/relationships/hyperlink" Target="http://www.city.yokohama.lg.jp/zaisei/org/zaisei/zyuekisya/h22ketu/siyouryou/35-1-ushiodakouenkomiha-h22.pdf" TargetMode="External" /><Relationship Id="rId65" Type="http://schemas.openxmlformats.org/officeDocument/2006/relationships/hyperlink" Target="http://www.city.yokohama.lg.jp/zaisei/org/zaisei/zyuekisya/h22ketu/siyouryou/35-2-ushiodakouenkomiha-h22.pdf" TargetMode="External" /><Relationship Id="rId66" Type="http://schemas.openxmlformats.org/officeDocument/2006/relationships/hyperlink" Target="http://www.city.yokohama.lg.jp/zaisei/org/zaisei/zyuekisya/h22ketu/siyouryou/36-1-shintsurumishoukomiha-h22.pdf" TargetMode="External" /><Relationship Id="rId67" Type="http://schemas.openxmlformats.org/officeDocument/2006/relationships/hyperlink" Target="http://www.city.yokohama.lg.jp/zaisei/org/zaisei/zyuekisya/h22ketu/siyouryou/36-2-shintsurumishoukomiha-h22.pdf" TargetMode="External" /><Relationship Id="rId68" Type="http://schemas.openxmlformats.org/officeDocument/2006/relationships/hyperlink" Target="http://www.city.yokohama.lg.jp/zaisei/org/zaisei/zyuekisya/h22ketu/siyouryou/37-1-matumishuukaijyo-h22.pdf" TargetMode="External" /><Relationship Id="rId69" Type="http://schemas.openxmlformats.org/officeDocument/2006/relationships/hyperlink" Target="http://www.city.yokohama.lg.jp/zaisei/org/zaisei/zyuekisya/h22ketu/siyouryou/37-2-matumishuukaijyo-h22.pdf" TargetMode="External" /><Relationship Id="rId70" Type="http://schemas.openxmlformats.org/officeDocument/2006/relationships/hyperlink" Target="http://www.city.yokohama.lg.jp/zaisei/org/zaisei/zyuekisya/h22ketu/siyouryou/38-1-odoribachikuc-h22.pdf" TargetMode="External" /><Relationship Id="rId71" Type="http://schemas.openxmlformats.org/officeDocument/2006/relationships/hyperlink" Target="http://www.city.yokohama.lg.jp/zaisei/org/zaisei/zyuekisya/h22ketu/siyouryou/38-2-odoribachikuc-h22.pdf" TargetMode="External" /><Relationship Id="rId72" Type="http://schemas.openxmlformats.org/officeDocument/2006/relationships/hyperlink" Target="http://www.city.yokohama.lg.jp/zaisei/org/zaisei/zyuekisya/h22ketu/siyouryou/39-1-nigiwaiza-h22.pdf" TargetMode="External" /><Relationship Id="rId73" Type="http://schemas.openxmlformats.org/officeDocument/2006/relationships/hyperlink" Target="http://www.city.yokohama.lg.jp/zaisei/org/zaisei/zyuekisya/h22ketu/siyouryou/39-2-nigiwaiza-h22.pdf" TargetMode="External" /><Relationship Id="rId74" Type="http://schemas.openxmlformats.org/officeDocument/2006/relationships/hyperlink" Target="http://www.city.yokohama.lg.jp/zaisei/org/zaisei/zyuekisya/h22ketu/siyouryou/40-1-isogokubun-h22.pdf" TargetMode="External" /><Relationship Id="rId75" Type="http://schemas.openxmlformats.org/officeDocument/2006/relationships/hyperlink" Target="http://www.city.yokohama.lg.jp/zaisei/org/zaisei/zyuekisya/h22ketu/siyouryou/40-2-isogokuminbunkac-h22.pdf" TargetMode="External" /><Relationship Id="rId76" Type="http://schemas.openxmlformats.org/officeDocument/2006/relationships/hyperlink" Target="http://www.city.yokohama.lg.jp/zaisei/org/zaisei/zyuekisya/h22ketu/siyouryou/41-1-kannaihall-h22.pdf" TargetMode="External" /><Relationship Id="rId77" Type="http://schemas.openxmlformats.org/officeDocument/2006/relationships/hyperlink" Target="http://www.city.yokohama.lg.jp/zaisei/org/zaisei/zyuekisya/h22ketu/siyouryou/41-2-kannaihall-h22.pdf" TargetMode="External" /><Relationship Id="rId78" Type="http://schemas.openxmlformats.org/officeDocument/2006/relationships/hyperlink" Target="http://www.city.yokohama.lg.jp/zaisei/org/zaisei/zyuekisya/h22ketu/siyouryou/42-1-mmhall-h22.pdf" TargetMode="External" /><Relationship Id="rId79" Type="http://schemas.openxmlformats.org/officeDocument/2006/relationships/hyperlink" Target="http://www.city.yokohama.lg.jp/zaisei/org/zaisei/zyuekisya/h22ketu/siyouryou/42-2-mmhall-h22.pdf" TargetMode="External" /><Relationship Id="rId80" Type="http://schemas.openxmlformats.org/officeDocument/2006/relationships/hyperlink" Target="http://www.city.yokohama.lg.jp/zaisei/org/zaisei/zyuekisya/h22ketu/siyouryou/43-1-nagahamahall-h22.pdf" TargetMode="External" /><Relationship Id="rId81" Type="http://schemas.openxmlformats.org/officeDocument/2006/relationships/hyperlink" Target="http://www.city.yokohama.lg.jp/zaisei/org/zaisei/zyuekisya/h22ketu/siyouryou/43-2-nagahamahall-h22.pdf" TargetMode="External" /><Relationship Id="rId82" Type="http://schemas.openxmlformats.org/officeDocument/2006/relationships/hyperlink" Target="http://www.city.yokohama.lg.jp/zaisei/org/zaisei/zyuekisya/h22ketu/siyouryou/44-1-ookurayamakinenkan-h22.pdf" TargetMode="External" /><Relationship Id="rId83" Type="http://schemas.openxmlformats.org/officeDocument/2006/relationships/hyperlink" Target="http://www.city.yokohama.lg.jp/zaisei/org/zaisei/zyuekisya/h22ketu/siyouryou/44-2-ookurayamakinenkan-h22.pdf" TargetMode="External" /><Relationship Id="rId84" Type="http://schemas.openxmlformats.org/officeDocument/2006/relationships/hyperlink" Target="http://www.city.yokohama.lg.jp/zaisei/org/zaisei/zyuekisya/h22ketu/siyouryou/45-1-kanazawakoukaidou-h22.pdf" TargetMode="External" /><Relationship Id="rId85" Type="http://schemas.openxmlformats.org/officeDocument/2006/relationships/hyperlink" Target="http://www.city.yokohama.lg.jp/zaisei/org/zaisei/zyuekisya/h22ketu/siyouryou/46-1-oosanbashihall-h22.pdf" TargetMode="External" /><Relationship Id="rId86" Type="http://schemas.openxmlformats.org/officeDocument/2006/relationships/hyperlink" Target="http://www.city.yokohama.lg.jp/zaisei/org/zaisei/zyuekisya/h22ketu/siyouryou/46-2-oosanbashihall-h22.pdf" TargetMode="External" /><Relationship Id="rId87" Type="http://schemas.openxmlformats.org/officeDocument/2006/relationships/hyperlink" Target="http://www.city.yokohama.lg.jp/zaisei/org/zaisei/zyuekisya/h22ketu/siyouryou/47-1-seyasportsc-h22.pdf" TargetMode="External" /><Relationship Id="rId88" Type="http://schemas.openxmlformats.org/officeDocument/2006/relationships/hyperlink" Target="http://www.city.yokohama.lg.jp/zaisei/org/zaisei/zyuekisya/h22ketu/siyouryou/47-2-seyasportsc-h22.pdf" TargetMode="External" /><Relationship Id="rId89" Type="http://schemas.openxmlformats.org/officeDocument/2006/relationships/hyperlink" Target="http://www.city.yokohama.lg.jp/zaisei/org/zaisei/zyuekisya/h22ketu/siyouryou/48-1-kokusaipool-h22.pdf" TargetMode="External" /><Relationship Id="rId90" Type="http://schemas.openxmlformats.org/officeDocument/2006/relationships/hyperlink" Target="http://www.city.yokohama.lg.jp/zaisei/org/zaisei/zyuekisya/h22ketu/siyouryou/48-2-kokusaipool-h22.pdf" TargetMode="External" /><Relationship Id="rId91" Type="http://schemas.openxmlformats.org/officeDocument/2006/relationships/hyperlink" Target="http://www.city.yokohama.lg.jp/zaisei/org/zaisei/zyuekisya/h22ketu/siyouryou/49-1-sportsikagakuc-h22.pdf" TargetMode="External" /><Relationship Id="rId92" Type="http://schemas.openxmlformats.org/officeDocument/2006/relationships/hyperlink" Target="http://www.city.yokohama.lg.jp/zaisei/org/zaisei/zyuekisya/h22ketu/siyouryou/49-2-sportsikagakuc-h22.pdf" TargetMode="External" /><Relationship Id="rId93" Type="http://schemas.openxmlformats.org/officeDocument/2006/relationships/hyperlink" Target="http://www.city.yokohama.lg.jp/zaisei/org/zaisei/zyuekisya/h22ketu/siyouryou/50-1-sportsikagakuc-h22.pdf" TargetMode="External" /><Relationship Id="rId94" Type="http://schemas.openxmlformats.org/officeDocument/2006/relationships/hyperlink" Target="http://www.city.yokohama.lg.jp/zaisei/org/zaisei/zyuekisya/h22ketu/siyouryou/50-2-sportsikagakuc-h22.pdf" TargetMode="External" /><Relationship Id="rId95" Type="http://schemas.openxmlformats.org/officeDocument/2006/relationships/hyperlink" Target="http://www.city.yokohama.lg.jp/zaisei/org/zaisei/zyuekisya/h22ketu/siyouryou/51-1-yamatekouentennis-h22.pdf" TargetMode="External" /><Relationship Id="rId96" Type="http://schemas.openxmlformats.org/officeDocument/2006/relationships/hyperlink" Target="http://www.city.yokohama.lg.jp/zaisei/org/zaisei/zyuekisya/h22ketu/siyouryou/52-1-kishiyakouenpool-h22.pdf" TargetMode="External" /><Relationship Id="rId97" Type="http://schemas.openxmlformats.org/officeDocument/2006/relationships/hyperlink" Target="http://www.city.yokohama.lg.jp/zaisei/org/zaisei/zyuekisya/h22ketu/siyouryou/52-2-kishiyakouenpool-h22.pdf" TargetMode="External" /><Relationship Id="rId98" Type="http://schemas.openxmlformats.org/officeDocument/2006/relationships/hyperlink" Target="http://www.city.yokohama.lg.jp/zaisei/org/zaisei/zyuekisya/h22ketu/siyouryou/53-1-asahipool-h22.pdf" TargetMode="External" /><Relationship Id="rId99" Type="http://schemas.openxmlformats.org/officeDocument/2006/relationships/hyperlink" Target="http://www.city.yokohama.lg.jp/zaisei/org/zaisei/zyuekisya/h22ketu/siyouryou/54-1-daikokutennis-h22.pdf" TargetMode="External" /><Relationship Id="rId100" Type="http://schemas.openxmlformats.org/officeDocument/2006/relationships/hyperlink" Target="http://www.city.yokohama.lg.jp/zaisei/org/zaisei/zyuekisya/h22ketu/siyouryou/55-1-kamigoumorinoie-h22.pdf" TargetMode="External" /><Relationship Id="rId101" Type="http://schemas.openxmlformats.org/officeDocument/2006/relationships/hyperlink" Target="http://www.city.yokohama.lg.jp/zaisei/org/zaisei/zyuekisya/h22ketu/siyouryou/55-2-kamigoumorinoie-h22.pdf" TargetMode="External" /><Relationship Id="rId102" Type="http://schemas.openxmlformats.org/officeDocument/2006/relationships/hyperlink" Target="http://www.city.yokohama.lg.jp/zaisei/org/zaisei/zyuekisya/h22ketu/siyouryou/56-1-daikokuumiduri-h22.pdf" TargetMode="External" /><Relationship Id="rId103" Type="http://schemas.openxmlformats.org/officeDocument/2006/relationships/hyperlink" Target="http://www.city.yokohama.lg.jp/zaisei/org/zaisei/zyuekisya/h22ketu/siyouryou/56-2-daikokuumiduri-h22.pdf" TargetMode="External" /><Relationship Id="rId104" Type="http://schemas.openxmlformats.org/officeDocument/2006/relationships/hyperlink" Target="http://www.city.yokohama.lg.jp/zaisei/org/zaisei/zyuekisya/h22ketu/siyouryou/57-1-nanbusaijyo-hall-h22.pdf" TargetMode="External" /><Relationship Id="rId105" Type="http://schemas.openxmlformats.org/officeDocument/2006/relationships/hyperlink" Target="http://www.city.yokohama.lg.jp/zaisei/org/zaisei/zyuekisya/h22ketu/siyouryou/58-1-mitsuzawabochi-h22.pdf" TargetMode="External" /><Relationship Id="rId106" Type="http://schemas.openxmlformats.org/officeDocument/2006/relationships/hyperlink" Target="http://www.city.yokohama.lg.jp/zaisei/org/zaisei/zyuekisya/h22ketu/siyouryou/59-1-kokusaigakuseikaikan-h22.pdf" TargetMode="External" /><Relationship Id="rId107" Type="http://schemas.openxmlformats.org/officeDocument/2006/relationships/hyperlink" Target="http://www.city.yokohama.lg.jp/zaisei/org/zaisei/zyuekisya/h22ketu/siyouryou/59-2-kokusaigakuseikaikan-h22.pdf" TargetMode="External" /><Relationship Id="rId108" Type="http://schemas.openxmlformats.org/officeDocument/2006/relationships/comments" Target="../comments1.xml" /><Relationship Id="rId109" Type="http://schemas.openxmlformats.org/officeDocument/2006/relationships/vmlDrawing" Target="../drawings/vmlDrawing1.vml" /><Relationship Id="rId110" Type="http://schemas.openxmlformats.org/officeDocument/2006/relationships/drawing" Target="../drawings/drawing1.xml" /><Relationship Id="rId1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7"/>
  <sheetViews>
    <sheetView showGridLines="0" tabSelected="1" view="pageBreakPreview" zoomScale="70" zoomScaleNormal="70" zoomScaleSheetLayoutView="70" zoomScalePageLayoutView="0" workbookViewId="0" topLeftCell="A1">
      <pane xSplit="1" ySplit="4" topLeftCell="B5" activePane="bottomRight" state="frozen"/>
      <selection pane="topLeft" activeCell="A1" sqref="A1"/>
      <selection pane="topRight" activeCell="B1" sqref="B1"/>
      <selection pane="bottomLeft" activeCell="A6" sqref="A6"/>
      <selection pane="bottomRight" activeCell="A2" sqref="A2"/>
    </sheetView>
  </sheetViews>
  <sheetFormatPr defaultColWidth="9.00390625" defaultRowHeight="13.5"/>
  <cols>
    <col min="1" max="1" width="5.625" style="12" customWidth="1"/>
    <col min="2" max="2" width="17.50390625" style="12" customWidth="1"/>
    <col min="3" max="3" width="47.00390625" style="11" customWidth="1"/>
    <col min="4" max="4" width="60.25390625" style="11" customWidth="1"/>
    <col min="5" max="7" width="12.50390625" style="13" customWidth="1"/>
    <col min="8" max="8" width="19.375" style="15" bestFit="1" customWidth="1"/>
    <col min="9" max="10" width="12.50390625" style="15" customWidth="1"/>
    <col min="11" max="11" width="63.00390625" style="16" customWidth="1"/>
    <col min="12" max="12" width="60.75390625" style="16" customWidth="1"/>
    <col min="13" max="13" width="22.50390625" style="43" customWidth="1"/>
  </cols>
  <sheetData>
    <row r="1" ht="23.25">
      <c r="A1" s="48" t="s">
        <v>19</v>
      </c>
    </row>
    <row r="2" spans="1:13" ht="51" customHeight="1">
      <c r="A2" s="20"/>
      <c r="B2" s="20"/>
      <c r="C2" s="20"/>
      <c r="D2" s="20"/>
      <c r="E2" s="20"/>
      <c r="F2" s="20"/>
      <c r="G2" s="20"/>
      <c r="H2" s="20"/>
      <c r="I2" s="18"/>
      <c r="J2" s="18"/>
      <c r="K2" s="19"/>
      <c r="L2" s="19"/>
      <c r="M2" s="39"/>
    </row>
    <row r="3" spans="1:13" ht="42.75" customHeight="1">
      <c r="A3" s="94"/>
      <c r="B3" s="97" t="s">
        <v>138</v>
      </c>
      <c r="C3" s="97" t="s">
        <v>99</v>
      </c>
      <c r="D3" s="25"/>
      <c r="E3" s="98" t="s">
        <v>115</v>
      </c>
      <c r="F3" s="90" t="s">
        <v>141</v>
      </c>
      <c r="G3" s="90" t="s">
        <v>140</v>
      </c>
      <c r="H3" s="92" t="s">
        <v>139</v>
      </c>
      <c r="I3" s="46" t="s">
        <v>18</v>
      </c>
      <c r="J3" s="47"/>
      <c r="K3" s="91" t="s">
        <v>22</v>
      </c>
      <c r="L3" s="95" t="s">
        <v>48</v>
      </c>
      <c r="M3" s="90" t="s">
        <v>124</v>
      </c>
    </row>
    <row r="4" spans="1:13" ht="34.5" customHeight="1">
      <c r="A4" s="94"/>
      <c r="B4" s="97"/>
      <c r="C4" s="97"/>
      <c r="D4" s="26" t="s">
        <v>46</v>
      </c>
      <c r="E4" s="99"/>
      <c r="F4" s="91"/>
      <c r="G4" s="91"/>
      <c r="H4" s="93"/>
      <c r="I4" s="27" t="s">
        <v>16</v>
      </c>
      <c r="J4" s="27" t="s">
        <v>17</v>
      </c>
      <c r="K4" s="91"/>
      <c r="L4" s="96"/>
      <c r="M4" s="90"/>
    </row>
    <row r="5" spans="1:13" ht="85.5" customHeight="1">
      <c r="A5" s="44">
        <v>1</v>
      </c>
      <c r="B5" s="21" t="s">
        <v>127</v>
      </c>
      <c r="C5" s="17" t="s">
        <v>0</v>
      </c>
      <c r="D5" s="1" t="s">
        <v>47</v>
      </c>
      <c r="E5" s="4" t="s">
        <v>151</v>
      </c>
      <c r="F5" s="5">
        <v>0</v>
      </c>
      <c r="G5" s="5">
        <v>0</v>
      </c>
      <c r="H5" s="6">
        <v>66482</v>
      </c>
      <c r="I5" s="6">
        <f>36094+6037</f>
        <v>42131</v>
      </c>
      <c r="J5" s="6">
        <f>H5-I5</f>
        <v>24351</v>
      </c>
      <c r="K5" s="22" t="s">
        <v>23</v>
      </c>
      <c r="L5" s="22" t="s">
        <v>152</v>
      </c>
      <c r="M5" s="40" t="s">
        <v>125</v>
      </c>
    </row>
    <row r="6" spans="1:13" s="2" customFormat="1" ht="57" customHeight="1">
      <c r="A6" s="59">
        <v>2</v>
      </c>
      <c r="B6" s="61" t="s">
        <v>128</v>
      </c>
      <c r="C6" s="63" t="s">
        <v>114</v>
      </c>
      <c r="D6" s="65" t="s">
        <v>153</v>
      </c>
      <c r="E6" s="88">
        <f>(F6+G6)/H6</f>
        <v>0.0010797078437599238</v>
      </c>
      <c r="F6" s="53">
        <v>17</v>
      </c>
      <c r="G6" s="53">
        <v>0</v>
      </c>
      <c r="H6" s="53">
        <v>15745</v>
      </c>
      <c r="I6" s="53">
        <v>9089</v>
      </c>
      <c r="J6" s="53">
        <f>H6-I6</f>
        <v>6656</v>
      </c>
      <c r="K6" s="55" t="s">
        <v>24</v>
      </c>
      <c r="L6" s="55" t="s">
        <v>154</v>
      </c>
      <c r="M6" s="41" t="s">
        <v>147</v>
      </c>
    </row>
    <row r="7" spans="1:13" s="2" customFormat="1" ht="57" customHeight="1">
      <c r="A7" s="60"/>
      <c r="B7" s="62"/>
      <c r="C7" s="64"/>
      <c r="D7" s="66"/>
      <c r="E7" s="89"/>
      <c r="F7" s="54"/>
      <c r="G7" s="54"/>
      <c r="H7" s="54"/>
      <c r="I7" s="54"/>
      <c r="J7" s="54"/>
      <c r="K7" s="56"/>
      <c r="L7" s="56"/>
      <c r="M7" s="41" t="s">
        <v>148</v>
      </c>
    </row>
    <row r="8" spans="1:13" s="2" customFormat="1" ht="56.25" customHeight="1">
      <c r="A8" s="59">
        <v>3</v>
      </c>
      <c r="B8" s="61" t="s">
        <v>128</v>
      </c>
      <c r="C8" s="63" t="s">
        <v>98</v>
      </c>
      <c r="D8" s="65" t="s">
        <v>53</v>
      </c>
      <c r="E8" s="51" t="s">
        <v>155</v>
      </c>
      <c r="F8" s="53">
        <v>37</v>
      </c>
      <c r="G8" s="53">
        <v>0</v>
      </c>
      <c r="H8" s="53">
        <f>59158-1-1470</f>
        <v>57687</v>
      </c>
      <c r="I8" s="53">
        <f>36273-1470</f>
        <v>34803</v>
      </c>
      <c r="J8" s="53">
        <f>H8-I8</f>
        <v>22884</v>
      </c>
      <c r="K8" s="57" t="s">
        <v>23</v>
      </c>
      <c r="L8" s="57" t="s">
        <v>152</v>
      </c>
      <c r="M8" s="41" t="s">
        <v>149</v>
      </c>
    </row>
    <row r="9" spans="1:13" s="2" customFormat="1" ht="56.25" customHeight="1">
      <c r="A9" s="60"/>
      <c r="B9" s="62"/>
      <c r="C9" s="64"/>
      <c r="D9" s="66"/>
      <c r="E9" s="52"/>
      <c r="F9" s="54"/>
      <c r="G9" s="54"/>
      <c r="H9" s="54"/>
      <c r="I9" s="54"/>
      <c r="J9" s="54"/>
      <c r="K9" s="58"/>
      <c r="L9" s="58"/>
      <c r="M9" s="41" t="s">
        <v>148</v>
      </c>
    </row>
    <row r="10" spans="1:13" s="2" customFormat="1" ht="75" customHeight="1">
      <c r="A10" s="59">
        <v>4</v>
      </c>
      <c r="B10" s="61" t="s">
        <v>128</v>
      </c>
      <c r="C10" s="63" t="s">
        <v>113</v>
      </c>
      <c r="D10" s="65" t="s">
        <v>156</v>
      </c>
      <c r="E10" s="51">
        <f>(F10+G10)/H10</f>
        <v>0.5715123204397197</v>
      </c>
      <c r="F10" s="53">
        <v>148154</v>
      </c>
      <c r="G10" s="53">
        <v>4901</v>
      </c>
      <c r="H10" s="53">
        <v>267807</v>
      </c>
      <c r="I10" s="53">
        <f>66971+951</f>
        <v>67922</v>
      </c>
      <c r="J10" s="53">
        <f>H10-I10</f>
        <v>199885</v>
      </c>
      <c r="K10" s="55" t="s">
        <v>143</v>
      </c>
      <c r="L10" s="55" t="s">
        <v>58</v>
      </c>
      <c r="M10" s="41" t="s">
        <v>149</v>
      </c>
    </row>
    <row r="11" spans="1:13" s="2" customFormat="1" ht="75" customHeight="1">
      <c r="A11" s="60"/>
      <c r="B11" s="62"/>
      <c r="C11" s="64"/>
      <c r="D11" s="66"/>
      <c r="E11" s="52"/>
      <c r="F11" s="54"/>
      <c r="G11" s="54"/>
      <c r="H11" s="54"/>
      <c r="I11" s="54"/>
      <c r="J11" s="54"/>
      <c r="K11" s="56"/>
      <c r="L11" s="56"/>
      <c r="M11" s="41" t="s">
        <v>148</v>
      </c>
    </row>
    <row r="12" spans="1:13" s="2" customFormat="1" ht="75" customHeight="1">
      <c r="A12" s="59">
        <v>5</v>
      </c>
      <c r="B12" s="61" t="s">
        <v>128</v>
      </c>
      <c r="C12" s="63" t="s">
        <v>157</v>
      </c>
      <c r="D12" s="65" t="s">
        <v>158</v>
      </c>
      <c r="E12" s="51">
        <f>(F12+G12)/H12</f>
        <v>0.15571639566667336</v>
      </c>
      <c r="F12" s="81">
        <v>23300</v>
      </c>
      <c r="G12" s="81">
        <v>0</v>
      </c>
      <c r="H12" s="81">
        <v>149631</v>
      </c>
      <c r="I12" s="81">
        <f>70008+13333</f>
        <v>83341</v>
      </c>
      <c r="J12" s="81">
        <f>H12-I12</f>
        <v>66290</v>
      </c>
      <c r="K12" s="55" t="s">
        <v>25</v>
      </c>
      <c r="L12" s="55" t="s">
        <v>159</v>
      </c>
      <c r="M12" s="41" t="s">
        <v>149</v>
      </c>
    </row>
    <row r="13" spans="1:13" s="2" customFormat="1" ht="75" customHeight="1">
      <c r="A13" s="60"/>
      <c r="B13" s="62"/>
      <c r="C13" s="64"/>
      <c r="D13" s="66"/>
      <c r="E13" s="52"/>
      <c r="F13" s="82"/>
      <c r="G13" s="82"/>
      <c r="H13" s="82"/>
      <c r="I13" s="82"/>
      <c r="J13" s="82"/>
      <c r="K13" s="56"/>
      <c r="L13" s="56"/>
      <c r="M13" s="41" t="s">
        <v>148</v>
      </c>
    </row>
    <row r="14" spans="1:13" s="2" customFormat="1" ht="120" customHeight="1">
      <c r="A14" s="59">
        <v>6</v>
      </c>
      <c r="B14" s="61" t="s">
        <v>128</v>
      </c>
      <c r="C14" s="63" t="s">
        <v>160</v>
      </c>
      <c r="D14" s="65" t="s">
        <v>161</v>
      </c>
      <c r="E14" s="51">
        <f>(F14+G14)/H14</f>
        <v>0.22630091216165305</v>
      </c>
      <c r="F14" s="53">
        <v>24328</v>
      </c>
      <c r="G14" s="53">
        <v>80789</v>
      </c>
      <c r="H14" s="53">
        <v>464501</v>
      </c>
      <c r="I14" s="53">
        <f>190322+30832</f>
        <v>221154</v>
      </c>
      <c r="J14" s="53">
        <f>H14-I14</f>
        <v>243347</v>
      </c>
      <c r="K14" s="55" t="s">
        <v>26</v>
      </c>
      <c r="L14" s="55" t="s">
        <v>59</v>
      </c>
      <c r="M14" s="41" t="s">
        <v>149</v>
      </c>
    </row>
    <row r="15" spans="1:13" s="2" customFormat="1" ht="120" customHeight="1">
      <c r="A15" s="60"/>
      <c r="B15" s="62"/>
      <c r="C15" s="64"/>
      <c r="D15" s="66"/>
      <c r="E15" s="52"/>
      <c r="F15" s="54"/>
      <c r="G15" s="54"/>
      <c r="H15" s="54"/>
      <c r="I15" s="54"/>
      <c r="J15" s="54"/>
      <c r="K15" s="56"/>
      <c r="L15" s="56"/>
      <c r="M15" s="41" t="s">
        <v>148</v>
      </c>
    </row>
    <row r="16" spans="1:13" s="2" customFormat="1" ht="71.25" customHeight="1">
      <c r="A16" s="59">
        <v>7</v>
      </c>
      <c r="B16" s="61" t="s">
        <v>128</v>
      </c>
      <c r="C16" s="65" t="s">
        <v>104</v>
      </c>
      <c r="D16" s="65" t="s">
        <v>162</v>
      </c>
      <c r="E16" s="51">
        <f>(F16+G16)/H16</f>
        <v>0.1261632322088219</v>
      </c>
      <c r="F16" s="53">
        <v>4612</v>
      </c>
      <c r="G16" s="53">
        <v>5190</v>
      </c>
      <c r="H16" s="53">
        <v>77693</v>
      </c>
      <c r="I16" s="53">
        <v>7844</v>
      </c>
      <c r="J16" s="53">
        <f>H16-I16</f>
        <v>69849</v>
      </c>
      <c r="K16" s="55" t="s">
        <v>80</v>
      </c>
      <c r="L16" s="55" t="s">
        <v>144</v>
      </c>
      <c r="M16" s="41" t="s">
        <v>146</v>
      </c>
    </row>
    <row r="17" spans="1:13" s="2" customFormat="1" ht="71.25" customHeight="1">
      <c r="A17" s="60"/>
      <c r="B17" s="62"/>
      <c r="C17" s="66"/>
      <c r="D17" s="66"/>
      <c r="E17" s="52"/>
      <c r="F17" s="54"/>
      <c r="G17" s="54"/>
      <c r="H17" s="54"/>
      <c r="I17" s="54"/>
      <c r="J17" s="54"/>
      <c r="K17" s="56"/>
      <c r="L17" s="56"/>
      <c r="M17" s="41" t="s">
        <v>148</v>
      </c>
    </row>
    <row r="18" spans="1:13" s="2" customFormat="1" ht="59.25" customHeight="1">
      <c r="A18" s="59">
        <v>8</v>
      </c>
      <c r="B18" s="61" t="s">
        <v>128</v>
      </c>
      <c r="C18" s="63" t="s">
        <v>20</v>
      </c>
      <c r="D18" s="65" t="s">
        <v>97</v>
      </c>
      <c r="E18" s="51" t="s">
        <v>151</v>
      </c>
      <c r="F18" s="53">
        <v>0</v>
      </c>
      <c r="G18" s="53">
        <v>0</v>
      </c>
      <c r="H18" s="53">
        <v>14761</v>
      </c>
      <c r="I18" s="53">
        <v>8635</v>
      </c>
      <c r="J18" s="53">
        <f>H18-I18</f>
        <v>6126</v>
      </c>
      <c r="K18" s="57" t="s">
        <v>23</v>
      </c>
      <c r="L18" s="57" t="s">
        <v>152</v>
      </c>
      <c r="M18" s="41" t="s">
        <v>146</v>
      </c>
    </row>
    <row r="19" spans="1:13" s="2" customFormat="1" ht="59.25" customHeight="1">
      <c r="A19" s="60"/>
      <c r="B19" s="62"/>
      <c r="C19" s="64"/>
      <c r="D19" s="66"/>
      <c r="E19" s="52"/>
      <c r="F19" s="54"/>
      <c r="G19" s="54"/>
      <c r="H19" s="54"/>
      <c r="I19" s="54"/>
      <c r="J19" s="87"/>
      <c r="K19" s="58"/>
      <c r="L19" s="58"/>
      <c r="M19" s="41" t="s">
        <v>148</v>
      </c>
    </row>
    <row r="20" spans="1:13" s="2" customFormat="1" ht="67.5" customHeight="1">
      <c r="A20" s="59">
        <v>9</v>
      </c>
      <c r="B20" s="61" t="s">
        <v>128</v>
      </c>
      <c r="C20" s="65" t="s">
        <v>163</v>
      </c>
      <c r="D20" s="65" t="s">
        <v>164</v>
      </c>
      <c r="E20" s="51">
        <f>(F20+G20)/H20</f>
        <v>0.5991749767366886</v>
      </c>
      <c r="F20" s="53">
        <v>81776</v>
      </c>
      <c r="G20" s="53">
        <v>0</v>
      </c>
      <c r="H20" s="53">
        <v>136481</v>
      </c>
      <c r="I20" s="53">
        <v>23195</v>
      </c>
      <c r="J20" s="53">
        <f>H20-I20</f>
        <v>113286</v>
      </c>
      <c r="K20" s="55" t="s">
        <v>81</v>
      </c>
      <c r="L20" s="55" t="s">
        <v>165</v>
      </c>
      <c r="M20" s="41" t="s">
        <v>149</v>
      </c>
    </row>
    <row r="21" spans="1:13" s="2" customFormat="1" ht="67.5" customHeight="1">
      <c r="A21" s="60"/>
      <c r="B21" s="62"/>
      <c r="C21" s="66"/>
      <c r="D21" s="66"/>
      <c r="E21" s="52"/>
      <c r="F21" s="54"/>
      <c r="G21" s="54"/>
      <c r="H21" s="54"/>
      <c r="I21" s="54"/>
      <c r="J21" s="54"/>
      <c r="K21" s="56"/>
      <c r="L21" s="56"/>
      <c r="M21" s="41" t="s">
        <v>148</v>
      </c>
    </row>
    <row r="22" spans="1:13" s="2" customFormat="1" ht="92.25" customHeight="1">
      <c r="A22" s="45">
        <v>10</v>
      </c>
      <c r="B22" s="21" t="s">
        <v>128</v>
      </c>
      <c r="C22" s="17" t="s">
        <v>100</v>
      </c>
      <c r="D22" s="17" t="s">
        <v>166</v>
      </c>
      <c r="E22" s="4">
        <f>(F22+G22)/H22</f>
        <v>0.43358708424870995</v>
      </c>
      <c r="F22" s="5">
        <v>127299</v>
      </c>
      <c r="G22" s="5">
        <v>0</v>
      </c>
      <c r="H22" s="6">
        <v>293595</v>
      </c>
      <c r="I22" s="6">
        <v>36094</v>
      </c>
      <c r="J22" s="6">
        <f>H22-I22</f>
        <v>257501</v>
      </c>
      <c r="K22" s="29" t="s">
        <v>92</v>
      </c>
      <c r="L22" s="24" t="s">
        <v>165</v>
      </c>
      <c r="M22" s="41" t="s">
        <v>125</v>
      </c>
    </row>
    <row r="23" spans="1:13" s="2" customFormat="1" ht="67.5" customHeight="1">
      <c r="A23" s="59">
        <v>11</v>
      </c>
      <c r="B23" s="61" t="s">
        <v>129</v>
      </c>
      <c r="C23" s="63" t="s">
        <v>167</v>
      </c>
      <c r="D23" s="65" t="s">
        <v>54</v>
      </c>
      <c r="E23" s="51">
        <f>(F23+G23)/H23</f>
        <v>0.17745601481606196</v>
      </c>
      <c r="F23" s="53">
        <v>4216</v>
      </c>
      <c r="G23" s="53">
        <v>0</v>
      </c>
      <c r="H23" s="53">
        <v>23758</v>
      </c>
      <c r="I23" s="53">
        <f>12360-3519+3536</f>
        <v>12377</v>
      </c>
      <c r="J23" s="53">
        <f>H23-I23</f>
        <v>11381</v>
      </c>
      <c r="K23" s="55" t="s">
        <v>28</v>
      </c>
      <c r="L23" s="55" t="s">
        <v>168</v>
      </c>
      <c r="M23" s="41" t="s">
        <v>149</v>
      </c>
    </row>
    <row r="24" spans="1:13" s="2" customFormat="1" ht="67.5" customHeight="1">
      <c r="A24" s="60"/>
      <c r="B24" s="62"/>
      <c r="C24" s="64"/>
      <c r="D24" s="66"/>
      <c r="E24" s="52"/>
      <c r="F24" s="54"/>
      <c r="G24" s="54"/>
      <c r="H24" s="54"/>
      <c r="I24" s="54"/>
      <c r="J24" s="54"/>
      <c r="K24" s="56"/>
      <c r="L24" s="56"/>
      <c r="M24" s="41" t="s">
        <v>148</v>
      </c>
    </row>
    <row r="25" spans="1:13" s="2" customFormat="1" ht="75" customHeight="1">
      <c r="A25" s="59">
        <v>12</v>
      </c>
      <c r="B25" s="61" t="s">
        <v>129</v>
      </c>
      <c r="C25" s="63" t="s">
        <v>169</v>
      </c>
      <c r="D25" s="63" t="s">
        <v>170</v>
      </c>
      <c r="E25" s="51">
        <f>(F25+G25)/H25</f>
        <v>0.13264772114561196</v>
      </c>
      <c r="F25" s="53">
        <v>12405</v>
      </c>
      <c r="G25" s="53">
        <v>4324</v>
      </c>
      <c r="H25" s="53">
        <v>126116</v>
      </c>
      <c r="I25" s="53">
        <v>57732</v>
      </c>
      <c r="J25" s="53">
        <f>H25-I25</f>
        <v>68384</v>
      </c>
      <c r="K25" s="55" t="s">
        <v>93</v>
      </c>
      <c r="L25" s="55" t="s">
        <v>171</v>
      </c>
      <c r="M25" s="41" t="s">
        <v>149</v>
      </c>
    </row>
    <row r="26" spans="1:13" s="2" customFormat="1" ht="75" customHeight="1">
      <c r="A26" s="60"/>
      <c r="B26" s="62"/>
      <c r="C26" s="64"/>
      <c r="D26" s="64"/>
      <c r="E26" s="52"/>
      <c r="F26" s="54"/>
      <c r="G26" s="54"/>
      <c r="H26" s="54"/>
      <c r="I26" s="54"/>
      <c r="J26" s="54"/>
      <c r="K26" s="56"/>
      <c r="L26" s="56"/>
      <c r="M26" s="41" t="s">
        <v>148</v>
      </c>
    </row>
    <row r="27" spans="1:13" s="2" customFormat="1" ht="99" customHeight="1">
      <c r="A27" s="59">
        <v>13</v>
      </c>
      <c r="B27" s="61" t="s">
        <v>129</v>
      </c>
      <c r="C27" s="63" t="s">
        <v>172</v>
      </c>
      <c r="D27" s="63" t="s">
        <v>173</v>
      </c>
      <c r="E27" s="51">
        <f>(F27+G27)/H27</f>
        <v>0.16987036812215883</v>
      </c>
      <c r="F27" s="85">
        <v>14483</v>
      </c>
      <c r="G27" s="85">
        <v>10703</v>
      </c>
      <c r="H27" s="85">
        <f>158091-9826+1</f>
        <v>148266</v>
      </c>
      <c r="I27" s="85">
        <f>63062+6306</f>
        <v>69368</v>
      </c>
      <c r="J27" s="85">
        <f>H27-I27</f>
        <v>78898</v>
      </c>
      <c r="K27" s="83" t="s">
        <v>88</v>
      </c>
      <c r="L27" s="55" t="s">
        <v>174</v>
      </c>
      <c r="M27" s="41" t="s">
        <v>146</v>
      </c>
    </row>
    <row r="28" spans="1:13" s="2" customFormat="1" ht="99" customHeight="1">
      <c r="A28" s="60"/>
      <c r="B28" s="62"/>
      <c r="C28" s="64"/>
      <c r="D28" s="64"/>
      <c r="E28" s="52"/>
      <c r="F28" s="86"/>
      <c r="G28" s="86"/>
      <c r="H28" s="86"/>
      <c r="I28" s="86"/>
      <c r="J28" s="86"/>
      <c r="K28" s="84"/>
      <c r="L28" s="56"/>
      <c r="M28" s="41" t="s">
        <v>148</v>
      </c>
    </row>
    <row r="29" spans="1:13" s="2" customFormat="1" ht="105" customHeight="1">
      <c r="A29" s="59">
        <v>14</v>
      </c>
      <c r="B29" s="61" t="s">
        <v>129</v>
      </c>
      <c r="C29" s="63" t="s">
        <v>175</v>
      </c>
      <c r="D29" s="63" t="s">
        <v>173</v>
      </c>
      <c r="E29" s="51">
        <f>(F29+G29)/H29</f>
        <v>0.23515898923951153</v>
      </c>
      <c r="F29" s="53">
        <v>3818</v>
      </c>
      <c r="G29" s="53">
        <v>72</v>
      </c>
      <c r="H29" s="53">
        <v>16542</v>
      </c>
      <c r="I29" s="53">
        <f>11796-3519+1655</f>
        <v>9932</v>
      </c>
      <c r="J29" s="53">
        <f>H29-I29</f>
        <v>6610</v>
      </c>
      <c r="K29" s="55" t="s">
        <v>89</v>
      </c>
      <c r="L29" s="55" t="s">
        <v>176</v>
      </c>
      <c r="M29" s="41" t="s">
        <v>146</v>
      </c>
    </row>
    <row r="30" spans="1:13" s="2" customFormat="1" ht="105" customHeight="1">
      <c r="A30" s="60"/>
      <c r="B30" s="62"/>
      <c r="C30" s="64"/>
      <c r="D30" s="64"/>
      <c r="E30" s="52"/>
      <c r="F30" s="54"/>
      <c r="G30" s="54"/>
      <c r="H30" s="54"/>
      <c r="I30" s="54"/>
      <c r="J30" s="54"/>
      <c r="K30" s="56"/>
      <c r="L30" s="56"/>
      <c r="M30" s="41" t="s">
        <v>148</v>
      </c>
    </row>
    <row r="31" spans="1:13" s="2" customFormat="1" ht="70.5" customHeight="1">
      <c r="A31" s="59">
        <v>15</v>
      </c>
      <c r="B31" s="61" t="s">
        <v>130</v>
      </c>
      <c r="C31" s="65" t="s">
        <v>105</v>
      </c>
      <c r="D31" s="63" t="s">
        <v>177</v>
      </c>
      <c r="E31" s="51">
        <f>(F31+G31)/H31</f>
        <v>0.20453613080935357</v>
      </c>
      <c r="F31" s="53">
        <v>3428</v>
      </c>
      <c r="G31" s="81">
        <v>62</v>
      </c>
      <c r="H31" s="53">
        <v>17063</v>
      </c>
      <c r="I31" s="53">
        <v>10145</v>
      </c>
      <c r="J31" s="53">
        <f>H31-I31</f>
        <v>6918</v>
      </c>
      <c r="K31" s="55" t="s">
        <v>87</v>
      </c>
      <c r="L31" s="55" t="s">
        <v>121</v>
      </c>
      <c r="M31" s="41" t="s">
        <v>146</v>
      </c>
    </row>
    <row r="32" spans="1:13" s="2" customFormat="1" ht="70.5" customHeight="1">
      <c r="A32" s="60"/>
      <c r="B32" s="62"/>
      <c r="C32" s="66"/>
      <c r="D32" s="64"/>
      <c r="E32" s="52"/>
      <c r="F32" s="54"/>
      <c r="G32" s="82"/>
      <c r="H32" s="54"/>
      <c r="I32" s="54"/>
      <c r="J32" s="54"/>
      <c r="K32" s="56"/>
      <c r="L32" s="56"/>
      <c r="M32" s="41" t="s">
        <v>148</v>
      </c>
    </row>
    <row r="33" spans="1:13" s="2" customFormat="1" ht="85.5" customHeight="1">
      <c r="A33" s="59">
        <v>16</v>
      </c>
      <c r="B33" s="61" t="s">
        <v>131</v>
      </c>
      <c r="C33" s="65" t="s">
        <v>1</v>
      </c>
      <c r="D33" s="65" t="s">
        <v>178</v>
      </c>
      <c r="E33" s="51">
        <f>(F33+G33)/H33</f>
        <v>0.36248391116922385</v>
      </c>
      <c r="F33" s="53">
        <v>35485</v>
      </c>
      <c r="G33" s="53">
        <v>0</v>
      </c>
      <c r="H33" s="53">
        <f>97894</f>
        <v>97894</v>
      </c>
      <c r="I33" s="53">
        <f>30663</f>
        <v>30663</v>
      </c>
      <c r="J33" s="53">
        <f>H33-I33</f>
        <v>67231</v>
      </c>
      <c r="K33" s="55" t="s">
        <v>179</v>
      </c>
      <c r="L33" s="55" t="s">
        <v>180</v>
      </c>
      <c r="M33" s="41" t="s">
        <v>146</v>
      </c>
    </row>
    <row r="34" spans="1:13" s="2" customFormat="1" ht="85.5" customHeight="1">
      <c r="A34" s="60"/>
      <c r="B34" s="62"/>
      <c r="C34" s="66"/>
      <c r="D34" s="66"/>
      <c r="E34" s="52"/>
      <c r="F34" s="54"/>
      <c r="G34" s="54"/>
      <c r="H34" s="54"/>
      <c r="I34" s="54"/>
      <c r="J34" s="54"/>
      <c r="K34" s="56"/>
      <c r="L34" s="56"/>
      <c r="M34" s="41" t="s">
        <v>148</v>
      </c>
    </row>
    <row r="35" spans="1:13" s="2" customFormat="1" ht="86.25" customHeight="1">
      <c r="A35" s="59">
        <v>17</v>
      </c>
      <c r="B35" s="61" t="s">
        <v>131</v>
      </c>
      <c r="C35" s="65" t="s">
        <v>2</v>
      </c>
      <c r="D35" s="65" t="s">
        <v>178</v>
      </c>
      <c r="E35" s="51">
        <f>(F35+G35)/H35</f>
        <v>0.3062085807062404</v>
      </c>
      <c r="F35" s="53">
        <v>34608</v>
      </c>
      <c r="G35" s="53">
        <v>0</v>
      </c>
      <c r="H35" s="53">
        <f>113022-1</f>
        <v>113021</v>
      </c>
      <c r="I35" s="53">
        <f>38025+579</f>
        <v>38604</v>
      </c>
      <c r="J35" s="53">
        <f>H35-I35</f>
        <v>74417</v>
      </c>
      <c r="K35" s="55" t="s">
        <v>181</v>
      </c>
      <c r="L35" s="55" t="s">
        <v>180</v>
      </c>
      <c r="M35" s="41" t="s">
        <v>146</v>
      </c>
    </row>
    <row r="36" spans="1:13" s="2" customFormat="1" ht="86.25" customHeight="1">
      <c r="A36" s="60"/>
      <c r="B36" s="62"/>
      <c r="C36" s="66"/>
      <c r="D36" s="66"/>
      <c r="E36" s="52"/>
      <c r="F36" s="54"/>
      <c r="G36" s="54"/>
      <c r="H36" s="54"/>
      <c r="I36" s="54"/>
      <c r="J36" s="54"/>
      <c r="K36" s="56"/>
      <c r="L36" s="56"/>
      <c r="M36" s="41" t="s">
        <v>148</v>
      </c>
    </row>
    <row r="37" spans="1:13" s="2" customFormat="1" ht="96" customHeight="1">
      <c r="A37" s="59">
        <v>18</v>
      </c>
      <c r="B37" s="61" t="s">
        <v>132</v>
      </c>
      <c r="C37" s="65" t="s">
        <v>3</v>
      </c>
      <c r="D37" s="65" t="s">
        <v>182</v>
      </c>
      <c r="E37" s="51">
        <f>(F37+G37)/H37</f>
        <v>0.08509596553074814</v>
      </c>
      <c r="F37" s="53">
        <v>2153</v>
      </c>
      <c r="G37" s="53">
        <v>1323</v>
      </c>
      <c r="H37" s="53">
        <f>42993-2145</f>
        <v>40848</v>
      </c>
      <c r="I37" s="53">
        <f>23052-2145</f>
        <v>20907</v>
      </c>
      <c r="J37" s="53">
        <f>H37-I37</f>
        <v>19941</v>
      </c>
      <c r="K37" s="55" t="s">
        <v>39</v>
      </c>
      <c r="L37" s="55" t="s">
        <v>70</v>
      </c>
      <c r="M37" s="41" t="s">
        <v>146</v>
      </c>
    </row>
    <row r="38" spans="1:13" s="2" customFormat="1" ht="96" customHeight="1">
      <c r="A38" s="60"/>
      <c r="B38" s="62"/>
      <c r="C38" s="66"/>
      <c r="D38" s="66"/>
      <c r="E38" s="52"/>
      <c r="F38" s="54"/>
      <c r="G38" s="54"/>
      <c r="H38" s="54"/>
      <c r="I38" s="54"/>
      <c r="J38" s="54"/>
      <c r="K38" s="56"/>
      <c r="L38" s="56"/>
      <c r="M38" s="41" t="s">
        <v>148</v>
      </c>
    </row>
    <row r="39" spans="1:13" s="2" customFormat="1" ht="162.75" customHeight="1">
      <c r="A39" s="59">
        <v>19</v>
      </c>
      <c r="B39" s="61" t="s">
        <v>132</v>
      </c>
      <c r="C39" s="65" t="s">
        <v>4</v>
      </c>
      <c r="D39" s="65" t="s">
        <v>183</v>
      </c>
      <c r="E39" s="51">
        <f>(F39+G39)/H39</f>
        <v>0.538241159841592</v>
      </c>
      <c r="F39" s="53">
        <v>13885.35</v>
      </c>
      <c r="G39" s="53">
        <v>35699</v>
      </c>
      <c r="H39" s="53">
        <f>93225.776-1102.851</f>
        <v>92122.925</v>
      </c>
      <c r="I39" s="53">
        <f>23043+3099+341</f>
        <v>26483</v>
      </c>
      <c r="J39" s="53">
        <f>H39-I39</f>
        <v>65639.925</v>
      </c>
      <c r="K39" s="55" t="s">
        <v>142</v>
      </c>
      <c r="L39" s="55" t="s">
        <v>145</v>
      </c>
      <c r="M39" s="41" t="s">
        <v>146</v>
      </c>
    </row>
    <row r="40" spans="1:13" s="2" customFormat="1" ht="162.75" customHeight="1">
      <c r="A40" s="60"/>
      <c r="B40" s="62"/>
      <c r="C40" s="66"/>
      <c r="D40" s="66"/>
      <c r="E40" s="52"/>
      <c r="F40" s="54"/>
      <c r="G40" s="54"/>
      <c r="H40" s="54"/>
      <c r="I40" s="54"/>
      <c r="J40" s="54"/>
      <c r="K40" s="56"/>
      <c r="L40" s="56"/>
      <c r="M40" s="41" t="s">
        <v>148</v>
      </c>
    </row>
    <row r="41" spans="1:13" s="2" customFormat="1" ht="80.25" customHeight="1">
      <c r="A41" s="59">
        <v>20</v>
      </c>
      <c r="B41" s="61" t="s">
        <v>132</v>
      </c>
      <c r="C41" s="65" t="s">
        <v>5</v>
      </c>
      <c r="D41" s="65" t="s">
        <v>183</v>
      </c>
      <c r="E41" s="51">
        <f>(F41+G41)/H41</f>
        <v>0.14152095877721166</v>
      </c>
      <c r="F41" s="53">
        <v>4034.4</v>
      </c>
      <c r="G41" s="53">
        <v>5743</v>
      </c>
      <c r="H41" s="53">
        <f>70191-1103</f>
        <v>69088</v>
      </c>
      <c r="I41" s="53">
        <f>22393+6555+715</f>
        <v>29663</v>
      </c>
      <c r="J41" s="53">
        <f>H41-I41</f>
        <v>39425</v>
      </c>
      <c r="K41" s="55" t="s">
        <v>40</v>
      </c>
      <c r="L41" s="55" t="s">
        <v>71</v>
      </c>
      <c r="M41" s="41" t="s">
        <v>146</v>
      </c>
    </row>
    <row r="42" spans="1:13" s="2" customFormat="1" ht="80.25" customHeight="1">
      <c r="A42" s="60"/>
      <c r="B42" s="62"/>
      <c r="C42" s="66"/>
      <c r="D42" s="66"/>
      <c r="E42" s="52"/>
      <c r="F42" s="54"/>
      <c r="G42" s="54"/>
      <c r="H42" s="54"/>
      <c r="I42" s="54"/>
      <c r="J42" s="54"/>
      <c r="K42" s="56"/>
      <c r="L42" s="56"/>
      <c r="M42" s="41" t="s">
        <v>148</v>
      </c>
    </row>
    <row r="43" spans="1:13" s="2" customFormat="1" ht="87" customHeight="1">
      <c r="A43" s="59">
        <v>21</v>
      </c>
      <c r="B43" s="61" t="s">
        <v>132</v>
      </c>
      <c r="C43" s="65" t="s">
        <v>6</v>
      </c>
      <c r="D43" s="65" t="s">
        <v>184</v>
      </c>
      <c r="E43" s="51">
        <f>(F43+G43)/H43</f>
        <v>0.09069254521393913</v>
      </c>
      <c r="F43" s="53">
        <v>3084</v>
      </c>
      <c r="G43" s="53">
        <v>0</v>
      </c>
      <c r="H43" s="53">
        <v>34005</v>
      </c>
      <c r="I43" s="53">
        <v>21666</v>
      </c>
      <c r="J43" s="53">
        <f>H43-I43</f>
        <v>12339</v>
      </c>
      <c r="K43" s="55" t="s">
        <v>41</v>
      </c>
      <c r="L43" s="55" t="s">
        <v>180</v>
      </c>
      <c r="M43" s="41" t="s">
        <v>146</v>
      </c>
    </row>
    <row r="44" spans="1:13" s="2" customFormat="1" ht="87" customHeight="1">
      <c r="A44" s="60"/>
      <c r="B44" s="62"/>
      <c r="C44" s="66"/>
      <c r="D44" s="66"/>
      <c r="E44" s="52"/>
      <c r="F44" s="54"/>
      <c r="G44" s="54"/>
      <c r="H44" s="54"/>
      <c r="I44" s="54"/>
      <c r="J44" s="54"/>
      <c r="K44" s="56"/>
      <c r="L44" s="56"/>
      <c r="M44" s="41" t="s">
        <v>148</v>
      </c>
    </row>
    <row r="45" spans="1:13" s="2" customFormat="1" ht="90.75" customHeight="1">
      <c r="A45" s="59">
        <v>22</v>
      </c>
      <c r="B45" s="61" t="s">
        <v>132</v>
      </c>
      <c r="C45" s="63" t="s">
        <v>7</v>
      </c>
      <c r="D45" s="65" t="s">
        <v>49</v>
      </c>
      <c r="E45" s="51">
        <f>(F45+G45)/H45</f>
        <v>0.3278272656739131</v>
      </c>
      <c r="F45" s="53">
        <v>103146.97</v>
      </c>
      <c r="G45" s="53">
        <v>6288</v>
      </c>
      <c r="H45" s="53">
        <v>333819</v>
      </c>
      <c r="I45" s="53">
        <f>121954+7634+408</f>
        <v>129996</v>
      </c>
      <c r="J45" s="53">
        <f>H45-I45</f>
        <v>203823</v>
      </c>
      <c r="K45" s="55" t="s">
        <v>30</v>
      </c>
      <c r="L45" s="55" t="s">
        <v>50</v>
      </c>
      <c r="M45" s="41" t="s">
        <v>146</v>
      </c>
    </row>
    <row r="46" spans="1:13" s="2" customFormat="1" ht="90.75" customHeight="1">
      <c r="A46" s="60"/>
      <c r="B46" s="62"/>
      <c r="C46" s="64"/>
      <c r="D46" s="66"/>
      <c r="E46" s="52"/>
      <c r="F46" s="54"/>
      <c r="G46" s="54"/>
      <c r="H46" s="54"/>
      <c r="I46" s="54"/>
      <c r="J46" s="54"/>
      <c r="K46" s="56"/>
      <c r="L46" s="56"/>
      <c r="M46" s="41" t="s">
        <v>148</v>
      </c>
    </row>
    <row r="47" spans="1:13" s="2" customFormat="1" ht="106.5" customHeight="1">
      <c r="A47" s="45">
        <v>23</v>
      </c>
      <c r="B47" s="21" t="s">
        <v>133</v>
      </c>
      <c r="C47" s="17" t="s">
        <v>185</v>
      </c>
      <c r="D47" s="1" t="s">
        <v>186</v>
      </c>
      <c r="E47" s="4">
        <f>(F47+G47)/H47</f>
        <v>0.34361736277062455</v>
      </c>
      <c r="F47" s="5">
        <v>7802</v>
      </c>
      <c r="G47" s="5">
        <v>1832</v>
      </c>
      <c r="H47" s="6">
        <v>28037</v>
      </c>
      <c r="I47" s="3">
        <v>2243</v>
      </c>
      <c r="J47" s="3">
        <f>H47-I47</f>
        <v>25794</v>
      </c>
      <c r="K47" s="28" t="s">
        <v>33</v>
      </c>
      <c r="L47" s="23" t="s">
        <v>72</v>
      </c>
      <c r="M47" s="41" t="s">
        <v>125</v>
      </c>
    </row>
    <row r="48" spans="1:13" s="2" customFormat="1" ht="81.75" customHeight="1">
      <c r="A48" s="45">
        <v>24</v>
      </c>
      <c r="B48" s="21" t="s">
        <v>133</v>
      </c>
      <c r="C48" s="17" t="s">
        <v>187</v>
      </c>
      <c r="D48" s="1" t="s">
        <v>188</v>
      </c>
      <c r="E48" s="4">
        <f>(F48+G48)/H48</f>
        <v>0.17571650947715411</v>
      </c>
      <c r="F48" s="5">
        <v>1676</v>
      </c>
      <c r="G48" s="5">
        <v>243</v>
      </c>
      <c r="H48" s="6">
        <v>10921</v>
      </c>
      <c r="I48" s="3">
        <v>2243</v>
      </c>
      <c r="J48" s="3">
        <f>H48-I48</f>
        <v>8678</v>
      </c>
      <c r="K48" s="28" t="s">
        <v>31</v>
      </c>
      <c r="L48" s="23" t="s">
        <v>73</v>
      </c>
      <c r="M48" s="41" t="s">
        <v>125</v>
      </c>
    </row>
    <row r="49" spans="1:13" s="2" customFormat="1" ht="96.75" customHeight="1">
      <c r="A49" s="45">
        <v>25</v>
      </c>
      <c r="B49" s="21" t="s">
        <v>134</v>
      </c>
      <c r="C49" s="1" t="s">
        <v>14</v>
      </c>
      <c r="D49" s="1" t="s">
        <v>120</v>
      </c>
      <c r="E49" s="4">
        <f>(F49+G49)/H49</f>
        <v>0.5335403726708075</v>
      </c>
      <c r="F49" s="5">
        <v>859</v>
      </c>
      <c r="G49" s="5">
        <v>0</v>
      </c>
      <c r="H49" s="6">
        <v>1610</v>
      </c>
      <c r="I49" s="6">
        <f>604+479</f>
        <v>1083</v>
      </c>
      <c r="J49" s="6">
        <f>H49-I49</f>
        <v>527</v>
      </c>
      <c r="K49" s="30" t="s">
        <v>37</v>
      </c>
      <c r="L49" s="22" t="s">
        <v>165</v>
      </c>
      <c r="M49" s="41" t="s">
        <v>125</v>
      </c>
    </row>
    <row r="50" spans="1:13" s="2" customFormat="1" ht="54" customHeight="1">
      <c r="A50" s="59">
        <v>26</v>
      </c>
      <c r="B50" s="61" t="s">
        <v>135</v>
      </c>
      <c r="C50" s="63" t="s">
        <v>189</v>
      </c>
      <c r="D50" s="65" t="s">
        <v>190</v>
      </c>
      <c r="E50" s="79" t="s">
        <v>191</v>
      </c>
      <c r="F50" s="53">
        <v>0</v>
      </c>
      <c r="G50" s="53">
        <v>0</v>
      </c>
      <c r="H50" s="53">
        <v>7030</v>
      </c>
      <c r="I50" s="53">
        <v>4055</v>
      </c>
      <c r="J50" s="53">
        <f>H50-I50</f>
        <v>2975</v>
      </c>
      <c r="K50" s="57" t="s">
        <v>23</v>
      </c>
      <c r="L50" s="57" t="s">
        <v>152</v>
      </c>
      <c r="M50" s="41" t="s">
        <v>146</v>
      </c>
    </row>
    <row r="51" spans="1:13" s="2" customFormat="1" ht="54" customHeight="1">
      <c r="A51" s="60"/>
      <c r="B51" s="62"/>
      <c r="C51" s="64"/>
      <c r="D51" s="66"/>
      <c r="E51" s="80"/>
      <c r="F51" s="54"/>
      <c r="G51" s="54"/>
      <c r="H51" s="54"/>
      <c r="I51" s="54"/>
      <c r="J51" s="54"/>
      <c r="K51" s="58"/>
      <c r="L51" s="58"/>
      <c r="M51" s="41" t="s">
        <v>148</v>
      </c>
    </row>
    <row r="52" spans="1:13" s="2" customFormat="1" ht="57" customHeight="1">
      <c r="A52" s="59">
        <v>27</v>
      </c>
      <c r="B52" s="61" t="s">
        <v>135</v>
      </c>
      <c r="C52" s="63" t="s">
        <v>8</v>
      </c>
      <c r="D52" s="65" t="s">
        <v>192</v>
      </c>
      <c r="E52" s="51">
        <f>(F52+G52)/H52</f>
        <v>0.36901666469684435</v>
      </c>
      <c r="F52" s="77">
        <v>11227</v>
      </c>
      <c r="G52" s="77">
        <v>1262</v>
      </c>
      <c r="H52" s="77">
        <v>33844</v>
      </c>
      <c r="I52" s="77">
        <f>7720+4915</f>
        <v>12635</v>
      </c>
      <c r="J52" s="77">
        <f>H52-I52</f>
        <v>21209</v>
      </c>
      <c r="K52" s="55" t="s">
        <v>42</v>
      </c>
      <c r="L52" s="55" t="s">
        <v>230</v>
      </c>
      <c r="M52" s="41" t="s">
        <v>146</v>
      </c>
    </row>
    <row r="53" spans="1:13" s="2" customFormat="1" ht="57" customHeight="1">
      <c r="A53" s="60"/>
      <c r="B53" s="62"/>
      <c r="C53" s="64"/>
      <c r="D53" s="66"/>
      <c r="E53" s="52"/>
      <c r="F53" s="78"/>
      <c r="G53" s="78"/>
      <c r="H53" s="78"/>
      <c r="I53" s="78"/>
      <c r="J53" s="78"/>
      <c r="K53" s="56"/>
      <c r="L53" s="56"/>
      <c r="M53" s="41" t="s">
        <v>148</v>
      </c>
    </row>
    <row r="54" spans="1:13" s="2" customFormat="1" ht="107.25" customHeight="1">
      <c r="A54" s="59">
        <v>28</v>
      </c>
      <c r="B54" s="61" t="s">
        <v>135</v>
      </c>
      <c r="C54" s="63" t="s">
        <v>101</v>
      </c>
      <c r="D54" s="65" t="s">
        <v>192</v>
      </c>
      <c r="E54" s="51">
        <f>(F54+G54)/H54</f>
        <v>0.5971723542206542</v>
      </c>
      <c r="F54" s="77">
        <v>114155</v>
      </c>
      <c r="G54" s="77">
        <v>606</v>
      </c>
      <c r="H54" s="71">
        <v>192174</v>
      </c>
      <c r="I54" s="71">
        <f>44882+14928</f>
        <v>59810</v>
      </c>
      <c r="J54" s="71">
        <f>H54-I54</f>
        <v>132364</v>
      </c>
      <c r="K54" s="75" t="s">
        <v>43</v>
      </c>
      <c r="L54" s="75" t="s">
        <v>235</v>
      </c>
      <c r="M54" s="41" t="s">
        <v>146</v>
      </c>
    </row>
    <row r="55" spans="1:13" s="2" customFormat="1" ht="107.25" customHeight="1">
      <c r="A55" s="60"/>
      <c r="B55" s="62"/>
      <c r="C55" s="64"/>
      <c r="D55" s="66"/>
      <c r="E55" s="52"/>
      <c r="F55" s="78"/>
      <c r="G55" s="78"/>
      <c r="H55" s="72"/>
      <c r="I55" s="72"/>
      <c r="J55" s="72"/>
      <c r="K55" s="76"/>
      <c r="L55" s="76"/>
      <c r="M55" s="41" t="s">
        <v>148</v>
      </c>
    </row>
    <row r="56" spans="1:13" s="8" customFormat="1" ht="104.25" customHeight="1">
      <c r="A56" s="59">
        <v>29</v>
      </c>
      <c r="B56" s="61" t="s">
        <v>133</v>
      </c>
      <c r="C56" s="63" t="s">
        <v>9</v>
      </c>
      <c r="D56" s="65" t="s">
        <v>193</v>
      </c>
      <c r="E56" s="51">
        <f>(F56+G56)/H56</f>
        <v>0.3541418497819253</v>
      </c>
      <c r="F56" s="53">
        <v>362572</v>
      </c>
      <c r="G56" s="53">
        <v>88723</v>
      </c>
      <c r="H56" s="53">
        <v>1274334</v>
      </c>
      <c r="I56" s="53">
        <v>463252</v>
      </c>
      <c r="J56" s="53">
        <f>H56-I56</f>
        <v>811082</v>
      </c>
      <c r="K56" s="73" t="s">
        <v>34</v>
      </c>
      <c r="L56" s="55" t="s">
        <v>194</v>
      </c>
      <c r="M56" s="41" t="s">
        <v>146</v>
      </c>
    </row>
    <row r="57" spans="1:13" s="8" customFormat="1" ht="104.25" customHeight="1">
      <c r="A57" s="60"/>
      <c r="B57" s="62"/>
      <c r="C57" s="64"/>
      <c r="D57" s="66"/>
      <c r="E57" s="52"/>
      <c r="F57" s="54"/>
      <c r="G57" s="54"/>
      <c r="H57" s="54"/>
      <c r="I57" s="54"/>
      <c r="J57" s="54"/>
      <c r="K57" s="74"/>
      <c r="L57" s="56"/>
      <c r="M57" s="42" t="s">
        <v>148</v>
      </c>
    </row>
    <row r="58" spans="1:13" s="8" customFormat="1" ht="120" customHeight="1">
      <c r="A58" s="59">
        <v>30</v>
      </c>
      <c r="B58" s="61" t="s">
        <v>133</v>
      </c>
      <c r="C58" s="63" t="s">
        <v>10</v>
      </c>
      <c r="D58" s="65" t="s">
        <v>122</v>
      </c>
      <c r="E58" s="51">
        <f>(F58+G58)/H58</f>
        <v>0.14012379365808825</v>
      </c>
      <c r="F58" s="53">
        <v>76825</v>
      </c>
      <c r="G58" s="53">
        <v>20746</v>
      </c>
      <c r="H58" s="53">
        <v>696320</v>
      </c>
      <c r="I58" s="53">
        <v>288159</v>
      </c>
      <c r="J58" s="69">
        <f>H58-I58</f>
        <v>408161</v>
      </c>
      <c r="K58" s="67" t="s">
        <v>35</v>
      </c>
      <c r="L58" s="55" t="s">
        <v>194</v>
      </c>
      <c r="M58" s="42" t="s">
        <v>146</v>
      </c>
    </row>
    <row r="59" spans="1:13" s="8" customFormat="1" ht="120" customHeight="1">
      <c r="A59" s="60"/>
      <c r="B59" s="62"/>
      <c r="C59" s="64"/>
      <c r="D59" s="66"/>
      <c r="E59" s="52"/>
      <c r="F59" s="54"/>
      <c r="G59" s="54"/>
      <c r="H59" s="54"/>
      <c r="I59" s="54"/>
      <c r="J59" s="70"/>
      <c r="K59" s="68"/>
      <c r="L59" s="56"/>
      <c r="M59" s="42" t="s">
        <v>148</v>
      </c>
    </row>
    <row r="60" spans="1:13" s="8" customFormat="1" ht="72" customHeight="1">
      <c r="A60" s="59">
        <v>31</v>
      </c>
      <c r="B60" s="61" t="s">
        <v>133</v>
      </c>
      <c r="C60" s="63" t="s">
        <v>11</v>
      </c>
      <c r="D60" s="65" t="s">
        <v>122</v>
      </c>
      <c r="E60" s="51" t="s">
        <v>195</v>
      </c>
      <c r="F60" s="53">
        <v>525</v>
      </c>
      <c r="G60" s="53">
        <v>0</v>
      </c>
      <c r="H60" s="53">
        <v>422831</v>
      </c>
      <c r="I60" s="53">
        <v>235643</v>
      </c>
      <c r="J60" s="53">
        <f>H60-I60</f>
        <v>187188</v>
      </c>
      <c r="K60" s="57" t="s">
        <v>23</v>
      </c>
      <c r="L60" s="57" t="s">
        <v>152</v>
      </c>
      <c r="M60" s="41" t="s">
        <v>146</v>
      </c>
    </row>
    <row r="61" spans="1:13" s="8" customFormat="1" ht="72" customHeight="1">
      <c r="A61" s="60"/>
      <c r="B61" s="62"/>
      <c r="C61" s="64"/>
      <c r="D61" s="66"/>
      <c r="E61" s="52"/>
      <c r="F61" s="54"/>
      <c r="G61" s="54"/>
      <c r="H61" s="54"/>
      <c r="I61" s="54"/>
      <c r="J61" s="54"/>
      <c r="K61" s="58"/>
      <c r="L61" s="58"/>
      <c r="M61" s="41" t="s">
        <v>148</v>
      </c>
    </row>
    <row r="62" spans="1:13" s="2" customFormat="1" ht="69" customHeight="1">
      <c r="A62" s="59">
        <v>32</v>
      </c>
      <c r="B62" s="61" t="s">
        <v>136</v>
      </c>
      <c r="C62" s="65" t="s">
        <v>102</v>
      </c>
      <c r="D62" s="63" t="s">
        <v>196</v>
      </c>
      <c r="E62" s="51">
        <f>(F62+G62)/H62</f>
        <v>0.29878353607732044</v>
      </c>
      <c r="F62" s="53">
        <v>1365</v>
      </c>
      <c r="G62" s="53">
        <v>428</v>
      </c>
      <c r="H62" s="53">
        <v>6001</v>
      </c>
      <c r="I62" s="53">
        <f>135+1107</f>
        <v>1242</v>
      </c>
      <c r="J62" s="53">
        <f>H62-I62</f>
        <v>4759</v>
      </c>
      <c r="K62" s="55" t="s">
        <v>90</v>
      </c>
      <c r="L62" s="55" t="s">
        <v>74</v>
      </c>
      <c r="M62" s="41" t="s">
        <v>146</v>
      </c>
    </row>
    <row r="63" spans="1:13" s="2" customFormat="1" ht="69" customHeight="1">
      <c r="A63" s="60"/>
      <c r="B63" s="62"/>
      <c r="C63" s="66"/>
      <c r="D63" s="64"/>
      <c r="E63" s="52"/>
      <c r="F63" s="54"/>
      <c r="G63" s="54"/>
      <c r="H63" s="54"/>
      <c r="I63" s="54"/>
      <c r="J63" s="54"/>
      <c r="K63" s="56"/>
      <c r="L63" s="56"/>
      <c r="M63" s="41" t="s">
        <v>148</v>
      </c>
    </row>
    <row r="64" spans="1:13" s="2" customFormat="1" ht="74.25" customHeight="1">
      <c r="A64" s="59">
        <v>33</v>
      </c>
      <c r="B64" s="61" t="s">
        <v>136</v>
      </c>
      <c r="C64" s="65" t="s">
        <v>103</v>
      </c>
      <c r="D64" s="63" t="s">
        <v>197</v>
      </c>
      <c r="E64" s="51">
        <f>(F64+G64)/H64</f>
        <v>0.42823088624136063</v>
      </c>
      <c r="F64" s="53">
        <f>78365+3789</f>
        <v>82154</v>
      </c>
      <c r="G64" s="53">
        <v>1739</v>
      </c>
      <c r="H64" s="53">
        <v>195906</v>
      </c>
      <c r="I64" s="53">
        <v>85416</v>
      </c>
      <c r="J64" s="53">
        <f>H64-I64</f>
        <v>110490</v>
      </c>
      <c r="K64" s="55" t="s">
        <v>198</v>
      </c>
      <c r="L64" s="55" t="s">
        <v>75</v>
      </c>
      <c r="M64" s="41" t="s">
        <v>146</v>
      </c>
    </row>
    <row r="65" spans="1:13" s="2" customFormat="1" ht="74.25" customHeight="1">
      <c r="A65" s="60"/>
      <c r="B65" s="62"/>
      <c r="C65" s="66"/>
      <c r="D65" s="64"/>
      <c r="E65" s="52"/>
      <c r="F65" s="54"/>
      <c r="G65" s="54"/>
      <c r="H65" s="54"/>
      <c r="I65" s="54"/>
      <c r="J65" s="54"/>
      <c r="K65" s="56"/>
      <c r="L65" s="56"/>
      <c r="M65" s="41" t="s">
        <v>148</v>
      </c>
    </row>
    <row r="66" spans="1:13" s="2" customFormat="1" ht="98.25" customHeight="1">
      <c r="A66" s="59">
        <v>34</v>
      </c>
      <c r="B66" s="61" t="s">
        <v>137</v>
      </c>
      <c r="C66" s="65" t="s">
        <v>116</v>
      </c>
      <c r="D66" s="63" t="s">
        <v>199</v>
      </c>
      <c r="E66" s="51">
        <f>(F66+G66)/H66</f>
        <v>0.2907527829824755</v>
      </c>
      <c r="F66" s="53">
        <v>12546</v>
      </c>
      <c r="G66" s="53">
        <v>644</v>
      </c>
      <c r="H66" s="53">
        <v>45365</v>
      </c>
      <c r="I66" s="53">
        <f>12197+4722</f>
        <v>16919</v>
      </c>
      <c r="J66" s="53">
        <f>H66-I66</f>
        <v>28446</v>
      </c>
      <c r="K66" s="55" t="s">
        <v>117</v>
      </c>
      <c r="L66" s="55" t="s">
        <v>118</v>
      </c>
      <c r="M66" s="41" t="s">
        <v>146</v>
      </c>
    </row>
    <row r="67" spans="1:13" s="2" customFormat="1" ht="98.25" customHeight="1">
      <c r="A67" s="60"/>
      <c r="B67" s="62"/>
      <c r="C67" s="66"/>
      <c r="D67" s="64"/>
      <c r="E67" s="52"/>
      <c r="F67" s="54"/>
      <c r="G67" s="54"/>
      <c r="H67" s="54"/>
      <c r="I67" s="54"/>
      <c r="J67" s="54"/>
      <c r="K67" s="56"/>
      <c r="L67" s="56"/>
      <c r="M67" s="41" t="s">
        <v>148</v>
      </c>
    </row>
    <row r="68" spans="1:13" s="2" customFormat="1" ht="63.75" customHeight="1">
      <c r="A68" s="59">
        <v>35</v>
      </c>
      <c r="B68" s="61" t="s">
        <v>137</v>
      </c>
      <c r="C68" s="63" t="s">
        <v>200</v>
      </c>
      <c r="D68" s="65" t="s">
        <v>201</v>
      </c>
      <c r="E68" s="51" t="s">
        <v>151</v>
      </c>
      <c r="F68" s="53">
        <v>37</v>
      </c>
      <c r="G68" s="53">
        <v>0</v>
      </c>
      <c r="H68" s="53">
        <v>18373</v>
      </c>
      <c r="I68" s="53">
        <v>11878</v>
      </c>
      <c r="J68" s="53">
        <f>H68-I68</f>
        <v>6495</v>
      </c>
      <c r="K68" s="57" t="s">
        <v>23</v>
      </c>
      <c r="L68" s="57" t="s">
        <v>152</v>
      </c>
      <c r="M68" s="41" t="s">
        <v>146</v>
      </c>
    </row>
    <row r="69" spans="1:13" s="2" customFormat="1" ht="63.75" customHeight="1">
      <c r="A69" s="60"/>
      <c r="B69" s="62"/>
      <c r="C69" s="64"/>
      <c r="D69" s="66"/>
      <c r="E69" s="52"/>
      <c r="F69" s="54"/>
      <c r="G69" s="54"/>
      <c r="H69" s="54"/>
      <c r="I69" s="54"/>
      <c r="J69" s="54"/>
      <c r="K69" s="58"/>
      <c r="L69" s="58"/>
      <c r="M69" s="41" t="s">
        <v>148</v>
      </c>
    </row>
    <row r="70" spans="1:13" s="2" customFormat="1" ht="64.5" customHeight="1">
      <c r="A70" s="59">
        <v>36</v>
      </c>
      <c r="B70" s="102" t="s">
        <v>131</v>
      </c>
      <c r="C70" s="63" t="s">
        <v>106</v>
      </c>
      <c r="D70" s="65" t="s">
        <v>123</v>
      </c>
      <c r="E70" s="51" t="s">
        <v>151</v>
      </c>
      <c r="F70" s="53">
        <v>0</v>
      </c>
      <c r="G70" s="53">
        <v>0</v>
      </c>
      <c r="H70" s="53">
        <v>8579</v>
      </c>
      <c r="I70" s="53">
        <v>5337</v>
      </c>
      <c r="J70" s="53">
        <f>H70-I70</f>
        <v>3242</v>
      </c>
      <c r="K70" s="55" t="s">
        <v>23</v>
      </c>
      <c r="L70" s="55" t="s">
        <v>152</v>
      </c>
      <c r="M70" s="41" t="s">
        <v>146</v>
      </c>
    </row>
    <row r="71" spans="1:13" s="2" customFormat="1" ht="64.5" customHeight="1">
      <c r="A71" s="60"/>
      <c r="B71" s="102"/>
      <c r="C71" s="64"/>
      <c r="D71" s="66"/>
      <c r="E71" s="52"/>
      <c r="F71" s="54"/>
      <c r="G71" s="54"/>
      <c r="H71" s="54"/>
      <c r="I71" s="54"/>
      <c r="J71" s="54"/>
      <c r="K71" s="56"/>
      <c r="L71" s="56"/>
      <c r="M71" s="41" t="s">
        <v>150</v>
      </c>
    </row>
    <row r="72" spans="1:13" s="2" customFormat="1" ht="63" customHeight="1">
      <c r="A72" s="59">
        <v>37</v>
      </c>
      <c r="B72" s="61" t="s">
        <v>137</v>
      </c>
      <c r="C72" s="63" t="s">
        <v>202</v>
      </c>
      <c r="D72" s="65" t="s">
        <v>201</v>
      </c>
      <c r="E72" s="51" t="s">
        <v>151</v>
      </c>
      <c r="F72" s="53">
        <v>0</v>
      </c>
      <c r="G72" s="53">
        <v>0</v>
      </c>
      <c r="H72" s="53">
        <v>8803</v>
      </c>
      <c r="I72" s="53">
        <v>3716</v>
      </c>
      <c r="J72" s="53">
        <f>H72-I72</f>
        <v>5087</v>
      </c>
      <c r="K72" s="100" t="s">
        <v>23</v>
      </c>
      <c r="L72" s="57" t="s">
        <v>152</v>
      </c>
      <c r="M72" s="41" t="s">
        <v>146</v>
      </c>
    </row>
    <row r="73" spans="1:13" s="2" customFormat="1" ht="63" customHeight="1">
      <c r="A73" s="60"/>
      <c r="B73" s="62"/>
      <c r="C73" s="64"/>
      <c r="D73" s="66"/>
      <c r="E73" s="52"/>
      <c r="F73" s="54"/>
      <c r="G73" s="54"/>
      <c r="H73" s="54"/>
      <c r="I73" s="54"/>
      <c r="J73" s="54"/>
      <c r="K73" s="101"/>
      <c r="L73" s="58"/>
      <c r="M73" s="41" t="s">
        <v>148</v>
      </c>
    </row>
    <row r="74" spans="1:13" s="2" customFormat="1" ht="84.75" customHeight="1">
      <c r="A74" s="59">
        <v>38</v>
      </c>
      <c r="B74" s="61" t="s">
        <v>137</v>
      </c>
      <c r="C74" s="63" t="s">
        <v>107</v>
      </c>
      <c r="D74" s="65" t="s">
        <v>203</v>
      </c>
      <c r="E74" s="49" t="s">
        <v>236</v>
      </c>
      <c r="F74" s="53">
        <v>3423</v>
      </c>
      <c r="G74" s="53">
        <v>36</v>
      </c>
      <c r="H74" s="53">
        <v>40157</v>
      </c>
      <c r="I74" s="53">
        <v>27090</v>
      </c>
      <c r="J74" s="53">
        <f>H74-I74</f>
        <v>13067</v>
      </c>
      <c r="K74" s="103" t="s">
        <v>204</v>
      </c>
      <c r="L74" s="55" t="s">
        <v>67</v>
      </c>
      <c r="M74" s="41" t="s">
        <v>146</v>
      </c>
    </row>
    <row r="75" spans="1:13" s="2" customFormat="1" ht="84.75" customHeight="1">
      <c r="A75" s="60"/>
      <c r="B75" s="62"/>
      <c r="C75" s="64"/>
      <c r="D75" s="66"/>
      <c r="E75" s="50">
        <f>(F74+G74)/30021</f>
        <v>0.11521934645747976</v>
      </c>
      <c r="F75" s="54"/>
      <c r="G75" s="54"/>
      <c r="H75" s="54"/>
      <c r="I75" s="54"/>
      <c r="J75" s="54"/>
      <c r="K75" s="104"/>
      <c r="L75" s="56"/>
      <c r="M75" s="41" t="s">
        <v>148</v>
      </c>
    </row>
    <row r="76" spans="1:13" s="2" customFormat="1" ht="97.5" customHeight="1">
      <c r="A76" s="59">
        <v>39</v>
      </c>
      <c r="B76" s="61" t="s">
        <v>129</v>
      </c>
      <c r="C76" s="63" t="s">
        <v>205</v>
      </c>
      <c r="D76" s="65" t="s">
        <v>206</v>
      </c>
      <c r="E76" s="51">
        <f>(F76+G76)/H76</f>
        <v>0.10121312524169408</v>
      </c>
      <c r="F76" s="53">
        <v>19804</v>
      </c>
      <c r="G76" s="53">
        <v>1396</v>
      </c>
      <c r="H76" s="53">
        <v>209459</v>
      </c>
      <c r="I76" s="53">
        <v>102527</v>
      </c>
      <c r="J76" s="53">
        <f>H76-I76</f>
        <v>106932</v>
      </c>
      <c r="K76" s="55" t="s">
        <v>78</v>
      </c>
      <c r="L76" s="55" t="s">
        <v>61</v>
      </c>
      <c r="M76" s="41" t="s">
        <v>146</v>
      </c>
    </row>
    <row r="77" spans="1:13" s="2" customFormat="1" ht="97.5" customHeight="1">
      <c r="A77" s="60"/>
      <c r="B77" s="62"/>
      <c r="C77" s="64"/>
      <c r="D77" s="66"/>
      <c r="E77" s="52"/>
      <c r="F77" s="54"/>
      <c r="G77" s="54"/>
      <c r="H77" s="54"/>
      <c r="I77" s="54"/>
      <c r="J77" s="54"/>
      <c r="K77" s="56"/>
      <c r="L77" s="56"/>
      <c r="M77" s="41" t="s">
        <v>148</v>
      </c>
    </row>
    <row r="78" spans="1:13" s="2" customFormat="1" ht="83.25" customHeight="1">
      <c r="A78" s="59">
        <v>40</v>
      </c>
      <c r="B78" s="61" t="s">
        <v>129</v>
      </c>
      <c r="C78" s="63" t="s">
        <v>108</v>
      </c>
      <c r="D78" s="65" t="s">
        <v>207</v>
      </c>
      <c r="E78" s="51">
        <f>(F78+G78)/H78</f>
        <v>0.19878202918533838</v>
      </c>
      <c r="F78" s="53">
        <v>20316</v>
      </c>
      <c r="G78" s="53">
        <v>2174</v>
      </c>
      <c r="H78" s="53">
        <f>115961-902-1920-1+1</f>
        <v>113139</v>
      </c>
      <c r="I78" s="53">
        <f>57957-902-1920</f>
        <v>55135</v>
      </c>
      <c r="J78" s="53">
        <f>H78-I78</f>
        <v>58004</v>
      </c>
      <c r="K78" s="55" t="s">
        <v>208</v>
      </c>
      <c r="L78" s="55" t="s">
        <v>62</v>
      </c>
      <c r="M78" s="41" t="s">
        <v>146</v>
      </c>
    </row>
    <row r="79" spans="1:13" s="2" customFormat="1" ht="83.25" customHeight="1">
      <c r="A79" s="60"/>
      <c r="B79" s="62"/>
      <c r="C79" s="64"/>
      <c r="D79" s="66"/>
      <c r="E79" s="52"/>
      <c r="F79" s="54"/>
      <c r="G79" s="54"/>
      <c r="H79" s="54"/>
      <c r="I79" s="54"/>
      <c r="J79" s="54"/>
      <c r="K79" s="56"/>
      <c r="L79" s="56"/>
      <c r="M79" s="41" t="s">
        <v>148</v>
      </c>
    </row>
    <row r="80" spans="1:13" s="2" customFormat="1" ht="96" customHeight="1">
      <c r="A80" s="59">
        <v>41</v>
      </c>
      <c r="B80" s="61" t="s">
        <v>129</v>
      </c>
      <c r="C80" s="63" t="s">
        <v>209</v>
      </c>
      <c r="D80" s="65" t="s">
        <v>210</v>
      </c>
      <c r="E80" s="51">
        <f>(F80+G80)/H80</f>
        <v>0.4238352455191088</v>
      </c>
      <c r="F80" s="53">
        <v>79186</v>
      </c>
      <c r="G80" s="53">
        <v>12540</v>
      </c>
      <c r="H80" s="53">
        <v>216419</v>
      </c>
      <c r="I80" s="53">
        <f>38223-3519+3155</f>
        <v>37859</v>
      </c>
      <c r="J80" s="53">
        <f>H80-I80</f>
        <v>178560</v>
      </c>
      <c r="K80" s="55" t="s">
        <v>29</v>
      </c>
      <c r="L80" s="55" t="s">
        <v>63</v>
      </c>
      <c r="M80" s="41" t="s">
        <v>146</v>
      </c>
    </row>
    <row r="81" spans="1:13" s="2" customFormat="1" ht="96" customHeight="1">
      <c r="A81" s="60"/>
      <c r="B81" s="62"/>
      <c r="C81" s="64"/>
      <c r="D81" s="66"/>
      <c r="E81" s="52"/>
      <c r="F81" s="54"/>
      <c r="G81" s="54"/>
      <c r="H81" s="54"/>
      <c r="I81" s="54"/>
      <c r="J81" s="54"/>
      <c r="K81" s="56"/>
      <c r="L81" s="56"/>
      <c r="M81" s="41" t="s">
        <v>148</v>
      </c>
    </row>
    <row r="82" spans="1:13" s="2" customFormat="1" ht="101.25" customHeight="1">
      <c r="A82" s="59">
        <v>42</v>
      </c>
      <c r="B82" s="61" t="s">
        <v>129</v>
      </c>
      <c r="C82" s="63" t="s">
        <v>211</v>
      </c>
      <c r="D82" s="65" t="s">
        <v>51</v>
      </c>
      <c r="E82" s="51">
        <f>(F82+G82)/H82</f>
        <v>0.46461585732590677</v>
      </c>
      <c r="F82" s="53">
        <v>202835</v>
      </c>
      <c r="G82" s="53">
        <v>81443</v>
      </c>
      <c r="H82" s="53">
        <v>611856</v>
      </c>
      <c r="I82" s="53">
        <v>128851</v>
      </c>
      <c r="J82" s="53">
        <f>H82-I82</f>
        <v>483005</v>
      </c>
      <c r="K82" s="55" t="s">
        <v>79</v>
      </c>
      <c r="L82" s="55" t="s">
        <v>52</v>
      </c>
      <c r="M82" s="41" t="s">
        <v>146</v>
      </c>
    </row>
    <row r="83" spans="1:13" s="2" customFormat="1" ht="101.25" customHeight="1">
      <c r="A83" s="60"/>
      <c r="B83" s="62"/>
      <c r="C83" s="64"/>
      <c r="D83" s="66"/>
      <c r="E83" s="52"/>
      <c r="F83" s="54"/>
      <c r="G83" s="54"/>
      <c r="H83" s="54"/>
      <c r="I83" s="54"/>
      <c r="J83" s="54"/>
      <c r="K83" s="56"/>
      <c r="L83" s="56"/>
      <c r="M83" s="41" t="s">
        <v>148</v>
      </c>
    </row>
    <row r="84" spans="1:13" s="2" customFormat="1" ht="90.75" customHeight="1">
      <c r="A84" s="59">
        <v>43</v>
      </c>
      <c r="B84" s="61" t="s">
        <v>129</v>
      </c>
      <c r="C84" s="63" t="s">
        <v>212</v>
      </c>
      <c r="D84" s="65" t="s">
        <v>55</v>
      </c>
      <c r="E84" s="51">
        <f aca="true" t="shared" si="0" ref="E84:E110">(F84+G84)/H84</f>
        <v>0.1728841162400122</v>
      </c>
      <c r="F84" s="105">
        <v>6667</v>
      </c>
      <c r="G84" s="105">
        <v>127</v>
      </c>
      <c r="H84" s="105">
        <v>39298</v>
      </c>
      <c r="I84" s="105">
        <f>22484-3519+2710</f>
        <v>21675</v>
      </c>
      <c r="J84" s="105">
        <f aca="true" t="shared" si="1" ref="J84:J110">H84-I84</f>
        <v>17623</v>
      </c>
      <c r="K84" s="55" t="s">
        <v>82</v>
      </c>
      <c r="L84" s="55" t="s">
        <v>174</v>
      </c>
      <c r="M84" s="41" t="s">
        <v>146</v>
      </c>
    </row>
    <row r="85" spans="1:13" s="2" customFormat="1" ht="90.75" customHeight="1">
      <c r="A85" s="60"/>
      <c r="B85" s="62"/>
      <c r="C85" s="64"/>
      <c r="D85" s="66"/>
      <c r="E85" s="52"/>
      <c r="F85" s="106"/>
      <c r="G85" s="106"/>
      <c r="H85" s="106"/>
      <c r="I85" s="106"/>
      <c r="J85" s="106"/>
      <c r="K85" s="56"/>
      <c r="L85" s="56"/>
      <c r="M85" s="41" t="s">
        <v>148</v>
      </c>
    </row>
    <row r="86" spans="1:13" s="2" customFormat="1" ht="78.75" customHeight="1">
      <c r="A86" s="59">
        <v>44</v>
      </c>
      <c r="B86" s="61" t="s">
        <v>129</v>
      </c>
      <c r="C86" s="63" t="s">
        <v>213</v>
      </c>
      <c r="D86" s="65" t="s">
        <v>56</v>
      </c>
      <c r="E86" s="51">
        <f t="shared" si="0"/>
        <v>0.2686269544850288</v>
      </c>
      <c r="F86" s="105">
        <v>7730</v>
      </c>
      <c r="G86" s="105">
        <v>757</v>
      </c>
      <c r="H86" s="105">
        <v>31594</v>
      </c>
      <c r="I86" s="105">
        <f>17720-3519+4734</f>
        <v>18935</v>
      </c>
      <c r="J86" s="105">
        <f t="shared" si="1"/>
        <v>12659</v>
      </c>
      <c r="K86" s="55" t="s">
        <v>83</v>
      </c>
      <c r="L86" s="55" t="s">
        <v>214</v>
      </c>
      <c r="M86" s="41" t="s">
        <v>146</v>
      </c>
    </row>
    <row r="87" spans="1:13" s="2" customFormat="1" ht="78.75" customHeight="1">
      <c r="A87" s="60"/>
      <c r="B87" s="62"/>
      <c r="C87" s="64"/>
      <c r="D87" s="66"/>
      <c r="E87" s="52"/>
      <c r="F87" s="106"/>
      <c r="G87" s="106"/>
      <c r="H87" s="106"/>
      <c r="I87" s="106"/>
      <c r="J87" s="106"/>
      <c r="K87" s="56"/>
      <c r="L87" s="56"/>
      <c r="M87" s="41" t="s">
        <v>148</v>
      </c>
    </row>
    <row r="88" spans="1:13" s="2" customFormat="1" ht="81.75" customHeight="1">
      <c r="A88" s="45">
        <v>45</v>
      </c>
      <c r="B88" s="21" t="s">
        <v>137</v>
      </c>
      <c r="C88" s="17" t="s">
        <v>109</v>
      </c>
      <c r="D88" s="1" t="s">
        <v>215</v>
      </c>
      <c r="E88" s="4">
        <f t="shared" si="0"/>
        <v>0.2359888171818253</v>
      </c>
      <c r="F88" s="5">
        <v>6470</v>
      </c>
      <c r="G88" s="5">
        <v>2562</v>
      </c>
      <c r="H88" s="6">
        <v>38273</v>
      </c>
      <c r="I88" s="6">
        <f>2707+21901</f>
        <v>24608</v>
      </c>
      <c r="J88" s="6">
        <f t="shared" si="1"/>
        <v>13665</v>
      </c>
      <c r="K88" s="36" t="s">
        <v>44</v>
      </c>
      <c r="L88" s="33" t="s">
        <v>68</v>
      </c>
      <c r="M88" s="41" t="s">
        <v>125</v>
      </c>
    </row>
    <row r="89" spans="1:13" s="9" customFormat="1" ht="57.75" customHeight="1">
      <c r="A89" s="59">
        <v>46</v>
      </c>
      <c r="B89" s="61" t="s">
        <v>134</v>
      </c>
      <c r="C89" s="65" t="s">
        <v>15</v>
      </c>
      <c r="D89" s="65" t="s">
        <v>119</v>
      </c>
      <c r="E89" s="51">
        <f t="shared" si="0"/>
        <v>0.5358923373966168</v>
      </c>
      <c r="F89" s="53">
        <v>73864</v>
      </c>
      <c r="G89" s="53">
        <v>520</v>
      </c>
      <c r="H89" s="53">
        <v>138804</v>
      </c>
      <c r="I89" s="53">
        <v>54214</v>
      </c>
      <c r="J89" s="53">
        <f t="shared" si="1"/>
        <v>84590</v>
      </c>
      <c r="K89" s="55" t="s">
        <v>91</v>
      </c>
      <c r="L89" s="55" t="s">
        <v>126</v>
      </c>
      <c r="M89" s="41" t="s">
        <v>146</v>
      </c>
    </row>
    <row r="90" spans="1:13" s="9" customFormat="1" ht="57.75" customHeight="1">
      <c r="A90" s="60"/>
      <c r="B90" s="62"/>
      <c r="C90" s="66"/>
      <c r="D90" s="66"/>
      <c r="E90" s="52"/>
      <c r="F90" s="54"/>
      <c r="G90" s="54"/>
      <c r="H90" s="54"/>
      <c r="I90" s="54"/>
      <c r="J90" s="54"/>
      <c r="K90" s="56"/>
      <c r="L90" s="56"/>
      <c r="M90" s="41" t="s">
        <v>148</v>
      </c>
    </row>
    <row r="91" spans="1:13" s="2" customFormat="1" ht="93.75" customHeight="1">
      <c r="A91" s="59">
        <v>47</v>
      </c>
      <c r="B91" s="61" t="s">
        <v>137</v>
      </c>
      <c r="C91" s="63" t="s">
        <v>110</v>
      </c>
      <c r="D91" s="65" t="s">
        <v>216</v>
      </c>
      <c r="E91" s="51">
        <f t="shared" si="0"/>
        <v>0.4666659661878894</v>
      </c>
      <c r="F91" s="77">
        <v>43634</v>
      </c>
      <c r="G91" s="77">
        <v>780</v>
      </c>
      <c r="H91" s="77">
        <v>95173</v>
      </c>
      <c r="I91" s="77">
        <f>29230+13154</f>
        <v>42384</v>
      </c>
      <c r="J91" s="77">
        <f t="shared" si="1"/>
        <v>52789</v>
      </c>
      <c r="K91" s="55" t="s">
        <v>85</v>
      </c>
      <c r="L91" s="55" t="s">
        <v>69</v>
      </c>
      <c r="M91" s="41" t="s">
        <v>146</v>
      </c>
    </row>
    <row r="92" spans="1:13" s="2" customFormat="1" ht="93.75" customHeight="1">
      <c r="A92" s="60"/>
      <c r="B92" s="62"/>
      <c r="C92" s="64"/>
      <c r="D92" s="66"/>
      <c r="E92" s="52"/>
      <c r="F92" s="78"/>
      <c r="G92" s="78"/>
      <c r="H92" s="78"/>
      <c r="I92" s="78"/>
      <c r="J92" s="78"/>
      <c r="K92" s="56"/>
      <c r="L92" s="56"/>
      <c r="M92" s="41" t="s">
        <v>148</v>
      </c>
    </row>
    <row r="93" spans="1:13" s="2" customFormat="1" ht="77.25" customHeight="1">
      <c r="A93" s="59">
        <v>48</v>
      </c>
      <c r="B93" s="61" t="s">
        <v>137</v>
      </c>
      <c r="C93" s="63" t="s">
        <v>111</v>
      </c>
      <c r="D93" s="65" t="s">
        <v>217</v>
      </c>
      <c r="E93" s="51">
        <f t="shared" si="0"/>
        <v>0.6014137416838724</v>
      </c>
      <c r="F93" s="77">
        <v>407967</v>
      </c>
      <c r="G93" s="77">
        <v>53428</v>
      </c>
      <c r="H93" s="77">
        <v>767184</v>
      </c>
      <c r="I93" s="77">
        <f>59414+72616</f>
        <v>132030</v>
      </c>
      <c r="J93" s="77">
        <f t="shared" si="1"/>
        <v>635154</v>
      </c>
      <c r="K93" s="55" t="s">
        <v>84</v>
      </c>
      <c r="L93" s="55" t="s">
        <v>64</v>
      </c>
      <c r="M93" s="41" t="s">
        <v>146</v>
      </c>
    </row>
    <row r="94" spans="1:13" s="2" customFormat="1" ht="77.25" customHeight="1">
      <c r="A94" s="60"/>
      <c r="B94" s="62"/>
      <c r="C94" s="64"/>
      <c r="D94" s="66"/>
      <c r="E94" s="52"/>
      <c r="F94" s="78"/>
      <c r="G94" s="78"/>
      <c r="H94" s="78"/>
      <c r="I94" s="78"/>
      <c r="J94" s="78"/>
      <c r="K94" s="56"/>
      <c r="L94" s="56"/>
      <c r="M94" s="41" t="s">
        <v>148</v>
      </c>
    </row>
    <row r="95" spans="1:13" s="2" customFormat="1" ht="81" customHeight="1">
      <c r="A95" s="59">
        <v>49</v>
      </c>
      <c r="B95" s="61" t="s">
        <v>128</v>
      </c>
      <c r="C95" s="65" t="s">
        <v>76</v>
      </c>
      <c r="D95" s="65" t="s">
        <v>218</v>
      </c>
      <c r="E95" s="51">
        <f t="shared" si="0"/>
        <v>0.8978524346162025</v>
      </c>
      <c r="F95" s="53">
        <v>21113</v>
      </c>
      <c r="G95" s="53">
        <v>0</v>
      </c>
      <c r="H95" s="53">
        <v>23515</v>
      </c>
      <c r="I95" s="53">
        <v>0</v>
      </c>
      <c r="J95" s="53">
        <f t="shared" si="1"/>
        <v>23515</v>
      </c>
      <c r="K95" s="55" t="s">
        <v>219</v>
      </c>
      <c r="L95" s="55" t="s">
        <v>220</v>
      </c>
      <c r="M95" s="41" t="s">
        <v>146</v>
      </c>
    </row>
    <row r="96" spans="1:13" s="2" customFormat="1" ht="81" customHeight="1">
      <c r="A96" s="60"/>
      <c r="B96" s="62"/>
      <c r="C96" s="66"/>
      <c r="D96" s="66"/>
      <c r="E96" s="52"/>
      <c r="F96" s="54"/>
      <c r="G96" s="54"/>
      <c r="H96" s="54"/>
      <c r="I96" s="54"/>
      <c r="J96" s="54"/>
      <c r="K96" s="56"/>
      <c r="L96" s="56"/>
      <c r="M96" s="41" t="s">
        <v>148</v>
      </c>
    </row>
    <row r="97" spans="1:13" s="2" customFormat="1" ht="78.75" customHeight="1">
      <c r="A97" s="59">
        <v>50</v>
      </c>
      <c r="B97" s="61" t="s">
        <v>128</v>
      </c>
      <c r="C97" s="65" t="s">
        <v>77</v>
      </c>
      <c r="D97" s="65" t="s">
        <v>218</v>
      </c>
      <c r="E97" s="51">
        <f t="shared" si="0"/>
        <v>0.7997900563030823</v>
      </c>
      <c r="F97" s="53">
        <v>8381</v>
      </c>
      <c r="G97" s="53">
        <v>0</v>
      </c>
      <c r="H97" s="53">
        <v>10479</v>
      </c>
      <c r="I97" s="53">
        <v>10328</v>
      </c>
      <c r="J97" s="53">
        <f t="shared" si="1"/>
        <v>151</v>
      </c>
      <c r="K97" s="55" t="s">
        <v>221</v>
      </c>
      <c r="L97" s="55" t="s">
        <v>220</v>
      </c>
      <c r="M97" s="41" t="s">
        <v>146</v>
      </c>
    </row>
    <row r="98" spans="1:13" s="2" customFormat="1" ht="78.75" customHeight="1">
      <c r="A98" s="60"/>
      <c r="B98" s="62"/>
      <c r="C98" s="66"/>
      <c r="D98" s="66"/>
      <c r="E98" s="52"/>
      <c r="F98" s="54"/>
      <c r="G98" s="54"/>
      <c r="H98" s="54"/>
      <c r="I98" s="54"/>
      <c r="J98" s="54"/>
      <c r="K98" s="56"/>
      <c r="L98" s="56"/>
      <c r="M98" s="41" t="s">
        <v>148</v>
      </c>
    </row>
    <row r="99" spans="1:13" s="2" customFormat="1" ht="107.25" customHeight="1">
      <c r="A99" s="45">
        <v>51</v>
      </c>
      <c r="B99" s="21" t="s">
        <v>133</v>
      </c>
      <c r="C99" s="17" t="s">
        <v>222</v>
      </c>
      <c r="D99" s="17" t="s">
        <v>186</v>
      </c>
      <c r="E99" s="4">
        <f t="shared" si="0"/>
        <v>0.908332701493669</v>
      </c>
      <c r="F99" s="5">
        <v>11200</v>
      </c>
      <c r="G99" s="5">
        <v>780</v>
      </c>
      <c r="H99" s="6">
        <v>13189</v>
      </c>
      <c r="I99" s="3">
        <v>2243</v>
      </c>
      <c r="J99" s="3">
        <f t="shared" si="1"/>
        <v>10946</v>
      </c>
      <c r="K99" s="32" t="s">
        <v>32</v>
      </c>
      <c r="L99" s="31" t="s">
        <v>72</v>
      </c>
      <c r="M99" s="41" t="s">
        <v>125</v>
      </c>
    </row>
    <row r="100" spans="1:13" s="2" customFormat="1" ht="54.75" customHeight="1">
      <c r="A100" s="59">
        <v>52</v>
      </c>
      <c r="B100" s="61" t="s">
        <v>133</v>
      </c>
      <c r="C100" s="63" t="s">
        <v>95</v>
      </c>
      <c r="D100" s="63" t="s">
        <v>57</v>
      </c>
      <c r="E100" s="51">
        <f t="shared" si="0"/>
        <v>0.2246861541281041</v>
      </c>
      <c r="F100" s="53">
        <v>2452</v>
      </c>
      <c r="G100" s="53">
        <v>0</v>
      </c>
      <c r="H100" s="53">
        <v>10913</v>
      </c>
      <c r="I100" s="53">
        <v>4850</v>
      </c>
      <c r="J100" s="53">
        <f t="shared" si="1"/>
        <v>6063</v>
      </c>
      <c r="K100" s="55" t="s">
        <v>96</v>
      </c>
      <c r="L100" s="57" t="s">
        <v>223</v>
      </c>
      <c r="M100" s="41" t="s">
        <v>146</v>
      </c>
    </row>
    <row r="101" spans="1:13" s="2" customFormat="1" ht="54.75" customHeight="1">
      <c r="A101" s="60"/>
      <c r="B101" s="62"/>
      <c r="C101" s="64"/>
      <c r="D101" s="64"/>
      <c r="E101" s="52"/>
      <c r="F101" s="54"/>
      <c r="G101" s="54"/>
      <c r="H101" s="54"/>
      <c r="I101" s="54"/>
      <c r="J101" s="54"/>
      <c r="K101" s="56"/>
      <c r="L101" s="58"/>
      <c r="M101" s="41" t="s">
        <v>148</v>
      </c>
    </row>
    <row r="102" spans="1:13" s="2" customFormat="1" ht="99.75" customHeight="1">
      <c r="A102" s="45">
        <v>53</v>
      </c>
      <c r="B102" s="21" t="s">
        <v>137</v>
      </c>
      <c r="C102" s="17" t="s">
        <v>237</v>
      </c>
      <c r="D102" s="17" t="s">
        <v>233</v>
      </c>
      <c r="E102" s="4">
        <f t="shared" si="0"/>
        <v>0.7881048100414948</v>
      </c>
      <c r="F102" s="7">
        <f>ROUND(49754*1.05,0)</f>
        <v>52242</v>
      </c>
      <c r="G102" s="7">
        <v>8725</v>
      </c>
      <c r="H102" s="7">
        <v>77359</v>
      </c>
      <c r="I102" s="7">
        <v>1469</v>
      </c>
      <c r="J102" s="7">
        <f t="shared" si="1"/>
        <v>75890</v>
      </c>
      <c r="K102" s="37" t="s">
        <v>27</v>
      </c>
      <c r="L102" s="34" t="s">
        <v>65</v>
      </c>
      <c r="M102" s="41" t="s">
        <v>125</v>
      </c>
    </row>
    <row r="103" spans="1:13" s="2" customFormat="1" ht="100.5" customHeight="1">
      <c r="A103" s="45">
        <v>54</v>
      </c>
      <c r="B103" s="21" t="s">
        <v>134</v>
      </c>
      <c r="C103" s="1" t="s">
        <v>13</v>
      </c>
      <c r="D103" s="1" t="s">
        <v>120</v>
      </c>
      <c r="E103" s="4">
        <f t="shared" si="0"/>
        <v>0.621135607833477</v>
      </c>
      <c r="F103" s="5">
        <v>5043</v>
      </c>
      <c r="G103" s="5">
        <v>0</v>
      </c>
      <c r="H103" s="6">
        <v>8119</v>
      </c>
      <c r="I103" s="6">
        <f>4230+3350</f>
        <v>7580</v>
      </c>
      <c r="J103" s="6">
        <f t="shared" si="1"/>
        <v>539</v>
      </c>
      <c r="K103" s="38" t="s">
        <v>36</v>
      </c>
      <c r="L103" s="35" t="s">
        <v>165</v>
      </c>
      <c r="M103" s="41" t="s">
        <v>125</v>
      </c>
    </row>
    <row r="104" spans="1:13" s="2" customFormat="1" ht="72" customHeight="1">
      <c r="A104" s="59">
        <v>55</v>
      </c>
      <c r="B104" s="61" t="s">
        <v>137</v>
      </c>
      <c r="C104" s="65" t="s">
        <v>231</v>
      </c>
      <c r="D104" s="63" t="s">
        <v>232</v>
      </c>
      <c r="E104" s="51">
        <f t="shared" si="0"/>
        <v>0.4359021279883536</v>
      </c>
      <c r="F104" s="53">
        <f>101762+5332</f>
        <v>107094</v>
      </c>
      <c r="G104" s="53">
        <v>100</v>
      </c>
      <c r="H104" s="53">
        <v>245913</v>
      </c>
      <c r="I104" s="53">
        <f>42467+1852</f>
        <v>44319</v>
      </c>
      <c r="J104" s="53">
        <f t="shared" si="1"/>
        <v>201594</v>
      </c>
      <c r="K104" s="55" t="s">
        <v>234</v>
      </c>
      <c r="L104" s="55" t="s">
        <v>66</v>
      </c>
      <c r="M104" s="41" t="s">
        <v>146</v>
      </c>
    </row>
    <row r="105" spans="1:13" s="2" customFormat="1" ht="72" customHeight="1">
      <c r="A105" s="60"/>
      <c r="B105" s="62"/>
      <c r="C105" s="66"/>
      <c r="D105" s="64"/>
      <c r="E105" s="52"/>
      <c r="F105" s="54"/>
      <c r="G105" s="54"/>
      <c r="H105" s="54"/>
      <c r="I105" s="54"/>
      <c r="J105" s="54"/>
      <c r="K105" s="56"/>
      <c r="L105" s="56"/>
      <c r="M105" s="41" t="s">
        <v>150</v>
      </c>
    </row>
    <row r="106" spans="1:13" s="2" customFormat="1" ht="51" customHeight="1">
      <c r="A106" s="59">
        <v>56</v>
      </c>
      <c r="B106" s="61" t="s">
        <v>134</v>
      </c>
      <c r="C106" s="65" t="s">
        <v>21</v>
      </c>
      <c r="D106" s="65" t="s">
        <v>224</v>
      </c>
      <c r="E106" s="51">
        <f t="shared" si="0"/>
        <v>0.8721396954010053</v>
      </c>
      <c r="F106" s="53">
        <v>46499</v>
      </c>
      <c r="G106" s="53">
        <v>0</v>
      </c>
      <c r="H106" s="53">
        <v>53316</v>
      </c>
      <c r="I106" s="53">
        <f>20400+11791</f>
        <v>32191</v>
      </c>
      <c r="J106" s="53">
        <f t="shared" si="1"/>
        <v>21125</v>
      </c>
      <c r="K106" s="57" t="s">
        <v>38</v>
      </c>
      <c r="L106" s="57" t="s">
        <v>225</v>
      </c>
      <c r="M106" s="41" t="s">
        <v>146</v>
      </c>
    </row>
    <row r="107" spans="1:13" s="2" customFormat="1" ht="51" customHeight="1">
      <c r="A107" s="60"/>
      <c r="B107" s="62"/>
      <c r="C107" s="66"/>
      <c r="D107" s="66"/>
      <c r="E107" s="52"/>
      <c r="F107" s="54"/>
      <c r="G107" s="54"/>
      <c r="H107" s="54"/>
      <c r="I107" s="54"/>
      <c r="J107" s="54"/>
      <c r="K107" s="58"/>
      <c r="L107" s="58"/>
      <c r="M107" s="41" t="s">
        <v>148</v>
      </c>
    </row>
    <row r="108" spans="1:13" s="2" customFormat="1" ht="67.5" customHeight="1">
      <c r="A108" s="45">
        <v>57</v>
      </c>
      <c r="B108" s="21" t="s">
        <v>128</v>
      </c>
      <c r="C108" s="17" t="s">
        <v>112</v>
      </c>
      <c r="D108" s="17" t="s">
        <v>226</v>
      </c>
      <c r="E108" s="4">
        <f t="shared" si="0"/>
        <v>1.0797750834651203</v>
      </c>
      <c r="F108" s="5">
        <v>30725</v>
      </c>
      <c r="G108" s="5">
        <v>0</v>
      </c>
      <c r="H108" s="6">
        <v>28455</v>
      </c>
      <c r="I108" s="6">
        <v>4512</v>
      </c>
      <c r="J108" s="6">
        <f t="shared" si="1"/>
        <v>23943</v>
      </c>
      <c r="K108" s="36" t="s">
        <v>86</v>
      </c>
      <c r="L108" s="33" t="s">
        <v>180</v>
      </c>
      <c r="M108" s="41" t="s">
        <v>125</v>
      </c>
    </row>
    <row r="109" spans="1:13" s="2" customFormat="1" ht="82.5" customHeight="1">
      <c r="A109" s="45">
        <v>58</v>
      </c>
      <c r="B109" s="21" t="s">
        <v>128</v>
      </c>
      <c r="C109" s="17" t="s">
        <v>227</v>
      </c>
      <c r="D109" s="17" t="s">
        <v>228</v>
      </c>
      <c r="E109" s="4">
        <f t="shared" si="0"/>
        <v>0.9781273040058982</v>
      </c>
      <c r="F109" s="5">
        <v>31655</v>
      </c>
      <c r="G109" s="5">
        <v>185</v>
      </c>
      <c r="H109" s="6">
        <v>32552</v>
      </c>
      <c r="I109" s="6">
        <f>9023+7859</f>
        <v>16882</v>
      </c>
      <c r="J109" s="6">
        <f t="shared" si="1"/>
        <v>15670</v>
      </c>
      <c r="K109" s="36" t="s">
        <v>45</v>
      </c>
      <c r="L109" s="33" t="s">
        <v>60</v>
      </c>
      <c r="M109" s="41" t="s">
        <v>125</v>
      </c>
    </row>
    <row r="110" spans="1:13" s="2" customFormat="1" ht="69" customHeight="1">
      <c r="A110" s="111">
        <v>59</v>
      </c>
      <c r="B110" s="102" t="s">
        <v>131</v>
      </c>
      <c r="C110" s="112" t="s">
        <v>12</v>
      </c>
      <c r="D110" s="107" t="s">
        <v>229</v>
      </c>
      <c r="E110" s="109">
        <f t="shared" si="0"/>
        <v>0.335527269887663</v>
      </c>
      <c r="F110" s="108">
        <v>30077</v>
      </c>
      <c r="G110" s="108">
        <v>0</v>
      </c>
      <c r="H110" s="108">
        <v>89641</v>
      </c>
      <c r="I110" s="108">
        <v>36240</v>
      </c>
      <c r="J110" s="108">
        <f t="shared" si="1"/>
        <v>53401</v>
      </c>
      <c r="K110" s="110" t="s">
        <v>94</v>
      </c>
      <c r="L110" s="110" t="s">
        <v>154</v>
      </c>
      <c r="M110" s="41" t="s">
        <v>146</v>
      </c>
    </row>
    <row r="111" spans="1:13" s="2" customFormat="1" ht="69" customHeight="1">
      <c r="A111" s="111"/>
      <c r="B111" s="102"/>
      <c r="C111" s="112"/>
      <c r="D111" s="107"/>
      <c r="E111" s="109"/>
      <c r="F111" s="108"/>
      <c r="G111" s="108"/>
      <c r="H111" s="108"/>
      <c r="I111" s="108"/>
      <c r="J111" s="108"/>
      <c r="K111" s="110"/>
      <c r="L111" s="110"/>
      <c r="M111" s="41" t="s">
        <v>148</v>
      </c>
    </row>
    <row r="112" spans="1:7" ht="17.25">
      <c r="A112" s="10"/>
      <c r="B112" s="10"/>
      <c r="F112" s="14"/>
      <c r="G112" s="14"/>
    </row>
    <row r="113" spans="1:7" ht="17.25">
      <c r="A113" s="10"/>
      <c r="B113" s="10"/>
      <c r="F113" s="14"/>
      <c r="G113" s="14"/>
    </row>
    <row r="114" spans="1:2" ht="17.25">
      <c r="A114" s="10"/>
      <c r="B114" s="10"/>
    </row>
    <row r="115" spans="1:2" ht="17.25">
      <c r="A115" s="10"/>
      <c r="B115" s="10"/>
    </row>
    <row r="116" spans="1:2" ht="17.25">
      <c r="A116" s="10"/>
      <c r="B116" s="10"/>
    </row>
    <row r="117" spans="1:2" ht="17.25">
      <c r="A117" s="10"/>
      <c r="B117" s="10"/>
    </row>
    <row r="118" spans="1:2" ht="17.25">
      <c r="A118" s="10"/>
      <c r="B118" s="10"/>
    </row>
    <row r="119" spans="1:2" ht="17.25">
      <c r="A119" s="10"/>
      <c r="B119" s="10"/>
    </row>
    <row r="120" spans="1:2" ht="17.25">
      <c r="A120" s="10"/>
      <c r="B120" s="10"/>
    </row>
    <row r="121" spans="1:2" ht="17.25">
      <c r="A121" s="10"/>
      <c r="B121" s="10"/>
    </row>
    <row r="122" spans="1:2" ht="17.25">
      <c r="A122" s="10"/>
      <c r="B122" s="10"/>
    </row>
    <row r="123" spans="1:2" ht="17.25">
      <c r="A123" s="10"/>
      <c r="B123" s="10"/>
    </row>
    <row r="124" spans="1:2" ht="17.25">
      <c r="A124" s="10"/>
      <c r="B124" s="10"/>
    </row>
    <row r="125" spans="1:2" ht="17.25">
      <c r="A125" s="10"/>
      <c r="B125" s="10"/>
    </row>
    <row r="126" spans="1:2" ht="17.25">
      <c r="A126" s="10"/>
      <c r="B126" s="10"/>
    </row>
    <row r="127" spans="1:2" ht="17.25">
      <c r="A127" s="10"/>
      <c r="B127" s="10"/>
    </row>
  </sheetData>
  <sheetProtection/>
  <autoFilter ref="B3:L111"/>
  <mergeCells count="585">
    <mergeCell ref="E110:E111"/>
    <mergeCell ref="G97:G98"/>
    <mergeCell ref="L110:L111"/>
    <mergeCell ref="A110:A111"/>
    <mergeCell ref="B110:B111"/>
    <mergeCell ref="C110:C111"/>
    <mergeCell ref="H110:H111"/>
    <mergeCell ref="I110:I111"/>
    <mergeCell ref="J110:J111"/>
    <mergeCell ref="K110:K111"/>
    <mergeCell ref="D110:D111"/>
    <mergeCell ref="E106:E107"/>
    <mergeCell ref="F110:F111"/>
    <mergeCell ref="G110:G111"/>
    <mergeCell ref="A25:A26"/>
    <mergeCell ref="A45:A46"/>
    <mergeCell ref="F104:F105"/>
    <mergeCell ref="G104:G105"/>
    <mergeCell ref="F106:F107"/>
    <mergeCell ref="G106:G107"/>
    <mergeCell ref="F97:F98"/>
    <mergeCell ref="E104:E105"/>
    <mergeCell ref="L106:L107"/>
    <mergeCell ref="A106:A107"/>
    <mergeCell ref="B106:B107"/>
    <mergeCell ref="C106:C107"/>
    <mergeCell ref="H106:H107"/>
    <mergeCell ref="I106:I107"/>
    <mergeCell ref="J106:J107"/>
    <mergeCell ref="K106:K107"/>
    <mergeCell ref="D106:D107"/>
    <mergeCell ref="E100:E101"/>
    <mergeCell ref="L104:L105"/>
    <mergeCell ref="A104:A105"/>
    <mergeCell ref="B104:B105"/>
    <mergeCell ref="C104:C105"/>
    <mergeCell ref="H104:H105"/>
    <mergeCell ref="I104:I105"/>
    <mergeCell ref="J104:J105"/>
    <mergeCell ref="K104:K105"/>
    <mergeCell ref="D104:D105"/>
    <mergeCell ref="E97:E98"/>
    <mergeCell ref="L100:L101"/>
    <mergeCell ref="A100:A101"/>
    <mergeCell ref="B100:B101"/>
    <mergeCell ref="C100:C101"/>
    <mergeCell ref="H100:H101"/>
    <mergeCell ref="I100:I101"/>
    <mergeCell ref="J100:J101"/>
    <mergeCell ref="K100:K101"/>
    <mergeCell ref="D100:D101"/>
    <mergeCell ref="K95:K96"/>
    <mergeCell ref="L97:L98"/>
    <mergeCell ref="A97:A98"/>
    <mergeCell ref="B97:B98"/>
    <mergeCell ref="C97:C98"/>
    <mergeCell ref="H97:H98"/>
    <mergeCell ref="I97:I98"/>
    <mergeCell ref="J97:J98"/>
    <mergeCell ref="K97:K98"/>
    <mergeCell ref="D97:D98"/>
    <mergeCell ref="H93:H94"/>
    <mergeCell ref="F100:F101"/>
    <mergeCell ref="G100:G101"/>
    <mergeCell ref="L95:L96"/>
    <mergeCell ref="A95:A96"/>
    <mergeCell ref="B95:B96"/>
    <mergeCell ref="C95:C96"/>
    <mergeCell ref="H95:H96"/>
    <mergeCell ref="I95:I96"/>
    <mergeCell ref="J95:J96"/>
    <mergeCell ref="D93:D94"/>
    <mergeCell ref="E93:E94"/>
    <mergeCell ref="F93:F94"/>
    <mergeCell ref="G93:G94"/>
    <mergeCell ref="A93:A94"/>
    <mergeCell ref="B93:B94"/>
    <mergeCell ref="C93:C94"/>
    <mergeCell ref="K91:K92"/>
    <mergeCell ref="L91:L92"/>
    <mergeCell ref="I91:I92"/>
    <mergeCell ref="J91:J92"/>
    <mergeCell ref="D95:D96"/>
    <mergeCell ref="E95:E96"/>
    <mergeCell ref="F95:F96"/>
    <mergeCell ref="G95:G96"/>
    <mergeCell ref="I93:I94"/>
    <mergeCell ref="J93:J94"/>
    <mergeCell ref="A91:A92"/>
    <mergeCell ref="B91:B92"/>
    <mergeCell ref="C91:C92"/>
    <mergeCell ref="D91:D92"/>
    <mergeCell ref="L93:L94"/>
    <mergeCell ref="K93:K94"/>
    <mergeCell ref="E91:E92"/>
    <mergeCell ref="F91:F92"/>
    <mergeCell ref="G91:G92"/>
    <mergeCell ref="H91:H92"/>
    <mergeCell ref="L89:L90"/>
    <mergeCell ref="A89:A90"/>
    <mergeCell ref="B89:B90"/>
    <mergeCell ref="C89:C90"/>
    <mergeCell ref="H89:H90"/>
    <mergeCell ref="I89:I90"/>
    <mergeCell ref="J89:J90"/>
    <mergeCell ref="K89:K90"/>
    <mergeCell ref="D89:D90"/>
    <mergeCell ref="E89:E90"/>
    <mergeCell ref="F89:F90"/>
    <mergeCell ref="G89:G90"/>
    <mergeCell ref="L86:L87"/>
    <mergeCell ref="A86:A87"/>
    <mergeCell ref="B86:B87"/>
    <mergeCell ref="C86:C87"/>
    <mergeCell ref="H86:H87"/>
    <mergeCell ref="I86:I87"/>
    <mergeCell ref="J86:J87"/>
    <mergeCell ref="K86:K87"/>
    <mergeCell ref="F82:F83"/>
    <mergeCell ref="G82:G83"/>
    <mergeCell ref="F86:F87"/>
    <mergeCell ref="G86:G87"/>
    <mergeCell ref="D86:D87"/>
    <mergeCell ref="E86:E87"/>
    <mergeCell ref="D82:D83"/>
    <mergeCell ref="E82:E83"/>
    <mergeCell ref="D84:D85"/>
    <mergeCell ref="E84:E85"/>
    <mergeCell ref="L84:L85"/>
    <mergeCell ref="A84:A85"/>
    <mergeCell ref="B84:B85"/>
    <mergeCell ref="C84:C85"/>
    <mergeCell ref="H84:H85"/>
    <mergeCell ref="I84:I85"/>
    <mergeCell ref="F84:F85"/>
    <mergeCell ref="G84:G85"/>
    <mergeCell ref="J84:J85"/>
    <mergeCell ref="K84:K85"/>
    <mergeCell ref="D80:D81"/>
    <mergeCell ref="E80:E81"/>
    <mergeCell ref="L82:L83"/>
    <mergeCell ref="A82:A83"/>
    <mergeCell ref="B82:B83"/>
    <mergeCell ref="C82:C83"/>
    <mergeCell ref="H82:H83"/>
    <mergeCell ref="I82:I83"/>
    <mergeCell ref="J82:J83"/>
    <mergeCell ref="K82:K83"/>
    <mergeCell ref="J78:J79"/>
    <mergeCell ref="K78:K79"/>
    <mergeCell ref="L80:L81"/>
    <mergeCell ref="A80:A81"/>
    <mergeCell ref="B80:B81"/>
    <mergeCell ref="C80:C81"/>
    <mergeCell ref="H80:H81"/>
    <mergeCell ref="I80:I81"/>
    <mergeCell ref="J80:J81"/>
    <mergeCell ref="K80:K81"/>
    <mergeCell ref="D76:D77"/>
    <mergeCell ref="E76:E77"/>
    <mergeCell ref="F80:F81"/>
    <mergeCell ref="G80:G81"/>
    <mergeCell ref="L78:L79"/>
    <mergeCell ref="A78:A79"/>
    <mergeCell ref="B78:B79"/>
    <mergeCell ref="C78:C79"/>
    <mergeCell ref="H78:H79"/>
    <mergeCell ref="I78:I79"/>
    <mergeCell ref="F76:F77"/>
    <mergeCell ref="G76:G77"/>
    <mergeCell ref="K74:K75"/>
    <mergeCell ref="L74:L75"/>
    <mergeCell ref="D78:D79"/>
    <mergeCell ref="E78:E79"/>
    <mergeCell ref="F78:F79"/>
    <mergeCell ref="G78:G79"/>
    <mergeCell ref="J76:J77"/>
    <mergeCell ref="K76:K77"/>
    <mergeCell ref="F74:F75"/>
    <mergeCell ref="G74:G75"/>
    <mergeCell ref="H74:H75"/>
    <mergeCell ref="I74:I75"/>
    <mergeCell ref="L76:L77"/>
    <mergeCell ref="A76:A77"/>
    <mergeCell ref="B76:B77"/>
    <mergeCell ref="C76:C77"/>
    <mergeCell ref="H76:H77"/>
    <mergeCell ref="I76:I77"/>
    <mergeCell ref="J74:J75"/>
    <mergeCell ref="A70:A71"/>
    <mergeCell ref="B70:B71"/>
    <mergeCell ref="C70:C71"/>
    <mergeCell ref="D74:D75"/>
    <mergeCell ref="A74:A75"/>
    <mergeCell ref="B74:B75"/>
    <mergeCell ref="C74:C75"/>
    <mergeCell ref="D70:D71"/>
    <mergeCell ref="F72:F73"/>
    <mergeCell ref="L72:L73"/>
    <mergeCell ref="A72:A73"/>
    <mergeCell ref="B72:B73"/>
    <mergeCell ref="C72:C73"/>
    <mergeCell ref="H72:H73"/>
    <mergeCell ref="I72:I73"/>
    <mergeCell ref="J72:J73"/>
    <mergeCell ref="K72:K73"/>
    <mergeCell ref="D72:D73"/>
    <mergeCell ref="E72:E73"/>
    <mergeCell ref="M3:M4"/>
    <mergeCell ref="L3:L4"/>
    <mergeCell ref="B3:B4"/>
    <mergeCell ref="C3:C4"/>
    <mergeCell ref="F3:F4"/>
    <mergeCell ref="E3:E4"/>
    <mergeCell ref="K3:K4"/>
    <mergeCell ref="G72:G73"/>
    <mergeCell ref="H10:H11"/>
    <mergeCell ref="G10:G11"/>
    <mergeCell ref="F10:F11"/>
    <mergeCell ref="G14:G15"/>
    <mergeCell ref="F14:F15"/>
    <mergeCell ref="G27:G28"/>
    <mergeCell ref="F27:F28"/>
    <mergeCell ref="H29:H30"/>
    <mergeCell ref="G29:G30"/>
    <mergeCell ref="B6:B7"/>
    <mergeCell ref="A6:A7"/>
    <mergeCell ref="G3:G4"/>
    <mergeCell ref="H3:H4"/>
    <mergeCell ref="B8:B9"/>
    <mergeCell ref="A8:A9"/>
    <mergeCell ref="H8:H9"/>
    <mergeCell ref="G8:G9"/>
    <mergeCell ref="F8:F9"/>
    <mergeCell ref="A3:A4"/>
    <mergeCell ref="L6:L7"/>
    <mergeCell ref="C6:C7"/>
    <mergeCell ref="D6:D7"/>
    <mergeCell ref="E6:E7"/>
    <mergeCell ref="F6:F7"/>
    <mergeCell ref="G6:G7"/>
    <mergeCell ref="H6:H7"/>
    <mergeCell ref="I6:I7"/>
    <mergeCell ref="J6:J7"/>
    <mergeCell ref="K6:K7"/>
    <mergeCell ref="E8:E9"/>
    <mergeCell ref="C8:C9"/>
    <mergeCell ref="D8:D9"/>
    <mergeCell ref="A10:A11"/>
    <mergeCell ref="D10:D11"/>
    <mergeCell ref="E10:E11"/>
    <mergeCell ref="C10:C11"/>
    <mergeCell ref="B10:B11"/>
    <mergeCell ref="L10:L11"/>
    <mergeCell ref="K10:K11"/>
    <mergeCell ref="J10:J11"/>
    <mergeCell ref="I10:I11"/>
    <mergeCell ref="L8:L9"/>
    <mergeCell ref="K8:K9"/>
    <mergeCell ref="J8:J9"/>
    <mergeCell ref="I8:I9"/>
    <mergeCell ref="H14:H15"/>
    <mergeCell ref="B12:B13"/>
    <mergeCell ref="A12:A13"/>
    <mergeCell ref="H12:H13"/>
    <mergeCell ref="G12:G13"/>
    <mergeCell ref="F12:F13"/>
    <mergeCell ref="E12:E13"/>
    <mergeCell ref="D12:D13"/>
    <mergeCell ref="C12:C13"/>
    <mergeCell ref="E14:E15"/>
    <mergeCell ref="L12:L13"/>
    <mergeCell ref="K12:K13"/>
    <mergeCell ref="J12:J13"/>
    <mergeCell ref="I12:I13"/>
    <mergeCell ref="L14:L15"/>
    <mergeCell ref="K14:K15"/>
    <mergeCell ref="J14:J15"/>
    <mergeCell ref="I14:I15"/>
    <mergeCell ref="D14:D15"/>
    <mergeCell ref="C14:C15"/>
    <mergeCell ref="B16:B17"/>
    <mergeCell ref="B14:B15"/>
    <mergeCell ref="A14:A15"/>
    <mergeCell ref="J18:J19"/>
    <mergeCell ref="I18:I19"/>
    <mergeCell ref="A16:A17"/>
    <mergeCell ref="H16:H17"/>
    <mergeCell ref="G16:G17"/>
    <mergeCell ref="F16:F17"/>
    <mergeCell ref="E16:E17"/>
    <mergeCell ref="D16:D17"/>
    <mergeCell ref="C16:C17"/>
    <mergeCell ref="H23:H24"/>
    <mergeCell ref="G23:G24"/>
    <mergeCell ref="F18:F19"/>
    <mergeCell ref="E18:E19"/>
    <mergeCell ref="D18:D19"/>
    <mergeCell ref="C18:C19"/>
    <mergeCell ref="B18:B19"/>
    <mergeCell ref="A18:A19"/>
    <mergeCell ref="L16:L17"/>
    <mergeCell ref="K16:K17"/>
    <mergeCell ref="J16:J17"/>
    <mergeCell ref="I16:I17"/>
    <mergeCell ref="L18:L19"/>
    <mergeCell ref="K18:K19"/>
    <mergeCell ref="H18:H19"/>
    <mergeCell ref="G18:G19"/>
    <mergeCell ref="B20:B21"/>
    <mergeCell ref="A20:A21"/>
    <mergeCell ref="H20:H21"/>
    <mergeCell ref="G20:G21"/>
    <mergeCell ref="F20:F21"/>
    <mergeCell ref="E20:E21"/>
    <mergeCell ref="D20:D21"/>
    <mergeCell ref="C20:C21"/>
    <mergeCell ref="B23:B24"/>
    <mergeCell ref="A23:A24"/>
    <mergeCell ref="L20:L21"/>
    <mergeCell ref="K20:K21"/>
    <mergeCell ref="J20:J21"/>
    <mergeCell ref="I20:I21"/>
    <mergeCell ref="L23:L24"/>
    <mergeCell ref="K23:K24"/>
    <mergeCell ref="J23:J24"/>
    <mergeCell ref="I23:I24"/>
    <mergeCell ref="L25:L26"/>
    <mergeCell ref="K25:K26"/>
    <mergeCell ref="J25:J26"/>
    <mergeCell ref="I25:I26"/>
    <mergeCell ref="E25:E26"/>
    <mergeCell ref="H25:H26"/>
    <mergeCell ref="G25:G26"/>
    <mergeCell ref="C27:C28"/>
    <mergeCell ref="E27:E28"/>
    <mergeCell ref="D27:D28"/>
    <mergeCell ref="D25:D26"/>
    <mergeCell ref="F23:F24"/>
    <mergeCell ref="E23:E24"/>
    <mergeCell ref="C25:C26"/>
    <mergeCell ref="C23:C24"/>
    <mergeCell ref="D23:D24"/>
    <mergeCell ref="F25:F26"/>
    <mergeCell ref="L29:L30"/>
    <mergeCell ref="K29:K30"/>
    <mergeCell ref="J29:J30"/>
    <mergeCell ref="I29:I30"/>
    <mergeCell ref="B25:B26"/>
    <mergeCell ref="L27:L28"/>
    <mergeCell ref="K27:K28"/>
    <mergeCell ref="J27:J28"/>
    <mergeCell ref="I27:I28"/>
    <mergeCell ref="H27:H28"/>
    <mergeCell ref="D33:D34"/>
    <mergeCell ref="C33:C34"/>
    <mergeCell ref="H31:H32"/>
    <mergeCell ref="F29:F30"/>
    <mergeCell ref="E29:E30"/>
    <mergeCell ref="E31:E32"/>
    <mergeCell ref="F31:F32"/>
    <mergeCell ref="F33:F34"/>
    <mergeCell ref="E33:E34"/>
    <mergeCell ref="H33:H34"/>
    <mergeCell ref="B29:B30"/>
    <mergeCell ref="C31:C32"/>
    <mergeCell ref="B31:B32"/>
    <mergeCell ref="D29:D30"/>
    <mergeCell ref="C29:C30"/>
    <mergeCell ref="D31:D32"/>
    <mergeCell ref="G33:G34"/>
    <mergeCell ref="G31:G32"/>
    <mergeCell ref="J33:J34"/>
    <mergeCell ref="I33:I34"/>
    <mergeCell ref="A27:A28"/>
    <mergeCell ref="B27:B28"/>
    <mergeCell ref="B33:B34"/>
    <mergeCell ref="A33:A34"/>
    <mergeCell ref="A29:A30"/>
    <mergeCell ref="A31:A32"/>
    <mergeCell ref="L35:L36"/>
    <mergeCell ref="K35:K36"/>
    <mergeCell ref="J35:J36"/>
    <mergeCell ref="I35:I36"/>
    <mergeCell ref="K31:K32"/>
    <mergeCell ref="L31:L32"/>
    <mergeCell ref="L33:L34"/>
    <mergeCell ref="K33:K34"/>
    <mergeCell ref="I31:I32"/>
    <mergeCell ref="J31:J32"/>
    <mergeCell ref="H35:H36"/>
    <mergeCell ref="G35:G36"/>
    <mergeCell ref="B35:B36"/>
    <mergeCell ref="A35:A36"/>
    <mergeCell ref="D35:D36"/>
    <mergeCell ref="C35:C36"/>
    <mergeCell ref="F35:F36"/>
    <mergeCell ref="E35:E36"/>
    <mergeCell ref="B37:B38"/>
    <mergeCell ref="A37:A38"/>
    <mergeCell ref="H37:H38"/>
    <mergeCell ref="G37:G38"/>
    <mergeCell ref="F37:F38"/>
    <mergeCell ref="E37:E38"/>
    <mergeCell ref="D37:D38"/>
    <mergeCell ref="C37:C38"/>
    <mergeCell ref="B39:B40"/>
    <mergeCell ref="A39:A40"/>
    <mergeCell ref="L37:L38"/>
    <mergeCell ref="K37:K38"/>
    <mergeCell ref="J37:J38"/>
    <mergeCell ref="I37:I38"/>
    <mergeCell ref="L39:L40"/>
    <mergeCell ref="K39:K40"/>
    <mergeCell ref="J39:J40"/>
    <mergeCell ref="I39:I40"/>
    <mergeCell ref="D39:D40"/>
    <mergeCell ref="C39:C40"/>
    <mergeCell ref="J43:J44"/>
    <mergeCell ref="I43:I44"/>
    <mergeCell ref="D43:D44"/>
    <mergeCell ref="C43:C44"/>
    <mergeCell ref="H39:H40"/>
    <mergeCell ref="G39:G40"/>
    <mergeCell ref="F39:F40"/>
    <mergeCell ref="E39:E40"/>
    <mergeCell ref="A41:A42"/>
    <mergeCell ref="H41:H42"/>
    <mergeCell ref="G41:G42"/>
    <mergeCell ref="F41:F42"/>
    <mergeCell ref="E41:E42"/>
    <mergeCell ref="D41:D42"/>
    <mergeCell ref="C41:C42"/>
    <mergeCell ref="B45:B46"/>
    <mergeCell ref="F45:F46"/>
    <mergeCell ref="E45:E46"/>
    <mergeCell ref="L41:L42"/>
    <mergeCell ref="K41:K42"/>
    <mergeCell ref="J41:J42"/>
    <mergeCell ref="I41:I42"/>
    <mergeCell ref="L43:L44"/>
    <mergeCell ref="K43:K44"/>
    <mergeCell ref="B41:B42"/>
    <mergeCell ref="B43:B44"/>
    <mergeCell ref="A43:A44"/>
    <mergeCell ref="H43:H44"/>
    <mergeCell ref="G43:G44"/>
    <mergeCell ref="F43:F44"/>
    <mergeCell ref="E43:E44"/>
    <mergeCell ref="C50:C51"/>
    <mergeCell ref="B50:B51"/>
    <mergeCell ref="L54:L55"/>
    <mergeCell ref="G54:G55"/>
    <mergeCell ref="D45:D46"/>
    <mergeCell ref="C45:C46"/>
    <mergeCell ref="E54:E55"/>
    <mergeCell ref="F54:F55"/>
    <mergeCell ref="L45:L46"/>
    <mergeCell ref="H50:H51"/>
    <mergeCell ref="G50:G51"/>
    <mergeCell ref="K45:K46"/>
    <mergeCell ref="J45:J46"/>
    <mergeCell ref="I45:I46"/>
    <mergeCell ref="L50:L51"/>
    <mergeCell ref="K50:K51"/>
    <mergeCell ref="J50:J51"/>
    <mergeCell ref="I50:I51"/>
    <mergeCell ref="H45:H46"/>
    <mergeCell ref="G45:G46"/>
    <mergeCell ref="G52:G53"/>
    <mergeCell ref="F52:F53"/>
    <mergeCell ref="B52:B53"/>
    <mergeCell ref="C52:C53"/>
    <mergeCell ref="D52:D53"/>
    <mergeCell ref="E52:E53"/>
    <mergeCell ref="A50:A51"/>
    <mergeCell ref="L52:L53"/>
    <mergeCell ref="K52:K53"/>
    <mergeCell ref="J52:J53"/>
    <mergeCell ref="I52:I53"/>
    <mergeCell ref="H52:H53"/>
    <mergeCell ref="E50:E51"/>
    <mergeCell ref="D50:D51"/>
    <mergeCell ref="F50:F51"/>
    <mergeCell ref="A52:A53"/>
    <mergeCell ref="A54:A55"/>
    <mergeCell ref="B54:B55"/>
    <mergeCell ref="H54:H55"/>
    <mergeCell ref="K56:K57"/>
    <mergeCell ref="C54:C55"/>
    <mergeCell ref="D54:D55"/>
    <mergeCell ref="I54:I55"/>
    <mergeCell ref="J54:J55"/>
    <mergeCell ref="K54:K55"/>
    <mergeCell ref="L56:L57"/>
    <mergeCell ref="D56:D57"/>
    <mergeCell ref="A56:A57"/>
    <mergeCell ref="B56:B57"/>
    <mergeCell ref="C56:C57"/>
    <mergeCell ref="E56:E57"/>
    <mergeCell ref="F56:F57"/>
    <mergeCell ref="G56:G57"/>
    <mergeCell ref="H56:H57"/>
    <mergeCell ref="G58:G59"/>
    <mergeCell ref="I56:I57"/>
    <mergeCell ref="J56:J57"/>
    <mergeCell ref="D60:D61"/>
    <mergeCell ref="E60:E61"/>
    <mergeCell ref="F60:F61"/>
    <mergeCell ref="G60:G61"/>
    <mergeCell ref="J58:J59"/>
    <mergeCell ref="L58:L59"/>
    <mergeCell ref="A58:A59"/>
    <mergeCell ref="B58:B59"/>
    <mergeCell ref="C58:C59"/>
    <mergeCell ref="H58:H59"/>
    <mergeCell ref="I58:I59"/>
    <mergeCell ref="K58:K59"/>
    <mergeCell ref="D58:D59"/>
    <mergeCell ref="E58:E59"/>
    <mergeCell ref="F58:F59"/>
    <mergeCell ref="F62:F63"/>
    <mergeCell ref="G62:G63"/>
    <mergeCell ref="L60:L61"/>
    <mergeCell ref="A60:A61"/>
    <mergeCell ref="B60:B61"/>
    <mergeCell ref="C60:C61"/>
    <mergeCell ref="H60:H61"/>
    <mergeCell ref="I60:I61"/>
    <mergeCell ref="J60:J61"/>
    <mergeCell ref="K60:K61"/>
    <mergeCell ref="L62:L63"/>
    <mergeCell ref="A62:A63"/>
    <mergeCell ref="B62:B63"/>
    <mergeCell ref="C62:C63"/>
    <mergeCell ref="H62:H63"/>
    <mergeCell ref="I62:I63"/>
    <mergeCell ref="J62:J63"/>
    <mergeCell ref="K62:K63"/>
    <mergeCell ref="D62:D63"/>
    <mergeCell ref="E62:E63"/>
    <mergeCell ref="F64:F65"/>
    <mergeCell ref="G64:G65"/>
    <mergeCell ref="D66:D67"/>
    <mergeCell ref="E66:E67"/>
    <mergeCell ref="F66:F67"/>
    <mergeCell ref="G66:G67"/>
    <mergeCell ref="L64:L65"/>
    <mergeCell ref="A64:A65"/>
    <mergeCell ref="B64:B65"/>
    <mergeCell ref="C64:C65"/>
    <mergeCell ref="H64:H65"/>
    <mergeCell ref="I64:I65"/>
    <mergeCell ref="J64:J65"/>
    <mergeCell ref="K64:K65"/>
    <mergeCell ref="D64:D65"/>
    <mergeCell ref="E64:E65"/>
    <mergeCell ref="F68:F69"/>
    <mergeCell ref="G68:G69"/>
    <mergeCell ref="L66:L67"/>
    <mergeCell ref="A66:A67"/>
    <mergeCell ref="B66:B67"/>
    <mergeCell ref="C66:C67"/>
    <mergeCell ref="H66:H67"/>
    <mergeCell ref="I66:I67"/>
    <mergeCell ref="J66:J67"/>
    <mergeCell ref="K66:K67"/>
    <mergeCell ref="L68:L69"/>
    <mergeCell ref="A68:A69"/>
    <mergeCell ref="B68:B69"/>
    <mergeCell ref="C68:C69"/>
    <mergeCell ref="H68:H69"/>
    <mergeCell ref="I68:I69"/>
    <mergeCell ref="J68:J69"/>
    <mergeCell ref="K68:K69"/>
    <mergeCell ref="D68:D69"/>
    <mergeCell ref="E68:E69"/>
    <mergeCell ref="E70:E71"/>
    <mergeCell ref="F70:F71"/>
    <mergeCell ref="G70:G71"/>
    <mergeCell ref="L70:L71"/>
    <mergeCell ref="H70:H71"/>
    <mergeCell ref="I70:I71"/>
    <mergeCell ref="J70:J71"/>
    <mergeCell ref="K70:K71"/>
  </mergeCells>
  <hyperlinks>
    <hyperlink ref="M5" r:id="rId1" display="内訳表"/>
    <hyperlink ref="M6" r:id="rId2" display="①内訳書"/>
    <hyperlink ref="M7" r:id="rId3" display="http://www.city.yokohama.lg.jp/zaisei/org/zaisei/zyuekisya/h22ketu/siyouryou/2-2-ushiodakeapura-h22.pdf"/>
    <hyperlink ref="M8" r:id="rId4" display="①内訳表"/>
    <hyperlink ref="M9" r:id="rId5" display="http://www.city.yokohama.lg.jp/zaisei/org/zaisei/zyuekisya/h22ketu/siyouryou/3-2-kakujusou-h22.pdf"/>
    <hyperlink ref="M10" r:id="rId6" display="①内訳表"/>
    <hyperlink ref="M11" r:id="rId7" display="http://www.city.yokohama.lg.jp/zaisei/org/zaisei/zyuekisya/h22ketu/siyouryou/4-2-fureyu-h22.pdf"/>
    <hyperlink ref="M12" r:id="rId8" display="①内訳表"/>
    <hyperlink ref="M13" r:id="rId9" display="http://www.city.yokohama.lg.jp/zaisei/org/zaisei/zyuekisya/h22ketu/siyouryou/5-2-ayumisou-h22.pdf"/>
    <hyperlink ref="M14" r:id="rId10" display="①内訳表"/>
    <hyperlink ref="M15" r:id="rId11" display="http://www.city.yokohama.lg.jp/zaisei/org/zaisei/zyuekisya/h22ketu/siyouryou/6-2-raporu-h22.pdf"/>
    <hyperlink ref="M16" r:id="rId12" display="http://www.city.yokohama.lg.jp/zaisei/org/zaisei/zyuekisya/h22ketu/siyouryou/7-1-shafukuc-h22.pdf"/>
    <hyperlink ref="M17" r:id="rId13" display="http://www.city.yokohama.lg.jp/zaisei/org/zaisei/zyuekisya/h22ketu/siyouryou/7-2-shafukuc-h22.pdf"/>
    <hyperlink ref="M18" r:id="rId14" display="http://www.city.yokohama.lg.jp/zaisei/org/zaisei/zyuekisya/h22ketu/siyouryou/8-1-kanazawafukushikatudou-h22.pdf"/>
    <hyperlink ref="M19" r:id="rId15" display="http://www.city.yokohama.lg.jp/zaisei/org/zaisei/zyuekisya/h22ketu/siyouryou/8-2-kanazawafukushikatudou-h22.pdf"/>
    <hyperlink ref="M20" r:id="rId16" display="①内訳表"/>
    <hyperlink ref="M21" r:id="rId17" display="http://www.city.yokohama.lg.jp/zaisei/org/zaisei/zyuekisya/h22ketu/siyouryou/9-2-willing-h22.pdf"/>
    <hyperlink ref="M22" r:id="rId18" display="内訳表"/>
    <hyperlink ref="M23" r:id="rId19" display="①内訳表"/>
    <hyperlink ref="M24" r:id="rId20" display="http://www.city.yokohama.lg.jp/zaisei/org/zaisei/zyuekisya/h22ketu/siyouryou/11-2-tougeic-h22.pdf"/>
    <hyperlink ref="M25" r:id="rId21" display="①内訳表"/>
    <hyperlink ref="M26" r:id="rId22" display="http://www.city.yokohama.lg.jp/zaisei/org/zaisei/zyuekisya/h22ketu/siyouryou/12-2-galleryazamino-h22.pdf"/>
    <hyperlink ref="M27" r:id="rId23" display="http://www.city.yokohama.lg.jp/zaisei/org/zaisei/zyuekisya/h22ketu/siyouryou/13-1-nougakudou-h22.pdf"/>
    <hyperlink ref="M28" r:id="rId24" display="http://www.city.yokohama.lg.jp/zaisei/org/zaisei/zyuekisya/h22ketu/siyouryou/13-2-nougakudou-h22.pdf"/>
    <hyperlink ref="M29" r:id="rId25" display="http://www.city.yokohama.lg.jp/zaisei/org/zaisei/zyuekisya/h22ketu/siyouryou/14-1-kurakinoubutai-h22.pdf"/>
    <hyperlink ref="M30" r:id="rId26" display="http://www.city.yokohama.lg.jp/zaisei/org/zaisei/zyuekisya/h22ketu/siyouryou/14-2-kurakinoubutai-h22.pdf"/>
    <hyperlink ref="M31" r:id="rId27" display="http://www.city.yokohama.lg.jp/zaisei/org/zaisei/zyuekisya/h22ketu/siyouryou/15-1-shakaikyouikuc-h22.pdf"/>
    <hyperlink ref="M32" r:id="rId28" display="http://www.city.yokohama.lg.jp/zaisei/org/zaisei/zyuekisya/h22ketu/siyouryou/15-2-shakaikyouikuc-h22.pdf"/>
    <hyperlink ref="M33" r:id="rId29" display="http://www.city.yokohama.lg.jp/zaisei/org/zaisei/zyuekisya/h22ketu/siyouryou/16-1-minamiizurinnkaigakuen-h22.pdf"/>
    <hyperlink ref="M34" r:id="rId30" display="http://www.city.yokohama.lg.jp/zaisei/org/zaisei/zyuekisya/h22ketu/siyouryou/16-2-minamiizurinnkaigakuen-h22.pdf"/>
    <hyperlink ref="M35" r:id="rId31" display="http://www.city.yokohama.lg.jp/zaisei/org/zaisei/zyuekisya/h22ketu/siyouryou/17-1-akagirinkangakuen-h22.pdf"/>
    <hyperlink ref="M36" r:id="rId32" display="http://www.city.yokohama.lg.jp/zaisei/org/zaisei/zyuekisya/h22ketu/siyouryou/17-2-akagirikangakuen-h22.pdf"/>
    <hyperlink ref="M37" r:id="rId33" display="http://www.city.yokohama.lg.jp/zaisei/org/zaisei/zyuekisya/h22ketu/siyouryou/18-1-seishounenikuseic-h22.pdf"/>
    <hyperlink ref="M38" r:id="rId34" display="http://www.city.yokohama.lg.jp/zaisei/org/zaisei/zyuekisya/h22ketu/siyouryou/18-2-seishounenikuseic-h22.pdf"/>
    <hyperlink ref="M39" r:id="rId35" display="http://www.city.yokohama.lg.jp/zaisei/org/zaisei/zyuekisya/h22ketu/siyouryou/19-1-nojimaseishounenc-h22.pdf"/>
    <hyperlink ref="M40" r:id="rId36" display="http://www.city.yokohama.lg.jp/zaisei/org/zaisei/zyuekisya/h22ketu/siyouryou/19-2-nojimaseishounenc-h22.pdf"/>
    <hyperlink ref="M41" r:id="rId37" display="http://www.city.yokohama.lg.jp/zaisei/org/zaisei/zyuekisya/h22ketu/siyouryou/20-1-seishounenkouryuc-h22.pdf"/>
    <hyperlink ref="M42" r:id="rId38" display="http://www.city.yokohama.lg.jp/zaisei/org/zaisei/zyuekisya/h22ketu/siyouryou/20-2-seishounenkouryuc-h22.pdf"/>
    <hyperlink ref="M43" r:id="rId39" display="http://www.city.yokohama.lg.jp/zaisei/org/zaisei/zyuekisya/h22ketu/siyouryou/21-1-kodomoshizenkouenyakatsu-h22.pdf"/>
    <hyperlink ref="M44" r:id="rId40" display="http://www.city.yokohama.lg.jp/zaisei/org/zaisei/zyuekisya/h22ketu/siyouryou/21-2-kodomoshizenkouenyakatsu-h22.pdf"/>
    <hyperlink ref="M45" r:id="rId41" display="http://www.city.yokohama.lg.jp/zaisei/org/zaisei/zyuekisya/h22ketu/siyouryou/22-1-kodomokagakukan-h22.pdf"/>
    <hyperlink ref="M46" r:id="rId42" display="http://www.city.yokohama.lg.jp/zaisei/org/zaisei/zyuekisya/h22ketu/siyouryou/22-2-kodomokagakukan-h22.pdf"/>
    <hyperlink ref="M47" r:id="rId43" display="内訳表"/>
    <hyperlink ref="M48" r:id="rId44" display="内訳表"/>
    <hyperlink ref="M49" r:id="rId45" display="内訳表"/>
    <hyperlink ref="M50" r:id="rId46" display="http://www.city.yokohama.lg.jp/zaisei/org/zaisei/zyuekisya/h22ketu/siyouryou/26-1-shimonobasportskaikan-h22.pdf"/>
    <hyperlink ref="M51" r:id="rId47" display="http://www.city.yokohama.lg.jp/zaisei/org/zaisei/zyuekisya/h22ketu/siyouryou/26-2-shimonobasportskaikan-h22.pdf"/>
    <hyperlink ref="M52" r:id="rId48" display="http://www.city.yokohama.lg.jp/zaisei/org/zaisei/zyuekisya/h22ketu/siyouryou/27-1-hiranumataiikukan-h22.pdf"/>
    <hyperlink ref="M53" r:id="rId49" display="http://www.city.yokohama.lg.jp/zaisei/org/zaisei/zyuekisya/h22ketu/siyouryou/27-2-hiranumataiikukan-h22.pdf"/>
    <hyperlink ref="M54" r:id="rId50" display="http://www.city.yokohama.lg.jp/zaisei/org/zaisei/zyuekisya/h22ketu/siyouryou/28-1-buntai-h22.pdf"/>
    <hyperlink ref="M55" r:id="rId51" display="http://www.city.yokohama.lg.jp/zaisei/org/zaisei/zyuekisya/h22ketu/siyouryou/28-2-buntai-h22.pdf"/>
    <hyperlink ref="M56" r:id="rId52" display="http://www.city.yokohama.lg.jp/zaisei/org/zaisei/zyuekisya/h22ketu/siyouryou/29-1-zoorasia-h22.pdf"/>
    <hyperlink ref="M57" r:id="rId53" display="http://www.city.yokohama.lg.jp/zaisei/org/zaisei/zyuekisya/h22ketu/siyouryou/29-2-zoorasia-h22.pdf"/>
    <hyperlink ref="M58" r:id="rId54" display="http://www.city.yokohama.lg.jp/zaisei/org/zaisei/zyuekisya/h22ketu/siyouryou/30-1-kanazawadoubutsuen-h22.pdf"/>
    <hyperlink ref="M59" r:id="rId55" display="http://www.city.yokohama.lg.jp/zaisei/org/zaisei/zyuekisya/h22ketu/siyouryou/30-2-kanazawadoubutsuen-h22.pdf"/>
    <hyperlink ref="M60" r:id="rId56" display="http://www.city.yokohama.lg.jp/zaisei/org/zaisei/zyuekisya/h22ketu/siyouryou/31-1-nogeyamadoubutsuen-h22.pdf"/>
    <hyperlink ref="M61" r:id="rId57" display="http://www.city.yokohama.lg.jp/zaisei/org/zaisei/zyuekisya/h22ketu/siyouryou/31-2-nogeyamadoubutsuen-h22.pdf"/>
    <hyperlink ref="M62" r:id="rId58" display="http://www.city.yokohama.lg.jp/zaisei/org/zaisei/zyuekisya/h22ketu/siyouryou/32-1-shouhiseikatsuc-h22.pdf"/>
    <hyperlink ref="M63" r:id="rId59" display="http://www.city.yokohama.lg.jp/zaisei/org/zaisei/zyuekisya/h22ketu/siyouryou/32-2-shouhiseikatsuc-h22.pdf"/>
    <hyperlink ref="M64" r:id="rId60" display="http://www.city.yokohama.lg.jp/zaisei/org/zaisei/zyuekisya/h22ketu/siyouryou/33-1-ginoubunka-h22.pdf"/>
    <hyperlink ref="M65" r:id="rId61" display="http://www.city.yokohama.lg.jp/zaisei/org/zaisei/zyuekisya/h22ketu/siyouryou/33-2-ginoubunka-h22.pdf"/>
    <hyperlink ref="M66" r:id="rId62" display="http://www.city.yokohama.lg.jp/zaisei/org/zaisei/zyuekisya/h22ketu/siyouryou/34-1-danjyominami-h22.pdf"/>
    <hyperlink ref="M67" r:id="rId63" display="http://www.city.yokohama.lg.jp/zaisei/org/zaisei/zyuekisya/h22ketu/siyouryou/34-2-danjyominami-h22.pdf"/>
    <hyperlink ref="M68" r:id="rId64" display="http://www.city.yokohama.lg.jp/zaisei/org/zaisei/zyuekisya/h22ketu/siyouryou/35-1-ushiodakouenkomiha-h22.pdf"/>
    <hyperlink ref="M69" r:id="rId65" display="http://www.city.yokohama.lg.jp/zaisei/org/zaisei/zyuekisya/h22ketu/siyouryou/35-2-ushiodakouenkomiha-h22.pdf"/>
    <hyperlink ref="M70" r:id="rId66" display="http://www.city.yokohama.lg.jp/zaisei/org/zaisei/zyuekisya/h22ketu/siyouryou/36-1-shintsurumishoukomiha-h22.pdf"/>
    <hyperlink ref="M71" r:id="rId67" display="②収支決算書"/>
    <hyperlink ref="M72" r:id="rId68" display="http://www.city.yokohama.lg.jp/zaisei/org/zaisei/zyuekisya/h22ketu/siyouryou/37-1-matumishuukaijyo-h22.pdf"/>
    <hyperlink ref="M73" r:id="rId69" display="http://www.city.yokohama.lg.jp/zaisei/org/zaisei/zyuekisya/h22ketu/siyouryou/37-2-matumishuukaijyo-h22.pdf"/>
    <hyperlink ref="M74" r:id="rId70" display="http://www.city.yokohama.lg.jp/zaisei/org/zaisei/zyuekisya/h22ketu/siyouryou/38-1-odoribachikuc-h22.pdf"/>
    <hyperlink ref="M75" r:id="rId71" display="http://www.city.yokohama.lg.jp/zaisei/org/zaisei/zyuekisya/h22ketu/siyouryou/38-2-odoribachikuc-h22.pdf"/>
    <hyperlink ref="M76" r:id="rId72" display="http://www.city.yokohama.lg.jp/zaisei/org/zaisei/zyuekisya/h22ketu/siyouryou/39-1-nigiwaiza-h22.pdf"/>
    <hyperlink ref="M77" r:id="rId73" display="http://www.city.yokohama.lg.jp/zaisei/org/zaisei/zyuekisya/h22ketu/siyouryou/39-2-nigiwaiza-h22.pdf"/>
    <hyperlink ref="M78" r:id="rId74" display="http://www.city.yokohama.lg.jp/zaisei/org/zaisei/zyuekisya/h22ketu/siyouryou/40-1-isogokubun-h22.pdf"/>
    <hyperlink ref="M79" r:id="rId75" display="http://www.city.yokohama.lg.jp/zaisei/org/zaisei/zyuekisya/h22ketu/siyouryou/40-2-isogokuminbunkac-h22.pdf"/>
    <hyperlink ref="M80" r:id="rId76" display="http://www.city.yokohama.lg.jp/zaisei/org/zaisei/zyuekisya/h22ketu/siyouryou/41-1-kannaihall-h22.pdf"/>
    <hyperlink ref="M81" r:id="rId77" display="http://www.city.yokohama.lg.jp/zaisei/org/zaisei/zyuekisya/h22ketu/siyouryou/41-2-kannaihall-h22.pdf"/>
    <hyperlink ref="M82" r:id="rId78" display="http://www.city.yokohama.lg.jp/zaisei/org/zaisei/zyuekisya/h22ketu/siyouryou/42-1-mmhall-h22.pdf"/>
    <hyperlink ref="M83" r:id="rId79" display="http://www.city.yokohama.lg.jp/zaisei/org/zaisei/zyuekisya/h22ketu/siyouryou/42-2-mmhall-h22.pdf"/>
    <hyperlink ref="M84" r:id="rId80" display="http://www.city.yokohama.lg.jp/zaisei/org/zaisei/zyuekisya/h22ketu/siyouryou/43-1-nagahamahall-h22.pdf"/>
    <hyperlink ref="M85" r:id="rId81" display="http://www.city.yokohama.lg.jp/zaisei/org/zaisei/zyuekisya/h22ketu/siyouryou/43-2-nagahamahall-h22.pdf"/>
    <hyperlink ref="M86" r:id="rId82" display="http://www.city.yokohama.lg.jp/zaisei/org/zaisei/zyuekisya/h22ketu/siyouryou/44-1-ookurayamakinenkan-h22.pdf"/>
    <hyperlink ref="M87" r:id="rId83" display="http://www.city.yokohama.lg.jp/zaisei/org/zaisei/zyuekisya/h22ketu/siyouryou/44-2-ookurayamakinenkan-h22.pdf"/>
    <hyperlink ref="M88" r:id="rId84" display="内訳表"/>
    <hyperlink ref="M89" r:id="rId85" display="http://www.city.yokohama.lg.jp/zaisei/org/zaisei/zyuekisya/h22ketu/siyouryou/46-1-oosanbashihall-h22.pdf"/>
    <hyperlink ref="M90" r:id="rId86" display="http://www.city.yokohama.lg.jp/zaisei/org/zaisei/zyuekisya/h22ketu/siyouryou/46-2-oosanbashihall-h22.pdf"/>
    <hyperlink ref="M91" r:id="rId87" display="http://www.city.yokohama.lg.jp/zaisei/org/zaisei/zyuekisya/h22ketu/siyouryou/47-1-seyasportsc-h22.pdf"/>
    <hyperlink ref="M92" r:id="rId88" display="http://www.city.yokohama.lg.jp/zaisei/org/zaisei/zyuekisya/h22ketu/siyouryou/47-2-seyasportsc-h22.pdf"/>
    <hyperlink ref="M93" r:id="rId89" display="http://www.city.yokohama.lg.jp/zaisei/org/zaisei/zyuekisya/h22ketu/siyouryou/48-1-kokusaipool-h22.pdf"/>
    <hyperlink ref="M94" r:id="rId90" display="http://www.city.yokohama.lg.jp/zaisei/org/zaisei/zyuekisya/h22ketu/siyouryou/48-2-kokusaipool-h22.pdf"/>
    <hyperlink ref="M95" r:id="rId91" display="http://www.city.yokohama.lg.jp/zaisei/org/zaisei/zyuekisya/h22ketu/siyouryou/49-1-sportsikagakuc-h22.pdf"/>
    <hyperlink ref="M96" r:id="rId92" display="http://www.city.yokohama.lg.jp/zaisei/org/zaisei/zyuekisya/h22ketu/siyouryou/49-2-sportsikagakuc-h22.pdf"/>
    <hyperlink ref="M97" r:id="rId93" display="http://www.city.yokohama.lg.jp/zaisei/org/zaisei/zyuekisya/h22ketu/siyouryou/50-1-sportsikagakuc-h22.pdf"/>
    <hyperlink ref="M98" r:id="rId94" display="http://www.city.yokohama.lg.jp/zaisei/org/zaisei/zyuekisya/h22ketu/siyouryou/50-2-sportsikagakuc-h22.pdf"/>
    <hyperlink ref="M99" r:id="rId95" display="内訳表"/>
    <hyperlink ref="M100" r:id="rId96" display="http://www.city.yokohama.lg.jp/zaisei/org/zaisei/zyuekisya/h22ketu/siyouryou/52-1-kishiyakouenpool-h22.pdf"/>
    <hyperlink ref="M101" r:id="rId97" display="http://www.city.yokohama.lg.jp/zaisei/org/zaisei/zyuekisya/h22ketu/siyouryou/52-2-kishiyakouenpool-h22.pdf"/>
    <hyperlink ref="M102" r:id="rId98" display="内訳表"/>
    <hyperlink ref="M103" r:id="rId99" display="内訳表"/>
    <hyperlink ref="M104" r:id="rId100" display="http://www.city.yokohama.lg.jp/zaisei/org/zaisei/zyuekisya/h22ketu/siyouryou/55-1-kamigoumorinoie-h22.pdf"/>
    <hyperlink ref="M105" r:id="rId101" display="②収支決算書"/>
    <hyperlink ref="M106" r:id="rId102" display="http://www.city.yokohama.lg.jp/zaisei/org/zaisei/zyuekisya/h22ketu/siyouryou/56-1-daikokuumiduri-h22.pdf"/>
    <hyperlink ref="M107" r:id="rId103" display="http://www.city.yokohama.lg.jp/zaisei/org/zaisei/zyuekisya/h22ketu/siyouryou/56-2-daikokuumiduri-h22.pdf"/>
    <hyperlink ref="M108" r:id="rId104" display="内訳表"/>
    <hyperlink ref="M109" r:id="rId105" display="内訳表"/>
    <hyperlink ref="M110" r:id="rId106" display="http://www.city.yokohama.lg.jp/zaisei/org/zaisei/zyuekisya/h22ketu/siyouryou/59-1-kokusaigakuseikaikan-h22.pdf"/>
    <hyperlink ref="M111" r:id="rId107" display="http://www.city.yokohama.lg.jp/zaisei/org/zaisei/zyuekisya/h22ketu/siyouryou/59-2-kokusaigakuseikaikan-h22.pdf"/>
  </hyperlinks>
  <printOptions horizontalCentered="1"/>
  <pageMargins left="0.3937007874015748" right="0.2755905511811024" top="0.3937007874015748" bottom="0.3937007874015748" header="0.1968503937007874" footer="0.1968503937007874"/>
  <pageSetup fitToHeight="0" horizontalDpi="600" verticalDpi="600" orientation="landscape" paperSize="8" scale="55" r:id="rId111"/>
  <rowBreaks count="4" manualBreakCount="4">
    <brk id="22" max="12" man="1"/>
    <brk id="53" max="12" man="1"/>
    <brk id="69" max="12" man="1"/>
    <brk id="85" max="12" man="1"/>
  </rowBreaks>
  <drawing r:id="rId110"/>
  <legacyDrawing r:id="rId10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satouyayoi</dc:creator>
  <cp:keywords/>
  <dc:description/>
  <cp:lastModifiedBy>横浜市財政局財政課</cp:lastModifiedBy>
  <cp:lastPrinted>2012-04-27T06:22:20Z</cp:lastPrinted>
  <dcterms:created xsi:type="dcterms:W3CDTF">2012-01-04T07:14:18Z</dcterms:created>
  <dcterms:modified xsi:type="dcterms:W3CDTF">2016-02-18T06:38:46Z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