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03B7C7C3-D7EA-4254-A8E0-01B9E539636F}" xr6:coauthVersionLast="47" xr6:coauthVersionMax="47" xr10:uidLastSave="{00000000-0000-0000-0000-000000000000}"/>
  <bookViews>
    <workbookView xWindow="-120" yWindow="-120" windowWidth="20730" windowHeight="11040" xr2:uid="{00000000-000D-0000-FFFF-FFFF00000000}"/>
  </bookViews>
  <sheets>
    <sheet name="■要入力！■申請書（表紙）" sheetId="5" r:id="rId1"/>
    <sheet name="■要入力！■令和７年度応募申請書（様式１)" sheetId="7" r:id="rId2"/>
    <sheet name="●入力不要●産業分類" sheetId="6" r:id="rId3"/>
    <sheet name="●入力不要●女性管理職割合" sheetId="8" r:id="rId4"/>
  </sheets>
  <definedNames>
    <definedName name="name" localSheetId="1">'■要入力！■令和７年度応募申請書（様式１)'!#REF!</definedName>
    <definedName name="name">#REF!</definedName>
    <definedName name="_xlnm.Print_Area" localSheetId="0">'■要入力！■申請書（表紙）'!$A$1:$D$65</definedName>
    <definedName name="_xlnm.Print_Area" localSheetId="1">'■要入力！■令和７年度応募申請書（様式１)'!$A$1:$M$304</definedName>
    <definedName name="確定版" localSheetId="1">#REF!</definedName>
    <definedName name="確定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21" i="7" l="1"/>
  <c r="H206" i="7"/>
  <c r="H204" i="7"/>
  <c r="H202" i="7"/>
  <c r="H197" i="7"/>
  <c r="H193" i="7"/>
  <c r="I177" i="7"/>
  <c r="H177" i="7"/>
  <c r="I159" i="7"/>
  <c r="I197" i="7" l="1"/>
  <c r="I206" i="7"/>
  <c r="I204" i="7"/>
  <c r="I202" i="7"/>
  <c r="I193" i="7"/>
  <c r="I166" i="7" l="1"/>
  <c r="I164" i="7"/>
  <c r="H166" i="7"/>
  <c r="H164" i="7"/>
  <c r="H191" i="7"/>
  <c r="H189" i="7"/>
  <c r="H187" i="7"/>
  <c r="H185" i="7"/>
  <c r="H141" i="7"/>
  <c r="H139" i="7"/>
  <c r="H137" i="7"/>
  <c r="H135" i="7"/>
  <c r="H126" i="7" l="1"/>
  <c r="H125" i="7"/>
  <c r="J102" i="7"/>
  <c r="H140" i="7" l="1"/>
  <c r="I141" i="7" s="1"/>
  <c r="H138" i="7"/>
  <c r="I139" i="7" s="1"/>
  <c r="H136" i="7"/>
  <c r="H134" i="7"/>
  <c r="I135" i="7" s="1"/>
  <c r="H142" i="7"/>
  <c r="I142" i="7"/>
  <c r="J142" i="7"/>
  <c r="K142" i="7" s="1"/>
  <c r="I137" i="7" l="1"/>
  <c r="C135" i="7"/>
  <c r="C137" i="7"/>
  <c r="C139" i="7"/>
  <c r="C141" i="7"/>
  <c r="J133" i="7" l="1"/>
  <c r="K133" i="7" s="1"/>
  <c r="I133" i="7"/>
  <c r="H170" i="7"/>
  <c r="I170" i="7"/>
  <c r="H190" i="7" l="1"/>
  <c r="I191" i="7" s="1"/>
  <c r="H188" i="7"/>
  <c r="I189" i="7" s="1"/>
  <c r="H186" i="7"/>
  <c r="I187" i="7" s="1"/>
  <c r="H184" i="7"/>
  <c r="I185" i="7" s="1"/>
  <c r="I208" i="7"/>
  <c r="I211" i="7"/>
  <c r="H211" i="7"/>
  <c r="H210" i="7"/>
  <c r="H209" i="7"/>
  <c r="H207" i="7"/>
  <c r="H205" i="7"/>
  <c r="H203" i="7"/>
  <c r="H208" i="7"/>
  <c r="I200" i="7"/>
  <c r="H200" i="7"/>
  <c r="H199" i="7"/>
  <c r="H198" i="7"/>
  <c r="H196" i="7"/>
  <c r="H194" i="7"/>
  <c r="H195" i="7"/>
  <c r="I195" i="7"/>
  <c r="H182" i="7"/>
  <c r="H181" i="7"/>
  <c r="H179" i="7"/>
  <c r="I179" i="7"/>
  <c r="I175" i="7"/>
  <c r="H180" i="7"/>
  <c r="H178" i="7"/>
  <c r="I173" i="7"/>
  <c r="I182" i="7"/>
  <c r="H174" i="7"/>
  <c r="H172" i="7"/>
  <c r="I172" i="7"/>
  <c r="I171" i="7"/>
  <c r="H168" i="7"/>
  <c r="H175" i="7"/>
  <c r="H173" i="7"/>
  <c r="H171" i="7"/>
  <c r="H169" i="7"/>
  <c r="H167" i="7"/>
  <c r="I168" i="7"/>
  <c r="H165" i="7"/>
  <c r="H162" i="7"/>
  <c r="H161" i="7"/>
  <c r="H160" i="7"/>
  <c r="H159" i="7"/>
  <c r="I162" i="7"/>
  <c r="I10" i="5"/>
  <c r="I11" i="5"/>
  <c r="D11" i="5" l="1"/>
  <c r="I169" i="7"/>
  <c r="I167" i="7"/>
  <c r="I165" i="7"/>
  <c r="I160" i="7"/>
  <c r="I180" i="7"/>
  <c r="I209" i="7"/>
  <c r="I203" i="7"/>
  <c r="I205" i="7"/>
  <c r="I207" i="7"/>
  <c r="I194" i="7"/>
  <c r="I198" i="7"/>
  <c r="I196" i="7"/>
  <c r="I178" i="7"/>
  <c r="I176" i="7" s="1"/>
  <c r="C185" i="7"/>
  <c r="C191" i="7"/>
  <c r="C189" i="7"/>
  <c r="C187" i="7"/>
  <c r="J201" i="7"/>
  <c r="K201" i="7" s="1"/>
  <c r="J192" i="7"/>
  <c r="K192" i="7" s="1"/>
  <c r="J176" i="7"/>
  <c r="K176" i="7" s="1"/>
  <c r="J163" i="7"/>
  <c r="K163" i="7" s="1"/>
  <c r="J158" i="7"/>
  <c r="K158" i="7" s="1"/>
  <c r="L251" i="7"/>
  <c r="L212" i="7"/>
  <c r="L121" i="7"/>
  <c r="L44" i="7"/>
  <c r="L100" i="7"/>
  <c r="L5" i="7"/>
  <c r="I201" i="7" l="1"/>
  <c r="I163" i="7"/>
  <c r="I183" i="7"/>
  <c r="I158" i="7"/>
  <c r="I192" i="7"/>
  <c r="J183" i="7"/>
  <c r="K183" i="7" s="1"/>
  <c r="M3" i="7"/>
  <c r="I299" i="7" l="1"/>
  <c r="I290" i="7"/>
  <c r="I279" i="7"/>
  <c r="I270" i="7"/>
  <c r="I262" i="7"/>
  <c r="I253" i="7"/>
  <c r="I242" i="7"/>
  <c r="I239" i="7"/>
  <c r="I235" i="7"/>
  <c r="I214" i="7"/>
  <c r="I123" i="7"/>
  <c r="I115" i="7"/>
  <c r="I285" i="7" l="1"/>
  <c r="C281" i="7" l="1"/>
  <c r="H66" i="7" l="1"/>
  <c r="H42" i="7" l="1"/>
  <c r="I42" i="7" s="1"/>
  <c r="H40" i="7"/>
  <c r="I40" i="7" s="1"/>
  <c r="H30" i="7"/>
  <c r="I30" i="7" s="1"/>
  <c r="H298" i="7" l="1"/>
  <c r="H289" i="7"/>
  <c r="H278" i="7"/>
  <c r="H269" i="7"/>
  <c r="H261" i="7"/>
  <c r="H250" i="7"/>
  <c r="H217" i="7"/>
  <c r="H61" i="7"/>
  <c r="J299" i="7" l="1"/>
  <c r="C301" i="7"/>
  <c r="C241" i="7"/>
  <c r="C237" i="7"/>
  <c r="H216" i="7"/>
  <c r="H118" i="7"/>
  <c r="I118" i="7" s="1"/>
  <c r="H300" i="7" l="1"/>
  <c r="I300" i="7" s="1"/>
  <c r="I298" i="7" l="1"/>
  <c r="I289" i="7"/>
  <c r="I278" i="7"/>
  <c r="I269" i="7"/>
  <c r="I261" i="7"/>
  <c r="I250" i="7"/>
  <c r="J235" i="7"/>
  <c r="H238" i="7" s="1"/>
  <c r="I238" i="7" s="1"/>
  <c r="J234" i="7"/>
  <c r="K234" i="7" s="1"/>
  <c r="I234" i="7"/>
  <c r="H224" i="7"/>
  <c r="I224" i="7" s="1"/>
  <c r="H153" i="7"/>
  <c r="C144" i="7"/>
  <c r="C236" i="7" l="1"/>
  <c r="I237" i="7" s="1"/>
  <c r="H74" i="7"/>
  <c r="H62" i="7" l="1"/>
  <c r="J61" i="7" s="1"/>
  <c r="K61" i="7" l="1"/>
  <c r="I61" i="7" a="1"/>
  <c r="I61" i="7" s="1"/>
  <c r="I225" i="7"/>
  <c r="G225" i="7"/>
  <c r="G229" i="7"/>
  <c r="H75" i="7"/>
  <c r="G233" i="7"/>
  <c r="J64" i="7"/>
  <c r="I66" i="7" s="1"/>
  <c r="G228" i="7"/>
  <c r="G227" i="7"/>
  <c r="I231" i="7"/>
  <c r="I233" i="7"/>
  <c r="I232" i="7"/>
  <c r="G232" i="7"/>
  <c r="G231" i="7"/>
  <c r="I229" i="7"/>
  <c r="I228" i="7"/>
  <c r="I227" i="7"/>
  <c r="H228" i="7" l="1"/>
  <c r="H229" i="7"/>
  <c r="J225" i="7" s="1"/>
  <c r="K225" i="7" s="1"/>
  <c r="K64" i="7"/>
  <c r="H231" i="7"/>
  <c r="H232" i="7"/>
  <c r="J74" i="7"/>
  <c r="K74" i="7" s="1"/>
  <c r="C302" i="7"/>
  <c r="J302" i="7" s="1"/>
  <c r="K302" i="7" s="1"/>
  <c r="C292" i="7"/>
  <c r="I153" i="7"/>
  <c r="H132" i="7"/>
  <c r="I132" i="7" s="1"/>
  <c r="H120" i="7"/>
  <c r="I120" i="7" s="1"/>
  <c r="H119" i="7"/>
  <c r="I119" i="7" s="1"/>
  <c r="H114" i="7"/>
  <c r="I114" i="7" s="1"/>
  <c r="H113" i="7"/>
  <c r="I113" i="7" s="1"/>
  <c r="H112" i="7"/>
  <c r="I112" i="7" s="1"/>
  <c r="H108" i="7"/>
  <c r="I108" i="7" s="1"/>
  <c r="H107" i="7"/>
  <c r="I107" i="7" s="1"/>
  <c r="H106" i="7"/>
  <c r="I106" i="7" s="1"/>
  <c r="H105" i="7"/>
  <c r="I105" i="7" s="1"/>
  <c r="H15" i="7"/>
  <c r="C272" i="7"/>
  <c r="C264" i="7"/>
  <c r="C255" i="7"/>
  <c r="C244" i="7"/>
  <c r="C218" i="7"/>
  <c r="C127" i="7"/>
  <c r="C117" i="7"/>
  <c r="C111" i="7"/>
  <c r="C104" i="7"/>
  <c r="C300" i="7"/>
  <c r="I301" i="7" s="1"/>
  <c r="J290" i="7"/>
  <c r="J279" i="7"/>
  <c r="J270" i="7"/>
  <c r="J262" i="7"/>
  <c r="J253" i="7"/>
  <c r="J242" i="7"/>
  <c r="J239" i="7"/>
  <c r="K235" i="7"/>
  <c r="J214" i="7"/>
  <c r="H145" i="7"/>
  <c r="I145" i="7" s="1"/>
  <c r="J123" i="7"/>
  <c r="J115" i="7"/>
  <c r="K115" i="7" s="1"/>
  <c r="J109" i="7"/>
  <c r="J77" i="7"/>
  <c r="J88" i="7"/>
  <c r="K88" i="7" s="1"/>
  <c r="I126" i="7" l="1"/>
  <c r="I125" i="7"/>
  <c r="J230" i="7"/>
  <c r="K230" i="7" s="1"/>
  <c r="H245" i="7"/>
  <c r="I245" i="7" s="1"/>
  <c r="H265" i="7"/>
  <c r="I265" i="7" s="1"/>
  <c r="I217" i="7"/>
  <c r="I216" i="7"/>
  <c r="H110" i="7"/>
  <c r="I110" i="7" s="1"/>
  <c r="H219" i="7"/>
  <c r="I219" i="7" s="1"/>
  <c r="H128" i="7"/>
  <c r="K290" i="7"/>
  <c r="H293" i="7"/>
  <c r="I293" i="7" s="1"/>
  <c r="H256" i="7"/>
  <c r="I256" i="7" s="1"/>
  <c r="C240" i="7"/>
  <c r="I241" i="7" s="1"/>
  <c r="H240" i="7"/>
  <c r="I240" i="7" s="1"/>
  <c r="K102" i="7"/>
  <c r="H103" i="7"/>
  <c r="I103" i="7" s="1"/>
  <c r="H281" i="7"/>
  <c r="I281" i="7" s="1"/>
  <c r="H282" i="7"/>
  <c r="I282" i="7" s="1"/>
  <c r="H272" i="7"/>
  <c r="I272" i="7" s="1"/>
  <c r="K279" i="7"/>
  <c r="K270" i="7"/>
  <c r="H273" i="7"/>
  <c r="I273" i="7" s="1"/>
  <c r="K262" i="7"/>
  <c r="K253" i="7"/>
  <c r="K242" i="7"/>
  <c r="K214" i="7"/>
  <c r="H116" i="7"/>
  <c r="I116" i="7" s="1"/>
  <c r="K109" i="7"/>
  <c r="K299" i="7"/>
  <c r="K239" i="7"/>
  <c r="H127" i="7"/>
  <c r="I127" i="7" s="1"/>
  <c r="H144" i="7"/>
  <c r="I144" i="7" s="1"/>
  <c r="K123" i="7"/>
  <c r="H117" i="7"/>
  <c r="I117" i="7" s="1"/>
  <c r="H292" i="7"/>
  <c r="I292" i="7" s="1"/>
  <c r="H244" i="7"/>
  <c r="I244" i="7" s="1"/>
  <c r="H218" i="7"/>
  <c r="I218" i="7" s="1"/>
  <c r="H264" i="7"/>
  <c r="I264" i="7" s="1"/>
  <c r="H255" i="7"/>
  <c r="I255" i="7" s="1"/>
  <c r="I109" i="7"/>
  <c r="K100" i="7" l="1"/>
  <c r="K212" i="7"/>
  <c r="K251" i="7"/>
  <c r="K121" i="7"/>
  <c r="I251" i="7"/>
  <c r="I212" i="7"/>
  <c r="H143" i="7" l="1"/>
  <c r="I102" i="7"/>
  <c r="H102" i="7" l="1"/>
  <c r="J7" i="7"/>
  <c r="H36" i="7"/>
  <c r="H111" i="7" l="1"/>
  <c r="I111" i="7" s="1"/>
  <c r="I77" i="7"/>
  <c r="H92" i="7"/>
  <c r="I92" i="7" s="1"/>
  <c r="H93" i="7"/>
  <c r="I93" i="7" s="1"/>
  <c r="H94" i="7"/>
  <c r="I94" i="7" s="1"/>
  <c r="H95" i="7"/>
  <c r="I95" i="7" s="1"/>
  <c r="H96" i="7"/>
  <c r="I96" i="7" s="1"/>
  <c r="H97" i="7"/>
  <c r="I97" i="7" s="1"/>
  <c r="H91" i="7"/>
  <c r="I91" i="7" s="1"/>
  <c r="H99" i="7"/>
  <c r="I99" i="7" s="1"/>
  <c r="C90" i="7"/>
  <c r="H89" i="7" s="1"/>
  <c r="I89" i="7" s="1"/>
  <c r="H77" i="7"/>
  <c r="K77" i="7"/>
  <c r="I88" i="7"/>
  <c r="H88" i="7"/>
  <c r="C79" i="7"/>
  <c r="H79" i="7" s="1"/>
  <c r="I79" i="7" s="1"/>
  <c r="H87" i="7"/>
  <c r="I87" i="7" s="1"/>
  <c r="I74" i="7" a="1"/>
  <c r="I74" i="7" s="1"/>
  <c r="I64" i="7"/>
  <c r="H64" i="7"/>
  <c r="C28" i="7"/>
  <c r="C38" i="7"/>
  <c r="C48" i="7"/>
  <c r="C68" i="7"/>
  <c r="H69" i="7" s="1"/>
  <c r="I69" i="7" s="1"/>
  <c r="H73" i="7"/>
  <c r="I73" i="7" s="1"/>
  <c r="H80" i="7" l="1"/>
  <c r="I80" i="7" s="1"/>
  <c r="H90" i="7"/>
  <c r="I90" i="7" s="1"/>
  <c r="J46" i="7"/>
  <c r="J36" i="7"/>
  <c r="K36" i="7" s="1"/>
  <c r="H46" i="7"/>
  <c r="I46" i="7"/>
  <c r="H60" i="7"/>
  <c r="I60" i="7" s="1"/>
  <c r="J26" i="7"/>
  <c r="I36" i="7"/>
  <c r="H26" i="7"/>
  <c r="J16" i="7"/>
  <c r="K16" i="7" s="1"/>
  <c r="H35" i="7"/>
  <c r="I35" i="7" s="1"/>
  <c r="I26" i="7"/>
  <c r="H25" i="7"/>
  <c r="I25" i="7" s="1"/>
  <c r="C18" i="7"/>
  <c r="K7" i="7"/>
  <c r="I16" i="7"/>
  <c r="C9" i="7"/>
  <c r="I15" i="7"/>
  <c r="H7" i="7"/>
  <c r="H19" i="7" l="1"/>
  <c r="I19" i="7" s="1"/>
  <c r="K46" i="7"/>
  <c r="K44" i="7" s="1"/>
  <c r="H49" i="7"/>
  <c r="I49" i="7" s="1"/>
  <c r="H104" i="7"/>
  <c r="I104" i="7" s="1"/>
  <c r="I100" i="7" s="1"/>
  <c r="H68" i="7"/>
  <c r="I68" i="7" s="1"/>
  <c r="H39" i="7"/>
  <c r="I39" i="7" s="1"/>
  <c r="H48" i="7"/>
  <c r="I48" i="7" s="1"/>
  <c r="K26" i="7"/>
  <c r="K5" i="7" s="1"/>
  <c r="H38" i="7"/>
  <c r="I38" i="7" s="1"/>
  <c r="H29" i="7"/>
  <c r="I29" i="7" s="1"/>
  <c r="H28" i="7"/>
  <c r="I28" i="7" s="1"/>
  <c r="H18" i="7"/>
  <c r="I18" i="7" s="1"/>
  <c r="I7" i="7"/>
  <c r="H10" i="7"/>
  <c r="I10" i="7" s="1"/>
  <c r="H9" i="7" l="1"/>
  <c r="I9" i="7" l="1"/>
  <c r="I5" i="7" s="1"/>
  <c r="D41" i="5"/>
  <c r="D32" i="5"/>
  <c r="D38" i="5" s="1"/>
  <c r="D35" i="5"/>
  <c r="D36" i="5" l="1"/>
  <c r="D37" i="5" s="1"/>
  <c r="I44" i="7" s="1"/>
  <c r="I2"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5" authorId="0" shapeId="0" xr:uid="{00000000-0006-0000-0000-000001000000}">
      <text>
        <r>
          <rPr>
            <b/>
            <sz val="9"/>
            <color indexed="81"/>
            <rFont val="MS P ゴシック"/>
            <family val="3"/>
            <charset val="128"/>
          </rPr>
          <t>複数の業種に該当する場合は、主要の業種を選択してください。</t>
        </r>
      </text>
    </comment>
    <comment ref="D27" authorId="0" shapeId="0" xr:uid="{00000000-0006-0000-0000-000002000000}">
      <text>
        <r>
          <rPr>
            <b/>
            <sz val="9"/>
            <color indexed="81"/>
            <rFont val="MS P ゴシック"/>
            <family val="3"/>
            <charset val="128"/>
          </rPr>
          <t>中小企業基本法における分類を入力してください
企業規模の定義については、以下URLをご参照ください。
https://www.chusho.meti.go.jp/soshiki/teigi.html</t>
        </r>
        <r>
          <rPr>
            <sz val="9"/>
            <color indexed="81"/>
            <rFont val="MS P ゴシック"/>
            <family val="3"/>
            <charset val="128"/>
          </rPr>
          <t xml:space="preserve">
</t>
        </r>
      </text>
    </comment>
    <comment ref="D32" authorId="0" shapeId="0" xr:uid="{00000000-0006-0000-0000-000003000000}">
      <text>
        <r>
          <rPr>
            <b/>
            <sz val="9"/>
            <color indexed="81"/>
            <rFont val="MS P ゴシック"/>
            <family val="3"/>
            <charset val="128"/>
          </rPr>
          <t>自動計算</t>
        </r>
        <r>
          <rPr>
            <sz val="9"/>
            <color indexed="81"/>
            <rFont val="MS P ゴシック"/>
            <family val="3"/>
            <charset val="128"/>
          </rPr>
          <t xml:space="preserve">
</t>
        </r>
      </text>
    </comment>
    <comment ref="D35" authorId="0" shapeId="0" xr:uid="{00000000-0006-0000-0000-000004000000}">
      <text>
        <r>
          <rPr>
            <sz val="9"/>
            <color indexed="81"/>
            <rFont val="MS P ゴシック"/>
            <family val="3"/>
            <charset val="128"/>
          </rPr>
          <t xml:space="preserve">自動計算
</t>
        </r>
      </text>
    </comment>
    <comment ref="D36" authorId="0" shapeId="0" xr:uid="{00000000-0006-0000-0000-000005000000}">
      <text>
        <r>
          <rPr>
            <sz val="9"/>
            <color indexed="81"/>
            <rFont val="MS P ゴシック"/>
            <family val="3"/>
            <charset val="128"/>
          </rPr>
          <t xml:space="preserve">自動計算
</t>
        </r>
      </text>
    </comment>
    <comment ref="D37" authorId="0" shapeId="0" xr:uid="{00000000-0006-0000-0000-000006000000}">
      <text>
        <r>
          <rPr>
            <b/>
            <sz val="9"/>
            <color indexed="81"/>
            <rFont val="MS P ゴシック"/>
            <family val="3"/>
            <charset val="128"/>
          </rPr>
          <t>自動計算</t>
        </r>
        <r>
          <rPr>
            <sz val="9"/>
            <color indexed="81"/>
            <rFont val="MS P ゴシック"/>
            <family val="3"/>
            <charset val="128"/>
          </rPr>
          <t xml:space="preserve">
</t>
        </r>
      </text>
    </comment>
    <comment ref="D38" authorId="0" shapeId="0" xr:uid="{00000000-0006-0000-0000-000007000000}">
      <text>
        <r>
          <rPr>
            <b/>
            <sz val="9"/>
            <color indexed="81"/>
            <rFont val="MS P ゴシック"/>
            <family val="3"/>
            <charset val="128"/>
          </rPr>
          <t>自動計算</t>
        </r>
      </text>
    </comment>
    <comment ref="D41" authorId="0" shapeId="0" xr:uid="{00000000-0006-0000-0000-000008000000}">
      <text>
        <r>
          <rPr>
            <b/>
            <sz val="9"/>
            <color indexed="81"/>
            <rFont val="MS P ゴシック"/>
            <family val="3"/>
            <charset val="128"/>
          </rPr>
          <t>自動計算</t>
        </r>
        <r>
          <rPr>
            <sz val="9"/>
            <color indexed="81"/>
            <rFont val="MS P ゴシック"/>
            <family val="3"/>
            <charset val="128"/>
          </rPr>
          <t xml:space="preserve">
</t>
        </r>
      </text>
    </comment>
    <comment ref="D42" authorId="0" shapeId="0" xr:uid="{00000000-0006-0000-0000-000009000000}">
      <text>
        <r>
          <rPr>
            <b/>
            <sz val="9"/>
            <color indexed="81"/>
            <rFont val="MS P ゴシック"/>
            <family val="3"/>
            <charset val="128"/>
          </rPr>
          <t>男性の勤務がなく、該当のない場合は、
「０（ゼロ）」を入力してください。</t>
        </r>
      </text>
    </comment>
    <comment ref="D43" authorId="0" shapeId="0" xr:uid="{00000000-0006-0000-0000-00000A000000}">
      <text>
        <r>
          <rPr>
            <b/>
            <sz val="9"/>
            <color indexed="81"/>
            <rFont val="MS P ゴシック"/>
            <family val="3"/>
            <charset val="128"/>
          </rPr>
          <t>女性の勤務がなく、該当のない場合は、
「０（ゼロ）」を入力してください。</t>
        </r>
      </text>
    </comment>
    <comment ref="D52" authorId="0" shapeId="0" xr:uid="{00000000-0006-0000-0000-00000B000000}">
      <text>
        <r>
          <rPr>
            <b/>
            <sz val="9"/>
            <color indexed="81"/>
            <rFont val="MS P ゴシック"/>
            <family val="3"/>
            <charset val="128"/>
          </rPr>
          <t>組織メールアドレスなど、複数の方で確認できるアドレスを記入してください。</t>
        </r>
        <r>
          <rPr>
            <sz val="9"/>
            <color indexed="81"/>
            <rFont val="MS P ゴシック"/>
            <family val="3"/>
            <charset val="128"/>
          </rPr>
          <t xml:space="preserve">
</t>
        </r>
      </text>
    </comment>
    <comment ref="D53" authorId="0" shapeId="0" xr:uid="{00000000-0006-0000-0000-00000C000000}">
      <text>
        <r>
          <rPr>
            <b/>
            <sz val="9"/>
            <color indexed="81"/>
            <rFont val="MS P ゴシック"/>
            <family val="3"/>
            <charset val="128"/>
          </rPr>
          <t>本店または本社所在地と異なる場合のみ記入してください</t>
        </r>
      </text>
    </comment>
    <comment ref="D54" authorId="0" shapeId="0" xr:uid="{00000000-0006-0000-0000-00000D000000}">
      <text>
        <r>
          <rPr>
            <b/>
            <sz val="9"/>
            <color indexed="81"/>
            <rFont val="MS P ゴシック"/>
            <family val="3"/>
            <charset val="128"/>
          </rPr>
          <t>本店または本社所在地と異なる場合のみ記入してください</t>
        </r>
      </text>
    </comment>
    <comment ref="D55" authorId="0" shapeId="0" xr:uid="{00000000-0006-0000-0000-00000E000000}">
      <text>
        <r>
          <rPr>
            <b/>
            <sz val="9"/>
            <color indexed="81"/>
            <rFont val="MS P ゴシック"/>
            <family val="3"/>
            <charset val="128"/>
          </rPr>
          <t>審査にあたり、取組内容等について、ヒアリングを行う場合があります。
ヒアリング先が本店または本社所在地や上記連絡先と異なる場合は記入してください</t>
        </r>
      </text>
    </comment>
    <comment ref="D56" authorId="0" shapeId="0" xr:uid="{00000000-0006-0000-0000-00000F000000}">
      <text>
        <r>
          <rPr>
            <b/>
            <sz val="9"/>
            <color indexed="81"/>
            <rFont val="MS P ゴシック"/>
            <family val="3"/>
            <charset val="128"/>
          </rPr>
          <t>審査にあたり、取組内容等について、ヒアリングを行う場合があります。
ヒアリング先が本店または本社所在地や上記連絡先と異なる場合は記入してください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59" authorId="0" shapeId="0" xr:uid="{00000000-0006-0000-0100-000001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64" authorId="0" shapeId="0" xr:uid="{00000000-0006-0000-0100-000002000000}">
      <text>
        <r>
          <rPr>
            <b/>
            <sz val="9"/>
            <color indexed="81"/>
            <rFont val="MS P ゴシック"/>
            <family val="3"/>
            <charset val="128"/>
          </rPr>
          <t>プルダウンから選択してください。</t>
        </r>
      </text>
    </comment>
    <comment ref="F166" authorId="0" shapeId="0" xr:uid="{00000000-0006-0000-0100-000003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68" authorId="0" shapeId="0" xr:uid="{00000000-0006-0000-0100-000004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70" authorId="0" shapeId="0" xr:uid="{00000000-0006-0000-0100-000005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72" authorId="0" shapeId="0" xr:uid="{00000000-0006-0000-0100-000006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77" authorId="0" shapeId="0" xr:uid="{00000000-0006-0000-0100-000007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79" authorId="0" shapeId="0" xr:uid="{00000000-0006-0000-0100-000008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93" authorId="0" shapeId="0" xr:uid="{00000000-0006-0000-0100-000009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95" authorId="0" shapeId="0" xr:uid="{00000000-0006-0000-0100-00000A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197" authorId="0" shapeId="0" xr:uid="{00000000-0006-0000-0100-00000B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202" authorId="0" shapeId="0" xr:uid="{00000000-0006-0000-0100-00000C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204" authorId="0" shapeId="0" xr:uid="{00000000-0006-0000-0100-00000D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206" authorId="0" shapeId="0" xr:uid="{00000000-0006-0000-0100-00000E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 ref="F208" authorId="0" shapeId="0" xr:uid="{00000000-0006-0000-0100-00000F000000}">
      <text>
        <r>
          <rPr>
            <b/>
            <sz val="9"/>
            <color indexed="81"/>
            <rFont val="MS P ゴシック"/>
            <family val="3"/>
            <charset val="128"/>
          </rPr>
          <t>プルダウンから選択して下さい。</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<sst xmlns="http://schemas.openxmlformats.org/spreadsheetml/2006/main" count="538" uniqueCount="394">
  <si>
    <t>【提出書類】</t>
    <rPh sb="1" eb="3">
      <t>テイシュツ</t>
    </rPh>
    <rPh sb="3" eb="5">
      <t>ショルイ</t>
    </rPh>
    <phoneticPr fontId="1"/>
  </si>
  <si>
    <t>日</t>
    <rPh sb="0" eb="1">
      <t>ニチ</t>
    </rPh>
    <phoneticPr fontId="2"/>
  </si>
  <si>
    <t>代表者役職</t>
    <rPh sb="0" eb="3">
      <t>ダイヒョウシャ</t>
    </rPh>
    <rPh sb="3" eb="5">
      <t>ヤクショク</t>
    </rPh>
    <phoneticPr fontId="2"/>
  </si>
  <si>
    <t>代表者氏名</t>
    <rPh sb="0" eb="3">
      <t>ダイヒョウシャ</t>
    </rPh>
    <rPh sb="3" eb="5">
      <t>シメイ</t>
    </rPh>
    <phoneticPr fontId="2"/>
  </si>
  <si>
    <t>E.製造業</t>
  </si>
  <si>
    <t>F.電気・ガス・熱供給・水道業</t>
  </si>
  <si>
    <t>男性</t>
    <rPh sb="0" eb="2">
      <t>ダンセイ</t>
    </rPh>
    <phoneticPr fontId="2"/>
  </si>
  <si>
    <t>女性</t>
    <rPh sb="0" eb="2">
      <t>ジョセイ</t>
    </rPh>
    <phoneticPr fontId="2"/>
  </si>
  <si>
    <t>女性割合</t>
    <rPh sb="0" eb="2">
      <t>ジョセイ</t>
    </rPh>
    <rPh sb="2" eb="4">
      <t>ワリアイ</t>
    </rPh>
    <phoneticPr fontId="2"/>
  </si>
  <si>
    <t>M.宿泊業，飲食サービス業</t>
  </si>
  <si>
    <t>N.生活関連サービス業，娯楽業</t>
  </si>
  <si>
    <t>O.教育，学習支援業</t>
  </si>
  <si>
    <t>P.医療，福祉</t>
  </si>
  <si>
    <t>Q.複合サービス事業</t>
  </si>
  <si>
    <t>連絡先所在地</t>
    <rPh sb="0" eb="3">
      <t>レンラクサキ</t>
    </rPh>
    <rPh sb="3" eb="6">
      <t>ショザイチ</t>
    </rPh>
    <phoneticPr fontId="2"/>
  </si>
  <si>
    <t>よこはまグッドバランス企業応募申請書（様式１）</t>
    <rPh sb="11" eb="13">
      <t>キギョウ</t>
    </rPh>
    <rPh sb="13" eb="15">
      <t>オウボ</t>
    </rPh>
    <rPh sb="15" eb="18">
      <t>シンセイショ</t>
    </rPh>
    <rPh sb="19" eb="21">
      <t>ヨウシキ</t>
    </rPh>
    <phoneticPr fontId="2"/>
  </si>
  <si>
    <t>事業者名</t>
    <rPh sb="0" eb="3">
      <t>ジギョウシャ</t>
    </rPh>
    <rPh sb="3" eb="4">
      <t>メイ</t>
    </rPh>
    <phoneticPr fontId="2"/>
  </si>
  <si>
    <t>項目</t>
    <rPh sb="0" eb="2">
      <t>コウモク</t>
    </rPh>
    <phoneticPr fontId="2"/>
  </si>
  <si>
    <t>女性活躍の推進</t>
    <phoneticPr fontId="2"/>
  </si>
  <si>
    <t>多様で柔軟な働き方を選択できる職場環境の実現</t>
    <phoneticPr fontId="2"/>
  </si>
  <si>
    <t>仕事と家庭生活を両立させ、能力を発揮できる職場環境の実現</t>
    <rPh sb="5" eb="7">
      <t>セイカツ</t>
    </rPh>
    <rPh sb="26" eb="28">
      <t>ジツゲン</t>
    </rPh>
    <phoneticPr fontId="2"/>
  </si>
  <si>
    <t>その他</t>
    <rPh sb="2" eb="3">
      <t>タ</t>
    </rPh>
    <phoneticPr fontId="2"/>
  </si>
  <si>
    <t>従業員満足度調査の実施</t>
    <rPh sb="0" eb="3">
      <t>ジュウギョウイン</t>
    </rPh>
    <rPh sb="3" eb="6">
      <t>マンゾクド</t>
    </rPh>
    <rPh sb="6" eb="8">
      <t>チョウサ</t>
    </rPh>
    <rPh sb="9" eb="11">
      <t>ジッシ</t>
    </rPh>
    <phoneticPr fontId="2"/>
  </si>
  <si>
    <t>社内アンケート調査の実施</t>
    <rPh sb="0" eb="2">
      <t>シャナイ</t>
    </rPh>
    <rPh sb="7" eb="9">
      <t>チョウサ</t>
    </rPh>
    <rPh sb="10" eb="12">
      <t>ジッシ</t>
    </rPh>
    <phoneticPr fontId="2"/>
  </si>
  <si>
    <t>外部講師によるワークライフバランス研修等を実施</t>
    <rPh sb="19" eb="20">
      <t>ナド</t>
    </rPh>
    <rPh sb="21" eb="23">
      <t>ジッシ</t>
    </rPh>
    <phoneticPr fontId="2"/>
  </si>
  <si>
    <t>講師氏名</t>
    <rPh sb="2" eb="4">
      <t>シメイ</t>
    </rPh>
    <phoneticPr fontId="2"/>
  </si>
  <si>
    <t>顧問社会保険労務士等によるワークライフバランス研修等を実施</t>
    <phoneticPr fontId="2"/>
  </si>
  <si>
    <t>社内担当者によるワークライフバランス研修等を実施</t>
    <phoneticPr fontId="2"/>
  </si>
  <si>
    <t>設問１のような、働きやすい職場環境づくりを所管する部署やプロジェクトチームを設置している、または担当者を選定している。</t>
    <rPh sb="38" eb="40">
      <t>セッチ</t>
    </rPh>
    <rPh sb="52" eb="54">
      <t>センテイ</t>
    </rPh>
    <phoneticPr fontId="2"/>
  </si>
  <si>
    <t>担当部署を設置</t>
    <rPh sb="0" eb="2">
      <t>タントウ</t>
    </rPh>
    <rPh sb="2" eb="4">
      <t>ブショ</t>
    </rPh>
    <rPh sb="5" eb="7">
      <t>セッチ</t>
    </rPh>
    <phoneticPr fontId="2"/>
  </si>
  <si>
    <t>部署名</t>
    <rPh sb="0" eb="3">
      <t>ブショメイ</t>
    </rPh>
    <phoneticPr fontId="2"/>
  </si>
  <si>
    <t>プロジェクトチームを設置</t>
    <rPh sb="10" eb="12">
      <t>セッチ</t>
    </rPh>
    <phoneticPr fontId="2"/>
  </si>
  <si>
    <t>チーム名</t>
    <rPh sb="3" eb="4">
      <t>メイ</t>
    </rPh>
    <phoneticPr fontId="2"/>
  </si>
  <si>
    <t>社内担当者を選定</t>
    <rPh sb="0" eb="2">
      <t>シャナイ</t>
    </rPh>
    <rPh sb="2" eb="5">
      <t>タントウシャ</t>
    </rPh>
    <rPh sb="6" eb="8">
      <t>センテイ</t>
    </rPh>
    <phoneticPr fontId="2"/>
  </si>
  <si>
    <t>長時間労働是正のための取組、啓発を行っている。</t>
    <rPh sb="17" eb="18">
      <t>オコナ</t>
    </rPh>
    <phoneticPr fontId="2"/>
  </si>
  <si>
    <t>管理・監督者に対する意識啓発</t>
    <phoneticPr fontId="2"/>
  </si>
  <si>
    <t>従業員に対する意識啓発</t>
    <phoneticPr fontId="2"/>
  </si>
  <si>
    <t>時間外労働上限の目標設定</t>
    <rPh sb="0" eb="3">
      <t>ジカンガイ</t>
    </rPh>
    <rPh sb="3" eb="5">
      <t>ロウドウ</t>
    </rPh>
    <phoneticPr fontId="2"/>
  </si>
  <si>
    <t>ノー残業デイの設定</t>
    <rPh sb="2" eb="4">
      <t>ザンギョウ</t>
    </rPh>
    <rPh sb="7" eb="9">
      <t>セッテイ</t>
    </rPh>
    <phoneticPr fontId="2"/>
  </si>
  <si>
    <t>時間外労働の手続き厳格化（事前申請等）</t>
    <rPh sb="0" eb="3">
      <t>ジカンガイ</t>
    </rPh>
    <rPh sb="3" eb="5">
      <t>ロウドウ</t>
    </rPh>
    <phoneticPr fontId="2"/>
  </si>
  <si>
    <t>総労働時間の削減目標の設定</t>
    <phoneticPr fontId="2"/>
  </si>
  <si>
    <t>勤務間インターバルの導入</t>
    <rPh sb="0" eb="2">
      <t>キンム</t>
    </rPh>
    <rPh sb="2" eb="3">
      <t>カン</t>
    </rPh>
    <rPh sb="10" eb="12">
      <t>ドウニュウ</t>
    </rPh>
    <phoneticPr fontId="2"/>
  </si>
  <si>
    <t>管理職の人事評価へ「長時間労働の是正」を導入</t>
    <rPh sb="20" eb="22">
      <t>ドウニュウ</t>
    </rPh>
    <phoneticPr fontId="2"/>
  </si>
  <si>
    <t>会議の効率化</t>
    <phoneticPr fontId="2"/>
  </si>
  <si>
    <t>繁忙期の人員増（強化）</t>
    <phoneticPr fontId="2"/>
  </si>
  <si>
    <t>時間</t>
  </si>
  <si>
    <t>数値目標</t>
    <rPh sb="0" eb="2">
      <t>スウチ</t>
    </rPh>
    <rPh sb="2" eb="3">
      <t>メ</t>
    </rPh>
    <rPh sb="3" eb="4">
      <t>シルベ</t>
    </rPh>
    <phoneticPr fontId="2"/>
  </si>
  <si>
    <t>％</t>
    <phoneticPr fontId="2"/>
  </si>
  <si>
    <t>社内掲示板で掲示</t>
    <rPh sb="0" eb="5">
      <t>シャナイケイジバン</t>
    </rPh>
    <rPh sb="6" eb="8">
      <t>ケイジ</t>
    </rPh>
    <phoneticPr fontId="2"/>
  </si>
  <si>
    <t>社内ネットワークで情報を発信</t>
  </si>
  <si>
    <t>社内会議での周知</t>
    <rPh sb="0" eb="2">
      <t>シャナイ</t>
    </rPh>
    <rPh sb="2" eb="4">
      <t>カイギ</t>
    </rPh>
    <rPh sb="6" eb="8">
      <t>シュウチ</t>
    </rPh>
    <phoneticPr fontId="2"/>
  </si>
  <si>
    <t>従業員それぞれが休暇取得計画を策定し提出している</t>
    <rPh sb="0" eb="3">
      <t>ジュウギョウイン</t>
    </rPh>
    <rPh sb="18" eb="20">
      <t>テイシュツ</t>
    </rPh>
    <phoneticPr fontId="2"/>
  </si>
  <si>
    <t>休暇の連続取得を奨励している</t>
    <phoneticPr fontId="2"/>
  </si>
  <si>
    <t>休みやすいよう業務を互いにフォローする体制がある</t>
    <phoneticPr fontId="2"/>
  </si>
  <si>
    <t>休暇取得率が低い従業員をフォローしている</t>
    <phoneticPr fontId="2"/>
  </si>
  <si>
    <t>月ごとの従業員の休暇取得状況を把握している</t>
    <rPh sb="0" eb="1">
      <t>ツキ</t>
    </rPh>
    <rPh sb="4" eb="7">
      <t>ジュウギョウイン</t>
    </rPh>
    <rPh sb="8" eb="10">
      <t>キュウカ</t>
    </rPh>
    <rPh sb="10" eb="12">
      <t>シュトク</t>
    </rPh>
    <rPh sb="12" eb="14">
      <t>ジョウキョウ</t>
    </rPh>
    <rPh sb="15" eb="17">
      <t>ハアク</t>
    </rPh>
    <phoneticPr fontId="1"/>
  </si>
  <si>
    <t>年次有給休暇取得状況の管理が管理職の人事評価に取り込まれている</t>
    <rPh sb="20" eb="22">
      <t>ヒョウカ</t>
    </rPh>
    <phoneticPr fontId="2"/>
  </si>
  <si>
    <t>根拠規程・条項</t>
    <rPh sb="0" eb="2">
      <t>コンキョ</t>
    </rPh>
    <rPh sb="2" eb="4">
      <t>キテイ</t>
    </rPh>
    <rPh sb="5" eb="7">
      <t>ジョウコウ</t>
    </rPh>
    <phoneticPr fontId="2"/>
  </si>
  <si>
    <t>アニバーサリー休暇</t>
    <phoneticPr fontId="2"/>
  </si>
  <si>
    <t>リフレッシュ休暇</t>
    <rPh sb="6" eb="8">
      <t>キュウカ</t>
    </rPh>
    <phoneticPr fontId="2"/>
  </si>
  <si>
    <t>男性の育児参加休暇</t>
    <phoneticPr fontId="2"/>
  </si>
  <si>
    <t>制度内容</t>
    <phoneticPr fontId="2"/>
  </si>
  <si>
    <t>フレックスタイム、
繰上・繰下勤務</t>
    <rPh sb="10" eb="12">
      <t>クリア</t>
    </rPh>
    <rPh sb="13" eb="15">
      <t>クリサ</t>
    </rPh>
    <rPh sb="15" eb="17">
      <t>キンム</t>
    </rPh>
    <phoneticPr fontId="2"/>
  </si>
  <si>
    <t>テレワーク、
サテライトオフィス</t>
    <phoneticPr fontId="2"/>
  </si>
  <si>
    <t>職務限定正社員</t>
    <rPh sb="4" eb="7">
      <t>セイシャイン</t>
    </rPh>
    <phoneticPr fontId="2"/>
  </si>
  <si>
    <t>勤務地限定正社員</t>
    <rPh sb="5" eb="8">
      <t>セイシャイン</t>
    </rPh>
    <phoneticPr fontId="2"/>
  </si>
  <si>
    <t>短時間正社員</t>
    <rPh sb="1" eb="3">
      <t>ジカン</t>
    </rPh>
    <rPh sb="3" eb="6">
      <t>セイシャイン</t>
    </rPh>
    <phoneticPr fontId="2"/>
  </si>
  <si>
    <t>職種の転換</t>
    <rPh sb="0" eb="2">
      <t>ショクシュ</t>
    </rPh>
    <rPh sb="3" eb="5">
      <t>テンカン</t>
    </rPh>
    <phoneticPr fontId="2"/>
  </si>
  <si>
    <t>非正規から正規への転換</t>
    <rPh sb="0" eb="1">
      <t>ヒ</t>
    </rPh>
    <rPh sb="1" eb="3">
      <t>セイキ</t>
    </rPh>
    <rPh sb="5" eb="7">
      <t>セイキ</t>
    </rPh>
    <rPh sb="9" eb="11">
      <t>テンカン</t>
    </rPh>
    <phoneticPr fontId="2"/>
  </si>
  <si>
    <t>達成期限</t>
    <rPh sb="0" eb="2">
      <t>タッセイ</t>
    </rPh>
    <rPh sb="2" eb="4">
      <t>キゲン</t>
    </rPh>
    <phoneticPr fontId="1"/>
  </si>
  <si>
    <t>社内ネットワークで情報発信</t>
    <phoneticPr fontId="2"/>
  </si>
  <si>
    <t>社内会議等での周知</t>
    <rPh sb="0" eb="2">
      <t>シャナイ</t>
    </rPh>
    <rPh sb="2" eb="4">
      <t>カイギ</t>
    </rPh>
    <rPh sb="4" eb="5">
      <t>ナド</t>
    </rPh>
    <rPh sb="7" eb="9">
      <t>シュウチ</t>
    </rPh>
    <phoneticPr fontId="2"/>
  </si>
  <si>
    <t>日頃からの積極的な情報提供</t>
    <phoneticPr fontId="2"/>
  </si>
  <si>
    <t>育児休業前の十分なフォロー</t>
    <phoneticPr fontId="2"/>
  </si>
  <si>
    <t>育児休業中のフォローアップ体制（定期的な連絡等）</t>
    <rPh sb="13" eb="15">
      <t>タイセイ</t>
    </rPh>
    <rPh sb="16" eb="19">
      <t>テイキテキ</t>
    </rPh>
    <rPh sb="20" eb="22">
      <t>レンラク</t>
    </rPh>
    <rPh sb="22" eb="23">
      <t>トウ</t>
    </rPh>
    <phoneticPr fontId="2"/>
  </si>
  <si>
    <t>育児休業中使用できる社内ネットワーク環境の整備</t>
    <rPh sb="21" eb="23">
      <t>セイビ</t>
    </rPh>
    <phoneticPr fontId="2"/>
  </si>
  <si>
    <t>仕事復帰前の上司との面談</t>
    <phoneticPr fontId="2"/>
  </si>
  <si>
    <t>育児休業後の現職及び現職相当職の復帰</t>
    <rPh sb="6" eb="7">
      <t>ゲン</t>
    </rPh>
    <rPh sb="10" eb="11">
      <t>ゲン</t>
    </rPh>
    <phoneticPr fontId="2"/>
  </si>
  <si>
    <t>育児休業中の代替要員の確保</t>
    <phoneticPr fontId="2"/>
  </si>
  <si>
    <t>個人面談時等に文書で説明</t>
    <rPh sb="0" eb="4">
      <t>コジンメンダン</t>
    </rPh>
    <rPh sb="4" eb="5">
      <t>ジ</t>
    </rPh>
    <rPh sb="5" eb="6">
      <t>ナド</t>
    </rPh>
    <rPh sb="7" eb="9">
      <t>ブンショ</t>
    </rPh>
    <rPh sb="10" eb="12">
      <t>セツメイ</t>
    </rPh>
    <phoneticPr fontId="2"/>
  </si>
  <si>
    <t>人</t>
    <rPh sb="0" eb="1">
      <t>ニン</t>
    </rPh>
    <phoneticPr fontId="2"/>
  </si>
  <si>
    <t>えるぼし認定またはプラチナえるぼし認定を取得している。</t>
    <rPh sb="4" eb="6">
      <t>ニンテイ</t>
    </rPh>
    <rPh sb="17" eb="19">
      <t>ニンテイ</t>
    </rPh>
    <phoneticPr fontId="2"/>
  </si>
  <si>
    <t>取得時期</t>
    <rPh sb="0" eb="2">
      <t>シュトク</t>
    </rPh>
    <rPh sb="2" eb="4">
      <t>ジキ</t>
    </rPh>
    <phoneticPr fontId="2"/>
  </si>
  <si>
    <t>女性活躍の推進のために、上記以外の取組を行っている。</t>
    <phoneticPr fontId="2"/>
  </si>
  <si>
    <t>国や行政の動向をまとめ、社内へ定期的に配信</t>
    <phoneticPr fontId="2"/>
  </si>
  <si>
    <t>女性の活躍を促すキャリア研修の実施、支援制度の導入</t>
    <rPh sb="15" eb="17">
      <t>ジッシ</t>
    </rPh>
    <rPh sb="23" eb="25">
      <t>ドウニュウ</t>
    </rPh>
    <phoneticPr fontId="2"/>
  </si>
  <si>
    <t>女性メンタリング制度の導入</t>
    <phoneticPr fontId="2"/>
  </si>
  <si>
    <t>女性従業員の採用に向けた積極的な取組</t>
    <rPh sb="2" eb="5">
      <t>ジュウギョウイン</t>
    </rPh>
    <rPh sb="9" eb="10">
      <t>ム</t>
    </rPh>
    <rPh sb="12" eb="15">
      <t>セッキョクテキ</t>
    </rPh>
    <rPh sb="16" eb="18">
      <t>トリク</t>
    </rPh>
    <phoneticPr fontId="2"/>
  </si>
  <si>
    <t>男女別休憩室の整備</t>
    <phoneticPr fontId="2"/>
  </si>
  <si>
    <t>女性専用更衣室を設置</t>
    <phoneticPr fontId="2"/>
  </si>
  <si>
    <t>従業員向けの企業内保育所の整備</t>
    <rPh sb="0" eb="3">
      <t>ジュウギョウイン</t>
    </rPh>
    <rPh sb="3" eb="4">
      <t>ム</t>
    </rPh>
    <rPh sb="6" eb="9">
      <t>キギョウナイ</t>
    </rPh>
    <rPh sb="9" eb="11">
      <t>ホイク</t>
    </rPh>
    <rPh sb="11" eb="12">
      <t>ジョ</t>
    </rPh>
    <rPh sb="13" eb="15">
      <t>セイビ</t>
    </rPh>
    <phoneticPr fontId="2"/>
  </si>
  <si>
    <t>ハラスメント（セクハラ、マタハラだけでなく、パワハラ等の総合的なハラスメント対策）の防止のための研修等を実施している。</t>
    <rPh sb="42" eb="44">
      <t>ボウシ</t>
    </rPh>
    <rPh sb="48" eb="50">
      <t>ケンシュウ</t>
    </rPh>
    <rPh sb="50" eb="51">
      <t>トウ</t>
    </rPh>
    <rPh sb="52" eb="54">
      <t>ジッシ</t>
    </rPh>
    <phoneticPr fontId="2"/>
  </si>
  <si>
    <t>外部講師等によるハラスメント研修を定期的に実施</t>
    <rPh sb="0" eb="5">
      <t>ガイブコウシナド</t>
    </rPh>
    <phoneticPr fontId="2"/>
  </si>
  <si>
    <t>ハラスメントに関するEラーニングの実施</t>
    <rPh sb="7" eb="8">
      <t>カン</t>
    </rPh>
    <rPh sb="17" eb="19">
      <t>ジッシ</t>
    </rPh>
    <phoneticPr fontId="2"/>
  </si>
  <si>
    <t>社会保険労務士事務所等、外部専門機関に相談窓口委託</t>
    <rPh sb="0" eb="10">
      <t>シャカイホケンロウムシジムショ</t>
    </rPh>
    <rPh sb="10" eb="11">
      <t>ナド</t>
    </rPh>
    <rPh sb="12" eb="14">
      <t>ガイブ</t>
    </rPh>
    <rPh sb="14" eb="18">
      <t>センモンキカン</t>
    </rPh>
    <rPh sb="19" eb="21">
      <t>ソウダン</t>
    </rPh>
    <rPh sb="21" eb="23">
      <t>マドグチ</t>
    </rPh>
    <rPh sb="23" eb="25">
      <t>イタク</t>
    </rPh>
    <phoneticPr fontId="2"/>
  </si>
  <si>
    <t>産業医等による面接</t>
    <phoneticPr fontId="2"/>
  </si>
  <si>
    <t>健康相談窓口の設置</t>
    <rPh sb="0" eb="2">
      <t>ケンコウ</t>
    </rPh>
    <phoneticPr fontId="2"/>
  </si>
  <si>
    <t>人間ドックやがん検診などの費用に対する補助</t>
    <rPh sb="0" eb="2">
      <t>ニンゲン</t>
    </rPh>
    <rPh sb="8" eb="10">
      <t>ケンシン</t>
    </rPh>
    <rPh sb="13" eb="15">
      <t>ヒヨウ</t>
    </rPh>
    <rPh sb="16" eb="17">
      <t>タイ</t>
    </rPh>
    <rPh sb="19" eb="21">
      <t>ホジョ</t>
    </rPh>
    <phoneticPr fontId="2"/>
  </si>
  <si>
    <t>がん、脳卒中、難病などの疾病の治療と仕事の両立支援</t>
    <rPh sb="7" eb="9">
      <t>ナンビョウ</t>
    </rPh>
    <rPh sb="15" eb="17">
      <t>チリョウ</t>
    </rPh>
    <rPh sb="18" eb="20">
      <t>シゴト</t>
    </rPh>
    <rPh sb="21" eb="23">
      <t>リョウリツ</t>
    </rPh>
    <rPh sb="23" eb="25">
      <t>シエン</t>
    </rPh>
    <phoneticPr fontId="2"/>
  </si>
  <si>
    <t>女性特有のがん検診の費用に対する補助</t>
    <phoneticPr fontId="2"/>
  </si>
  <si>
    <t>不妊治療の費用に対する補助</t>
    <phoneticPr fontId="2"/>
  </si>
  <si>
    <t>くるみん認定またはプラチナくるみん認定を取得している。</t>
    <rPh sb="4" eb="6">
      <t>ニンテイ</t>
    </rPh>
    <rPh sb="17" eb="19">
      <t>ニンテイ</t>
    </rPh>
    <phoneticPr fontId="2"/>
  </si>
  <si>
    <t>法律によって導入が義務付けられている制度以外の福利厚生制度がある。または「ハマふれんど」に加入している。</t>
    <rPh sb="0" eb="2">
      <t>ホウリツ</t>
    </rPh>
    <rPh sb="6" eb="8">
      <t>ドウニュウ</t>
    </rPh>
    <rPh sb="9" eb="12">
      <t>ギムヅ</t>
    </rPh>
    <rPh sb="18" eb="20">
      <t>セイド</t>
    </rPh>
    <rPh sb="20" eb="22">
      <t>イガイ</t>
    </rPh>
    <phoneticPr fontId="2"/>
  </si>
  <si>
    <t>独自の福利厚生制度を導入</t>
    <rPh sb="0" eb="2">
      <t>ドクジ</t>
    </rPh>
    <rPh sb="3" eb="7">
      <t>フクリコウセイ</t>
    </rPh>
    <rPh sb="7" eb="9">
      <t>セイド</t>
    </rPh>
    <rPh sb="10" eb="12">
      <t>ドウニュウ</t>
    </rPh>
    <phoneticPr fontId="2"/>
  </si>
  <si>
    <t>ハマふれんどに加入</t>
    <rPh sb="7" eb="9">
      <t>カニュウ</t>
    </rPh>
    <phoneticPr fontId="2"/>
  </si>
  <si>
    <t>配点</t>
    <rPh sb="0" eb="2">
      <t>ハイテン</t>
    </rPh>
    <phoneticPr fontId="2"/>
  </si>
  <si>
    <t>記入日（YY/MM/DD）</t>
    <rPh sb="0" eb="2">
      <t>キニュウ</t>
    </rPh>
    <rPh sb="2" eb="3">
      <t>ビ</t>
    </rPh>
    <phoneticPr fontId="2"/>
  </si>
  <si>
    <t>結婚休暇</t>
    <phoneticPr fontId="1"/>
  </si>
  <si>
    <t>配偶者出産休暇</t>
    <phoneticPr fontId="1"/>
  </si>
  <si>
    <t>学校行事休暇</t>
    <rPh sb="0" eb="4">
      <t>ガッコウギョウジ</t>
    </rPh>
    <rPh sb="4" eb="6">
      <t>キュウカ</t>
    </rPh>
    <phoneticPr fontId="1"/>
  </si>
  <si>
    <t>設問１のような職場環境づくりに向けて、定期的に（年１回以上）職場の状況・課題を把握している。</t>
    <rPh sb="19" eb="22">
      <t>テイキテキ</t>
    </rPh>
    <phoneticPr fontId="2"/>
  </si>
  <si>
    <t>役員…代表取締役、取締役、社外取締役、代表執行役、執行役、監査役、社外監査役、会計参与、執行役員等</t>
    <phoneticPr fontId="1"/>
  </si>
  <si>
    <t>根拠規程・条項</t>
    <phoneticPr fontId="1"/>
  </si>
  <si>
    <t>その他（具体的に入力してください）</t>
    <rPh sb="2" eb="3">
      <t>タ</t>
    </rPh>
    <rPh sb="4" eb="7">
      <t>グタイテキ</t>
    </rPh>
    <rPh sb="8" eb="10">
      <t>ニュウリョク</t>
    </rPh>
    <phoneticPr fontId="2"/>
  </si>
  <si>
    <t>年</t>
    <rPh sb="0" eb="1">
      <t>ネン</t>
    </rPh>
    <phoneticPr fontId="1"/>
  </si>
  <si>
    <t>不妊治療休暇制度の導入</t>
    <rPh sb="0" eb="2">
      <t>フニン</t>
    </rPh>
    <rPh sb="2" eb="4">
      <t>チリョウ</t>
    </rPh>
    <rPh sb="4" eb="6">
      <t>キュウカ</t>
    </rPh>
    <rPh sb="6" eb="8">
      <t>セイド</t>
    </rPh>
    <rPh sb="9" eb="11">
      <t>ドウニュウ</t>
    </rPh>
    <phoneticPr fontId="1"/>
  </si>
  <si>
    <t>有給の生理休暇</t>
    <rPh sb="0" eb="2">
      <t>ユウキュウ</t>
    </rPh>
    <rPh sb="3" eb="7">
      <t>セイリキュウカ</t>
    </rPh>
    <phoneticPr fontId="2"/>
  </si>
  <si>
    <t>人材育成を目的とした計画的なジョブローテーション</t>
    <rPh sb="0" eb="4">
      <t>ジンザイイクセイ</t>
    </rPh>
    <rPh sb="5" eb="7">
      <t>モクテキ</t>
    </rPh>
    <rPh sb="10" eb="13">
      <t>ケイカクテキ</t>
    </rPh>
    <phoneticPr fontId="2"/>
  </si>
  <si>
    <t>中長期のキャリア面談等の定期的な実施</t>
    <rPh sb="0" eb="3">
      <t>チュウチョウキ</t>
    </rPh>
    <phoneticPr fontId="2"/>
  </si>
  <si>
    <t>資格取得のための講習代等の補助</t>
    <rPh sb="11" eb="12">
      <t>ナド</t>
    </rPh>
    <rPh sb="13" eb="15">
      <t>ホジョ</t>
    </rPh>
    <phoneticPr fontId="2"/>
  </si>
  <si>
    <t>キャリアに応じたスキルアップ研修</t>
    <phoneticPr fontId="2"/>
  </si>
  <si>
    <t>社内会議等におけるワークライフバランス等について話し合い</t>
    <rPh sb="0" eb="4">
      <t>シャナイカイギ</t>
    </rPh>
    <rPh sb="4" eb="5">
      <t>ナド</t>
    </rPh>
    <rPh sb="19" eb="20">
      <t>ナド</t>
    </rPh>
    <rPh sb="24" eb="25">
      <t>ハナ</t>
    </rPh>
    <rPh sb="26" eb="27">
      <t>ア</t>
    </rPh>
    <phoneticPr fontId="2"/>
  </si>
  <si>
    <t>周知方法（複数選択可）</t>
    <phoneticPr fontId="2"/>
  </si>
  <si>
    <t>実施内容（複数選択可）</t>
    <rPh sb="0" eb="2">
      <t>ジッシ</t>
    </rPh>
    <rPh sb="7" eb="9">
      <t>センタク</t>
    </rPh>
    <phoneticPr fontId="2"/>
  </si>
  <si>
    <t>取組内容（複数選択可）</t>
    <rPh sb="7" eb="9">
      <t>センタク</t>
    </rPh>
    <phoneticPr fontId="2"/>
  </si>
  <si>
    <t>取組内容（複数選択可）</t>
    <rPh sb="0" eb="2">
      <t>トリクミ</t>
    </rPh>
    <rPh sb="7" eb="9">
      <t>センタク</t>
    </rPh>
    <phoneticPr fontId="2"/>
  </si>
  <si>
    <t>取組内容（複数選択可）</t>
    <rPh sb="0" eb="2">
      <t>トリクミ</t>
    </rPh>
    <rPh sb="2" eb="4">
      <t>ナイヨウ</t>
    </rPh>
    <rPh sb="7" eb="9">
      <t>センタク</t>
    </rPh>
    <phoneticPr fontId="2"/>
  </si>
  <si>
    <t>現場事務所等になかった女子専用トイレを整備</t>
    <rPh sb="5" eb="6">
      <t>ナド</t>
    </rPh>
    <rPh sb="13" eb="15">
      <t>センヨウ</t>
    </rPh>
    <rPh sb="19" eb="21">
      <t>セイビ</t>
    </rPh>
    <phoneticPr fontId="2"/>
  </si>
  <si>
    <t>周知方法（複数選択可）</t>
    <rPh sb="5" eb="7">
      <t>フクスウ</t>
    </rPh>
    <rPh sb="7" eb="10">
      <t>センタクカ</t>
    </rPh>
    <phoneticPr fontId="2"/>
  </si>
  <si>
    <t>実施方法（複数選択可）</t>
    <rPh sb="0" eb="2">
      <t>ジッシ</t>
    </rPh>
    <rPh sb="7" eb="9">
      <t>センタク</t>
    </rPh>
    <phoneticPr fontId="2"/>
  </si>
  <si>
    <t>理念に該当する事項（複数選択可）</t>
    <rPh sb="0" eb="2">
      <t>リネン</t>
    </rPh>
    <rPh sb="3" eb="5">
      <t>ガイトウ</t>
    </rPh>
    <rPh sb="7" eb="9">
      <t>ジコウ</t>
    </rPh>
    <rPh sb="12" eb="14">
      <t>センタク</t>
    </rPh>
    <phoneticPr fontId="2"/>
  </si>
  <si>
    <t>実施内容（複数選択可）</t>
    <rPh sb="0" eb="2">
      <t>ジッシ</t>
    </rPh>
    <rPh sb="2" eb="4">
      <t>ナイヨウ</t>
    </rPh>
    <rPh sb="5" eb="7">
      <t>フクスウ</t>
    </rPh>
    <rPh sb="7" eb="9">
      <t>センタク</t>
    </rPh>
    <rPh sb="9" eb="10">
      <t>カ</t>
    </rPh>
    <phoneticPr fontId="2"/>
  </si>
  <si>
    <t>実施内容（複数選択可）</t>
    <rPh sb="7" eb="9">
      <t>センタク</t>
    </rPh>
    <phoneticPr fontId="2"/>
  </si>
  <si>
    <t>従業員の健康管理のための取組を実施している。</t>
    <rPh sb="0" eb="3">
      <t>ジュウギョウイン</t>
    </rPh>
    <rPh sb="4" eb="6">
      <t>ケンコウ</t>
    </rPh>
    <rPh sb="6" eb="8">
      <t>カンリ</t>
    </rPh>
    <rPh sb="12" eb="14">
      <t>トリクミ</t>
    </rPh>
    <rPh sb="15" eb="17">
      <t>ジッシ</t>
    </rPh>
    <phoneticPr fontId="2"/>
  </si>
  <si>
    <t>従業員の職位や経験年数、ライフステージ等を考慮した、能力開発やキャリア形成などの人材育成のための取組を実施している。</t>
    <rPh sb="0" eb="3">
      <t>ジュウギョウイン</t>
    </rPh>
    <rPh sb="19" eb="20">
      <t>トウ</t>
    </rPh>
    <rPh sb="40" eb="42">
      <t>ジンザイ</t>
    </rPh>
    <rPh sb="42" eb="44">
      <t>イクセイ</t>
    </rPh>
    <rPh sb="48" eb="50">
      <t>トリクミ</t>
    </rPh>
    <rPh sb="51" eb="53">
      <t>ジッシ</t>
    </rPh>
    <phoneticPr fontId="2"/>
  </si>
  <si>
    <t>時間単位・
半日単位休暇</t>
    <rPh sb="6" eb="8">
      <t>ハンニチ</t>
    </rPh>
    <rPh sb="8" eb="10">
      <t>タンイ</t>
    </rPh>
    <rPh sb="10" eb="12">
      <t>キュウカ</t>
    </rPh>
    <phoneticPr fontId="2"/>
  </si>
  <si>
    <t>記入上の注意事項</t>
    <rPh sb="0" eb="2">
      <t>キニュウ</t>
    </rPh>
    <rPh sb="2" eb="3">
      <t>ジョウ</t>
    </rPh>
    <phoneticPr fontId="1"/>
  </si>
  <si>
    <t>《参考にお聞きします》
直近３年の男性の育児休業取得者数、対象者数をお教えください。</t>
    <rPh sb="1" eb="3">
      <t>サンコウ</t>
    </rPh>
    <rPh sb="5" eb="6">
      <t>キ</t>
    </rPh>
    <rPh sb="12" eb="14">
      <t>チョッキン</t>
    </rPh>
    <rPh sb="15" eb="16">
      <t>ネン</t>
    </rPh>
    <rPh sb="17" eb="19">
      <t>ダンセイ</t>
    </rPh>
    <rPh sb="27" eb="28">
      <t>スウ</t>
    </rPh>
    <rPh sb="29" eb="31">
      <t>タイショウ</t>
    </rPh>
    <rPh sb="31" eb="32">
      <t>シャ</t>
    </rPh>
    <rPh sb="32" eb="33">
      <t>スウ</t>
    </rPh>
    <rPh sb="35" eb="36">
      <t>オシ</t>
    </rPh>
    <phoneticPr fontId="2"/>
  </si>
  <si>
    <t>年度</t>
    <rPh sb="0" eb="2">
      <t>ネンド</t>
    </rPh>
    <phoneticPr fontId="1"/>
  </si>
  <si>
    <t>週休３日制</t>
    <phoneticPr fontId="2"/>
  </si>
  <si>
    <t>フルタイムから短時間勤務やシフト勤務などへの移行</t>
    <rPh sb="7" eb="8">
      <t>タン</t>
    </rPh>
    <rPh sb="8" eb="10">
      <t>ジカン</t>
    </rPh>
    <rPh sb="10" eb="12">
      <t>キンム</t>
    </rPh>
    <rPh sb="16" eb="18">
      <t>キンム</t>
    </rPh>
    <rPh sb="22" eb="24">
      <t>イコウ</t>
    </rPh>
    <phoneticPr fontId="2"/>
  </si>
  <si>
    <t>URL</t>
  </si>
  <si>
    <t>以下の事項を全て確認した上で、よこはまグッドバランス企業に応募します。</t>
    <rPh sb="0" eb="2">
      <t>イカ</t>
    </rPh>
    <rPh sb="3" eb="5">
      <t>ジコウ</t>
    </rPh>
    <rPh sb="6" eb="7">
      <t>スベ</t>
    </rPh>
    <rPh sb="8" eb="10">
      <t>カクニン</t>
    </rPh>
    <rPh sb="12" eb="13">
      <t>ウエ</t>
    </rPh>
    <rPh sb="26" eb="28">
      <t>キギョウ</t>
    </rPh>
    <rPh sb="29" eb="31">
      <t>オウボ</t>
    </rPh>
    <phoneticPr fontId="2"/>
  </si>
  <si>
    <t>応募書類一式に虚偽はありません。</t>
    <rPh sb="0" eb="2">
      <t>オウボ</t>
    </rPh>
    <rPh sb="2" eb="4">
      <t>ショルイ</t>
    </rPh>
    <rPh sb="4" eb="6">
      <t>イッシキ</t>
    </rPh>
    <rPh sb="7" eb="9">
      <t>キョギ</t>
    </rPh>
    <phoneticPr fontId="2"/>
  </si>
  <si>
    <t>「よこはまグッドバランス企業労働関係法令等確認シート(別紙１)」を確認しました。</t>
    <rPh sb="12" eb="14">
      <t>キギョウ</t>
    </rPh>
    <phoneticPr fontId="1"/>
  </si>
  <si>
    <t>担当者氏名</t>
    <rPh sb="0" eb="3">
      <t>タントウシャ</t>
    </rPh>
    <rPh sb="3" eb="5">
      <t>シメイ</t>
    </rPh>
    <phoneticPr fontId="1"/>
  </si>
  <si>
    <t>担当者メールアドレス</t>
    <rPh sb="0" eb="3">
      <t>タントウシャ</t>
    </rPh>
    <phoneticPr fontId="1"/>
  </si>
  <si>
    <t>本社所在地</t>
    <phoneticPr fontId="1"/>
  </si>
  <si>
    <t>退職者数（過去１年）</t>
    <phoneticPr fontId="1"/>
  </si>
  <si>
    <t>担当者氏名（フリガナ）</t>
    <rPh sb="0" eb="3">
      <t>タントウシャ</t>
    </rPh>
    <rPh sb="3" eb="5">
      <t>シメイ</t>
    </rPh>
    <phoneticPr fontId="1"/>
  </si>
  <si>
    <t>担当者所属・役職</t>
    <rPh sb="0" eb="3">
      <t>タントウシャ</t>
    </rPh>
    <rPh sb="3" eb="5">
      <t>ショゾク</t>
    </rPh>
    <rPh sb="6" eb="8">
      <t>ヤクショク</t>
    </rPh>
    <phoneticPr fontId="1"/>
  </si>
  <si>
    <t>貴社のPR(働きやすい職場環境づくりに関する取組内容等)を記入してください。</t>
    <rPh sb="0" eb="2">
      <t>キシャ</t>
    </rPh>
    <rPh sb="6" eb="7">
      <t>ハタラ</t>
    </rPh>
    <rPh sb="11" eb="13">
      <t>ショクバ</t>
    </rPh>
    <rPh sb="13" eb="15">
      <t>カンキョウ</t>
    </rPh>
    <rPh sb="19" eb="20">
      <t>カン</t>
    </rPh>
    <rPh sb="22" eb="24">
      <t>トリクミ</t>
    </rPh>
    <rPh sb="24" eb="26">
      <t>ナイヨウ</t>
    </rPh>
    <rPh sb="26" eb="27">
      <t>トウ</t>
    </rPh>
    <rPh sb="29" eb="31">
      <t>キニュウ</t>
    </rPh>
    <phoneticPr fontId="2"/>
  </si>
  <si>
    <t>※認定された場合、本市がPRする際に紹介させていただくことがあります。</t>
    <phoneticPr fontId="1"/>
  </si>
  <si>
    <t>従業員数（役員を除く）※1</t>
    <rPh sb="0" eb="3">
      <t>ジュウギョウイン</t>
    </rPh>
    <rPh sb="3" eb="4">
      <t>スウ</t>
    </rPh>
    <rPh sb="5" eb="7">
      <t>ヤクイン</t>
    </rPh>
    <rPh sb="8" eb="9">
      <t>ノゾ</t>
    </rPh>
    <phoneticPr fontId="2"/>
  </si>
  <si>
    <t>A.農業，林業</t>
  </si>
  <si>
    <t>B.漁業</t>
  </si>
  <si>
    <t>C.鉱業，採石業，砂利採取業</t>
  </si>
  <si>
    <t>D.建設業</t>
  </si>
  <si>
    <t>G.情報通信業</t>
  </si>
  <si>
    <t>H.運輸業，郵便業</t>
  </si>
  <si>
    <t>I.卸売業，小売業</t>
  </si>
  <si>
    <t>J.金融業，保険業</t>
  </si>
  <si>
    <t>K.不動産業，物品賃貸業</t>
  </si>
  <si>
    <t>L.学術研究，専門・技術サービス業</t>
  </si>
  <si>
    <t>R.サービス業（他に分類されないもの）</t>
  </si>
  <si>
    <t>S.公務（他に分類されるものを除く）</t>
  </si>
  <si>
    <t>業種（プルダウンから選択）</t>
    <rPh sb="0" eb="2">
      <t>ギョウシュ</t>
    </rPh>
    <rPh sb="10" eb="12">
      <t>センタク</t>
    </rPh>
    <phoneticPr fontId="2"/>
  </si>
  <si>
    <t>事業者名フリガナ</t>
    <rPh sb="0" eb="3">
      <t>ジギョウシャ</t>
    </rPh>
    <rPh sb="3" eb="4">
      <t>メイ</t>
    </rPh>
    <phoneticPr fontId="2"/>
  </si>
  <si>
    <t>黄色セルに入力してください。</t>
    <rPh sb="0" eb="2">
      <t>キイロ</t>
    </rPh>
    <rPh sb="5" eb="7">
      <t>ニュウリョク</t>
    </rPh>
    <phoneticPr fontId="1"/>
  </si>
  <si>
    <t>担当者電話番号（半角数字）</t>
    <rPh sb="0" eb="3">
      <t>タントウシャ</t>
    </rPh>
    <rPh sb="3" eb="7">
      <t>デンワバンゴウ</t>
    </rPh>
    <rPh sb="8" eb="10">
      <t>ハンカク</t>
    </rPh>
    <rPh sb="10" eb="12">
      <t>スウジ</t>
    </rPh>
    <phoneticPr fontId="1"/>
  </si>
  <si>
    <t>本社所在地郵便番号（半角数字7桁）</t>
    <rPh sb="0" eb="2">
      <t>ホンシャ</t>
    </rPh>
    <rPh sb="2" eb="5">
      <t>ショザイチ</t>
    </rPh>
    <rPh sb="5" eb="9">
      <t>ユウビンバンゴウ</t>
    </rPh>
    <rPh sb="10" eb="12">
      <t>ハンカク</t>
    </rPh>
    <rPh sb="12" eb="14">
      <t>スウジ</t>
    </rPh>
    <rPh sb="15" eb="16">
      <t>ケタ</t>
    </rPh>
    <phoneticPr fontId="2"/>
  </si>
  <si>
    <t>連絡先郵便番号（半角数字7桁）</t>
    <rPh sb="0" eb="3">
      <t>レンラクサキ</t>
    </rPh>
    <phoneticPr fontId="2"/>
  </si>
  <si>
    <t>■担当者情報（本認定に関する連絡先を入力してください。）</t>
    <rPh sb="1" eb="3">
      <t>タントウ</t>
    </rPh>
    <rPh sb="3" eb="4">
      <t>モノ</t>
    </rPh>
    <rPh sb="4" eb="6">
      <t>ジョウホウ</t>
    </rPh>
    <rPh sb="7" eb="10">
      <t>ホンニンテイ</t>
    </rPh>
    <rPh sb="11" eb="12">
      <t>カン</t>
    </rPh>
    <rPh sb="14" eb="16">
      <t>レンラク</t>
    </rPh>
    <rPh sb="16" eb="17">
      <t>サキ</t>
    </rPh>
    <rPh sb="18" eb="20">
      <t>ニュウリョク</t>
    </rPh>
    <phoneticPr fontId="2"/>
  </si>
  <si>
    <t>■事業者の概要</t>
    <rPh sb="1" eb="3">
      <t>ジギョウ</t>
    </rPh>
    <rPh sb="3" eb="4">
      <t>シャ</t>
    </rPh>
    <rPh sb="5" eb="7">
      <t>ガイヨウ</t>
    </rPh>
    <phoneticPr fontId="2"/>
  </si>
  <si>
    <t>　正社員・正職員（男性）</t>
    <rPh sb="1" eb="4">
      <t>セイシャイン</t>
    </rPh>
    <rPh sb="5" eb="8">
      <t>セイショクイン</t>
    </rPh>
    <phoneticPr fontId="2"/>
  </si>
  <si>
    <t>　正社員・正職員（女性）</t>
    <rPh sb="1" eb="4">
      <t>セイシャイン</t>
    </rPh>
    <rPh sb="5" eb="8">
      <t>セイショクイン</t>
    </rPh>
    <rPh sb="9" eb="11">
      <t>ジョセイ</t>
    </rPh>
    <phoneticPr fontId="2"/>
  </si>
  <si>
    <t>　正社員・正職員（合計）</t>
    <rPh sb="1" eb="4">
      <t>セイシャイン</t>
    </rPh>
    <rPh sb="5" eb="8">
      <t>セイショクイン</t>
    </rPh>
    <rPh sb="9" eb="11">
      <t>ゴウケイ</t>
    </rPh>
    <phoneticPr fontId="2"/>
  </si>
  <si>
    <t>　非正規社員・非正規職員（男性）</t>
    <rPh sb="1" eb="2">
      <t>ヒ</t>
    </rPh>
    <rPh sb="2" eb="4">
      <t>セイキ</t>
    </rPh>
    <rPh sb="4" eb="6">
      <t>シャイン</t>
    </rPh>
    <rPh sb="7" eb="8">
      <t>ヒ</t>
    </rPh>
    <rPh sb="8" eb="10">
      <t>セイキ</t>
    </rPh>
    <rPh sb="10" eb="12">
      <t>ショクイン</t>
    </rPh>
    <rPh sb="13" eb="15">
      <t>ダンセイ</t>
    </rPh>
    <phoneticPr fontId="2"/>
  </si>
  <si>
    <t>　非正規社員・非正規職員（女性）</t>
    <rPh sb="1" eb="2">
      <t>ヒ</t>
    </rPh>
    <rPh sb="2" eb="4">
      <t>セイキ</t>
    </rPh>
    <rPh sb="4" eb="6">
      <t>シャイン</t>
    </rPh>
    <rPh sb="7" eb="8">
      <t>ヒ</t>
    </rPh>
    <rPh sb="8" eb="10">
      <t>セイキ</t>
    </rPh>
    <rPh sb="10" eb="12">
      <t>ショクイン</t>
    </rPh>
    <rPh sb="13" eb="15">
      <t>ジョセイ</t>
    </rPh>
    <phoneticPr fontId="2"/>
  </si>
  <si>
    <t>　非正規社員・非正規職員（合計）</t>
    <rPh sb="1" eb="2">
      <t>ヒ</t>
    </rPh>
    <rPh sb="2" eb="4">
      <t>セイキ</t>
    </rPh>
    <rPh sb="4" eb="6">
      <t>シャイン</t>
    </rPh>
    <rPh sb="7" eb="8">
      <t>ヒ</t>
    </rPh>
    <rPh sb="8" eb="10">
      <t>セイキ</t>
    </rPh>
    <rPh sb="10" eb="12">
      <t>ショクイン</t>
    </rPh>
    <rPh sb="13" eb="15">
      <t>ゴウケイ</t>
    </rPh>
    <phoneticPr fontId="2"/>
  </si>
  <si>
    <t>　総従業員数</t>
    <rPh sb="1" eb="6">
      <t>ソウジュウギョウインスウ</t>
    </rPh>
    <phoneticPr fontId="1"/>
  </si>
  <si>
    <t>直近の事業年度の新規採用者数（男性）</t>
    <rPh sb="0" eb="2">
      <t>チョッキン</t>
    </rPh>
    <rPh sb="3" eb="5">
      <t>ジギョウ</t>
    </rPh>
    <rPh sb="5" eb="7">
      <t>ネンド</t>
    </rPh>
    <rPh sb="8" eb="10">
      <t>シンキ</t>
    </rPh>
    <rPh sb="10" eb="13">
      <t>サイヨウシャ</t>
    </rPh>
    <rPh sb="13" eb="14">
      <t>スウ</t>
    </rPh>
    <phoneticPr fontId="2"/>
  </si>
  <si>
    <t>直近の事業年度の新規採用者数（女性）</t>
    <rPh sb="0" eb="2">
      <t>チョッキン</t>
    </rPh>
    <rPh sb="3" eb="5">
      <t>ジギョウ</t>
    </rPh>
    <rPh sb="5" eb="7">
      <t>ネンド</t>
    </rPh>
    <rPh sb="8" eb="10">
      <t>シンキ</t>
    </rPh>
    <rPh sb="10" eb="13">
      <t>サイヨウシャ</t>
    </rPh>
    <rPh sb="13" eb="14">
      <t>スウ</t>
    </rPh>
    <rPh sb="15" eb="17">
      <t>ジョセイ</t>
    </rPh>
    <phoneticPr fontId="2"/>
  </si>
  <si>
    <t>直近の事業年度の新規採用者数（合計）</t>
    <rPh sb="0" eb="2">
      <t>チョッキン</t>
    </rPh>
    <rPh sb="3" eb="5">
      <t>ジギョウ</t>
    </rPh>
    <rPh sb="5" eb="7">
      <t>ネンド</t>
    </rPh>
    <rPh sb="8" eb="10">
      <t>シンキ</t>
    </rPh>
    <rPh sb="10" eb="13">
      <t>サイヨウシャ</t>
    </rPh>
    <rPh sb="13" eb="14">
      <t>スウ</t>
    </rPh>
    <rPh sb="15" eb="17">
      <t>ゴウケイ</t>
    </rPh>
    <phoneticPr fontId="2"/>
  </si>
  <si>
    <t>平均勤続年数（男性）</t>
    <rPh sb="0" eb="2">
      <t>ヘイキン</t>
    </rPh>
    <rPh sb="2" eb="4">
      <t>キンゾク</t>
    </rPh>
    <rPh sb="4" eb="6">
      <t>ネンスウ</t>
    </rPh>
    <phoneticPr fontId="2"/>
  </si>
  <si>
    <t>平均勤続年数（女性）</t>
    <rPh sb="0" eb="2">
      <t>ヘイキン</t>
    </rPh>
    <rPh sb="2" eb="4">
      <t>キンゾク</t>
    </rPh>
    <rPh sb="4" eb="6">
      <t>ネンスウ</t>
    </rPh>
    <rPh sb="7" eb="9">
      <t>ジョセイ</t>
    </rPh>
    <phoneticPr fontId="2"/>
  </si>
  <si>
    <t>　女性割合</t>
    <rPh sb="1" eb="3">
      <t>ジョセイ</t>
    </rPh>
    <rPh sb="3" eb="5">
      <t>ワリアイ</t>
    </rPh>
    <phoneticPr fontId="1"/>
  </si>
  <si>
    <t>　女性割合（正社員・正職員のみ）</t>
    <rPh sb="1" eb="3">
      <t>ジョセイ</t>
    </rPh>
    <rPh sb="3" eb="5">
      <t>ワリアイ</t>
    </rPh>
    <rPh sb="6" eb="9">
      <t>セイシャイン</t>
    </rPh>
    <rPh sb="10" eb="13">
      <t>セイショクイン</t>
    </rPh>
    <phoneticPr fontId="1"/>
  </si>
  <si>
    <t>資本金</t>
    <rPh sb="0" eb="3">
      <t>シホンキン</t>
    </rPh>
    <phoneticPr fontId="2"/>
  </si>
  <si>
    <t>　①よこはまグッドバランス企業応募申請書（本エクセルファイル）</t>
    <rPh sb="13" eb="15">
      <t>キギョウ</t>
    </rPh>
    <rPh sb="15" eb="17">
      <t>オウボ</t>
    </rPh>
    <rPh sb="17" eb="20">
      <t>シンセイショ</t>
    </rPh>
    <rPh sb="21" eb="22">
      <t>ホン</t>
    </rPh>
    <phoneticPr fontId="2"/>
  </si>
  <si>
    <t>申請書の情報は、本認定の審査と認定後の支援のために使用します。</t>
    <rPh sb="0" eb="3">
      <t>シンセイショ</t>
    </rPh>
    <rPh sb="12" eb="14">
      <t>シンサ</t>
    </rPh>
    <phoneticPr fontId="1"/>
  </si>
  <si>
    <t>よこはまグッドバランス企業認定　応募申請書</t>
    <rPh sb="13" eb="15">
      <t>ニンテイ</t>
    </rPh>
    <phoneticPr fontId="1"/>
  </si>
  <si>
    <r>
      <t>法人番号</t>
    </r>
    <r>
      <rPr>
        <sz val="8"/>
        <color theme="1"/>
        <rFont val="メイリオ"/>
        <family val="3"/>
        <charset val="128"/>
      </rPr>
      <t>（ある場合は必ず入力してください）</t>
    </r>
    <rPh sb="0" eb="4">
      <t>ホウジンバンゴウ</t>
    </rPh>
    <rPh sb="7" eb="9">
      <t>バアイ</t>
    </rPh>
    <rPh sb="10" eb="11">
      <t>カナラ</t>
    </rPh>
    <rPh sb="12" eb="14">
      <t>ニュウリョク</t>
    </rPh>
    <phoneticPr fontId="1"/>
  </si>
  <si>
    <t>企業規模（プルダウンから選択）</t>
    <rPh sb="0" eb="4">
      <t>キギョウキボ</t>
    </rPh>
    <phoneticPr fontId="2"/>
  </si>
  <si>
    <t>女性割合</t>
  </si>
  <si>
    <t>多様な人材※が活躍できる職場環境の実現</t>
    <rPh sb="7" eb="9">
      <t>カツヤク</t>
    </rPh>
    <rPh sb="12" eb="14">
      <t>ショクバ</t>
    </rPh>
    <rPh sb="14" eb="16">
      <t>カンキョウ</t>
    </rPh>
    <rPh sb="17" eb="19">
      <t>ジツゲン</t>
    </rPh>
    <phoneticPr fontId="2"/>
  </si>
  <si>
    <t>設問１のような職場環境づくりに向けて、従業員に対して定期的に（年１回以上）意識啓発を実施している。</t>
    <rPh sb="26" eb="29">
      <t>テイキテキ</t>
    </rPh>
    <phoneticPr fontId="2"/>
  </si>
  <si>
    <t>年次有給休暇を計画的に取得できるような取組、啓発を行っている。</t>
    <rPh sb="0" eb="2">
      <t>ネンジ</t>
    </rPh>
    <rPh sb="2" eb="4">
      <t>ユウキュウ</t>
    </rPh>
    <rPh sb="4" eb="6">
      <t>キュウカ</t>
    </rPh>
    <rPh sb="25" eb="26">
      <t>オコナ</t>
    </rPh>
    <phoneticPr fontId="2"/>
  </si>
  <si>
    <t>取り組んでいない</t>
    <phoneticPr fontId="1"/>
  </si>
  <si>
    <t>エラーメッセージ</t>
    <phoneticPr fontId="1"/>
  </si>
  <si>
    <t>得点</t>
    <rPh sb="0" eb="2">
      <t>トクテン</t>
    </rPh>
    <phoneticPr fontId="1"/>
  </si>
  <si>
    <t>評価</t>
    <rPh sb="0" eb="2">
      <t>ヒョウカ</t>
    </rPh>
    <phoneticPr fontId="1"/>
  </si>
  <si>
    <t>把握していない</t>
    <rPh sb="0" eb="2">
      <t>ハアク</t>
    </rPh>
    <phoneticPr fontId="1"/>
  </si>
  <si>
    <t>全社員会議で意見等を把握</t>
    <rPh sb="0" eb="5">
      <t>ゼンシャインカイギ</t>
    </rPh>
    <rPh sb="6" eb="9">
      <t>イケンナド</t>
    </rPh>
    <rPh sb="10" eb="12">
      <t>ハアク</t>
    </rPh>
    <phoneticPr fontId="2"/>
  </si>
  <si>
    <t>個人面談で意見等を把握</t>
    <rPh sb="0" eb="4">
      <t>コジンメンダン</t>
    </rPh>
    <rPh sb="5" eb="8">
      <t>イケンナド</t>
    </rPh>
    <rPh sb="9" eb="11">
      <t>ハアク</t>
    </rPh>
    <phoneticPr fontId="2"/>
  </si>
  <si>
    <t>衛生委員会・安全衛生委員会で把握</t>
    <rPh sb="0" eb="5">
      <t>エイセイイインカイ</t>
    </rPh>
    <rPh sb="6" eb="13">
      <t>アンゼンエイセイイインカイ</t>
    </rPh>
    <phoneticPr fontId="2"/>
  </si>
  <si>
    <t>入力欄</t>
    <rPh sb="0" eb="3">
      <t>ニュウリョクラン</t>
    </rPh>
    <phoneticPr fontId="1"/>
  </si>
  <si>
    <t>非表示</t>
    <rPh sb="0" eb="3">
      <t>ヒヒョウジ</t>
    </rPh>
    <phoneticPr fontId="1"/>
  </si>
  <si>
    <t>実施している</t>
    <rPh sb="0" eb="2">
      <t>ジッシ</t>
    </rPh>
    <phoneticPr fontId="1"/>
  </si>
  <si>
    <t>実施していない</t>
    <rPh sb="0" eb="2">
      <t>ジッシ</t>
    </rPh>
    <phoneticPr fontId="1"/>
  </si>
  <si>
    <t>行っている</t>
    <rPh sb="0" eb="1">
      <t>オコナ</t>
    </rPh>
    <phoneticPr fontId="1"/>
  </si>
  <si>
    <t>行っていない</t>
    <rPh sb="0" eb="1">
      <t>オコナ</t>
    </rPh>
    <phoneticPr fontId="1"/>
  </si>
  <si>
    <t>目標を設定し、周知している</t>
    <rPh sb="0" eb="2">
      <t>モクヒョウ</t>
    </rPh>
    <rPh sb="3" eb="5">
      <t>セッテイ</t>
    </rPh>
    <rPh sb="7" eb="9">
      <t>シュウチ</t>
    </rPh>
    <phoneticPr fontId="1"/>
  </si>
  <si>
    <t>目標を設定していない、もしくは周知していない</t>
    <rPh sb="0" eb="2">
      <t>モクヒョウ</t>
    </rPh>
    <rPh sb="3" eb="5">
      <t>セッテイ</t>
    </rPh>
    <rPh sb="15" eb="17">
      <t>シュウチ</t>
    </rPh>
    <phoneticPr fontId="1"/>
  </si>
  <si>
    <t>制度がある</t>
    <rPh sb="0" eb="2">
      <t>セイド</t>
    </rPh>
    <phoneticPr fontId="1"/>
  </si>
  <si>
    <t>制度はない</t>
    <rPh sb="0" eb="2">
      <t>セイド</t>
    </rPh>
    <phoneticPr fontId="1"/>
  </si>
  <si>
    <t>※1　従業員とは、正社員、パート、アルバイトなどの名称に関わらず、
①期間の定めなく雇用されている者
②過去１年以上の期間について引き続き雇用されている者または雇入れの時から１年以上引き続き雇用されると見込まれる者のいずれかに該当する者を指します。
また、期間を定めて雇用されている者または日々雇用される者であってその雇用期間が反復更新されていて、事実上①と同等と認められる者についても含みます。
支店等も含めた人数を記載してください。</t>
    <rPh sb="117" eb="118">
      <t>モノ</t>
    </rPh>
    <phoneticPr fontId="1"/>
  </si>
  <si>
    <t>その他</t>
    <rPh sb="2" eb="3">
      <t>タ</t>
    </rPh>
    <phoneticPr fontId="1"/>
  </si>
  <si>
    <t>周知している</t>
    <rPh sb="0" eb="2">
      <t>シュウチ</t>
    </rPh>
    <phoneticPr fontId="1"/>
  </si>
  <si>
    <t>周知していない</t>
    <rPh sb="0" eb="2">
      <t>シュウチ</t>
    </rPh>
    <phoneticPr fontId="1"/>
  </si>
  <si>
    <t>【加点項目：№7・№14・№20、3項目とも該当する場合は５点加点】
女性の管理職（課長相当職以上）の登用について、数値目標を設定し、設定した目標を全従業員に周知している。
数値目標＝女性課長数÷全課長数</t>
    <rPh sb="43" eb="45">
      <t>カチョウ</t>
    </rPh>
    <rPh sb="45" eb="47">
      <t>ソウトウ</t>
    </rPh>
    <rPh sb="47" eb="48">
      <t>ショク</t>
    </rPh>
    <rPh sb="48" eb="50">
      <t>イジョウ</t>
    </rPh>
    <rPh sb="59" eb="61">
      <t>スウチ</t>
    </rPh>
    <rPh sb="61" eb="63">
      <t>モクヒョウ</t>
    </rPh>
    <rPh sb="89" eb="91">
      <t>スウチ</t>
    </rPh>
    <rPh sb="91" eb="93">
      <t>モクヒョウ</t>
    </rPh>
    <rPh sb="94" eb="96">
      <t>ジョセイ</t>
    </rPh>
    <rPh sb="96" eb="98">
      <t>カチョウ</t>
    </rPh>
    <rPh sb="98" eb="99">
      <t>スウ</t>
    </rPh>
    <rPh sb="100" eb="101">
      <t>ゼン</t>
    </rPh>
    <rPh sb="101" eb="103">
      <t>カチョウ</t>
    </rPh>
    <rPh sb="103" eb="104">
      <t>スウ</t>
    </rPh>
    <phoneticPr fontId="2"/>
  </si>
  <si>
    <t>取得している</t>
    <rPh sb="0" eb="2">
      <t>シュトク</t>
    </rPh>
    <phoneticPr fontId="1"/>
  </si>
  <si>
    <t>取得していない</t>
    <rPh sb="0" eb="2">
      <t>シュトク</t>
    </rPh>
    <phoneticPr fontId="1"/>
  </si>
  <si>
    <t>実施している</t>
    <rPh sb="0" eb="2">
      <t>ジッシ</t>
    </rPh>
    <phoneticPr fontId="1"/>
  </si>
  <si>
    <t>実施していない</t>
    <rPh sb="0" eb="2">
      <t>ジッシ</t>
    </rPh>
    <phoneticPr fontId="1"/>
  </si>
  <si>
    <t>行っている</t>
    <rPh sb="0" eb="1">
      <t>オコナ</t>
    </rPh>
    <phoneticPr fontId="1"/>
  </si>
  <si>
    <t>行っていない</t>
    <rPh sb="0" eb="1">
      <t>オコナ</t>
    </rPh>
    <phoneticPr fontId="1"/>
  </si>
  <si>
    <t>制度がある</t>
    <rPh sb="0" eb="2">
      <t>セイド</t>
    </rPh>
    <phoneticPr fontId="1"/>
  </si>
  <si>
    <t>制度がない</t>
    <rPh sb="0" eb="2">
      <t>セイド</t>
    </rPh>
    <phoneticPr fontId="1"/>
  </si>
  <si>
    <t>産業分類</t>
  </si>
  <si>
    <t>産業平均値</t>
  </si>
  <si>
    <t>鉱業,採石業,砂利採取業</t>
  </si>
  <si>
    <t>建設業</t>
  </si>
  <si>
    <t>電気・ガス・熱供給・水道業</t>
  </si>
  <si>
    <t>情報通信業</t>
  </si>
  <si>
    <t>運輸業,郵便業</t>
  </si>
  <si>
    <t>卸売業,小売業</t>
  </si>
  <si>
    <t>金融業,保険業</t>
  </si>
  <si>
    <t>不動産業,物品賃貸業</t>
  </si>
  <si>
    <t>学術研究,専門・技術サービス業</t>
  </si>
  <si>
    <t>宿泊業,飲食サービス業</t>
  </si>
  <si>
    <t>生活関連サービス業,娯楽業</t>
  </si>
  <si>
    <t>教育,学習支援業</t>
  </si>
  <si>
    <t>医療,福祉</t>
  </si>
  <si>
    <t>複合サービス事業</t>
  </si>
  <si>
    <t>サービス業（他に分類されないもの）</t>
  </si>
  <si>
    <t>製造業（食料品製造業、飲料・たばこ・飼料製造業）</t>
    <rPh sb="0" eb="3">
      <t>セイゾウギョウ</t>
    </rPh>
    <phoneticPr fontId="1"/>
  </si>
  <si>
    <t>製造業（繊維工業）</t>
    <phoneticPr fontId="1"/>
  </si>
  <si>
    <t>製造業（木材・木製品製造業（家具を除く）、家具・装備品製造業）</t>
    <phoneticPr fontId="1"/>
  </si>
  <si>
    <t>製造業（パルプ・紙・紙加工品製造業、印刷・同関連業）</t>
    <phoneticPr fontId="1"/>
  </si>
  <si>
    <t>製造業（化学工業）</t>
    <phoneticPr fontId="1"/>
  </si>
  <si>
    <t>製造業（石油製品・石炭製品製造業）</t>
    <phoneticPr fontId="1"/>
  </si>
  <si>
    <t>製造業（プラスチック製品製造業、ゴム製品製造業）</t>
    <phoneticPr fontId="1"/>
  </si>
  <si>
    <t>製造業（鉄鋼業、非鉄金属製造業、金属製品製造業）</t>
    <phoneticPr fontId="1"/>
  </si>
  <si>
    <t>製造業（はん用機械器具製造業、生産用機械器具製造業、業務用機械器具製造業）</t>
    <phoneticPr fontId="1"/>
  </si>
  <si>
    <t>製造業（輸送用機械器具製造業）</t>
    <phoneticPr fontId="1"/>
  </si>
  <si>
    <t>製造業（その他の製造業）</t>
    <phoneticPr fontId="1"/>
  </si>
  <si>
    <t>産業ごとの管理職に占める女性労働者の割合の平均値</t>
    <phoneticPr fontId="1"/>
  </si>
  <si>
    <t>産業分類</t>
    <rPh sb="0" eb="4">
      <t>サンギョウブンルイ</t>
    </rPh>
    <phoneticPr fontId="1"/>
  </si>
  <si>
    <t>啓発を行っている</t>
    <rPh sb="0" eb="2">
      <t>ケイハツ</t>
    </rPh>
    <rPh sb="3" eb="4">
      <t>オコナ</t>
    </rPh>
    <phoneticPr fontId="1"/>
  </si>
  <si>
    <t>啓発を行っていない</t>
    <rPh sb="0" eb="2">
      <t>ケイハツ</t>
    </rPh>
    <rPh sb="3" eb="4">
      <t>オコナ</t>
    </rPh>
    <phoneticPr fontId="1"/>
  </si>
  <si>
    <t>達成期限</t>
    <rPh sb="0" eb="4">
      <t>タッセイキゲン</t>
    </rPh>
    <phoneticPr fontId="1"/>
  </si>
  <si>
    <t>女性役員が１名以上いる。
※女性役員の人数を記入してください
（なしの場合は、ゼロを入力してください）</t>
    <rPh sb="0" eb="2">
      <t>ジョセイ</t>
    </rPh>
    <rPh sb="2" eb="4">
      <t>ヤクイン</t>
    </rPh>
    <rPh sb="6" eb="9">
      <t>メイイジョウ</t>
    </rPh>
    <rPh sb="14" eb="16">
      <t>ジョセイ</t>
    </rPh>
    <rPh sb="16" eb="18">
      <t>ヤクイン</t>
    </rPh>
    <rPh sb="35" eb="37">
      <t>バアイ</t>
    </rPh>
    <rPh sb="42" eb="44">
      <t>ニュウリョク</t>
    </rPh>
    <phoneticPr fontId="2"/>
  </si>
  <si>
    <t>制度内容</t>
    <phoneticPr fontId="1"/>
  </si>
  <si>
    <t>取得者数</t>
    <rPh sb="0" eb="3">
      <t>シュトクシャ</t>
    </rPh>
    <rPh sb="3" eb="4">
      <t>スウ</t>
    </rPh>
    <phoneticPr fontId="2"/>
  </si>
  <si>
    <t>対象者数</t>
    <rPh sb="0" eb="3">
      <t>タイショウシャ</t>
    </rPh>
    <rPh sb="3" eb="4">
      <t>スウ</t>
    </rPh>
    <phoneticPr fontId="1"/>
  </si>
  <si>
    <r>
      <t>ワーク・ライフ・バランスの実現や働きやすく働きがいのある職場環境づくりを行うにあたって、</t>
    </r>
    <r>
      <rPr>
        <u/>
        <sz val="11"/>
        <color theme="1"/>
        <rFont val="HGPｺﾞｼｯｸM"/>
        <family val="3"/>
        <charset val="128"/>
      </rPr>
      <t>経営者が理念を表明し、取り組んでいる。</t>
    </r>
    <r>
      <rPr>
        <sz val="11"/>
        <color theme="1"/>
        <rFont val="HGPｺﾞｼｯｸM"/>
        <family val="3"/>
        <charset val="128"/>
      </rPr>
      <t xml:space="preserve">
※　ここでいう多様な人材とは、性別、年齢、人種や国籍、障がいの有無、性的指向、宗教・心情、価値観等の多様性だけでなく、キャリアや経験、働き方等に関する多様性も含む</t>
    </r>
    <rPh sb="44" eb="47">
      <t>ケイエイシャ</t>
    </rPh>
    <rPh sb="48" eb="50">
      <t>リネン</t>
    </rPh>
    <rPh sb="51" eb="53">
      <t>ヒョウメイ</t>
    </rPh>
    <rPh sb="55" eb="56">
      <t>ト</t>
    </rPh>
    <rPh sb="57" eb="58">
      <t>ク</t>
    </rPh>
    <rPh sb="72" eb="74">
      <t>タヨウ</t>
    </rPh>
    <rPh sb="75" eb="77">
      <t>ジンザイ</t>
    </rPh>
    <phoneticPr fontId="2"/>
  </si>
  <si>
    <t xml:space="preserve">性別やライフステージ等にかかわらず、誰もが働きやすい職場づくりを目的としたオフィスや現場の環境整備等を実施している。
＊施設、設備など、ハード面の環境整備について回答してください。
＊バリアフリーや感染症対策のための環境整備、福利厚生施設（保養所等）や社員の食事に関する環境整備（社食、軽食提供、電子レンジ、冷蔵庫等）は含みません。
</t>
    <rPh sb="0" eb="2">
      <t>セイベツ</t>
    </rPh>
    <rPh sb="10" eb="11">
      <t>トウ</t>
    </rPh>
    <rPh sb="18" eb="19">
      <t>ダレ</t>
    </rPh>
    <rPh sb="26" eb="28">
      <t>ショクバ</t>
    </rPh>
    <rPh sb="32" eb="34">
      <t>モクテキ</t>
    </rPh>
    <rPh sb="42" eb="44">
      <t>ゲンバ</t>
    </rPh>
    <rPh sb="45" eb="47">
      <t>カンキョウ</t>
    </rPh>
    <phoneticPr fontId="2"/>
  </si>
  <si>
    <t>把握している</t>
    <rPh sb="0" eb="2">
      <t>ハアク</t>
    </rPh>
    <phoneticPr fontId="1"/>
  </si>
  <si>
    <t xml:space="preserve">取得時期
</t>
    <rPh sb="0" eb="2">
      <t>シュトク</t>
    </rPh>
    <rPh sb="2" eb="4">
      <t>ジキ</t>
    </rPh>
    <phoneticPr fontId="2"/>
  </si>
  <si>
    <r>
      <t>根拠規程・条項</t>
    </r>
    <r>
      <rPr>
        <sz val="10"/>
        <color theme="1"/>
        <rFont val="HGPｺﾞｼｯｸM"/>
        <family val="3"/>
        <charset val="128"/>
      </rPr>
      <t>（休暇制度のみ）</t>
    </r>
    <rPh sb="8" eb="10">
      <t>キュウカ</t>
    </rPh>
    <rPh sb="10" eb="12">
      <t>セイド</t>
    </rPh>
    <phoneticPr fontId="1"/>
  </si>
  <si>
    <t>設置、または選定をしている。</t>
    <rPh sb="0" eb="2">
      <t>セッチ</t>
    </rPh>
    <rPh sb="6" eb="8">
      <t>センテイ</t>
    </rPh>
    <phoneticPr fontId="1"/>
  </si>
  <si>
    <t>設置、選定をしていない。</t>
    <rPh sb="0" eb="2">
      <t>セッチ</t>
    </rPh>
    <rPh sb="3" eb="5">
      <t>センテイ</t>
    </rPh>
    <phoneticPr fontId="1"/>
  </si>
  <si>
    <t xml:space="preserve">【加点項目：№7・№14・№20、3項目とも該当する場合は５点加点】
男性の育児休業取得率の数値目標を設定し、設定した目標を全従業員に周知している。
</t>
    <rPh sb="36" eb="38">
      <t>ダンセイ</t>
    </rPh>
    <rPh sb="47" eb="49">
      <t>スウチ</t>
    </rPh>
    <rPh sb="68" eb="70">
      <t>シュウチ</t>
    </rPh>
    <phoneticPr fontId="2"/>
  </si>
  <si>
    <t>係長
相当職</t>
    <rPh sb="0" eb="2">
      <t>カカリチョウ</t>
    </rPh>
    <rPh sb="3" eb="5">
      <t>ソウトウ</t>
    </rPh>
    <rPh sb="5" eb="6">
      <t>ショク</t>
    </rPh>
    <phoneticPr fontId="2"/>
  </si>
  <si>
    <r>
      <t>・えるぼし・プラチナえるぼしについて
https://www.mhlw.go.jp/stf/seisakunitsuite/bunya/0000091025.html
・該当する選択肢のラジオボタンにチェックを入れてください。「取得している」を選んだ場合は、</t>
    </r>
    <r>
      <rPr>
        <u/>
        <sz val="11"/>
        <color theme="1"/>
        <rFont val="HGPｺﾞｼｯｸM"/>
        <family val="3"/>
        <charset val="128"/>
      </rPr>
      <t>取得時期を西暦で記入</t>
    </r>
    <r>
      <rPr>
        <sz val="11"/>
        <color theme="1"/>
        <rFont val="HGPｺﾞｼｯｸM"/>
        <family val="3"/>
        <charset val="128"/>
      </rPr>
      <t>してください。</t>
    </r>
    <rPh sb="86" eb="114">
      <t>ラ</t>
    </rPh>
    <phoneticPr fontId="1"/>
  </si>
  <si>
    <t>課長相当
職以上</t>
    <rPh sb="2" eb="4">
      <t>ソウトウ</t>
    </rPh>
    <rPh sb="5" eb="6">
      <t>ショク</t>
    </rPh>
    <rPh sb="6" eb="8">
      <t>イジョウ</t>
    </rPh>
    <phoneticPr fontId="2"/>
  </si>
  <si>
    <t>　②就業規則　</t>
    <rPh sb="2" eb="4">
      <t>シュウギョウ</t>
    </rPh>
    <rPh sb="4" eb="6">
      <t>キソク</t>
    </rPh>
    <phoneticPr fontId="2"/>
  </si>
  <si>
    <t>（※②）一部でなく、全条項を提出してください。</t>
    <phoneticPr fontId="1"/>
  </si>
  <si>
    <t>ヒアリング先郵便番号（半角数字7桁）</t>
    <rPh sb="5" eb="6">
      <t>サキ</t>
    </rPh>
    <rPh sb="6" eb="10">
      <t>ユウビンバンゴウ</t>
    </rPh>
    <phoneticPr fontId="2"/>
  </si>
  <si>
    <t>ヒアリング先所在地</t>
    <rPh sb="5" eb="6">
      <t>サキ</t>
    </rPh>
    <rPh sb="6" eb="9">
      <t>ショザイチ</t>
    </rPh>
    <phoneticPr fontId="2"/>
  </si>
  <si>
    <t>Ⅰ　経営者の理念表明と推進体制　（配点：16点）</t>
    <rPh sb="6" eb="8">
      <t>リネン</t>
    </rPh>
    <rPh sb="8" eb="10">
      <t>ヒョウメイ</t>
    </rPh>
    <rPh sb="17" eb="19">
      <t>ハイテン</t>
    </rPh>
    <rPh sb="22" eb="23">
      <t>テン</t>
    </rPh>
    <phoneticPr fontId="2"/>
  </si>
  <si>
    <t>Ⅱ　長時間労働の是正と休暇取得　（配点：計18点）</t>
    <rPh sb="17" eb="19">
      <t>ハイテン</t>
    </rPh>
    <rPh sb="20" eb="21">
      <t>ケイ</t>
    </rPh>
    <rPh sb="23" eb="24">
      <t>テン</t>
    </rPh>
    <phoneticPr fontId="2"/>
  </si>
  <si>
    <t>Ⅲ　多様で柔軟な働き方　（配点：計９点）</t>
    <rPh sb="13" eb="15">
      <t>ハイテン</t>
    </rPh>
    <rPh sb="16" eb="17">
      <t>ケイ</t>
    </rPh>
    <rPh sb="18" eb="19">
      <t>テン</t>
    </rPh>
    <phoneticPr fontId="2"/>
  </si>
  <si>
    <t>Ⅵ　働きやすく・働きがいのある職場づくり　（配点：計16点）</t>
    <rPh sb="22" eb="24">
      <t>ハイテン</t>
    </rPh>
    <rPh sb="25" eb="26">
      <t>ケイ</t>
    </rPh>
    <rPh sb="28" eb="29">
      <t>テン</t>
    </rPh>
    <phoneticPr fontId="2"/>
  </si>
  <si>
    <t>Ⅴ　女性活躍の推進　（配点：計13点）</t>
    <rPh sb="11" eb="13">
      <t>ハイテン</t>
    </rPh>
    <rPh sb="14" eb="15">
      <t>ケイ</t>
    </rPh>
    <rPh sb="17" eb="18">
      <t>テン</t>
    </rPh>
    <phoneticPr fontId="2"/>
  </si>
  <si>
    <t>Ⅳ　仕事と育児・介護との両立　（配点：計28点）</t>
    <rPh sb="16" eb="18">
      <t>ハイテン</t>
    </rPh>
    <rPh sb="19" eb="20">
      <t>ケイ</t>
    </rPh>
    <rPh sb="22" eb="23">
      <t>テン</t>
    </rPh>
    <phoneticPr fontId="2"/>
  </si>
  <si>
    <t>水色セル＝該当する場合のみ入力が必要です。</t>
    <rPh sb="0" eb="2">
      <t>ミズイロ</t>
    </rPh>
    <rPh sb="5" eb="7">
      <t>ガイトウ</t>
    </rPh>
    <rPh sb="9" eb="11">
      <t>バアイ</t>
    </rPh>
    <rPh sb="13" eb="15">
      <t>ニュウリョク</t>
    </rPh>
    <rPh sb="16" eb="18">
      <t>ヒツヨウ</t>
    </rPh>
    <phoneticPr fontId="1"/>
  </si>
  <si>
    <t>黄色セル＝入力必須項目です。</t>
    <rPh sb="0" eb="2">
      <t>キイロ</t>
    </rPh>
    <rPh sb="5" eb="9">
      <t>ニュウリョクヒッス</t>
    </rPh>
    <rPh sb="9" eb="11">
      <t>コウモク</t>
    </rPh>
    <phoneticPr fontId="1"/>
  </si>
  <si>
    <r>
      <t xml:space="preserve">事業者名
</t>
    </r>
    <r>
      <rPr>
        <sz val="11"/>
        <color theme="1"/>
        <rFont val="HGPｺﾞｼｯｸM"/>
        <family val="3"/>
        <charset val="128"/>
      </rPr>
      <t>（表紙シートのD20セルを
入力すると、表示されます。）</t>
    </r>
    <rPh sb="0" eb="4">
      <t>ジギョウシャメイ</t>
    </rPh>
    <rPh sb="6" eb="8">
      <t>ヒョウシ</t>
    </rPh>
    <rPh sb="19" eb="21">
      <t>ニュウリョク</t>
    </rPh>
    <rPh sb="25" eb="27">
      <t>ヒョウジ</t>
    </rPh>
    <phoneticPr fontId="1"/>
  </si>
  <si>
    <t>取組内容（複数選択可）</t>
    <rPh sb="0" eb="1">
      <t>ト</t>
    </rPh>
    <rPh sb="1" eb="2">
      <t>ク</t>
    </rPh>
    <rPh sb="2" eb="4">
      <t>ナイヨウ</t>
    </rPh>
    <rPh sb="5" eb="7">
      <t>フクスウ</t>
    </rPh>
    <rPh sb="7" eb="9">
      <t>センタク</t>
    </rPh>
    <rPh sb="9" eb="10">
      <t>カ</t>
    </rPh>
    <phoneticPr fontId="1"/>
  </si>
  <si>
    <t>制度内容：対象とする子の年齢</t>
    <rPh sb="0" eb="2">
      <t>セイド</t>
    </rPh>
    <rPh sb="2" eb="4">
      <t>ナイヨウ</t>
    </rPh>
    <rPh sb="5" eb="7">
      <t>タイショウ</t>
    </rPh>
    <rPh sb="10" eb="11">
      <t>コ</t>
    </rPh>
    <rPh sb="12" eb="14">
      <t>ネンレイ</t>
    </rPh>
    <phoneticPr fontId="1"/>
  </si>
  <si>
    <t>制度内容：その他</t>
    <rPh sb="0" eb="2">
      <t>セイド</t>
    </rPh>
    <rPh sb="2" eb="4">
      <t>ナイヨウ</t>
    </rPh>
    <rPh sb="7" eb="8">
      <t>タ</t>
    </rPh>
    <phoneticPr fontId="1"/>
  </si>
  <si>
    <t>制度内容：子1人あたりの休暇日数</t>
    <rPh sb="0" eb="2">
      <t>セイド</t>
    </rPh>
    <rPh sb="2" eb="4">
      <t>ナイヨウ</t>
    </rPh>
    <rPh sb="5" eb="6">
      <t>コ</t>
    </rPh>
    <rPh sb="7" eb="8">
      <t>ニン</t>
    </rPh>
    <rPh sb="12" eb="14">
      <t>キュウカ</t>
    </rPh>
    <rPh sb="14" eb="16">
      <t>ニッスウ</t>
    </rPh>
    <phoneticPr fontId="8"/>
  </si>
  <si>
    <t>根拠規程・条項</t>
    <rPh sb="0" eb="2">
      <t>コンキョ</t>
    </rPh>
    <rPh sb="2" eb="4">
      <t>キテイ</t>
    </rPh>
    <rPh sb="5" eb="7">
      <t>ジョウコウ</t>
    </rPh>
    <phoneticPr fontId="8"/>
  </si>
  <si>
    <t>制度内容：子2人以上の休暇日数</t>
    <rPh sb="0" eb="2">
      <t>セイド</t>
    </rPh>
    <rPh sb="2" eb="4">
      <t>ナイヨウ</t>
    </rPh>
    <rPh sb="5" eb="6">
      <t>コ</t>
    </rPh>
    <rPh sb="7" eb="8">
      <t>ニン</t>
    </rPh>
    <rPh sb="8" eb="10">
      <t>イジョウ</t>
    </rPh>
    <rPh sb="11" eb="13">
      <t>キュウカ</t>
    </rPh>
    <rPh sb="13" eb="15">
      <t>ニッスウ</t>
    </rPh>
    <phoneticPr fontId="8"/>
  </si>
  <si>
    <t>制度内容：有給・無給</t>
    <rPh sb="0" eb="2">
      <t>セイド</t>
    </rPh>
    <rPh sb="2" eb="4">
      <t>ナイヨウ</t>
    </rPh>
    <rPh sb="5" eb="7">
      <t>ユウキュウ</t>
    </rPh>
    <rPh sb="8" eb="10">
      <t>ムキュウ</t>
    </rPh>
    <phoneticPr fontId="8"/>
  </si>
  <si>
    <t>制度内容：対象とする子の年齢</t>
    <rPh sb="0" eb="2">
      <t>セイド</t>
    </rPh>
    <rPh sb="2" eb="4">
      <t>ナイヨウ</t>
    </rPh>
    <rPh sb="5" eb="7">
      <t>タイショウ</t>
    </rPh>
    <rPh sb="10" eb="11">
      <t>コ</t>
    </rPh>
    <rPh sb="12" eb="14">
      <t>ネンレイ</t>
    </rPh>
    <phoneticPr fontId="8"/>
  </si>
  <si>
    <t>制度内容・その他</t>
    <rPh sb="0" eb="2">
      <t>セイド</t>
    </rPh>
    <rPh sb="2" eb="4">
      <t>ナイヨウ</t>
    </rPh>
    <rPh sb="7" eb="8">
      <t>タ</t>
    </rPh>
    <phoneticPr fontId="8"/>
  </si>
  <si>
    <t>根拠規程・条項</t>
    <rPh sb="0" eb="2">
      <t>コンキョ</t>
    </rPh>
    <rPh sb="2" eb="4">
      <t>キテイ</t>
    </rPh>
    <rPh sb="5" eb="7">
      <t>ジョウコウ</t>
    </rPh>
    <phoneticPr fontId="9"/>
  </si>
  <si>
    <t>制度内容：育児短時間の対象とする子の年齢</t>
    <rPh sb="0" eb="2">
      <t>セイド</t>
    </rPh>
    <rPh sb="2" eb="4">
      <t>ナイヨウ</t>
    </rPh>
    <rPh sb="5" eb="7">
      <t>イクジ</t>
    </rPh>
    <rPh sb="7" eb="10">
      <t>タンジカン</t>
    </rPh>
    <rPh sb="11" eb="13">
      <t>タイショウ</t>
    </rPh>
    <rPh sb="16" eb="17">
      <t>コ</t>
    </rPh>
    <rPh sb="18" eb="20">
      <t>ネンレイ</t>
    </rPh>
    <phoneticPr fontId="8"/>
  </si>
  <si>
    <t>制度内容：その他</t>
    <rPh sb="0" eb="2">
      <t>セイド</t>
    </rPh>
    <rPh sb="2" eb="4">
      <t>ナイヨウ</t>
    </rPh>
    <rPh sb="7" eb="8">
      <t>タ</t>
    </rPh>
    <phoneticPr fontId="8"/>
  </si>
  <si>
    <t>制度内容：中抜けの時間休</t>
    <rPh sb="0" eb="2">
      <t>セイド</t>
    </rPh>
    <rPh sb="2" eb="4">
      <t>ナイヨウ</t>
    </rPh>
    <rPh sb="5" eb="7">
      <t>ナカヌ</t>
    </rPh>
    <rPh sb="9" eb="11">
      <t>ジカン</t>
    </rPh>
    <rPh sb="11" eb="12">
      <t>キュウ</t>
    </rPh>
    <phoneticPr fontId="8"/>
  </si>
  <si>
    <t>制度内容：対象者1人あたりの休業日数</t>
    <rPh sb="0" eb="2">
      <t>セイド</t>
    </rPh>
    <rPh sb="2" eb="4">
      <t>ナイヨウ</t>
    </rPh>
    <rPh sb="5" eb="8">
      <t>タイショウシャ</t>
    </rPh>
    <rPh sb="9" eb="10">
      <t>ニン</t>
    </rPh>
    <rPh sb="14" eb="16">
      <t>キュウギョウ</t>
    </rPh>
    <rPh sb="16" eb="18">
      <t>ニッスウ</t>
    </rPh>
    <rPh sb="17" eb="18">
      <t>キュウジツ</t>
    </rPh>
    <phoneticPr fontId="1"/>
  </si>
  <si>
    <t>根拠規程・条項</t>
    <rPh sb="0" eb="2">
      <t>コンキョ</t>
    </rPh>
    <rPh sb="2" eb="4">
      <t>キテイ</t>
    </rPh>
    <rPh sb="5" eb="7">
      <t>ジョウコウ</t>
    </rPh>
    <phoneticPr fontId="1"/>
  </si>
  <si>
    <t>制度内容：1人あたりの分割して取得できる回数</t>
    <rPh sb="0" eb="2">
      <t>セイド</t>
    </rPh>
    <rPh sb="2" eb="4">
      <t>ナイヨウ</t>
    </rPh>
    <rPh sb="6" eb="7">
      <t>ニン</t>
    </rPh>
    <rPh sb="11" eb="13">
      <t>ブンカツ</t>
    </rPh>
    <rPh sb="15" eb="17">
      <t>シュトク</t>
    </rPh>
    <rPh sb="20" eb="22">
      <t>カイスウ</t>
    </rPh>
    <phoneticPr fontId="1"/>
  </si>
  <si>
    <t>制度内容：対象者</t>
    <rPh sb="0" eb="2">
      <t>セイド</t>
    </rPh>
    <rPh sb="2" eb="4">
      <t>ナイヨウ</t>
    </rPh>
    <rPh sb="5" eb="8">
      <t>タイショウシャ</t>
    </rPh>
    <phoneticPr fontId="1"/>
  </si>
  <si>
    <t>制度内容・その他</t>
    <rPh sb="0" eb="2">
      <t>セイド</t>
    </rPh>
    <rPh sb="2" eb="4">
      <t>ナイヨウ</t>
    </rPh>
    <rPh sb="7" eb="8">
      <t>タ</t>
    </rPh>
    <phoneticPr fontId="1"/>
  </si>
  <si>
    <t>制度内容：対象者1人あたりの休暇日数</t>
    <rPh sb="0" eb="2">
      <t>セイド</t>
    </rPh>
    <rPh sb="2" eb="4">
      <t>ナイヨウ</t>
    </rPh>
    <rPh sb="5" eb="8">
      <t>タイショウシャ</t>
    </rPh>
    <rPh sb="9" eb="10">
      <t>ニン</t>
    </rPh>
    <rPh sb="14" eb="16">
      <t>キュウカ</t>
    </rPh>
    <rPh sb="16" eb="18">
      <t>ニッスウ</t>
    </rPh>
    <rPh sb="17" eb="18">
      <t>キュウジツ</t>
    </rPh>
    <phoneticPr fontId="1"/>
  </si>
  <si>
    <t>制度内容：対象者2人以上の場合の休暇日数</t>
    <rPh sb="0" eb="2">
      <t>セイド</t>
    </rPh>
    <rPh sb="2" eb="4">
      <t>ナイヨウ</t>
    </rPh>
    <rPh sb="5" eb="8">
      <t>タイショウシャ</t>
    </rPh>
    <rPh sb="9" eb="10">
      <t>ニン</t>
    </rPh>
    <rPh sb="10" eb="12">
      <t>イジョウ</t>
    </rPh>
    <rPh sb="13" eb="15">
      <t>バアイ</t>
    </rPh>
    <rPh sb="16" eb="18">
      <t>キュウカ</t>
    </rPh>
    <rPh sb="18" eb="20">
      <t>ニッスウ</t>
    </rPh>
    <phoneticPr fontId="1"/>
  </si>
  <si>
    <t>制度内容：中抜けの時間休</t>
    <rPh sb="0" eb="2">
      <t>セイド</t>
    </rPh>
    <rPh sb="2" eb="4">
      <t>ナイヨウ</t>
    </rPh>
    <rPh sb="5" eb="7">
      <t>ナカヌ</t>
    </rPh>
    <rPh sb="9" eb="11">
      <t>ジカン</t>
    </rPh>
    <rPh sb="11" eb="12">
      <t>ヤス</t>
    </rPh>
    <phoneticPr fontId="1"/>
  </si>
  <si>
    <t>実施している取組を選択（複数選択可）してください。</t>
    <rPh sb="0" eb="2">
      <t>ジッシ</t>
    </rPh>
    <rPh sb="6" eb="8">
      <t>トリクミ</t>
    </rPh>
    <rPh sb="9" eb="11">
      <t>センタク</t>
    </rPh>
    <rPh sb="12" eb="14">
      <t>フクスウ</t>
    </rPh>
    <rPh sb="14" eb="16">
      <t>センタク</t>
    </rPh>
    <rPh sb="16" eb="17">
      <t>カ</t>
    </rPh>
    <phoneticPr fontId="1"/>
  </si>
  <si>
    <t>制度内容：育児短時間における1日あたりの所定労働時間</t>
    <rPh sb="0" eb="2">
      <t>セイド</t>
    </rPh>
    <rPh sb="2" eb="4">
      <t>ナイヨウ</t>
    </rPh>
    <rPh sb="5" eb="7">
      <t>イクジ</t>
    </rPh>
    <rPh sb="7" eb="10">
      <t>タンジカン</t>
    </rPh>
    <rPh sb="15" eb="16">
      <t>ニチ</t>
    </rPh>
    <rPh sb="20" eb="22">
      <t>ショテイ</t>
    </rPh>
    <rPh sb="22" eb="24">
      <t>ロウドウ</t>
    </rPh>
    <rPh sb="24" eb="26">
      <t>ジカン</t>
    </rPh>
    <phoneticPr fontId="8"/>
  </si>
  <si>
    <t>製造業（電子部品・デバイス・電子回路製造業、電気機械器具製造業、情報通信機械器具製造業）</t>
    <phoneticPr fontId="1"/>
  </si>
  <si>
    <t>育児休業・産後パパ育休に関する研修の実施</t>
    <rPh sb="0" eb="4">
      <t>イクジキュウギョウ</t>
    </rPh>
    <rPh sb="5" eb="7">
      <t>サンゴ</t>
    </rPh>
    <rPh sb="9" eb="11">
      <t>イクキュウ</t>
    </rPh>
    <phoneticPr fontId="1"/>
  </si>
  <si>
    <t>育児休業・産後パパ育休に関する相談体制の整備（相談窓口設置）</t>
    <phoneticPr fontId="1"/>
  </si>
  <si>
    <t>自社の労働者の育児休業・産後パパ育取得事例の収集・提供</t>
    <rPh sb="7" eb="11">
      <t>イクジキュウギョウ</t>
    </rPh>
    <rPh sb="12" eb="14">
      <t>サンゴ</t>
    </rPh>
    <rPh sb="16" eb="21">
      <t>イクシュトクジレイ</t>
    </rPh>
    <phoneticPr fontId="1"/>
  </si>
  <si>
    <t>自社の労働者へ育児休業・産後パパ育休に関する制度及び育児休業取得促進に関する方針の周知</t>
    <rPh sb="7" eb="9">
      <t>イクジ</t>
    </rPh>
    <rPh sb="9" eb="11">
      <t>キュウギョウ</t>
    </rPh>
    <rPh sb="12" eb="14">
      <t>サンゴ</t>
    </rPh>
    <rPh sb="16" eb="18">
      <t>イクキュウ</t>
    </rPh>
    <rPh sb="22" eb="24">
      <t>セイド</t>
    </rPh>
    <rPh sb="24" eb="25">
      <t>オヨ</t>
    </rPh>
    <rPh sb="26" eb="30">
      <t>イクジキュウギョウ</t>
    </rPh>
    <rPh sb="30" eb="32">
      <t>シュトク</t>
    </rPh>
    <rPh sb="32" eb="34">
      <t>ソクシン</t>
    </rPh>
    <rPh sb="35" eb="36">
      <t>カン</t>
    </rPh>
    <phoneticPr fontId="1"/>
  </si>
  <si>
    <t>＊適用期間：令和6年7月1日から令和7年6月30日</t>
    <rPh sb="1" eb="5">
      <t>テキヨウキカン</t>
    </rPh>
    <rPh sb="6" eb="8">
      <t>レイワ</t>
    </rPh>
    <rPh sb="9" eb="10">
      <t>ネン</t>
    </rPh>
    <rPh sb="11" eb="12">
      <t>ガツ</t>
    </rPh>
    <rPh sb="13" eb="14">
      <t>ヒ</t>
    </rPh>
    <rPh sb="16" eb="18">
      <t>レイワ</t>
    </rPh>
    <rPh sb="19" eb="20">
      <t>ネン</t>
    </rPh>
    <rPh sb="21" eb="22">
      <t>ガツ</t>
    </rPh>
    <rPh sb="24" eb="25">
      <t>ニチ</t>
    </rPh>
    <phoneticPr fontId="1"/>
  </si>
  <si>
    <t>内容</t>
    <rPh sb="0" eb="2">
      <t>ナイヨウ</t>
    </rPh>
    <phoneticPr fontId="1"/>
  </si>
  <si>
    <t>実施している取組を選択（複数選択）してください。</t>
    <rPh sb="0" eb="2">
      <t>ジッシ</t>
    </rPh>
    <rPh sb="6" eb="8">
      <t>トリクミ</t>
    </rPh>
    <rPh sb="9" eb="11">
      <t>センタク</t>
    </rPh>
    <rPh sb="12" eb="14">
      <t>フクスウ</t>
    </rPh>
    <rPh sb="14" eb="16">
      <t>センタク</t>
    </rPh>
    <phoneticPr fontId="1"/>
  </si>
  <si>
    <t>就業規則等で定めている規程をプルタウンから選択してください</t>
    <rPh sb="0" eb="5">
      <t>シュウギョウキソクトウ</t>
    </rPh>
    <rPh sb="6" eb="7">
      <t>サダ</t>
    </rPh>
    <rPh sb="11" eb="13">
      <t>キテイ</t>
    </rPh>
    <rPh sb="21" eb="23">
      <t>センタク</t>
    </rPh>
    <phoneticPr fontId="1"/>
  </si>
  <si>
    <t>就業規則等で定めている規程をプルタウンから選択してください</t>
    <phoneticPr fontId="1"/>
  </si>
  <si>
    <t>（参考）2022年度</t>
    <rPh sb="1" eb="3">
      <t>サンコウ</t>
    </rPh>
    <rPh sb="8" eb="9">
      <t>ネン</t>
    </rPh>
    <rPh sb="9" eb="10">
      <t>ド</t>
    </rPh>
    <phoneticPr fontId="2"/>
  </si>
  <si>
    <t>2023年度</t>
    <rPh sb="4" eb="5">
      <t>ネン</t>
    </rPh>
    <rPh sb="5" eb="6">
      <t>ド</t>
    </rPh>
    <phoneticPr fontId="2"/>
  </si>
  <si>
    <t>2024年度</t>
    <rPh sb="4" eb="5">
      <t>ネン</t>
    </rPh>
    <rPh sb="5" eb="6">
      <t>ド</t>
    </rPh>
    <phoneticPr fontId="2"/>
  </si>
  <si>
    <t>2022年度</t>
    <rPh sb="4" eb="5">
      <t>ネン</t>
    </rPh>
    <rPh sb="5" eb="6">
      <t>ド</t>
    </rPh>
    <phoneticPr fontId="2"/>
  </si>
  <si>
    <t>（参考）
2023年</t>
    <rPh sb="1" eb="3">
      <t>サンコウ</t>
    </rPh>
    <rPh sb="9" eb="10">
      <t>ネン</t>
    </rPh>
    <phoneticPr fontId="2"/>
  </si>
  <si>
    <t>2024年</t>
    <rPh sb="4" eb="5">
      <t>ネン</t>
    </rPh>
    <phoneticPr fontId="2"/>
  </si>
  <si>
    <t>2025年</t>
    <rPh sb="4" eb="5">
      <t>ネン</t>
    </rPh>
    <phoneticPr fontId="2"/>
  </si>
  <si>
    <t>一人あたりの月平均時間外労働＝月平均時間外労働（※１）÷従業員数
※１　月平均時間外労働＝各年度の全従業員の全時間外労働時間×１/12
※２　小数点第１位まで記入
詳細は「応募要領」をご参照ください。</t>
    <phoneticPr fontId="1"/>
  </si>
  <si>
    <t xml:space="preserve">年次有給休暇の平均取得率＝「年次有給休暇取得日数の総計」÷「年次有給休暇付与日数の総計（前年度繰り越し分を除く総数）」×100
※小数点第１位まで記入。
</t>
    <rPh sb="0" eb="2">
      <t>ネンジ</t>
    </rPh>
    <rPh sb="2" eb="4">
      <t>ユウキュウ</t>
    </rPh>
    <rPh sb="4" eb="6">
      <t>キュウカ</t>
    </rPh>
    <rPh sb="7" eb="9">
      <t>ヘイキン</t>
    </rPh>
    <rPh sb="9" eb="11">
      <t>シュトク</t>
    </rPh>
    <rPh sb="11" eb="12">
      <t>リツ</t>
    </rPh>
    <rPh sb="14" eb="16">
      <t>ネンジ</t>
    </rPh>
    <rPh sb="16" eb="18">
      <t>ユウキュウ</t>
    </rPh>
    <rPh sb="18" eb="20">
      <t>キュウカ</t>
    </rPh>
    <rPh sb="20" eb="22">
      <t>シュトク</t>
    </rPh>
    <rPh sb="22" eb="24">
      <t>ニッスウ</t>
    </rPh>
    <rPh sb="25" eb="27">
      <t>ソウケイ</t>
    </rPh>
    <rPh sb="30" eb="32">
      <t>ネンジ</t>
    </rPh>
    <rPh sb="32" eb="34">
      <t>ユウキュウ</t>
    </rPh>
    <rPh sb="34" eb="36">
      <t>キュウカ</t>
    </rPh>
    <rPh sb="36" eb="38">
      <t>フヨ</t>
    </rPh>
    <rPh sb="38" eb="40">
      <t>ニッスウ</t>
    </rPh>
    <rPh sb="41" eb="43">
      <t>ソウケイ</t>
    </rPh>
    <rPh sb="44" eb="47">
      <t>ゼンネンド</t>
    </rPh>
    <rPh sb="47" eb="48">
      <t>ク</t>
    </rPh>
    <rPh sb="49" eb="50">
      <t>コ</t>
    </rPh>
    <rPh sb="51" eb="52">
      <t>ブン</t>
    </rPh>
    <rPh sb="53" eb="54">
      <t>ノゾ</t>
    </rPh>
    <rPh sb="55" eb="57">
      <t>ソウスウ</t>
    </rPh>
    <rPh sb="65" eb="68">
      <t>ショウスウテン</t>
    </rPh>
    <rPh sb="68" eb="69">
      <t>ダイ</t>
    </rPh>
    <rPh sb="70" eb="71">
      <t>イ</t>
    </rPh>
    <rPh sb="73" eb="75">
      <t>キニュウ</t>
    </rPh>
    <phoneticPr fontId="1"/>
  </si>
  <si>
    <t>くるみん・プラチナくるみんについて
https://www.mhlw.go.jp/stf/seisakunitsuite/bunya/kodomo/shokuba_kosodate/kurumin/index.html
該当する選択肢のラジオボタンにチェックを入れてください。「取得している」を選んだ場合は、取得時期を西暦で記入してください。</t>
    <phoneticPr fontId="1"/>
  </si>
  <si>
    <t xml:space="preserve">ハマふれんどについて
https://www.hamafriend.jp/about.html
該当する内容にチェックをしてください。
</t>
    <phoneticPr fontId="1"/>
  </si>
  <si>
    <t>該当する選択肢のラジオボタンにチェックを入れてください。
「実施している」を選んだ場合は、該当する取組内容にチェックを入れてください。「その他」を選択した場合は、欄に具体的に記入してください。</t>
    <rPh sb="0" eb="28">
      <t>ラ</t>
    </rPh>
    <rPh sb="60" eb="61">
      <t>イ</t>
    </rPh>
    <phoneticPr fontId="1"/>
  </si>
  <si>
    <t>制度はない</t>
    <phoneticPr fontId="1"/>
  </si>
  <si>
    <t>該当する選択肢のラジオボタンにチェックを入れてください。
「行っている」を選んだ場合は、該当する取組内容にチェックをいれてください。
「その他」を選択した場合は、欄に具体的に記入してください。</t>
    <rPh sb="0" eb="28">
      <t>ラ</t>
    </rPh>
    <rPh sb="31" eb="32">
      <t>オコナ</t>
    </rPh>
    <phoneticPr fontId="1"/>
  </si>
  <si>
    <t>　　「賃金規程」等</t>
    <rPh sb="3" eb="5">
      <t>チンギン</t>
    </rPh>
    <rPh sb="5" eb="7">
      <t>キテイ</t>
    </rPh>
    <rPh sb="8" eb="9">
      <t>ナド</t>
    </rPh>
    <phoneticPr fontId="1"/>
  </si>
  <si>
    <t>　③関係規程 「育児・介護休業規程」</t>
    <rPh sb="2" eb="6">
      <t>カンケイキテイ</t>
    </rPh>
    <phoneticPr fontId="2"/>
  </si>
  <si>
    <t>該当する選択肢のラジオボタンにチェックを入れてください。
「取り組んでいる」を選んだ場合は、理念に該当する事項にチェックを入れてください。「その他」を選択した場合は、欄に具体的に記入してください。
ここでの経営者の理念とは、「ワーク・ライフ・バランスの実現や男女がともに力を発揮することができる」を前提として「働きやすく働きがいのある職場環境づくりを行う」ことです。そのため、「業務改善」「経営の効率化」といった業績の向上に直結するような内容や、「従業員の教育訓練の実施」「資格取得に対する協力」といった社員の能力開発に関する内容は該当しません。</t>
    <rPh sb="0" eb="28">
      <t>ラ</t>
    </rPh>
    <rPh sb="62" eb="63">
      <t>イ</t>
    </rPh>
    <phoneticPr fontId="1"/>
  </si>
  <si>
    <r>
      <t>該当する選択肢のラジオボタンにチェックを入れてください。
「把握している」を選んだ場合は、該当する実施方法にチェックを入れてください。「その他」を選択した場合は、欄に具体的に記入してください。
年1回以上、月１回、四半期ごと等、</t>
    </r>
    <r>
      <rPr>
        <u/>
        <sz val="11"/>
        <color theme="1"/>
        <rFont val="HGPｺﾞｼｯｸM"/>
        <family val="3"/>
        <charset val="128"/>
      </rPr>
      <t>定期的に実施されている取組</t>
    </r>
    <r>
      <rPr>
        <sz val="11"/>
        <color theme="1"/>
        <rFont val="HGPｺﾞｼｯｸM"/>
        <family val="3"/>
        <charset val="128"/>
      </rPr>
      <t>について回答してください。</t>
    </r>
    <rPh sb="0" eb="28">
      <t>ラ</t>
    </rPh>
    <phoneticPr fontId="1"/>
  </si>
  <si>
    <r>
      <t>該当する選択肢のラジオボタンにチェックを入れてください。
「実施している」を選んだ場合は、該当する実施方法にチェックを入れてください。
「外部講師による研修」を選択した場合は、講師名を記入してください。
「その他」を選択した場合は、欄に具体的に記入してください。
年1回以上、月１回、四半期ごと等、</t>
    </r>
    <r>
      <rPr>
        <u/>
        <sz val="11"/>
        <color theme="1"/>
        <rFont val="HGPｺﾞｼｯｸM"/>
        <family val="3"/>
        <charset val="128"/>
      </rPr>
      <t>定期的に実施されている取組</t>
    </r>
    <r>
      <rPr>
        <sz val="11"/>
        <color theme="1"/>
        <rFont val="HGPｺﾞｼｯｸM"/>
        <family val="3"/>
        <charset val="128"/>
      </rPr>
      <t>について回答してください。</t>
    </r>
    <rPh sb="0" eb="28">
      <t>ラ</t>
    </rPh>
    <rPh sb="52" eb="54">
      <t>ホウホウ</t>
    </rPh>
    <rPh sb="71" eb="75">
      <t>ガイブコウシ</t>
    </rPh>
    <rPh sb="78" eb="80">
      <t>ケンシュウ</t>
    </rPh>
    <rPh sb="82" eb="84">
      <t>センタク</t>
    </rPh>
    <rPh sb="86" eb="88">
      <t>バアイ</t>
    </rPh>
    <rPh sb="90" eb="93">
      <t>コウシメイ</t>
    </rPh>
    <rPh sb="94" eb="96">
      <t>キニュウ</t>
    </rPh>
    <phoneticPr fontId="1"/>
  </si>
  <si>
    <t>該当する選択肢のラジオボタンにチェックを入れてください。
「設置、または選定をしている」を選んだ場合は、該当する実施内容にチェックを入れたうえで、具体名（部署名またはチーム名）を記入してください。</t>
    <rPh sb="0" eb="28">
      <t>ラ</t>
    </rPh>
    <rPh sb="74" eb="77">
      <t>グタイメイ</t>
    </rPh>
    <rPh sb="78" eb="81">
      <t>ブショメイ</t>
    </rPh>
    <rPh sb="87" eb="88">
      <t>メイ</t>
    </rPh>
    <rPh sb="90" eb="92">
      <t>キニュウ</t>
    </rPh>
    <phoneticPr fontId="1"/>
  </si>
  <si>
    <t>該当する選択肢のラジオボタンにチェックを入れてください。
「行っている」を選んだ場合は、該当する取組内容にチェックを入れてください。
「その他」を選択した場合は、欄に具体的に記入してください。</t>
    <rPh sb="0" eb="28">
      <t>ラ</t>
    </rPh>
    <phoneticPr fontId="1"/>
  </si>
  <si>
    <t>該当する選択肢のラジオボタンにチェックを入れてください。
「目標を設定し、周知している」を選んだ場合は、全員〇日以上休暇取得、平均年休取得率〇％以上といった数値目標を記入してください。
全ての企業において、年10日以上の年次有給休暇が付与される労働者は、年５日取得させることが義務付けられているため、数値目標が５日を超えない場合は×となります。
既存の目標が達成済みの場合は、新たな目標を設定し、全従業員に周知してください。</t>
    <rPh sb="0" eb="28">
      <t>ラ</t>
    </rPh>
    <rPh sb="31" eb="33">
      <t>モクヒョウ</t>
    </rPh>
    <rPh sb="34" eb="36">
      <t>セッテイ</t>
    </rPh>
    <rPh sb="38" eb="40">
      <t>シュウチ</t>
    </rPh>
    <phoneticPr fontId="1"/>
  </si>
  <si>
    <t>該当する選択肢のラジオボタンにチェックを入れてください。
「啓発を行っている」を選んだ場合は、該当する取組内容にチェックを入れてください。
「その他」を選択した場合は、欄に具体的に記入してください。</t>
    <rPh sb="0" eb="28">
      <t>ラ</t>
    </rPh>
    <phoneticPr fontId="1"/>
  </si>
  <si>
    <t xml:space="preserve">
該当する選択肢のラジオボタンにチェックを入れてください。
「制度がある」を選んだ場合は、該当する内容にチェックを入れ、根拠規程・条項をそれぞれ記入してください。
職種の転換制度は、従業員の柔軟な働き方の一環として認めている場合に限ります。会社都合のみによる場合は認められません。
非正規社員が契約期間５年を超えた場合の「無期転換」は、法律に規定されたルールであるため対象外です。</t>
    <rPh sb="1" eb="29">
      <t>ラ</t>
    </rPh>
    <phoneticPr fontId="1"/>
  </si>
  <si>
    <t>該当する選択肢のラジオボタンにチェックを入れてください。
「実施している」を選んだ場合は、該当する取組内容にチェックを入れてください。「その他」を選択した場合は、欄に具体的に記入してください。
現在「対象者」がいなくても、制度や取組がある場合は、該当する取組に○をつけてください。
ここでの「対象者」は、育児・介護休業法における「育児休業の対象となる労働者」で、「原則として１歳に満たない子を養育する男女労働者」等のことです。</t>
    <rPh sb="0" eb="28">
      <t>ラ</t>
    </rPh>
    <rPh sb="50" eb="52">
      <t>トリクミ</t>
    </rPh>
    <rPh sb="52" eb="54">
      <t>ナイヨウ</t>
    </rPh>
    <phoneticPr fontId="1"/>
  </si>
  <si>
    <t>該当する選択肢のラジオボタンにチェックを入れてください。
「実施している」を選んだ場合は、該当する実施内容にチェックを入れてください。
「その他」を選択した場合は、欄に具体的に記入してください。
シェアオフィス等のテレワーク拠点の設置は、問11の選択肢「サテライトオフィス」に含まれますので、この設問に対する回答には該当しません。</t>
    <rPh sb="0" eb="28">
      <t>ラ</t>
    </rPh>
    <phoneticPr fontId="1"/>
  </si>
  <si>
    <t>該当する選択肢のラジオボタンにチェックを入れてください。
「実施している」を選んだ場合は、該当する実施内容にチェックを入れてください。
「その他」を選択した場合は、欄に具体的に記入してください。
雰囲気づくりに関することではなく、研修の実施や資料の回覧等、具体的な取組を記入してください。</t>
    <rPh sb="0" eb="28">
      <t>ラ</t>
    </rPh>
    <rPh sb="50" eb="52">
      <t>ジッシ</t>
    </rPh>
    <phoneticPr fontId="1"/>
  </si>
  <si>
    <t xml:space="preserve">該当する選択肢のラジオボタンにチェックを入れてください。
「目標を設定し、周知している」を選んだ場合は、数値目標、達成期限を記入し、該当する周知方法にチェックを入れてください。「その他」を選択した場合は、欄に具体的に記入してください。
○達成期限の考え方について
①現時点で対象者がいる場合は、達成期限を設定してください。達成期限については、〇年以内等、具体的な期限を記入してください。
②対象者がいない場合は、今後の雇用を想定して、申請日までに目標を設定し、周知してください。既存の目標が達成済みの場合は、新たな目標を設定し、周知してください。ただし、対象者がいない場合は、達成期限がない場合も該当としています。
</t>
    <rPh sb="0" eb="28">
      <t>ラ</t>
    </rPh>
    <rPh sb="30" eb="32">
      <t>モクヒョウ</t>
    </rPh>
    <rPh sb="33" eb="35">
      <t>セッテイ</t>
    </rPh>
    <rPh sb="37" eb="39">
      <t>シュウチ</t>
    </rPh>
    <rPh sb="52" eb="56">
      <t>スウチモクヒョウ</t>
    </rPh>
    <rPh sb="57" eb="61">
      <t>タッセイキゲン</t>
    </rPh>
    <rPh sb="62" eb="64">
      <t>キニュウ</t>
    </rPh>
    <rPh sb="66" eb="68">
      <t>ガイトウ</t>
    </rPh>
    <rPh sb="70" eb="74">
      <t>シュウチホウホウ</t>
    </rPh>
    <rPh sb="120" eb="124">
      <t>タッセイキゲン</t>
    </rPh>
    <rPh sb="125" eb="126">
      <t>カンガ</t>
    </rPh>
    <rPh sb="127" eb="128">
      <t>カタ</t>
    </rPh>
    <rPh sb="278" eb="281">
      <t>タイショウシャ</t>
    </rPh>
    <rPh sb="285" eb="287">
      <t>バアイ</t>
    </rPh>
    <rPh sb="289" eb="291">
      <t>タッセイ</t>
    </rPh>
    <rPh sb="291" eb="293">
      <t>キゲン</t>
    </rPh>
    <rPh sb="296" eb="298">
      <t>バアイ</t>
    </rPh>
    <rPh sb="299" eb="301">
      <t>ガイトウ</t>
    </rPh>
    <phoneticPr fontId="1"/>
  </si>
  <si>
    <r>
      <t xml:space="preserve">
　育児・介護休業法に基づく「育児休業」「子の看護等休暇」「育児短時間」について、貴社で定めている規程をプルダウンから選択してください。
　貴社の制度が育児・介護休業法で定められている法令を上回っている場合は、根拠となる規程・条項をそれぞれ記入してください（条項の記入漏れにご注意下さい）。
・ここで記載があるもののほかに、法令を上回る制度が、他にある場合は、「制度内容：その他」に制度内容を記載し、併せて根拠規程・条項をそれぞれ記入してください（条項の記入漏れにご注意下さい）。
17①「育児休業：対象とする子の年齢」について
　保育園等に入所できない等の理由により1歳6か月、または2歳までの取得ができるのは法令の範囲内であり、ここで示す「1歳以上」には含まれません。
17②「中抜けの時間休」について
  始業、または終業の時間に連続してではなく、就業時間の途中に抜けて再び戻ってくるような、弾力的に利用できる時間休を意味しています。
</t>
    </r>
    <r>
      <rPr>
        <u/>
        <sz val="11"/>
        <rFont val="HGPｺﾞｼｯｸM"/>
        <family val="3"/>
        <charset val="128"/>
      </rPr>
      <t xml:space="preserve">
</t>
    </r>
    <rPh sb="3" eb="5">
      <t>イクジ</t>
    </rPh>
    <rPh sb="12" eb="13">
      <t>モト</t>
    </rPh>
    <rPh sb="16" eb="20">
      <t>イクジキュウギョウ</t>
    </rPh>
    <rPh sb="22" eb="23">
      <t>コ</t>
    </rPh>
    <rPh sb="24" eb="27">
      <t>カンゴトウ</t>
    </rPh>
    <rPh sb="27" eb="29">
      <t>キュウカ</t>
    </rPh>
    <rPh sb="31" eb="33">
      <t>イクジ</t>
    </rPh>
    <rPh sb="33" eb="36">
      <t>タンジカン</t>
    </rPh>
    <rPh sb="42" eb="44">
      <t>キシャ</t>
    </rPh>
    <rPh sb="45" eb="46">
      <t>サダ</t>
    </rPh>
    <rPh sb="50" eb="52">
      <t>キテイ</t>
    </rPh>
    <rPh sb="60" eb="62">
      <t>センタク</t>
    </rPh>
    <rPh sb="72" eb="74">
      <t>キシャ</t>
    </rPh>
    <rPh sb="75" eb="77">
      <t>セイド</t>
    </rPh>
    <rPh sb="94" eb="96">
      <t>ホウレイ</t>
    </rPh>
    <rPh sb="97" eb="99">
      <t>ウワマワ</t>
    </rPh>
    <rPh sb="103" eb="105">
      <t>バアイ</t>
    </rPh>
    <rPh sb="131" eb="133">
      <t>ジョウコウ</t>
    </rPh>
    <rPh sb="134" eb="137">
      <t>キニュウモ</t>
    </rPh>
    <rPh sb="140" eb="142">
      <t>チュウイ</t>
    </rPh>
    <rPh sb="142" eb="143">
      <t>クダ</t>
    </rPh>
    <rPh sb="153" eb="155">
      <t>キサイ</t>
    </rPh>
    <rPh sb="165" eb="167">
      <t>ホウレイ</t>
    </rPh>
    <rPh sb="168" eb="170">
      <t>ウワマワ</t>
    </rPh>
    <rPh sb="171" eb="173">
      <t>セイド</t>
    </rPh>
    <rPh sb="175" eb="176">
      <t>ホカ</t>
    </rPh>
    <rPh sb="179" eb="181">
      <t>バアイ</t>
    </rPh>
    <rPh sb="184" eb="186">
      <t>セイド</t>
    </rPh>
    <rPh sb="186" eb="188">
      <t>ナイヨウ</t>
    </rPh>
    <rPh sb="191" eb="192">
      <t>タ</t>
    </rPh>
    <rPh sb="194" eb="196">
      <t>セイド</t>
    </rPh>
    <rPh sb="196" eb="198">
      <t>ナイヨウ</t>
    </rPh>
    <rPh sb="199" eb="201">
      <t>キサイ</t>
    </rPh>
    <rPh sb="203" eb="204">
      <t>アワ</t>
    </rPh>
    <rPh sb="251" eb="255">
      <t>イクジキュウギョウ</t>
    </rPh>
    <rPh sb="256" eb="258">
      <t>タイショウ</t>
    </rPh>
    <rPh sb="261" eb="262">
      <t>コ</t>
    </rPh>
    <rPh sb="263" eb="265">
      <t>ネンレイ</t>
    </rPh>
    <rPh sb="272" eb="275">
      <t>ホイクエン</t>
    </rPh>
    <rPh sb="275" eb="276">
      <t>トウ</t>
    </rPh>
    <rPh sb="277" eb="279">
      <t>ニュウショ</t>
    </rPh>
    <rPh sb="283" eb="284">
      <t>トウ</t>
    </rPh>
    <rPh sb="285" eb="287">
      <t>リユウ</t>
    </rPh>
    <rPh sb="291" eb="292">
      <t>サイ</t>
    </rPh>
    <rPh sb="294" eb="295">
      <t>ゲツ</t>
    </rPh>
    <rPh sb="300" eb="301">
      <t>サイ</t>
    </rPh>
    <rPh sb="348" eb="350">
      <t>ナカヌ</t>
    </rPh>
    <rPh sb="363" eb="365">
      <t>シギョウ</t>
    </rPh>
    <rPh sb="369" eb="371">
      <t>シュウギョウ</t>
    </rPh>
    <rPh sb="372" eb="374">
      <t>ジカン</t>
    </rPh>
    <rPh sb="375" eb="377">
      <t>レンゾク</t>
    </rPh>
    <rPh sb="384" eb="388">
      <t>シュウギョウジカン</t>
    </rPh>
    <rPh sb="389" eb="391">
      <t>トチュウ</t>
    </rPh>
    <rPh sb="392" eb="393">
      <t>ヌ</t>
    </rPh>
    <rPh sb="395" eb="396">
      <t>フタタ</t>
    </rPh>
    <rPh sb="397" eb="398">
      <t>モド</t>
    </rPh>
    <rPh sb="406" eb="409">
      <t>ダンリョクテキ</t>
    </rPh>
    <rPh sb="410" eb="412">
      <t>リヨウ</t>
    </rPh>
    <rPh sb="415" eb="417">
      <t>ジカン</t>
    </rPh>
    <rPh sb="417" eb="418">
      <t>ヤス</t>
    </rPh>
    <rPh sb="419" eb="421">
      <t>イミ</t>
    </rPh>
    <phoneticPr fontId="1"/>
  </si>
  <si>
    <t xml:space="preserve">
育児・介護休業法に基づく「介護休業」「介護休暇」について、貴社で定めている制度をプルダウンから選択してください。
貴社の制度が育児・介護休業法で定められている法令を上回っている場合は、根拠となる規程・条項をそれぞれ記入してください。
ここで記載があるもののほかに、法令を上回る制度が、他にある場合は、「制度内容：その他」に制度内容を記載し、併せて根拠規程・条項をそれぞれ記入してください。
19-②「中抜けの時間休」について
  始業、または終業の時間に連続してではなく、就業時間の途中に抜けて再び戻ってくるような、弾力的に利用できる時間休を意味しています。
</t>
    <rPh sb="2" eb="4">
      <t>イクジ</t>
    </rPh>
    <rPh sb="15" eb="17">
      <t>カイゴ</t>
    </rPh>
    <rPh sb="21" eb="25">
      <t>カイゴキュウカ</t>
    </rPh>
    <rPh sb="157" eb="159">
      <t>ナイヨウ</t>
    </rPh>
    <phoneticPr fontId="1"/>
  </si>
  <si>
    <t>該当する選択肢のラジオボタンにチェックを入れてください。
「実施している」を選んだ場合は、該当する取組内容にチェックを入れてください。
「その他」を選択した場合は、欄に具体的に記入してください。
実施内容として休暇制度にチェックをいれた場合は、根拠規定・条項をそれぞれ記載してください。（特に「条項」の記入漏れが多くなっています）。
シフト調整や雰囲気づくりなどの配慮ではなく、具体的な取組を記入してください。</t>
    <rPh sb="0" eb="28">
      <t>ラ</t>
    </rPh>
    <rPh sb="101" eb="103">
      <t>ジッシ</t>
    </rPh>
    <rPh sb="103" eb="105">
      <t>ナイヨウ</t>
    </rPh>
    <rPh sb="108" eb="112">
      <t>キュウカセイド</t>
    </rPh>
    <rPh sb="121" eb="123">
      <t>バアイ</t>
    </rPh>
    <rPh sb="125" eb="127">
      <t>コンキョ</t>
    </rPh>
    <rPh sb="127" eb="129">
      <t>キテイ</t>
    </rPh>
    <rPh sb="130" eb="132">
      <t>ジョウコウ</t>
    </rPh>
    <rPh sb="137" eb="139">
      <t>キサイ</t>
    </rPh>
    <phoneticPr fontId="1"/>
  </si>
  <si>
    <t xml:space="preserve">該当する取組のチェックボックスにチェック（複数チェック可）を入れてください。（複数の取組を実施していなければ、該当にはなりません。）
チェックをした場合は、「内容」の欄に、実際の取り組み内容を記入してください。
【記載例】
・「研修の実施」：内容、対象、実施日等
・「相談窓口設置」：対象者、担当部署等
・「事例の収集・提供」：収集、提供手法等
・「方針の周知」：周知方法
</t>
    <rPh sb="4" eb="6">
      <t>トリクミ</t>
    </rPh>
    <rPh sb="21" eb="23">
      <t>フクスウ</t>
    </rPh>
    <rPh sb="27" eb="28">
      <t>カ</t>
    </rPh>
    <rPh sb="39" eb="41">
      <t>フクスウ</t>
    </rPh>
    <rPh sb="42" eb="44">
      <t>トリクミ</t>
    </rPh>
    <rPh sb="45" eb="47">
      <t>ジッシ</t>
    </rPh>
    <rPh sb="55" eb="57">
      <t>ガイトウ</t>
    </rPh>
    <rPh sb="80" eb="82">
      <t>ナイヨウ</t>
    </rPh>
    <rPh sb="84" eb="85">
      <t>ラン</t>
    </rPh>
    <rPh sb="87" eb="89">
      <t>ジッサイ</t>
    </rPh>
    <rPh sb="90" eb="91">
      <t>ト</t>
    </rPh>
    <rPh sb="92" eb="93">
      <t>ク</t>
    </rPh>
    <rPh sb="94" eb="96">
      <t>ナイヨウ</t>
    </rPh>
    <rPh sb="109" eb="112">
      <t>キサイレイ</t>
    </rPh>
    <rPh sb="156" eb="158">
      <t>ジレイ</t>
    </rPh>
    <rPh sb="159" eb="161">
      <t>シュウシュウ</t>
    </rPh>
    <rPh sb="162" eb="164">
      <t>テイキョウ</t>
    </rPh>
    <rPh sb="166" eb="168">
      <t>シュウシュウ</t>
    </rPh>
    <rPh sb="169" eb="173">
      <t>テイキョウシュホウ</t>
    </rPh>
    <rPh sb="173" eb="174">
      <t>トウ</t>
    </rPh>
    <rPh sb="177" eb="179">
      <t>ホウシン</t>
    </rPh>
    <rPh sb="180" eb="182">
      <t>シュウチ</t>
    </rPh>
    <rPh sb="184" eb="188">
      <t>シュウチホウホウ</t>
    </rPh>
    <phoneticPr fontId="1"/>
  </si>
  <si>
    <t>該当する取組のチェックボックスにチェック（複数チェック可）を入れてください。（複数の取組を実施していなければ、該当にはなりません。）
チェックをした場合は、「内容」の欄に、実際の取組内容を記入してください。
【記載例】
・「研修の実施」：内容、対象、実施日等
・「相談窓口設置」：対象者、担当部署等
・「事例の収集・提供」：収集、提供手法等
・「方針の周知」：周知方法</t>
    <rPh sb="127" eb="130">
      <t>ジッシビ</t>
    </rPh>
    <rPh sb="130" eb="131">
      <t>トウ</t>
    </rPh>
    <rPh sb="146" eb="150">
      <t>タントウブショ</t>
    </rPh>
    <rPh sb="150" eb="151">
      <t>トウ</t>
    </rPh>
    <rPh sb="171" eb="172">
      <t>トウ</t>
    </rPh>
    <phoneticPr fontId="1"/>
  </si>
  <si>
    <t>該当する選択肢のラジオボタンにチェックを入れてください。
「周知している」を選んだ場合は、該当する周知方法にチェックを入れてください。
「その他」を選択した場合は、欄に具体的に記入してください。
社内で待遇に男女の区別がないのであえて目標を定める必要性がないと判断した場合も、〇％以上といった数値目標を記入してください。
達成期限については、〇年以内等、具体的な期限を記入してください。</t>
    <rPh sb="0" eb="28">
      <t>ラ</t>
    </rPh>
    <rPh sb="60" eb="61">
      <t>イ</t>
    </rPh>
    <phoneticPr fontId="1"/>
  </si>
  <si>
    <t>2024年度の一人あたりの月平均時間外労働（ここでは、あらかじめ定められた所定労働時間を超える時間のこと）の実績が2023年度から減少している。または10時間未満となっている。</t>
    <phoneticPr fontId="2"/>
  </si>
  <si>
    <t>【加点項目：№7・№14・№20、3項目とも該当する場合は５点加点】
2025年度の年次有給休暇の取得日数や取得率等の数値目標を設定し、全従業員に周知している。
※取得日数の目標が6日以上、または取得率が記載されている場合、○となります。</t>
    <rPh sb="40" eb="42">
      <t>ネンド</t>
    </rPh>
    <rPh sb="43" eb="45">
      <t>ネンジ</t>
    </rPh>
    <rPh sb="45" eb="47">
      <t>ユウキュウ</t>
    </rPh>
    <rPh sb="47" eb="49">
      <t>キュウカ</t>
    </rPh>
    <rPh sb="50" eb="52">
      <t>シュトク</t>
    </rPh>
    <rPh sb="52" eb="54">
      <t>ニッスウ</t>
    </rPh>
    <rPh sb="55" eb="58">
      <t>シュトクリツ</t>
    </rPh>
    <rPh sb="58" eb="59">
      <t>トウ</t>
    </rPh>
    <rPh sb="60" eb="62">
      <t>スウチ</t>
    </rPh>
    <rPh sb="62" eb="64">
      <t>モクヒョウ</t>
    </rPh>
    <rPh sb="65" eb="67">
      <t>セッテイ</t>
    </rPh>
    <rPh sb="74" eb="76">
      <t>シュウチ</t>
    </rPh>
    <rPh sb="84" eb="87">
      <t>シュトクヒ</t>
    </rPh>
    <rPh sb="87" eb="88">
      <t>スウ</t>
    </rPh>
    <rPh sb="89" eb="91">
      <t>モクヒョウ</t>
    </rPh>
    <rPh sb="93" eb="94">
      <t>ニチ</t>
    </rPh>
    <rPh sb="94" eb="96">
      <t>イジョウ</t>
    </rPh>
    <rPh sb="100" eb="103">
      <t>シュトクリツ</t>
    </rPh>
    <rPh sb="104" eb="106">
      <t>キサイ</t>
    </rPh>
    <rPh sb="111" eb="113">
      <t>バアイ</t>
    </rPh>
    <phoneticPr fontId="2"/>
  </si>
  <si>
    <t>2024年度の年次有給休暇の平均取得率の実績が2023年度から増加している。または70％を超えている。</t>
    <phoneticPr fontId="2"/>
  </si>
  <si>
    <t xml:space="preserve">ワーク・ライフ・バランスに関する独自の有給休暇制度がある。
※就業規則等に明文化した休暇制度であることが必要です。運用で実施しているだけでは該当になりません。
※「制度内容」にチェックつけた際は、「根拠規定・条項」をそれぞれ記入してください（特に「条項」の記入漏れが多くなっています）。
</t>
    <rPh sb="13" eb="14">
      <t>カン</t>
    </rPh>
    <rPh sb="16" eb="18">
      <t>ドクジ</t>
    </rPh>
    <rPh sb="44" eb="46">
      <t>キュウカ</t>
    </rPh>
    <rPh sb="62" eb="64">
      <t>ジッシ</t>
    </rPh>
    <rPh sb="72" eb="74">
      <t>ガイトウ</t>
    </rPh>
    <phoneticPr fontId="2"/>
  </si>
  <si>
    <t xml:space="preserve">従業員の希望に応じた時間や場所にとらわれない働き方の制度がある。
※就業規則等に明文化した制度であることが必要です。運用で実施しているだけでは該当になりません。
※「制度内容」にチェックつけた際は、「根拠規定・条項」をそれぞれ記入してください（特に「条項」の記入漏れが多くなっています）。
</t>
    <rPh sb="0" eb="3">
      <t>ジュウギョウイン</t>
    </rPh>
    <rPh sb="4" eb="6">
      <t>キボウ</t>
    </rPh>
    <rPh sb="7" eb="8">
      <t>オウ</t>
    </rPh>
    <rPh sb="26" eb="28">
      <t>セイド</t>
    </rPh>
    <phoneticPr fontId="2"/>
  </si>
  <si>
    <t xml:space="preserve">限定正社員制度がある。
※就業規則等に明文化した制度であることが必要です。運用で実施しているだけでは該当になりません。
※「制度内容」にチェックつけた際は、「根拠規定・条項」をそれぞれ記入してください（特に「条項」の記入漏れが多くなっています）。
</t>
    <phoneticPr fontId="1"/>
  </si>
  <si>
    <t xml:space="preserve">従業員の希望に応じた職種の転換制度（一般職から総合職への転換等）、または非正規と正規の転換制度がある。
※就業規則等に明文化した制度であることが必要です。運用で実施しているだけでは該当になりません。
※「制度内容」にチェックつけた際は、「根拠規定・条項」をそれぞれ記入してください（特に「条項」の記入漏れが多くなっています）。
</t>
    <phoneticPr fontId="1"/>
  </si>
  <si>
    <r>
      <t xml:space="preserve">
育児休業・産後パパ育休（出生時育児休業）の申出が円滑に行われるよう、雇用環境整備の取組を</t>
    </r>
    <r>
      <rPr>
        <u/>
        <sz val="11"/>
        <color theme="1"/>
        <rFont val="HGPｺﾞｼｯｸM"/>
        <family val="3"/>
        <charset val="128"/>
      </rPr>
      <t>複数</t>
    </r>
    <r>
      <rPr>
        <sz val="11"/>
        <color theme="1"/>
        <rFont val="HGPｺﾞｼｯｸM"/>
        <family val="3"/>
        <charset val="128"/>
      </rPr>
      <t>行っている。</t>
    </r>
    <rPh sb="1" eb="3">
      <t>イクジ</t>
    </rPh>
    <rPh sb="3" eb="5">
      <t>キュウギョウ</t>
    </rPh>
    <rPh sb="6" eb="8">
      <t>サンゴ</t>
    </rPh>
    <rPh sb="10" eb="12">
      <t>イクキュウ</t>
    </rPh>
    <rPh sb="13" eb="16">
      <t>シュッセイジ</t>
    </rPh>
    <rPh sb="16" eb="18">
      <t>イクジ</t>
    </rPh>
    <rPh sb="18" eb="20">
      <t>キュウギョウ</t>
    </rPh>
    <rPh sb="22" eb="24">
      <t>モウシデ</t>
    </rPh>
    <rPh sb="25" eb="27">
      <t>エンカツ</t>
    </rPh>
    <rPh sb="28" eb="29">
      <t>オコナ</t>
    </rPh>
    <phoneticPr fontId="1"/>
  </si>
  <si>
    <t>育児休業・産後パパ育休（出生時育児休業）の取得率向上に向けた取組を実施している。</t>
    <rPh sb="5" eb="7">
      <t>サンゴ</t>
    </rPh>
    <rPh sb="9" eb="11">
      <t>イクキュウ</t>
    </rPh>
    <rPh sb="12" eb="15">
      <t>シュッセイジ</t>
    </rPh>
    <rPh sb="15" eb="17">
      <t>イクジ</t>
    </rPh>
    <rPh sb="17" eb="19">
      <t>キュウギョウ</t>
    </rPh>
    <rPh sb="24" eb="26">
      <t>コウジョウ</t>
    </rPh>
    <phoneticPr fontId="2"/>
  </si>
  <si>
    <t xml:space="preserve">
①育児休業について、就業規則等で法令を上回る制度を定めている。
※就業規則等に「上回る」内容を明文化していることが必要です。運用だけでは「上回る」には該当しません。</t>
    <rPh sb="42" eb="44">
      <t>ウワマワ</t>
    </rPh>
    <rPh sb="46" eb="48">
      <t>ナイヨウ</t>
    </rPh>
    <rPh sb="71" eb="73">
      <t>ウワマワ</t>
    </rPh>
    <rPh sb="77" eb="79">
      <t>ガイトウ</t>
    </rPh>
    <phoneticPr fontId="1"/>
  </si>
  <si>
    <t xml:space="preserve">
②子の看護等休暇について、就業規則等で法令を上回る制度を定めている。
※就業規則等に「上回る」内容を明文化していることが必要です。運用だけでは「上回る」には該当しません。</t>
    <phoneticPr fontId="1"/>
  </si>
  <si>
    <t xml:space="preserve">
③育児短時間について、就業規則等で法令を上回る制度を定めている。
※就業規則等に「上回る」内容を明文化していることが必要です。運用だけでは「上回る」には該当しません。</t>
    <phoneticPr fontId="1"/>
  </si>
  <si>
    <r>
      <t xml:space="preserve">
全従業員に対して、介護離職防止のための雇用環境整備の取組を</t>
    </r>
    <r>
      <rPr>
        <u/>
        <sz val="11"/>
        <color theme="1"/>
        <rFont val="HGPｺﾞｼｯｸM"/>
        <family val="3"/>
        <charset val="128"/>
      </rPr>
      <t>複数</t>
    </r>
    <r>
      <rPr>
        <sz val="11"/>
        <color theme="1"/>
        <rFont val="HGPｺﾞｼｯｸM"/>
        <family val="3"/>
        <charset val="128"/>
      </rPr>
      <t>行っている。</t>
    </r>
    <phoneticPr fontId="1"/>
  </si>
  <si>
    <t xml:space="preserve">
①介護休業について、就業規則等で法令を上回る制度を定めている。
※就業規則等に「上回る」内容を明文化していることが必要です。運用だけでは「上回る」には該当しません。</t>
    <phoneticPr fontId="2"/>
  </si>
  <si>
    <t xml:space="preserve">
②介護休暇について、就業規則等で法令を上回る制度を定めている。
※就業規則等に「上回る」内容を明文化していることが必要です。運用だけでは「上回る」には該当しません。</t>
    <phoneticPr fontId="1"/>
  </si>
  <si>
    <t>2025年４月１日現在の管理職（課長相当職以上）の女性割合が前年度の同日時点よりも増加している、または産業別女性管理職の平均（別紙２参照）を上回っている。
※右表には人数を入力してください。</t>
    <phoneticPr fontId="1"/>
  </si>
  <si>
    <t>2025年４月１日現在の係長相当職（主任・リーダー等）の女性割合が前年度の同日時点よりも増加している。
※右表には人数を入力してください。</t>
    <rPh sb="4" eb="5">
      <t>ネン</t>
    </rPh>
    <rPh sb="6" eb="7">
      <t>ガツ</t>
    </rPh>
    <rPh sb="8" eb="11">
      <t>ニチゲンザイ</t>
    </rPh>
    <rPh sb="12" eb="14">
      <t>カカリチョウ</t>
    </rPh>
    <rPh sb="14" eb="16">
      <t>ソウトウ</t>
    </rPh>
    <rPh sb="16" eb="17">
      <t>ショク</t>
    </rPh>
    <rPh sb="18" eb="20">
      <t>シュニン</t>
    </rPh>
    <rPh sb="25" eb="26">
      <t>ナド</t>
    </rPh>
    <rPh sb="28" eb="30">
      <t>ジョセイ</t>
    </rPh>
    <rPh sb="30" eb="32">
      <t>ワリアイ</t>
    </rPh>
    <rPh sb="33" eb="36">
      <t>ゼンネンド</t>
    </rPh>
    <rPh sb="37" eb="39">
      <t>ドウジツ</t>
    </rPh>
    <rPh sb="39" eb="41">
      <t>ジテン</t>
    </rPh>
    <rPh sb="44" eb="46">
      <t>ゾウカ</t>
    </rPh>
    <rPh sb="53" eb="54">
      <t>ミギ</t>
    </rPh>
    <rPh sb="54" eb="55">
      <t>オモテ</t>
    </rPh>
    <rPh sb="57" eb="59">
      <t>ニンズウ</t>
    </rPh>
    <rPh sb="60" eb="62">
      <t>ニュウリョク</t>
    </rPh>
    <phoneticPr fontId="2"/>
  </si>
  <si>
    <r>
      <t xml:space="preserve">妊娠、出産、育児、介護を機に退職した自社の従業員を再度雇用する制度がある。
</t>
    </r>
    <r>
      <rPr>
        <strike/>
        <sz val="11"/>
        <color theme="1"/>
        <rFont val="HGPｺﾞｼｯｸM"/>
        <family val="3"/>
        <charset val="128"/>
      </rPr>
      <t xml:space="preserve">
</t>
    </r>
    <r>
      <rPr>
        <sz val="11"/>
        <color theme="1"/>
        <rFont val="HGPｺﾞｼｯｸM"/>
        <family val="3"/>
        <charset val="128"/>
      </rPr>
      <t xml:space="preserve">※就業規則等に明文化した制度であることが必要です。運用で実施しているだけでは該当になりません。
</t>
    </r>
    <rPh sb="0" eb="2">
      <t>ニンシン</t>
    </rPh>
    <rPh sb="3" eb="5">
      <t>シュッサン</t>
    </rPh>
    <rPh sb="6" eb="8">
      <t>イクジ</t>
    </rPh>
    <rPh sb="9" eb="11">
      <t>カイゴ</t>
    </rPh>
    <rPh sb="12" eb="13">
      <t>キ</t>
    </rPh>
    <rPh sb="14" eb="16">
      <t>タイショク</t>
    </rPh>
    <rPh sb="18" eb="20">
      <t>ジシャ</t>
    </rPh>
    <rPh sb="21" eb="24">
      <t>ジュウギョウイン</t>
    </rPh>
    <rPh sb="25" eb="27">
      <t>サイド</t>
    </rPh>
    <rPh sb="27" eb="29">
      <t>コヨウ</t>
    </rPh>
    <rPh sb="31" eb="33">
      <t>セイド</t>
    </rPh>
    <phoneticPr fontId="2"/>
  </si>
  <si>
    <t xml:space="preserve">母性保護など性差に応じた健康管理支援や、その他の健康・医療に係る両立支援を実施している。
※休暇制度は、就業規則等に明文化した制度であることが必要です。運用で実施しているだけでは該当になりません。
</t>
    <rPh sb="0" eb="2">
      <t>ボセイ</t>
    </rPh>
    <rPh sb="2" eb="4">
      <t>ホゴ</t>
    </rPh>
    <rPh sb="6" eb="8">
      <t>セイサ</t>
    </rPh>
    <rPh sb="9" eb="10">
      <t>オウ</t>
    </rPh>
    <rPh sb="12" eb="14">
      <t>ケンコウ</t>
    </rPh>
    <rPh sb="14" eb="16">
      <t>カンリ</t>
    </rPh>
    <rPh sb="16" eb="18">
      <t>シエン</t>
    </rPh>
    <rPh sb="22" eb="23">
      <t>タ</t>
    </rPh>
    <rPh sb="24" eb="26">
      <t>ケンコウ</t>
    </rPh>
    <rPh sb="27" eb="29">
      <t>イリョウ</t>
    </rPh>
    <rPh sb="30" eb="31">
      <t>カカ</t>
    </rPh>
    <rPh sb="32" eb="34">
      <t>リョウリツ</t>
    </rPh>
    <rPh sb="34" eb="36">
      <t>シエン</t>
    </rPh>
    <rPh sb="37" eb="39">
      <t>ジッシ</t>
    </rPh>
    <phoneticPr fontId="2"/>
  </si>
  <si>
    <t>有給の妊産婦の保健指導・健康診査のための休暇</t>
    <rPh sb="0" eb="2">
      <t>ユウキュウ</t>
    </rPh>
    <phoneticPr fontId="2"/>
  </si>
  <si>
    <r>
      <t>＊　日本標準産業分類（</t>
    </r>
    <r>
      <rPr>
        <sz val="11"/>
        <rFont val="游ゴシック"/>
        <family val="3"/>
        <charset val="128"/>
        <scheme val="minor"/>
      </rPr>
      <t>令和５年７月告示、令和６年4月1日施行)の大分類</t>
    </r>
    <r>
      <rPr>
        <sz val="11"/>
        <color rgb="FFFF0000"/>
        <rFont val="游ゴシック"/>
        <family val="3"/>
        <charset val="128"/>
        <scheme val="minor"/>
      </rPr>
      <t>　</t>
    </r>
    <phoneticPr fontId="1"/>
  </si>
  <si>
    <r>
      <t>基準日は令和</t>
    </r>
    <r>
      <rPr>
        <b/>
        <sz val="10"/>
        <rFont val="メイリオ"/>
        <family val="3"/>
        <charset val="128"/>
      </rPr>
      <t>７</t>
    </r>
    <r>
      <rPr>
        <b/>
        <sz val="10"/>
        <color theme="1"/>
        <rFont val="メイリオ"/>
        <family val="3"/>
        <charset val="128"/>
      </rPr>
      <t>年４月１日です。</t>
    </r>
    <phoneticPr fontId="1"/>
  </si>
  <si>
    <r>
      <t>≪注意事項≫
※記入にあたっては、○よこはまグッドバラ</t>
    </r>
    <r>
      <rPr>
        <sz val="12"/>
        <rFont val="HGPｺﾞｼｯｸM"/>
        <family val="3"/>
        <charset val="128"/>
      </rPr>
      <t xml:space="preserve">ンス企業労働関係法令等確認シート(別紙１)
　　　　　　　　　　　 　　○厚生労働省通知『産業ごとの管理職に占める女性労働者の割合の平均値』(別紙２)
　　　　　　　　　　　　　 ○横浜グッドバランス企業応募要領(別紙３)                  を必ず確認してください。
※よこはまグッドバランス企業労働関係法令等確認シート(別紙１)には、働きやすい職場環境づくりを推進する上での基本的な法令の項目が記載されています。本シートのチェック欄を活用し、必ず貴社の実施状況を確認してください。 
</t>
    </r>
    <r>
      <rPr>
        <sz val="12"/>
        <color theme="1"/>
        <rFont val="HGPｺﾞｼｯｸM"/>
        <family val="3"/>
        <charset val="128"/>
      </rPr>
      <t>※時点の記載がないものは、令</t>
    </r>
    <r>
      <rPr>
        <sz val="12"/>
        <rFont val="HGPｺﾞｼｯｸM"/>
        <family val="3"/>
        <charset val="128"/>
      </rPr>
      <t>和６(2024)年４</t>
    </r>
    <r>
      <rPr>
        <sz val="12"/>
        <color theme="1"/>
        <rFont val="HGPｺﾞｼｯｸM"/>
        <family val="3"/>
        <charset val="128"/>
      </rPr>
      <t>月１日から申請日までの間について記入してください。
※用語の定義等については、「よこはまグッドバランス企業応募要領（別紙３）」を確認してください。
※未入力、または入力上の不備がある際は、項目ごとに赤字でエラーメッセージが表示されます。
   全ての入力が正しくされると右記のエラーメッセージは表示されなくなります。その状態で提出してください。</t>
    </r>
    <rPh sb="1" eb="5">
      <t>チュウイジコウ</t>
    </rPh>
    <rPh sb="118" eb="120">
      <t>ヨコハマ</t>
    </rPh>
    <rPh sb="223" eb="225">
      <t>キホン</t>
    </rPh>
    <rPh sb="233" eb="235">
      <t>キサイ</t>
    </rPh>
    <rPh sb="259" eb="261">
      <t>キシャ</t>
    </rPh>
    <rPh sb="332" eb="334">
      <t>テイギ</t>
    </rPh>
    <rPh sb="377" eb="380">
      <t>ミニュウリョク</t>
    </rPh>
    <rPh sb="384" eb="387">
      <t>ニュウリョクジョウ</t>
    </rPh>
    <rPh sb="388" eb="390">
      <t>フビ</t>
    </rPh>
    <rPh sb="393" eb="394">
      <t>サイ</t>
    </rPh>
    <rPh sb="396" eb="398">
      <t>コウモク</t>
    </rPh>
    <rPh sb="401" eb="402">
      <t>アカ</t>
    </rPh>
    <rPh sb="402" eb="403">
      <t>ジ</t>
    </rPh>
    <rPh sb="413" eb="415">
      <t>ヒョウジ</t>
    </rPh>
    <rPh sb="424" eb="425">
      <t>スベ</t>
    </rPh>
    <rPh sb="427" eb="429">
      <t>ニュウリョク</t>
    </rPh>
    <rPh sb="430" eb="431">
      <t>タダ</t>
    </rPh>
    <rPh sb="437" eb="439">
      <t>ウキ</t>
    </rPh>
    <rPh sb="449" eb="451">
      <t>ヒョウジ</t>
    </rPh>
    <rPh sb="462" eb="464">
      <t>ジョウタイ</t>
    </rPh>
    <rPh sb="465" eb="467">
      <t>テイシュツ</t>
    </rPh>
    <phoneticPr fontId="1"/>
  </si>
  <si>
    <t>　　　　根拠規程の全条項</t>
    <phoneticPr fontId="1"/>
  </si>
  <si>
    <t>（※③）申請書（様式１）に記入した取組内容にかかる　　　　</t>
    <rPh sb="19" eb="21">
      <t>ナイヨウ</t>
    </rPh>
    <phoneticPr fontId="1"/>
  </si>
  <si>
    <t>取得率</t>
    <rPh sb="0" eb="3">
      <t>シュトクリツ</t>
    </rPh>
    <phoneticPr fontId="1"/>
  </si>
  <si>
    <t>該当する選択肢のラジオボタンにチェックを入れてください。
「制度がある」を選んだ場合は、該当する内容にチェックを入れ、根拠規程・条項をそれぞれ記入してください。
「その他」を選択した場合は、欄に具体的に記入してください。
「就業規則」で有給である旨が明記されていない場合、「賃金規程」など、有給であることを明文化している規程・条項を記載し、提出してください。
「時間単位・半日単位休暇」には、育児・介護休業法による休暇は含まれません。
「男性の育児参加休暇」には「産後パパ育休」は含まれません。
「忌引き休暇」は除きます。</t>
    <rPh sb="31" eb="33">
      <t>セイド</t>
    </rPh>
    <rPh sb="60" eb="64">
      <t>コンキョキテイ</t>
    </rPh>
    <rPh sb="65" eb="67">
      <t>ジョウコウ</t>
    </rPh>
    <rPh sb="72" eb="74">
      <t>キニュウ</t>
    </rPh>
    <rPh sb="115" eb="119">
      <t>シュウギョウキソク</t>
    </rPh>
    <rPh sb="126" eb="127">
      <t>ムネ</t>
    </rPh>
    <rPh sb="128" eb="130">
      <t>メイキ</t>
    </rPh>
    <rPh sb="136" eb="138">
      <t>バアイ</t>
    </rPh>
    <rPh sb="140" eb="144">
      <t>チンギンキテイ</t>
    </rPh>
    <rPh sb="148" eb="150">
      <t>ユウキュウ</t>
    </rPh>
    <rPh sb="156" eb="159">
      <t>メイブンカ</t>
    </rPh>
    <rPh sb="163" eb="165">
      <t>キテイ</t>
    </rPh>
    <rPh sb="166" eb="168">
      <t>ジョウコウ</t>
    </rPh>
    <rPh sb="173" eb="175">
      <t>テイシュツ</t>
    </rPh>
    <rPh sb="207" eb="208">
      <t>ホウ</t>
    </rPh>
    <rPh sb="214" eb="215">
      <t>フク</t>
    </rPh>
    <rPh sb="245" eb="246">
      <t>フク</t>
    </rPh>
    <phoneticPr fontId="1"/>
  </si>
  <si>
    <t xml:space="preserve">制度内容の詳細、該当の要件、提出書類等は、「応募要領【重要】　３　項目11」をご確認ください。
該当する選択肢のラジオボタンにチェックを入れてください。
「制度がある」を選んだ場合は、該当する内容にチェックを入れ、根拠規程・条項をそれぞれ記入してください。
フレックスタイムを選択した場合、労使協定の写しの提出が必要です。
繰上・繰下勤務、テレワークは、会社都合のみによる場合は該当しません。
「その他」を選択した場合は、欄に具体的事例と根拠規程・条項を記入してください。
</t>
    <rPh sb="8" eb="10">
      <t>ガイトウ</t>
    </rPh>
    <rPh sb="11" eb="13">
      <t>ヨウケン</t>
    </rPh>
    <rPh sb="14" eb="16">
      <t>テイシュツ</t>
    </rPh>
    <rPh sb="16" eb="18">
      <t>ショルイ</t>
    </rPh>
    <rPh sb="18" eb="19">
      <t>トウ</t>
    </rPh>
    <rPh sb="22" eb="24">
      <t>オウボ</t>
    </rPh>
    <rPh sb="33" eb="35">
      <t>コウモク</t>
    </rPh>
    <rPh sb="40" eb="42">
      <t>カクニン</t>
    </rPh>
    <rPh sb="48" eb="76">
      <t>ラ</t>
    </rPh>
    <rPh sb="139" eb="141">
      <t>センタク</t>
    </rPh>
    <rPh sb="143" eb="145">
      <t>バアイ</t>
    </rPh>
    <rPh sb="146" eb="150">
      <t>ロウシキョウテイ</t>
    </rPh>
    <rPh sb="151" eb="152">
      <t>ウツ</t>
    </rPh>
    <rPh sb="154" eb="156">
      <t>テイシュツ</t>
    </rPh>
    <rPh sb="157" eb="159">
      <t>ヒツヨウ</t>
    </rPh>
    <rPh sb="163" eb="165">
      <t>クリアゲ</t>
    </rPh>
    <rPh sb="166" eb="168">
      <t>クリサ</t>
    </rPh>
    <rPh sb="168" eb="170">
      <t>キンム</t>
    </rPh>
    <phoneticPr fontId="1"/>
  </si>
  <si>
    <t>制度内容の詳細、該当の要件等は、「応募要領【重要】　３　項目12」をご確認ください。
該当する選択肢のラジオボタンにチェックを入れてください。
「制度がある」を選んだ場合は、該当する内容にチェックを入れ、根拠規程・条項をそれぞれ記入してください。
「短時間正社員」には、育児介護休業法による短時間勤務は含みません。</t>
    <rPh sb="17" eb="19">
      <t>オウボ</t>
    </rPh>
    <rPh sb="43" eb="71">
      <t>ラ</t>
    </rPh>
    <rPh sb="126" eb="129">
      <t>タンジカン</t>
    </rPh>
    <rPh sb="129" eb="132">
      <t>セイシャイン</t>
    </rPh>
    <rPh sb="136" eb="143">
      <t>イクジカイゴキュウギョウホウ</t>
    </rPh>
    <phoneticPr fontId="1"/>
  </si>
  <si>
    <t>該当する選択肢のラジオボタンにチェックを入れてください。
「実施している」を選んだ場合は、該当する取組内容にチェックを入れてください。
「その他」を選択した場合は、欄に具体的に記入してください。</t>
    <rPh sb="0" eb="28">
      <t>ラ</t>
    </rPh>
    <phoneticPr fontId="1"/>
  </si>
  <si>
    <t xml:space="preserve">該当する選択肢のラジオボタンにチェックを入れてください。
「制度がある」を選んだ場合は、根拠規程・条項、制度内容を記入してください（特に「条項」の記入漏れが多くなっています）。記入例は「応募要領【重要】３　項目24」をご参照ください。
</t>
    <rPh sb="0" eb="28">
      <t>ラ</t>
    </rPh>
    <rPh sb="31" eb="33">
      <t>セイド</t>
    </rPh>
    <rPh sb="89" eb="92">
      <t>キニュウレイ</t>
    </rPh>
    <phoneticPr fontId="1"/>
  </si>
  <si>
    <t>産業分類をプルタウンから選択してください。
（産業別女性管理職の平均（別紙２）を参照してください。
管理職に役員は含みません
管理職（課長相当職以上）の定義詳細は「応募要領【重要】　3 項目21」をご参照ください。</t>
    <rPh sb="0" eb="2">
      <t>サンギョウ</t>
    </rPh>
    <rPh sb="2" eb="4">
      <t>ブンルイ</t>
    </rPh>
    <rPh sb="12" eb="14">
      <t>センタク</t>
    </rPh>
    <rPh sb="64" eb="67">
      <t>カンリショク</t>
    </rPh>
    <rPh sb="68" eb="75">
      <t>カチョウソウトウショクイジョウ</t>
    </rPh>
    <rPh sb="77" eb="79">
      <t>テイギ</t>
    </rPh>
    <rPh sb="83" eb="85">
      <t>オウボ</t>
    </rPh>
    <phoneticPr fontId="1"/>
  </si>
  <si>
    <t>介護休業・介護両立支援制度等に関する研修の実施</t>
    <phoneticPr fontId="1"/>
  </si>
  <si>
    <t>介護休業・介護両立支援制度等に関する相談体制の整備（相談窓口設置）</t>
    <phoneticPr fontId="1"/>
  </si>
  <si>
    <t>自社の労働者の介護休業取得・介護両立支援制度等の利用の事例の収集・提供</t>
    <phoneticPr fontId="1"/>
  </si>
  <si>
    <t>自社の労働者へ介護休業・介護両立支援制度等の利用促進に関する方針の周知</t>
    <phoneticPr fontId="1"/>
  </si>
  <si>
    <t>取り組んでいる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</si>
</sst>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quot;人&quot;"/>
  </numFmts>
  <fonts count="50">
    <font>
      <sz val="11"/>
      <color theme="1"/>
      <name val="游ゴシック"/>
      <family val="3"/>
      <charset val="128"/>
      <scheme val="minor"/>
    </font>
    <font>
      <sz val="6"/>
      <name val="游ゴシック"/>
      <family val="3"/>
      <charset val="128"/>
      <scheme val="minor"/>
    </font>
    <font>
      <sz val="6"/>
      <name val="ＭＳ Ｐゴシック"/>
      <family val="3"/>
      <charset val="128"/>
    </font>
    <font>
      <sz val="11"/>
      <name val="ＭＳ Ｐゴシック"/>
      <family val="3"/>
      <charset val="128"/>
    </font>
    <font>
      <sz val="11"/>
      <name val="HGPｺﾞｼｯｸM"/>
      <family val="3"/>
      <charset val="128"/>
    </font>
    <font>
      <sz val="16"/>
      <name val="HGPｺﾞｼｯｸM"/>
      <family val="3"/>
      <charset val="128"/>
    </font>
    <font>
      <sz val="11"/>
      <name val="ＭＳ ゴシック"/>
      <family val="3"/>
      <charset val="128"/>
    </font>
    <font>
      <sz val="10"/>
      <name val="ＭＳ ゴシック"/>
      <family val="3"/>
      <charset val="128"/>
    </font>
    <font>
      <sz val="12"/>
      <color rgb="FFFF0000"/>
      <name val="HGPｺﾞｼｯｸM"/>
      <family val="3"/>
      <charset val="128"/>
    </font>
    <font>
      <sz val="11"/>
      <color theme="1"/>
      <name val="游ゴシック"/>
      <family val="3"/>
      <charset val="128"/>
      <scheme val="minor"/>
    </font>
    <font>
      <sz val="10"/>
      <color theme="1"/>
      <name val="メイリオ"/>
      <family val="3"/>
      <charset val="128"/>
    </font>
    <font>
      <sz val="10"/>
      <color theme="0"/>
      <name val="メイリオ"/>
      <family val="3"/>
      <charset val="128"/>
    </font>
    <font>
      <b/>
      <sz val="10"/>
      <color theme="1"/>
      <name val="メイリオ"/>
      <family val="3"/>
      <charset val="128"/>
    </font>
    <font>
      <sz val="9"/>
      <color indexed="81"/>
      <name val="MS P ゴシック"/>
      <family val="3"/>
      <charset val="128"/>
    </font>
    <font>
      <b/>
      <sz val="9"/>
      <color indexed="81"/>
      <name val="MS P ゴシック"/>
      <family val="3"/>
      <charset val="128"/>
    </font>
    <font>
      <b/>
      <sz val="11"/>
      <color theme="1"/>
      <name val="メイリオ"/>
      <family val="3"/>
      <charset val="128"/>
    </font>
    <font>
      <b/>
      <sz val="12"/>
      <color theme="1"/>
      <name val="メイリオ"/>
      <family val="3"/>
      <charset val="128"/>
    </font>
    <font>
      <sz val="8"/>
      <color theme="1"/>
      <name val="メイリオ"/>
      <family val="3"/>
      <charset val="128"/>
    </font>
    <font>
      <sz val="11"/>
      <color theme="1"/>
      <name val="HGPｺﾞｼｯｸM"/>
      <family val="3"/>
      <charset val="128"/>
    </font>
    <font>
      <b/>
      <sz val="16"/>
      <name val="HGPｺﾞｼｯｸM"/>
      <family val="3"/>
      <charset val="128"/>
    </font>
    <font>
      <b/>
      <sz val="11"/>
      <name val="HGPｺﾞｼｯｸM"/>
      <family val="3"/>
      <charset val="128"/>
    </font>
    <font>
      <b/>
      <sz val="11"/>
      <color theme="0"/>
      <name val="HGPｺﾞｼｯｸM"/>
      <family val="3"/>
      <charset val="128"/>
    </font>
    <font>
      <u/>
      <sz val="11"/>
      <color theme="1"/>
      <name val="HGPｺﾞｼｯｸM"/>
      <family val="3"/>
      <charset val="128"/>
    </font>
    <font>
      <sz val="11"/>
      <color rgb="FFFF0000"/>
      <name val="HGPｺﾞｼｯｸM"/>
      <family val="3"/>
      <charset val="128"/>
    </font>
    <font>
      <b/>
      <sz val="11"/>
      <color theme="1"/>
      <name val="HGPｺﾞｼｯｸM"/>
      <family val="3"/>
      <charset val="128"/>
    </font>
    <font>
      <strike/>
      <sz val="11"/>
      <color theme="1"/>
      <name val="HGPｺﾞｼｯｸM"/>
      <family val="3"/>
      <charset val="128"/>
    </font>
    <font>
      <sz val="9"/>
      <color rgb="FFFF0000"/>
      <name val="HGPｺﾞｼｯｸM"/>
      <family val="3"/>
      <charset val="128"/>
    </font>
    <font>
      <sz val="9"/>
      <color theme="1"/>
      <name val="HGPｺﾞｼｯｸM"/>
      <family val="3"/>
      <charset val="128"/>
    </font>
    <font>
      <sz val="9"/>
      <color rgb="FF000000"/>
      <name val="Meiryo UI"/>
      <family val="3"/>
      <charset val="128"/>
    </font>
    <font>
      <b/>
      <sz val="14"/>
      <color rgb="FFFF0000"/>
      <name val="HGPｺﾞｼｯｸM"/>
      <family val="3"/>
      <charset val="128"/>
    </font>
    <font>
      <sz val="10"/>
      <color theme="1"/>
      <name val="HGPｺﾞｼｯｸM"/>
      <family val="3"/>
      <charset val="128"/>
    </font>
    <font>
      <sz val="6"/>
      <color theme="1"/>
      <name val="HGPｺﾞｼｯｸM"/>
      <family val="3"/>
      <charset val="128"/>
    </font>
    <font>
      <sz val="12"/>
      <color theme="1"/>
      <name val="HGPｺﾞｼｯｸM"/>
      <family val="3"/>
      <charset val="128"/>
    </font>
    <font>
      <b/>
      <sz val="12"/>
      <color rgb="FFFF0000"/>
      <name val="メイリオ"/>
      <family val="3"/>
      <charset val="128"/>
    </font>
    <font>
      <b/>
      <sz val="11"/>
      <color rgb="FFFF0000"/>
      <name val="HGPｺﾞｼｯｸM"/>
      <family val="3"/>
      <charset val="128"/>
    </font>
    <font>
      <b/>
      <sz val="11"/>
      <color theme="1"/>
      <name val="游ゴシック"/>
      <family val="3"/>
      <charset val="128"/>
      <scheme val="minor"/>
    </font>
    <font>
      <b/>
      <sz val="18"/>
      <color rgb="FFFF0000"/>
      <name val="メイリオ"/>
      <family val="3"/>
      <charset val="128"/>
    </font>
    <font>
      <b/>
      <sz val="24.5"/>
      <color rgb="FFFF0000"/>
      <name val="メイリオ"/>
      <family val="3"/>
      <charset val="128"/>
    </font>
    <font>
      <b/>
      <sz val="9"/>
      <color rgb="FFFF0000"/>
      <name val="HGPｺﾞｼｯｸM"/>
      <family val="3"/>
      <charset val="128"/>
    </font>
    <font>
      <sz val="10.5"/>
      <color theme="1"/>
      <name val="游明朝"/>
      <family val="1"/>
      <charset val="128"/>
    </font>
    <font>
      <b/>
      <sz val="10"/>
      <color rgb="FFFF0000"/>
      <name val="HGPｺﾞｼｯｸM"/>
      <family val="3"/>
      <charset val="128"/>
    </font>
    <font>
      <sz val="11"/>
      <color rgb="FFFF0000"/>
      <name val="游ゴシック"/>
      <family val="3"/>
      <charset val="128"/>
      <scheme val="minor"/>
    </font>
    <font>
      <b/>
      <sz val="11"/>
      <color rgb="FF0000FF"/>
      <name val="HGPｺﾞｼｯｸM"/>
      <family val="3"/>
      <charset val="128"/>
    </font>
    <font>
      <sz val="11"/>
      <name val="游ゴシック"/>
      <family val="3"/>
      <charset val="128"/>
      <scheme val="minor"/>
    </font>
    <font>
      <sz val="9"/>
      <name val="HGPｺﾞｼｯｸM"/>
      <family val="3"/>
      <charset val="128"/>
    </font>
    <font>
      <sz val="9"/>
      <name val="游ゴシック"/>
      <family val="3"/>
      <charset val="128"/>
      <scheme val="minor"/>
    </font>
    <font>
      <sz val="8"/>
      <name val="HGPｺﾞｼｯｸM"/>
      <family val="3"/>
      <charset val="128"/>
    </font>
    <font>
      <u/>
      <sz val="11"/>
      <name val="HGPｺﾞｼｯｸM"/>
      <family val="3"/>
      <charset val="128"/>
    </font>
    <font>
      <b/>
      <sz val="10"/>
      <name val="メイリオ"/>
      <family val="3"/>
      <charset val="128"/>
    </font>
    <font>
      <sz val="12"/>
      <name val="HGPｺﾞｼｯｸM"/>
      <family val="3"/>
      <charset val="128"/>
    </font>
  </fonts>
  <fills count="7">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1" tint="0.14999847407452621"/>
        <bgColor indexed="64"/>
      </patternFill>
    </fill>
    <fill>
      <patternFill patternType="solid">
        <fgColor rgb="FFFFF2CC"/>
        <bgColor indexed="64"/>
      </patternFill>
    </fill>
    <fill>
      <patternFill patternType="solid">
        <fgColor rgb="FFCCECFF"/>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bottom style="thin">
        <color theme="1" tint="0.34998626667073579"/>
      </bottom>
      <diagonal/>
    </border>
    <border>
      <left/>
      <right style="thin">
        <color theme="1" tint="0.34998626667073579"/>
      </right>
      <top style="thin">
        <color theme="1" tint="0.34998626667073579"/>
      </top>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bottom/>
      <diagonal/>
    </border>
    <border>
      <left style="thin">
        <color theme="1" tint="0.34998626667073579"/>
      </left>
      <right style="thin">
        <color theme="1" tint="0.34998626667073579"/>
      </right>
      <top style="thin">
        <color indexed="64"/>
      </top>
      <bottom/>
      <diagonal/>
    </border>
    <border>
      <left/>
      <right/>
      <top style="thin">
        <color theme="1" tint="0.34998626667073579"/>
      </top>
      <bottom style="thin">
        <color indexed="64"/>
      </bottom>
      <diagonal/>
    </border>
    <border>
      <left/>
      <right style="thin">
        <color theme="1" tint="0.34998626667073579"/>
      </right>
      <top/>
      <bottom/>
      <diagonal/>
    </border>
    <border>
      <left/>
      <right/>
      <top style="thin">
        <color indexed="64"/>
      </top>
      <bottom style="thin">
        <color theme="1" tint="0.34998626667073579"/>
      </bottom>
      <diagonal/>
    </border>
    <border>
      <left style="thin">
        <color indexed="64"/>
      </left>
      <right style="thin">
        <color theme="1" tint="0.34998626667073579"/>
      </right>
      <top style="thin">
        <color indexed="64"/>
      </top>
      <bottom/>
      <diagonal/>
    </border>
    <border>
      <left style="thin">
        <color indexed="64"/>
      </left>
      <right style="thin">
        <color theme="1" tint="0.34998626667073579"/>
      </right>
      <top/>
      <bottom style="thin">
        <color indexed="64"/>
      </bottom>
      <diagonal/>
    </border>
    <border>
      <left style="thin">
        <color theme="1" tint="0.34998626667073579"/>
      </left>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theme="1" tint="0.34998626667073579"/>
      </top>
      <bottom/>
      <diagonal/>
    </border>
    <border>
      <left style="thin">
        <color theme="1" tint="0.34998626667073579"/>
      </left>
      <right/>
      <top style="thin">
        <color indexed="64"/>
      </top>
      <bottom/>
      <diagonal/>
    </border>
    <border>
      <left style="thin">
        <color theme="1" tint="0.34998626667073579"/>
      </left>
      <right style="thin">
        <color theme="1" tint="0.34998626667073579"/>
      </right>
      <top/>
      <bottom style="thin">
        <color indexed="64"/>
      </bottom>
      <diagonal/>
    </border>
    <border>
      <left style="thin">
        <color indexed="64"/>
      </left>
      <right style="thin">
        <color theme="1" tint="0.34998626667073579"/>
      </right>
      <top/>
      <bottom/>
      <diagonal/>
    </border>
    <border>
      <left style="thin">
        <color indexed="64"/>
      </left>
      <right/>
      <top/>
      <bottom style="thin">
        <color theme="1" tint="0.34998626667073579"/>
      </bottom>
      <diagonal/>
    </border>
    <border>
      <left style="thin">
        <color indexed="64"/>
      </left>
      <right style="thin">
        <color indexed="64"/>
      </right>
      <top/>
      <bottom style="thin">
        <color theme="1" tint="0.34998626667073579"/>
      </bottom>
      <diagonal/>
    </border>
    <border diagonalUp="1">
      <left/>
      <right/>
      <top/>
      <bottom/>
      <diagonal style="thin">
        <color auto="1"/>
      </diagonal>
    </border>
    <border diagonalUp="1">
      <left/>
      <right/>
      <top/>
      <bottom style="thin">
        <color indexed="64"/>
      </bottom>
      <diagonal style="thin">
        <color indexed="64"/>
      </diagonal>
    </border>
    <border diagonalUp="1">
      <left/>
      <right/>
      <top/>
      <bottom style="thin">
        <color theme="1" tint="0.34998626667073579"/>
      </bottom>
      <diagonal style="thin">
        <color theme="1" tint="0.34998626667073579"/>
      </diagonal>
    </border>
    <border>
      <left style="thin">
        <color indexed="64"/>
      </left>
      <right style="thin">
        <color indexed="64"/>
      </right>
      <top style="thin">
        <color indexed="64"/>
      </top>
      <bottom style="thin">
        <color theme="1" tint="0.34998626667073579"/>
      </bottom>
      <diagonal/>
    </border>
    <border diagonalUp="1">
      <left/>
      <right/>
      <top style="thin">
        <color indexed="64"/>
      </top>
      <bottom style="thin">
        <color indexed="64"/>
      </bottom>
      <diagonal style="thin">
        <color indexed="64"/>
      </diagonal>
    </border>
    <border>
      <left style="thin">
        <color indexed="64"/>
      </left>
      <right style="thin">
        <color indexed="64"/>
      </right>
      <top style="thin">
        <color theme="1" tint="0.34998626667073579"/>
      </top>
      <bottom style="thin">
        <color theme="1" tint="0.34998626667073579"/>
      </bottom>
      <diagonal/>
    </border>
    <border>
      <left style="thin">
        <color indexed="64"/>
      </left>
      <right style="thin">
        <color indexed="64"/>
      </right>
      <top style="thin">
        <color theme="1" tint="0.34998626667073579"/>
      </top>
      <bottom/>
      <diagonal/>
    </border>
    <border>
      <left style="thin">
        <color indexed="64"/>
      </left>
      <right style="thin">
        <color indexed="64"/>
      </right>
      <top style="thin">
        <color theme="1" tint="0.34998626667073579"/>
      </top>
      <bottom style="thin">
        <color indexed="64"/>
      </bottom>
      <diagonal/>
    </border>
    <border>
      <left style="thin">
        <color theme="1" tint="0.34998626667073579"/>
      </left>
      <right style="thin">
        <color theme="1" tint="0.34998626667073579"/>
      </right>
      <top style="thin">
        <color indexed="64"/>
      </top>
      <bottom style="thin">
        <color indexed="64"/>
      </bottom>
      <diagonal/>
    </border>
    <border diagonalUp="1">
      <left style="thin">
        <color theme="1" tint="0.34998626667073579"/>
      </left>
      <right style="thin">
        <color theme="1" tint="0.34998626667073579"/>
      </right>
      <top style="thin">
        <color indexed="64"/>
      </top>
      <bottom style="thin">
        <color indexed="64"/>
      </bottom>
      <diagonal style="thin">
        <color indexed="64"/>
      </diagonal>
    </border>
    <border diagonalUp="1">
      <left style="thin">
        <color theme="1" tint="0.34998626667073579"/>
      </left>
      <right style="thin">
        <color theme="1" tint="0.34998626667073579"/>
      </right>
      <top style="thin">
        <color indexed="64"/>
      </top>
      <bottom/>
      <diagonal style="thin">
        <color indexed="64"/>
      </diagonal>
    </border>
    <border>
      <left style="thin">
        <color theme="1" tint="0.34998626667073579"/>
      </left>
      <right style="thin">
        <color theme="1" tint="0.34998626667073579"/>
      </right>
      <top style="thin">
        <color theme="1" tint="0.34998626667073579"/>
      </top>
      <bottom style="thin">
        <color indexed="64"/>
      </bottom>
      <diagonal/>
    </border>
    <border>
      <left style="thin">
        <color theme="1" tint="0.34998626667073579"/>
      </left>
      <right style="thin">
        <color indexed="64"/>
      </right>
      <top/>
      <bottom/>
      <diagonal/>
    </border>
    <border>
      <left style="thin">
        <color theme="1" tint="0.34998626667073579"/>
      </left>
      <right style="thin">
        <color indexed="64"/>
      </right>
      <top style="thin">
        <color indexed="64"/>
      </top>
      <bottom/>
      <diagonal/>
    </border>
    <border>
      <left style="thin">
        <color theme="1" tint="0.34998626667073579"/>
      </left>
      <right style="thin">
        <color indexed="64"/>
      </right>
      <top/>
      <bottom style="thin">
        <color indexed="64"/>
      </bottom>
      <diagonal/>
    </border>
    <border>
      <left/>
      <right style="thin">
        <color theme="1" tint="0.34998626667073579"/>
      </right>
      <top style="thin">
        <color indexed="64"/>
      </top>
      <bottom style="thin">
        <color theme="1" tint="0.34998626667073579"/>
      </bottom>
      <diagonal/>
    </border>
    <border>
      <left/>
      <right style="thin">
        <color theme="1" tint="0.34998626667073579"/>
      </right>
      <top/>
      <bottom style="thin">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right/>
      <top style="dashed">
        <color indexed="64"/>
      </top>
      <bottom style="thin">
        <color theme="1" tint="0.34998626667073579"/>
      </bottom>
      <diagonal/>
    </border>
    <border>
      <left/>
      <right style="thin">
        <color theme="1" tint="0.34998626667073579"/>
      </right>
      <top style="dashed">
        <color indexed="64"/>
      </top>
      <bottom style="thin">
        <color theme="1" tint="0.34998626667073579"/>
      </bottom>
      <diagonal/>
    </border>
    <border>
      <left/>
      <right/>
      <top/>
      <bottom style="dashed">
        <color indexed="64"/>
      </bottom>
      <diagonal/>
    </border>
    <border>
      <left/>
      <right/>
      <top style="dotted">
        <color indexed="64"/>
      </top>
      <bottom style="thin">
        <color theme="1" tint="0.34998626667073579"/>
      </bottom>
      <diagonal/>
    </border>
    <border>
      <left/>
      <right style="thin">
        <color theme="1" tint="0.34998626667073579"/>
      </right>
      <top style="dotted">
        <color indexed="64"/>
      </top>
      <bottom style="thin">
        <color theme="1" tint="0.34998626667073579"/>
      </bottom>
      <diagonal/>
    </border>
    <border>
      <left/>
      <right/>
      <top style="thin">
        <color theme="1" tint="0.34998626667073579"/>
      </top>
      <bottom style="dotted">
        <color indexed="64"/>
      </bottom>
      <diagonal/>
    </border>
    <border>
      <left/>
      <right style="thin">
        <color theme="1" tint="0.34998626667073579"/>
      </right>
      <top style="thin">
        <color theme="1" tint="0.34998626667073579"/>
      </top>
      <bottom style="dotted">
        <color indexed="64"/>
      </bottom>
      <diagonal/>
    </border>
  </borders>
  <cellStyleXfs count="4">
    <xf numFmtId="0" fontId="0" fillId="0" borderId="0">
      <alignment vertical="center"/>
    </xf>
    <xf numFmtId="0" fontId="3" fillId="0" borderId="0">
      <alignment vertical="center"/>
    </xf>
    <xf numFmtId="0" fontId="6" fillId="0" borderId="0">
      <alignment vertical="center"/>
    </xf>
    <xf numFmtId="9" fontId="9" fillId="0" borderId="0" applyFont="0" applyFill="0" applyBorder="0" applyAlignment="0" applyProtection="0">
      <alignment vertical="center"/>
    </xf>
  </cellStyleXfs>
  <cellXfs count="498">
    <xf numFmtId="0" fontId="0" fillId="0" borderId="0" xfId="0">
      <alignment vertical="center"/>
    </xf>
    <xf numFmtId="0" fontId="10" fillId="0" borderId="0" xfId="0" applyFont="1">
      <alignment vertical="center"/>
    </xf>
    <xf numFmtId="0" fontId="4" fillId="0" borderId="0" xfId="1" applyFont="1">
      <alignment vertical="center"/>
    </xf>
    <xf numFmtId="0" fontId="4" fillId="0" borderId="0" xfId="1" applyFont="1" applyAlignment="1">
      <alignment vertical="center" wrapText="1"/>
    </xf>
    <xf numFmtId="0" fontId="18" fillId="0" borderId="0" xfId="0" applyFont="1">
      <alignment vertical="center"/>
    </xf>
    <xf numFmtId="0" fontId="4" fillId="0" borderId="0" xfId="1" applyFont="1" applyAlignment="1">
      <alignment horizontal="left" vertical="top" wrapText="1"/>
    </xf>
    <xf numFmtId="0" fontId="23" fillId="0" borderId="0" xfId="1" applyFont="1" applyAlignment="1">
      <alignment vertical="top" wrapText="1"/>
    </xf>
    <xf numFmtId="0" fontId="23" fillId="0" borderId="0" xfId="0" applyFont="1" applyAlignment="1">
      <alignment vertical="top" wrapText="1"/>
    </xf>
    <xf numFmtId="0" fontId="4" fillId="0" borderId="0" xfId="1" applyFont="1" applyAlignment="1">
      <alignment horizontal="center" vertical="center"/>
    </xf>
    <xf numFmtId="0" fontId="26" fillId="0" borderId="0" xfId="1" applyFont="1" applyAlignment="1">
      <alignment horizontal="left" vertical="center"/>
    </xf>
    <xf numFmtId="0" fontId="4" fillId="0" borderId="0" xfId="1" applyFont="1" applyAlignment="1">
      <alignment vertical="center" shrinkToFit="1"/>
    </xf>
    <xf numFmtId="0" fontId="0" fillId="0" borderId="1" xfId="0" applyBorder="1">
      <alignment vertical="center"/>
    </xf>
    <xf numFmtId="0" fontId="0" fillId="0" borderId="1" xfId="0" applyBorder="1" applyAlignment="1">
      <alignment vertical="center" wrapText="1"/>
    </xf>
    <xf numFmtId="0" fontId="18" fillId="0" borderId="0" xfId="1" applyFont="1">
      <alignment vertical="center"/>
    </xf>
    <xf numFmtId="0" fontId="18" fillId="0" borderId="0" xfId="0" applyFont="1" applyAlignment="1" applyProtection="1">
      <alignment horizontal="left" vertical="center" wrapText="1"/>
      <protection locked="0"/>
    </xf>
    <xf numFmtId="0" fontId="18" fillId="3" borderId="3" xfId="1" applyFont="1" applyFill="1" applyBorder="1" applyAlignment="1" applyProtection="1">
      <alignment horizontal="right" vertical="center" wrapText="1"/>
      <protection locked="0"/>
    </xf>
    <xf numFmtId="0" fontId="18" fillId="0" borderId="13" xfId="1" applyFont="1" applyBorder="1" applyAlignment="1" applyProtection="1">
      <alignment horizontal="center" vertical="center"/>
      <protection locked="0"/>
    </xf>
    <xf numFmtId="177" fontId="18" fillId="3" borderId="3" xfId="1" applyNumberFormat="1" applyFont="1" applyFill="1" applyBorder="1" applyAlignment="1" applyProtection="1">
      <alignment horizontal="right" vertical="center" wrapText="1"/>
      <protection locked="0"/>
    </xf>
    <xf numFmtId="177" fontId="18" fillId="3" borderId="2" xfId="1" applyNumberFormat="1" applyFont="1" applyFill="1" applyBorder="1" applyAlignment="1" applyProtection="1">
      <alignment horizontal="right" vertical="center" wrapText="1"/>
      <protection locked="0"/>
    </xf>
    <xf numFmtId="177" fontId="18" fillId="3" borderId="4" xfId="1" applyNumberFormat="1" applyFont="1" applyFill="1" applyBorder="1" applyAlignment="1" applyProtection="1">
      <alignment horizontal="right" vertical="center" wrapText="1"/>
      <protection locked="0"/>
    </xf>
    <xf numFmtId="0" fontId="18" fillId="3" borderId="4" xfId="1" applyFont="1" applyFill="1" applyBorder="1" applyAlignment="1" applyProtection="1">
      <alignment horizontal="right" vertical="center" wrapText="1"/>
      <protection locked="0"/>
    </xf>
    <xf numFmtId="178" fontId="18" fillId="3" borderId="21" xfId="1" applyNumberFormat="1" applyFont="1" applyFill="1" applyBorder="1" applyAlignment="1" applyProtection="1">
      <alignment horizontal="right" vertical="center" wrapText="1"/>
      <protection locked="0"/>
    </xf>
    <xf numFmtId="0" fontId="18" fillId="3" borderId="2" xfId="1" applyFont="1" applyFill="1" applyBorder="1" applyAlignment="1" applyProtection="1">
      <alignment horizontal="right" vertical="center" wrapText="1"/>
      <protection locked="0"/>
    </xf>
    <xf numFmtId="178" fontId="18" fillId="3" borderId="1" xfId="1" applyNumberFormat="1" applyFont="1" applyFill="1" applyBorder="1" applyAlignment="1" applyProtection="1">
      <alignment horizontal="right" vertical="center" wrapText="1"/>
      <protection locked="0"/>
    </xf>
    <xf numFmtId="0" fontId="18" fillId="3" borderId="0" xfId="1" applyFont="1" applyFill="1" applyAlignment="1" applyProtection="1">
      <alignment horizontal="right" vertical="center"/>
      <protection locked="0"/>
    </xf>
    <xf numFmtId="0" fontId="18" fillId="3" borderId="0" xfId="1" applyFont="1" applyFill="1" applyAlignment="1" applyProtection="1">
      <alignment horizontal="right" vertical="center" wrapText="1"/>
      <protection locked="0"/>
    </xf>
    <xf numFmtId="14" fontId="7" fillId="3" borderId="1" xfId="0" applyNumberFormat="1" applyFont="1" applyFill="1" applyBorder="1" applyAlignment="1" applyProtection="1">
      <alignment horizontal="left" vertical="center"/>
      <protection locked="0"/>
    </xf>
    <xf numFmtId="0" fontId="10" fillId="3" borderId="1" xfId="0" applyFont="1" applyFill="1" applyBorder="1" applyAlignment="1" applyProtection="1">
      <alignment horizontal="left" vertical="center"/>
      <protection locked="0"/>
    </xf>
    <xf numFmtId="0" fontId="10" fillId="0" borderId="0" xfId="0" applyFont="1" applyProtection="1">
      <alignment vertical="center"/>
      <protection locked="0"/>
    </xf>
    <xf numFmtId="0" fontId="10" fillId="6" borderId="1" xfId="0" applyFont="1" applyFill="1" applyBorder="1" applyAlignment="1" applyProtection="1">
      <alignment horizontal="left" vertical="center"/>
      <protection locked="0"/>
    </xf>
    <xf numFmtId="0" fontId="18" fillId="3" borderId="3" xfId="1" applyFont="1" applyFill="1" applyBorder="1" applyAlignment="1" applyProtection="1">
      <alignment horizontal="center" vertical="center"/>
      <protection locked="0"/>
    </xf>
    <xf numFmtId="0" fontId="10" fillId="3" borderId="0" xfId="0" applyFont="1" applyFill="1" applyProtection="1">
      <alignment vertical="center"/>
      <protection locked="0"/>
    </xf>
    <xf numFmtId="0" fontId="10" fillId="6" borderId="1" xfId="0" applyFont="1" applyFill="1" applyBorder="1" applyAlignment="1" applyProtection="1">
      <alignment horizontal="left" vertical="center" wrapText="1"/>
      <protection locked="0"/>
    </xf>
    <xf numFmtId="0" fontId="41" fillId="0" borderId="0" xfId="0" applyFont="1">
      <alignment vertical="center"/>
    </xf>
    <xf numFmtId="176" fontId="43" fillId="0" borderId="1" xfId="0" applyNumberFormat="1" applyFont="1" applyBorder="1">
      <alignment vertical="center"/>
    </xf>
    <xf numFmtId="0" fontId="18" fillId="3" borderId="2" xfId="1" applyFont="1" applyFill="1" applyBorder="1" applyAlignment="1" applyProtection="1">
      <alignment horizontal="left" vertical="center" wrapText="1"/>
      <protection locked="0"/>
    </xf>
    <xf numFmtId="0" fontId="16" fillId="0" borderId="0" xfId="0" applyFont="1" applyAlignment="1" applyProtection="1">
      <alignment horizontal="center" vertical="center"/>
    </xf>
    <xf numFmtId="0" fontId="10" fillId="0" borderId="0" xfId="0" applyFont="1" applyProtection="1">
      <alignment vertical="center"/>
    </xf>
    <xf numFmtId="0" fontId="12" fillId="0" borderId="0" xfId="0" applyFont="1" applyProtection="1">
      <alignment vertical="center"/>
    </xf>
    <xf numFmtId="0" fontId="11" fillId="0" borderId="0" xfId="0" applyFont="1" applyProtection="1">
      <alignment vertical="center"/>
    </xf>
    <xf numFmtId="0" fontId="33" fillId="0" borderId="0" xfId="0" applyFont="1" applyProtection="1">
      <alignment vertical="center"/>
    </xf>
    <xf numFmtId="0" fontId="33" fillId="0" borderId="4" xfId="0" applyFont="1" applyBorder="1" applyProtection="1">
      <alignment vertical="center"/>
    </xf>
    <xf numFmtId="0" fontId="10" fillId="0" borderId="0" xfId="0" applyFont="1" applyAlignment="1" applyProtection="1">
      <alignment horizontal="left" vertical="center"/>
    </xf>
    <xf numFmtId="0" fontId="15" fillId="0" borderId="0" xfId="0" applyFont="1" applyProtection="1">
      <alignment vertical="center"/>
    </xf>
    <xf numFmtId="0" fontId="10" fillId="0" borderId="1" xfId="0" applyFont="1" applyBorder="1" applyAlignment="1" applyProtection="1">
      <alignment horizontal="left" vertical="center"/>
    </xf>
    <xf numFmtId="176" fontId="10" fillId="0" borderId="1" xfId="3" applyNumberFormat="1" applyFont="1" applyBorder="1" applyAlignment="1" applyProtection="1">
      <alignment horizontal="left" vertical="center"/>
    </xf>
    <xf numFmtId="0" fontId="10" fillId="0" borderId="1" xfId="0" applyFont="1" applyBorder="1" applyProtection="1">
      <alignment vertical="center"/>
    </xf>
    <xf numFmtId="0" fontId="10" fillId="0" borderId="0" xfId="0" applyFont="1" applyAlignment="1" applyProtection="1">
      <alignment vertical="center" wrapText="1"/>
    </xf>
    <xf numFmtId="0" fontId="19" fillId="0" borderId="0" xfId="1" applyFont="1" applyProtection="1">
      <alignment vertical="center"/>
    </xf>
    <xf numFmtId="0" fontId="5" fillId="0" borderId="0" xfId="1" applyFont="1" applyProtection="1">
      <alignment vertical="center"/>
    </xf>
    <xf numFmtId="0" fontId="4" fillId="0" borderId="0" xfId="1" applyFont="1" applyAlignment="1" applyProtection="1">
      <alignment vertical="center" shrinkToFit="1"/>
    </xf>
    <xf numFmtId="0" fontId="4" fillId="0" borderId="0" xfId="1" applyFont="1" applyAlignment="1" applyProtection="1">
      <alignment horizontal="center" vertical="center" wrapText="1"/>
    </xf>
    <xf numFmtId="0" fontId="4" fillId="0" borderId="0" xfId="1" applyFont="1" applyProtection="1">
      <alignment vertical="center"/>
    </xf>
    <xf numFmtId="0" fontId="4" fillId="0" borderId="0" xfId="1" applyFont="1" applyAlignment="1" applyProtection="1">
      <alignment vertical="center" wrapText="1"/>
    </xf>
    <xf numFmtId="0" fontId="26" fillId="0" borderId="0" xfId="1" applyFont="1" applyAlignment="1" applyProtection="1">
      <alignment horizontal="left" vertical="center" wrapText="1"/>
    </xf>
    <xf numFmtId="0" fontId="4" fillId="0" borderId="0" xfId="1" applyFont="1" applyAlignment="1" applyProtection="1">
      <alignment horizontal="right" vertical="center"/>
    </xf>
    <xf numFmtId="0" fontId="8" fillId="0" borderId="0" xfId="1" applyFont="1" applyAlignment="1" applyProtection="1">
      <alignment vertical="top" wrapText="1"/>
    </xf>
    <xf numFmtId="0" fontId="4" fillId="0" borderId="1" xfId="1" applyFont="1" applyBorder="1" applyAlignment="1" applyProtection="1">
      <alignment vertical="center" wrapText="1"/>
    </xf>
    <xf numFmtId="0" fontId="4" fillId="0" borderId="0" xfId="1" applyFont="1" applyAlignment="1" applyProtection="1">
      <alignment horizontal="center" vertical="center"/>
    </xf>
    <xf numFmtId="0" fontId="26" fillId="0" borderId="0" xfId="1" applyFont="1" applyAlignment="1" applyProtection="1">
      <alignment horizontal="left" vertical="center"/>
    </xf>
    <xf numFmtId="0" fontId="4" fillId="0" borderId="0" xfId="1" applyFont="1" applyAlignment="1" applyProtection="1">
      <alignment horizontal="left" vertical="top" wrapText="1"/>
    </xf>
    <xf numFmtId="0" fontId="21" fillId="4" borderId="26" xfId="1" applyFont="1" applyFill="1" applyBorder="1" applyAlignment="1" applyProtection="1">
      <alignment horizontal="left" vertical="center"/>
    </xf>
    <xf numFmtId="0" fontId="21" fillId="4" borderId="27" xfId="1" applyFont="1" applyFill="1" applyBorder="1" applyProtection="1">
      <alignment vertical="center"/>
    </xf>
    <xf numFmtId="0" fontId="21" fillId="4" borderId="27" xfId="1" applyFont="1" applyFill="1" applyBorder="1" applyAlignment="1" applyProtection="1">
      <alignment vertical="center" shrinkToFit="1"/>
    </xf>
    <xf numFmtId="0" fontId="21" fillId="4" borderId="22" xfId="1" applyFont="1" applyFill="1" applyBorder="1" applyAlignment="1" applyProtection="1">
      <alignment horizontal="center" vertical="center"/>
    </xf>
    <xf numFmtId="0" fontId="29" fillId="4" borderId="27" xfId="1" applyFont="1" applyFill="1" applyBorder="1" applyAlignment="1" applyProtection="1">
      <alignment horizontal="left" vertical="center" wrapText="1"/>
    </xf>
    <xf numFmtId="0" fontId="21" fillId="4" borderId="30" xfId="1" applyFont="1" applyFill="1" applyBorder="1" applyAlignment="1" applyProtection="1">
      <alignment horizontal="center" vertical="center" wrapText="1"/>
    </xf>
    <xf numFmtId="0" fontId="18" fillId="0" borderId="13" xfId="1" applyFont="1" applyBorder="1" applyAlignment="1" applyProtection="1">
      <alignment horizontal="center" vertical="center"/>
    </xf>
    <xf numFmtId="0" fontId="18" fillId="0" borderId="14" xfId="1" applyFont="1" applyBorder="1" applyAlignment="1" applyProtection="1">
      <alignment horizontal="center" vertical="center"/>
    </xf>
    <xf numFmtId="0" fontId="18" fillId="0" borderId="0" xfId="1" applyFont="1" applyAlignment="1" applyProtection="1">
      <alignment horizontal="center" vertical="center" shrinkToFit="1"/>
    </xf>
    <xf numFmtId="0" fontId="18" fillId="0" borderId="23" xfId="1" applyFont="1" applyBorder="1" applyAlignment="1" applyProtection="1">
      <alignment horizontal="center" vertical="center"/>
    </xf>
    <xf numFmtId="0" fontId="27" fillId="0" borderId="2" xfId="1" applyFont="1" applyBorder="1" applyAlignment="1" applyProtection="1">
      <alignment horizontal="left" vertical="center" wrapText="1"/>
    </xf>
    <xf numFmtId="0" fontId="18" fillId="0" borderId="22" xfId="1" applyFont="1" applyBorder="1" applyAlignment="1" applyProtection="1">
      <alignment horizontal="center" vertical="center"/>
    </xf>
    <xf numFmtId="0" fontId="18" fillId="0" borderId="14" xfId="1" applyFont="1" applyBorder="1" applyAlignment="1" applyProtection="1">
      <alignment horizontal="center" vertical="center" wrapText="1"/>
    </xf>
    <xf numFmtId="0" fontId="18" fillId="0" borderId="34" xfId="1" applyFont="1" applyBorder="1" applyProtection="1">
      <alignment vertical="center"/>
    </xf>
    <xf numFmtId="0" fontId="34" fillId="0" borderId="0" xfId="1" applyFont="1" applyAlignment="1" applyProtection="1">
      <alignment horizontal="left" vertical="center"/>
    </xf>
    <xf numFmtId="0" fontId="18" fillId="0" borderId="45" xfId="1" applyFont="1" applyBorder="1" applyProtection="1">
      <alignment vertical="center"/>
    </xf>
    <xf numFmtId="0" fontId="34" fillId="0" borderId="4" xfId="1" applyFont="1" applyBorder="1" applyAlignment="1" applyProtection="1">
      <alignment horizontal="left" vertical="center"/>
    </xf>
    <xf numFmtId="0" fontId="18" fillId="0" borderId="24" xfId="1" applyFont="1" applyBorder="1" applyProtection="1">
      <alignment vertical="center"/>
    </xf>
    <xf numFmtId="0" fontId="38" fillId="0" borderId="0" xfId="1" applyFont="1" applyAlignment="1" applyProtection="1">
      <alignment horizontal="left" vertical="center" wrapText="1"/>
    </xf>
    <xf numFmtId="0" fontId="18" fillId="0" borderId="34" xfId="1" applyFont="1" applyBorder="1" applyAlignment="1" applyProtection="1">
      <alignment horizontal="center" vertical="center"/>
    </xf>
    <xf numFmtId="0" fontId="34" fillId="0" borderId="3" xfId="1" applyFont="1" applyBorder="1" applyAlignment="1" applyProtection="1">
      <alignment horizontal="left" vertical="center"/>
    </xf>
    <xf numFmtId="0" fontId="34" fillId="0" borderId="0" xfId="1" applyFont="1" applyProtection="1">
      <alignment vertical="center"/>
    </xf>
    <xf numFmtId="0" fontId="34" fillId="0" borderId="4" xfId="1" applyFont="1" applyBorder="1" applyAlignment="1" applyProtection="1">
      <alignment horizontal="left" vertical="center" wrapText="1"/>
    </xf>
    <xf numFmtId="0" fontId="34" fillId="2" borderId="0" xfId="1" applyFont="1" applyFill="1" applyAlignment="1" applyProtection="1">
      <alignment horizontal="left" vertical="center"/>
    </xf>
    <xf numFmtId="0" fontId="34" fillId="0" borderId="31" xfId="1" applyFont="1" applyBorder="1" applyProtection="1">
      <alignment vertical="center"/>
    </xf>
    <xf numFmtId="0" fontId="21" fillId="4" borderId="33" xfId="1" applyFont="1" applyFill="1" applyBorder="1" applyProtection="1">
      <alignment vertical="center"/>
    </xf>
    <xf numFmtId="0" fontId="20" fillId="4" borderId="0" xfId="1" applyFont="1" applyFill="1" applyProtection="1">
      <alignment vertical="center"/>
    </xf>
    <xf numFmtId="0" fontId="29" fillId="4" borderId="21" xfId="1" applyFont="1" applyFill="1" applyBorder="1" applyAlignment="1" applyProtection="1">
      <alignment horizontal="left" vertical="center" wrapText="1"/>
    </xf>
    <xf numFmtId="0" fontId="24" fillId="4" borderId="28" xfId="1" applyFont="1" applyFill="1" applyBorder="1" applyAlignment="1" applyProtection="1">
      <alignment horizontal="left" vertical="top" wrapText="1"/>
    </xf>
    <xf numFmtId="0" fontId="18" fillId="0" borderId="26" xfId="1" applyFont="1" applyBorder="1" applyAlignment="1" applyProtection="1">
      <alignment horizontal="center" vertical="center"/>
    </xf>
    <xf numFmtId="0" fontId="18" fillId="0" borderId="27" xfId="1" applyFont="1" applyBorder="1" applyAlignment="1" applyProtection="1">
      <alignment horizontal="center" vertical="center"/>
    </xf>
    <xf numFmtId="0" fontId="27" fillId="0" borderId="27" xfId="1" applyFont="1" applyBorder="1" applyAlignment="1" applyProtection="1">
      <alignment horizontal="left" vertical="center" wrapText="1"/>
    </xf>
    <xf numFmtId="0" fontId="18" fillId="0" borderId="28" xfId="1" applyFont="1" applyBorder="1" applyAlignment="1" applyProtection="1">
      <alignment horizontal="center" vertical="center" wrapText="1"/>
    </xf>
    <xf numFmtId="0" fontId="18" fillId="0" borderId="22" xfId="1" applyFont="1" applyBorder="1" applyProtection="1">
      <alignment vertical="center"/>
    </xf>
    <xf numFmtId="0" fontId="18" fillId="0" borderId="23" xfId="1" applyFont="1" applyBorder="1" applyProtection="1">
      <alignment vertical="center"/>
    </xf>
    <xf numFmtId="0" fontId="34" fillId="0" borderId="21" xfId="1" applyFont="1" applyBorder="1" applyProtection="1">
      <alignment vertical="center"/>
    </xf>
    <xf numFmtId="0" fontId="38" fillId="0" borderId="3" xfId="1" applyFont="1" applyBorder="1" applyAlignment="1" applyProtection="1">
      <alignment horizontal="left" vertical="center" wrapText="1"/>
    </xf>
    <xf numFmtId="0" fontId="18" fillId="0" borderId="57" xfId="1" applyFont="1" applyBorder="1" applyProtection="1">
      <alignment vertical="center"/>
    </xf>
    <xf numFmtId="0" fontId="34" fillId="0" borderId="0" xfId="1" applyFont="1" applyAlignment="1" applyProtection="1">
      <alignment horizontal="left" vertical="center" wrapText="1"/>
    </xf>
    <xf numFmtId="0" fontId="18" fillId="0" borderId="28" xfId="1" applyFont="1" applyBorder="1" applyProtection="1">
      <alignment vertical="center"/>
    </xf>
    <xf numFmtId="0" fontId="18" fillId="0" borderId="32" xfId="1" applyFont="1" applyBorder="1" applyProtection="1">
      <alignment vertical="center"/>
    </xf>
    <xf numFmtId="0" fontId="18" fillId="0" borderId="30" xfId="1" applyFont="1" applyBorder="1" applyProtection="1">
      <alignment vertical="center"/>
    </xf>
    <xf numFmtId="0" fontId="21" fillId="4" borderId="20" xfId="1" applyFont="1" applyFill="1" applyBorder="1" applyProtection="1">
      <alignment vertical="center"/>
    </xf>
    <xf numFmtId="0" fontId="20" fillId="4" borderId="21" xfId="1" applyFont="1" applyFill="1" applyBorder="1" applyProtection="1">
      <alignment vertical="center"/>
    </xf>
    <xf numFmtId="0" fontId="24" fillId="4" borderId="22" xfId="1" applyFont="1" applyFill="1" applyBorder="1" applyAlignment="1" applyProtection="1">
      <alignment horizontal="center" vertical="center"/>
    </xf>
    <xf numFmtId="0" fontId="30" fillId="0" borderId="27" xfId="1" applyFont="1" applyBorder="1" applyAlignment="1" applyProtection="1">
      <alignment horizontal="left" vertical="center" wrapText="1"/>
    </xf>
    <xf numFmtId="0" fontId="34" fillId="0" borderId="3" xfId="1" applyFont="1" applyBorder="1" applyAlignment="1" applyProtection="1">
      <alignment horizontal="left" vertical="center" wrapText="1"/>
    </xf>
    <xf numFmtId="0" fontId="38" fillId="0" borderId="0" xfId="1" applyFont="1" applyAlignment="1" applyProtection="1">
      <alignment horizontal="center" vertical="center" wrapText="1"/>
    </xf>
    <xf numFmtId="0" fontId="24" fillId="4" borderId="25" xfId="1" applyFont="1" applyFill="1" applyBorder="1" applyAlignment="1" applyProtection="1">
      <alignment horizontal="center" vertical="center"/>
    </xf>
    <xf numFmtId="0" fontId="18" fillId="0" borderId="8" xfId="1" applyFont="1" applyBorder="1" applyAlignment="1" applyProtection="1">
      <alignment horizontal="center" vertical="center"/>
    </xf>
    <xf numFmtId="0" fontId="34" fillId="0" borderId="4" xfId="1" applyFont="1" applyBorder="1" applyAlignment="1" applyProtection="1">
      <alignment vertical="center" wrapText="1"/>
    </xf>
    <xf numFmtId="0" fontId="39" fillId="0" borderId="41" xfId="0" applyFont="1" applyBorder="1" applyAlignment="1" applyProtection="1">
      <alignment horizontal="justify" vertical="center"/>
    </xf>
    <xf numFmtId="0" fontId="38" fillId="0" borderId="27" xfId="1" applyFont="1" applyBorder="1" applyAlignment="1" applyProtection="1">
      <alignment vertical="center" wrapText="1"/>
    </xf>
    <xf numFmtId="0" fontId="34" fillId="0" borderId="0" xfId="1" applyFont="1" applyAlignment="1" applyProtection="1">
      <alignment vertical="center" wrapText="1"/>
    </xf>
    <xf numFmtId="0" fontId="35" fillId="0" borderId="0" xfId="0" applyFont="1" applyAlignment="1" applyProtection="1">
      <alignment vertical="center" wrapText="1"/>
    </xf>
    <xf numFmtId="0" fontId="18" fillId="0" borderId="15" xfId="1" applyFont="1" applyBorder="1" applyProtection="1">
      <alignment vertical="center"/>
    </xf>
    <xf numFmtId="0" fontId="42" fillId="0" borderId="3" xfId="1" applyFont="1" applyBorder="1" applyAlignment="1" applyProtection="1">
      <alignment horizontal="left" vertical="center" wrapText="1"/>
    </xf>
    <xf numFmtId="0" fontId="18" fillId="0" borderId="41" xfId="1" applyFont="1" applyBorder="1" applyProtection="1">
      <alignment vertical="center"/>
    </xf>
    <xf numFmtId="0" fontId="40" fillId="0" borderId="0" xfId="1" applyFont="1" applyAlignment="1" applyProtection="1">
      <alignment horizontal="left" vertical="center" wrapText="1"/>
    </xf>
    <xf numFmtId="0" fontId="18" fillId="0" borderId="9" xfId="1" applyFont="1" applyBorder="1" applyProtection="1">
      <alignment vertical="center"/>
    </xf>
    <xf numFmtId="0" fontId="40" fillId="0" borderId="4" xfId="1" applyFont="1" applyBorder="1" applyAlignment="1" applyProtection="1">
      <alignment horizontal="left" vertical="center" wrapText="1"/>
    </xf>
    <xf numFmtId="0" fontId="38" fillId="0" borderId="0" xfId="1" applyFont="1" applyAlignment="1" applyProtection="1">
      <alignment vertical="center" wrapText="1"/>
    </xf>
    <xf numFmtId="0" fontId="18" fillId="0" borderId="58" xfId="1" applyFont="1" applyBorder="1" applyProtection="1">
      <alignment vertical="center"/>
    </xf>
    <xf numFmtId="0" fontId="34" fillId="0" borderId="53" xfId="1" applyFont="1" applyBorder="1" applyAlignment="1" applyProtection="1">
      <alignment vertical="center" wrapText="1"/>
    </xf>
    <xf numFmtId="0" fontId="18" fillId="0" borderId="59" xfId="1" applyFont="1" applyBorder="1" applyProtection="1">
      <alignment vertical="center"/>
    </xf>
    <xf numFmtId="0" fontId="34" fillId="0" borderId="3" xfId="1" applyFont="1" applyBorder="1" applyAlignment="1" applyProtection="1">
      <alignment vertical="center" wrapText="1"/>
    </xf>
    <xf numFmtId="0" fontId="18" fillId="0" borderId="12" xfId="1" applyFont="1" applyBorder="1" applyProtection="1">
      <alignment vertical="center"/>
    </xf>
    <xf numFmtId="0" fontId="18" fillId="0" borderId="36" xfId="1" applyFont="1" applyBorder="1" applyProtection="1">
      <alignment vertical="center"/>
    </xf>
    <xf numFmtId="0" fontId="18" fillId="0" borderId="65" xfId="1" applyFont="1" applyBorder="1" applyProtection="1">
      <alignment vertical="center"/>
    </xf>
    <xf numFmtId="0" fontId="34" fillId="0" borderId="31" xfId="1" applyFont="1" applyBorder="1" applyAlignment="1" applyProtection="1">
      <alignment horizontal="left" vertical="center" wrapText="1"/>
    </xf>
    <xf numFmtId="0" fontId="34" fillId="0" borderId="21" xfId="1" applyFont="1" applyBorder="1" applyAlignment="1" applyProtection="1">
      <alignment vertical="center" wrapText="1"/>
    </xf>
    <xf numFmtId="0" fontId="18" fillId="0" borderId="60" xfId="1" applyFont="1" applyBorder="1" applyProtection="1">
      <alignment vertical="center"/>
    </xf>
    <xf numFmtId="0" fontId="34" fillId="0" borderId="31" xfId="1" applyFont="1" applyBorder="1" applyAlignment="1" applyProtection="1">
      <alignment vertical="center" wrapText="1"/>
    </xf>
    <xf numFmtId="0" fontId="18" fillId="0" borderId="24" xfId="1" applyFont="1" applyBorder="1" applyAlignment="1" applyProtection="1">
      <alignment horizontal="center" vertical="center"/>
    </xf>
    <xf numFmtId="0" fontId="18" fillId="0" borderId="60" xfId="1" applyFont="1" applyBorder="1" applyAlignment="1" applyProtection="1">
      <alignment horizontal="center" vertical="center"/>
    </xf>
    <xf numFmtId="0" fontId="18" fillId="0" borderId="20" xfId="1" applyFont="1" applyBorder="1" applyAlignment="1" applyProtection="1">
      <alignment horizontal="left" vertical="center" wrapText="1"/>
    </xf>
    <xf numFmtId="0" fontId="34" fillId="0" borderId="21" xfId="1" applyFont="1" applyBorder="1" applyAlignment="1" applyProtection="1">
      <alignment horizontal="left" vertical="center" wrapText="1"/>
    </xf>
    <xf numFmtId="0" fontId="18" fillId="0" borderId="25" xfId="1" applyFont="1" applyBorder="1" applyAlignment="1" applyProtection="1">
      <alignment horizontal="center" vertical="center"/>
    </xf>
    <xf numFmtId="0" fontId="18" fillId="0" borderId="28" xfId="1" applyFont="1" applyBorder="1" applyAlignment="1" applyProtection="1">
      <alignment horizontal="left" vertical="top" wrapText="1"/>
    </xf>
    <xf numFmtId="0" fontId="38" fillId="0" borderId="21" xfId="1" applyFont="1" applyBorder="1" applyAlignment="1" applyProtection="1">
      <alignment vertical="center" wrapText="1"/>
    </xf>
    <xf numFmtId="0" fontId="38" fillId="0" borderId="31" xfId="1" applyFont="1" applyBorder="1" applyAlignment="1" applyProtection="1">
      <alignment vertical="center" wrapText="1"/>
    </xf>
    <xf numFmtId="0" fontId="18" fillId="0" borderId="25" xfId="1" applyFont="1" applyBorder="1" applyProtection="1">
      <alignment vertical="center"/>
    </xf>
    <xf numFmtId="0" fontId="18" fillId="0" borderId="23" xfId="1" applyFont="1" applyBorder="1" applyAlignment="1" applyProtection="1">
      <alignment vertical="center" wrapText="1"/>
    </xf>
    <xf numFmtId="0" fontId="18" fillId="0" borderId="24" xfId="1" applyFont="1" applyBorder="1" applyAlignment="1" applyProtection="1">
      <alignment vertical="center" wrapText="1"/>
    </xf>
    <xf numFmtId="0" fontId="21" fillId="4" borderId="29" xfId="1" applyFont="1" applyFill="1" applyBorder="1" applyProtection="1">
      <alignment vertical="center"/>
    </xf>
    <xf numFmtId="0" fontId="20" fillId="4" borderId="31" xfId="1" applyFont="1" applyFill="1" applyBorder="1" applyProtection="1">
      <alignment vertical="center"/>
    </xf>
    <xf numFmtId="0" fontId="18" fillId="0" borderId="2" xfId="1" applyFont="1" applyBorder="1" applyAlignment="1" applyProtection="1">
      <alignment horizontal="center" vertical="center"/>
      <protection locked="0"/>
    </xf>
    <xf numFmtId="0" fontId="18" fillId="0" borderId="2" xfId="1" applyFont="1" applyBorder="1" applyProtection="1">
      <alignment vertical="center"/>
      <protection locked="0"/>
    </xf>
    <xf numFmtId="0" fontId="18" fillId="3" borderId="0" xfId="1" applyFont="1" applyFill="1" applyAlignment="1" applyProtection="1">
      <alignment horizontal="center" vertical="center"/>
      <protection locked="0"/>
    </xf>
    <xf numFmtId="0" fontId="18" fillId="0" borderId="0" xfId="1" applyFont="1" applyAlignment="1" applyProtection="1">
      <alignment vertical="center" wrapText="1"/>
      <protection locked="0"/>
    </xf>
    <xf numFmtId="0" fontId="18" fillId="0" borderId="0" xfId="1" applyFont="1" applyAlignment="1" applyProtection="1">
      <alignment horizontal="center" vertical="center" wrapText="1" shrinkToFit="1"/>
      <protection locked="0"/>
    </xf>
    <xf numFmtId="0" fontId="18" fillId="3" borderId="4" xfId="1" applyFont="1" applyFill="1" applyBorder="1" applyAlignment="1" applyProtection="1">
      <alignment horizontal="center" vertical="center"/>
      <protection locked="0"/>
    </xf>
    <xf numFmtId="0" fontId="18" fillId="0" borderId="4" xfId="1" applyFont="1" applyBorder="1" applyAlignment="1" applyProtection="1">
      <alignment vertical="center" wrapText="1"/>
      <protection locked="0"/>
    </xf>
    <xf numFmtId="0" fontId="18" fillId="2" borderId="0" xfId="0" applyFont="1" applyFill="1" applyAlignment="1" applyProtection="1">
      <alignment horizontal="left" vertical="center"/>
      <protection locked="0"/>
    </xf>
    <xf numFmtId="0" fontId="18" fillId="2" borderId="0" xfId="0" applyFont="1" applyFill="1" applyAlignment="1" applyProtection="1">
      <alignment vertical="center" wrapText="1"/>
      <protection locked="0"/>
    </xf>
    <xf numFmtId="0" fontId="27" fillId="0" borderId="2" xfId="1" applyFont="1" applyBorder="1" applyAlignment="1" applyProtection="1">
      <alignment horizontal="left" vertical="center" wrapText="1"/>
      <protection locked="0"/>
    </xf>
    <xf numFmtId="0" fontId="18" fillId="3" borderId="2" xfId="1" applyFont="1" applyFill="1" applyBorder="1" applyAlignment="1" applyProtection="1">
      <alignment horizontal="center" vertical="center"/>
      <protection locked="0"/>
    </xf>
    <xf numFmtId="0" fontId="18" fillId="2" borderId="50" xfId="1" applyFont="1" applyFill="1" applyBorder="1" applyAlignment="1" applyProtection="1">
      <alignment horizontal="center" vertical="top" wrapText="1" shrinkToFit="1"/>
      <protection locked="0"/>
    </xf>
    <xf numFmtId="0" fontId="18" fillId="0" borderId="0" xfId="1" applyFont="1" applyAlignment="1" applyProtection="1">
      <alignment horizontal="left" vertical="center" wrapText="1"/>
      <protection locked="0"/>
    </xf>
    <xf numFmtId="0" fontId="18" fillId="0" borderId="3" xfId="1" applyFont="1" applyBorder="1" applyAlignment="1" applyProtection="1">
      <alignment horizontal="center" vertical="center" wrapText="1"/>
      <protection locked="0"/>
    </xf>
    <xf numFmtId="0" fontId="18" fillId="0" borderId="0" xfId="1" applyFont="1" applyAlignment="1" applyProtection="1">
      <alignment horizontal="center" vertical="center" wrapText="1"/>
      <protection locked="0"/>
    </xf>
    <xf numFmtId="0" fontId="18" fillId="0" borderId="27" xfId="0" applyFont="1" applyBorder="1" applyAlignment="1" applyProtection="1">
      <alignment horizontal="left" vertical="center"/>
      <protection locked="0"/>
    </xf>
    <xf numFmtId="0" fontId="18" fillId="2" borderId="27" xfId="0" applyFont="1" applyFill="1" applyBorder="1" applyAlignment="1" applyProtection="1">
      <alignment vertical="center" wrapText="1"/>
      <protection locked="0"/>
    </xf>
    <xf numFmtId="0" fontId="18" fillId="3" borderId="37" xfId="1" applyFont="1" applyFill="1" applyBorder="1" applyAlignment="1" applyProtection="1">
      <alignment horizontal="center" vertical="center"/>
      <protection locked="0"/>
    </xf>
    <xf numFmtId="0" fontId="18" fillId="3" borderId="21" xfId="1" applyFont="1" applyFill="1" applyBorder="1" applyAlignment="1" applyProtection="1">
      <alignment horizontal="center" vertical="center"/>
      <protection locked="0"/>
    </xf>
    <xf numFmtId="0" fontId="18" fillId="3" borderId="27" xfId="1" applyFont="1" applyFill="1" applyBorder="1" applyAlignment="1" applyProtection="1">
      <alignment horizontal="center" vertical="center"/>
      <protection locked="0"/>
    </xf>
    <xf numFmtId="0" fontId="18" fillId="0" borderId="2" xfId="0" applyFont="1" applyBorder="1" applyAlignment="1" applyProtection="1">
      <alignment horizontal="left" vertical="center"/>
      <protection locked="0"/>
    </xf>
    <xf numFmtId="0" fontId="18" fillId="2" borderId="2" xfId="0" applyFont="1" applyFill="1" applyBorder="1" applyAlignment="1" applyProtection="1">
      <alignment vertical="center" wrapText="1"/>
      <protection locked="0"/>
    </xf>
    <xf numFmtId="0" fontId="18" fillId="2" borderId="4" xfId="1" applyFont="1" applyFill="1" applyBorder="1" applyAlignment="1" applyProtection="1">
      <alignment horizontal="left" vertical="center" wrapText="1"/>
      <protection locked="0"/>
    </xf>
    <xf numFmtId="0" fontId="18" fillId="3" borderId="3" xfId="1" applyFont="1" applyFill="1" applyBorder="1" applyAlignment="1" applyProtection="1">
      <alignment horizontal="center" vertical="center" textRotation="255" shrinkToFit="1"/>
      <protection locked="0"/>
    </xf>
    <xf numFmtId="0" fontId="18" fillId="0" borderId="50" xfId="1" applyFont="1" applyBorder="1" applyAlignment="1" applyProtection="1">
      <alignment horizontal="center" vertical="top" wrapText="1" shrinkToFit="1"/>
      <protection locked="0"/>
    </xf>
    <xf numFmtId="0" fontId="18" fillId="0" borderId="4" xfId="1" applyFont="1" applyBorder="1" applyAlignment="1" applyProtection="1">
      <alignment horizontal="center" vertical="center" wrapText="1"/>
      <protection locked="0"/>
    </xf>
    <xf numFmtId="0" fontId="20" fillId="4" borderId="0" xfId="1" applyFont="1" applyFill="1" applyAlignment="1" applyProtection="1">
      <alignment horizontal="center" vertical="center"/>
      <protection locked="0"/>
    </xf>
    <xf numFmtId="0" fontId="20" fillId="4" borderId="0" xfId="1" applyFont="1" applyFill="1" applyAlignment="1" applyProtection="1">
      <alignment vertical="center" wrapText="1"/>
      <protection locked="0"/>
    </xf>
    <xf numFmtId="0" fontId="21" fillId="4" borderId="0" xfId="1" applyFont="1" applyFill="1" applyAlignment="1" applyProtection="1">
      <alignment vertical="center" wrapText="1"/>
      <protection locked="0"/>
    </xf>
    <xf numFmtId="0" fontId="18" fillId="0" borderId="0" xfId="1" applyFont="1" applyProtection="1">
      <alignment vertical="center"/>
      <protection locked="0"/>
    </xf>
    <xf numFmtId="0" fontId="18" fillId="0" borderId="3" xfId="1" applyFont="1" applyBorder="1" applyAlignment="1" applyProtection="1">
      <alignment horizontal="left" vertical="center" wrapText="1"/>
      <protection locked="0"/>
    </xf>
    <xf numFmtId="0" fontId="18" fillId="0" borderId="4" xfId="1" applyFont="1" applyBorder="1" applyAlignment="1" applyProtection="1">
      <alignment horizontal="left" vertical="center" wrapText="1"/>
      <protection locked="0"/>
    </xf>
    <xf numFmtId="0" fontId="18" fillId="0" borderId="50" xfId="1" applyFont="1" applyBorder="1" applyAlignment="1" applyProtection="1">
      <alignment horizontal="center" vertical="center" textRotation="255" shrinkToFit="1"/>
      <protection locked="0"/>
    </xf>
    <xf numFmtId="0" fontId="4" fillId="0" borderId="3" xfId="0" applyFont="1" applyBorder="1" applyAlignment="1" applyProtection="1">
      <alignment horizontal="left" vertical="center"/>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protection locked="0"/>
    </xf>
    <xf numFmtId="0" fontId="4" fillId="0" borderId="2" xfId="0" applyFont="1" applyBorder="1" applyAlignment="1" applyProtection="1">
      <alignment horizontal="left" vertical="center" wrapText="1"/>
      <protection locked="0"/>
    </xf>
    <xf numFmtId="0" fontId="4" fillId="0" borderId="4" xfId="0" applyFont="1" applyBorder="1" applyAlignment="1" applyProtection="1">
      <alignment horizontal="left" vertical="center"/>
      <protection locked="0"/>
    </xf>
    <xf numFmtId="0" fontId="4" fillId="0" borderId="4" xfId="0" applyFont="1" applyBorder="1" applyAlignment="1" applyProtection="1">
      <alignment horizontal="left" vertical="center" wrapText="1"/>
      <protection locked="0"/>
    </xf>
    <xf numFmtId="0" fontId="18" fillId="0" borderId="3" xfId="1" applyFont="1" applyBorder="1" applyAlignment="1" applyProtection="1">
      <alignment horizontal="center" vertical="center"/>
      <protection locked="0"/>
    </xf>
    <xf numFmtId="0" fontId="18" fillId="0" borderId="3" xfId="1" applyFont="1" applyBorder="1" applyAlignment="1" applyProtection="1">
      <alignment horizontal="right" vertical="center" wrapText="1"/>
      <protection locked="0"/>
    </xf>
    <xf numFmtId="0" fontId="18" fillId="0" borderId="3" xfId="1" applyFont="1" applyBorder="1" applyAlignment="1" applyProtection="1">
      <alignment vertical="center" wrapText="1"/>
      <protection locked="0"/>
    </xf>
    <xf numFmtId="0" fontId="18" fillId="0" borderId="4" xfId="1" applyFont="1" applyBorder="1" applyAlignment="1" applyProtection="1">
      <alignment horizontal="center" vertical="center"/>
      <protection locked="0"/>
    </xf>
    <xf numFmtId="0" fontId="18" fillId="0" borderId="4" xfId="1" applyFont="1" applyBorder="1" applyAlignment="1" applyProtection="1">
      <alignment horizontal="right" vertical="center" wrapText="1"/>
      <protection locked="0"/>
    </xf>
    <xf numFmtId="0" fontId="18" fillId="0" borderId="0" xfId="0" applyFont="1" applyAlignment="1" applyProtection="1">
      <alignment horizontal="left" vertical="center"/>
      <protection locked="0"/>
    </xf>
    <xf numFmtId="0" fontId="18" fillId="3" borderId="0" xfId="1" applyFont="1" applyFill="1" applyAlignment="1" applyProtection="1">
      <alignment horizontal="center" vertical="center" textRotation="255" shrinkToFit="1"/>
      <protection locked="0"/>
    </xf>
    <xf numFmtId="0" fontId="18" fillId="0" borderId="53" xfId="1" applyFont="1" applyBorder="1" applyAlignment="1" applyProtection="1">
      <alignment horizontal="center" vertical="center" textRotation="255" shrinkToFit="1"/>
      <protection locked="0"/>
    </xf>
    <xf numFmtId="0" fontId="18" fillId="0" borderId="0" xfId="0" applyFont="1" applyAlignment="1" applyProtection="1">
      <alignment vertical="center" wrapText="1"/>
      <protection locked="0"/>
    </xf>
    <xf numFmtId="0" fontId="18" fillId="3" borderId="35" xfId="1" applyFont="1" applyFill="1" applyBorder="1" applyAlignment="1" applyProtection="1">
      <alignment horizontal="center" vertical="center"/>
      <protection locked="0"/>
    </xf>
    <xf numFmtId="0" fontId="18" fillId="2" borderId="0" xfId="1" applyFont="1" applyFill="1" applyAlignment="1" applyProtection="1">
      <alignment horizontal="center" vertical="center" textRotation="255" shrinkToFit="1"/>
      <protection locked="0"/>
    </xf>
    <xf numFmtId="0" fontId="18" fillId="0" borderId="0" xfId="1" applyFont="1" applyAlignment="1" applyProtection="1">
      <alignment horizontal="left" vertical="center"/>
      <protection locked="0"/>
    </xf>
    <xf numFmtId="0" fontId="24" fillId="4" borderId="0" xfId="1" applyFont="1" applyFill="1" applyAlignment="1" applyProtection="1">
      <alignment horizontal="center" vertical="center"/>
      <protection locked="0"/>
    </xf>
    <xf numFmtId="0" fontId="24" fillId="4" borderId="0" xfId="1" applyFont="1" applyFill="1" applyAlignment="1" applyProtection="1">
      <alignment vertical="center" wrapText="1"/>
      <protection locked="0"/>
    </xf>
    <xf numFmtId="0" fontId="18" fillId="0" borderId="2" xfId="1" applyFont="1" applyBorder="1" applyAlignment="1" applyProtection="1">
      <alignment horizontal="left" vertical="center"/>
      <protection locked="0"/>
    </xf>
    <xf numFmtId="0" fontId="18" fillId="0" borderId="2" xfId="1" applyFont="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1" applyFont="1" applyBorder="1" applyAlignment="1" applyProtection="1">
      <alignment horizontal="left" vertical="center" wrapText="1"/>
      <protection locked="0"/>
    </xf>
    <xf numFmtId="0" fontId="18" fillId="2" borderId="50" xfId="1" applyFont="1" applyFill="1" applyBorder="1" applyAlignment="1" applyProtection="1">
      <alignment horizontal="center" vertical="center" textRotation="255" shrinkToFit="1"/>
      <protection locked="0"/>
    </xf>
    <xf numFmtId="0" fontId="18" fillId="5" borderId="3" xfId="1" applyFont="1" applyFill="1" applyBorder="1" applyAlignment="1" applyProtection="1">
      <alignment vertical="center" wrapText="1"/>
      <protection locked="0"/>
    </xf>
    <xf numFmtId="0" fontId="18" fillId="2" borderId="4" xfId="1" applyFont="1" applyFill="1" applyBorder="1" applyAlignment="1" applyProtection="1">
      <alignment horizontal="center" vertical="center" wrapText="1"/>
      <protection locked="0"/>
    </xf>
    <xf numFmtId="0" fontId="18" fillId="0" borderId="0" xfId="1" applyFont="1" applyBorder="1" applyAlignment="1" applyProtection="1">
      <alignment horizontal="left" vertical="center" wrapText="1"/>
      <protection locked="0"/>
    </xf>
    <xf numFmtId="0" fontId="18" fillId="0" borderId="0" xfId="1" applyFont="1" applyBorder="1" applyAlignment="1" applyProtection="1">
      <alignment horizontal="center" vertical="center" wrapText="1"/>
      <protection locked="0"/>
    </xf>
    <xf numFmtId="0" fontId="18" fillId="0" borderId="27" xfId="1" applyFont="1" applyBorder="1" applyAlignment="1" applyProtection="1">
      <alignment horizontal="center" vertical="center"/>
      <protection locked="0"/>
    </xf>
    <xf numFmtId="0" fontId="18" fillId="0" borderId="27" xfId="1" applyFont="1" applyBorder="1" applyAlignment="1" applyProtection="1">
      <alignment horizontal="center" vertical="center" wrapText="1"/>
      <protection locked="0"/>
    </xf>
    <xf numFmtId="0" fontId="18" fillId="0" borderId="27" xfId="1" applyFont="1" applyBorder="1" applyAlignment="1" applyProtection="1">
      <alignment horizontal="center" vertical="center" wrapText="1" shrinkToFit="1"/>
      <protection locked="0"/>
    </xf>
    <xf numFmtId="0" fontId="18" fillId="0" borderId="21" xfId="0" applyFont="1" applyBorder="1" applyAlignment="1" applyProtection="1">
      <alignment horizontal="left" vertical="center"/>
      <protection locked="0"/>
    </xf>
    <xf numFmtId="0" fontId="18" fillId="0" borderId="21" xfId="0" applyFont="1" applyBorder="1" applyAlignment="1" applyProtection="1">
      <alignment horizontal="left" vertical="center" wrapText="1"/>
      <protection locked="0"/>
    </xf>
    <xf numFmtId="0" fontId="18" fillId="5" borderId="3" xfId="1" applyFont="1" applyFill="1" applyBorder="1" applyAlignment="1" applyProtection="1">
      <alignment horizontal="center" vertical="center"/>
      <protection locked="0"/>
    </xf>
    <xf numFmtId="0" fontId="18" fillId="0" borderId="27" xfId="1" applyFont="1" applyBorder="1" applyAlignment="1" applyProtection="1">
      <alignment horizontal="left" vertical="center" wrapText="1"/>
      <protection locked="0"/>
    </xf>
    <xf numFmtId="0" fontId="18" fillId="5" borderId="0" xfId="1" applyFont="1" applyFill="1" applyAlignment="1" applyProtection="1">
      <alignment horizontal="center" vertical="center"/>
      <protection locked="0"/>
    </xf>
    <xf numFmtId="0" fontId="18" fillId="2" borderId="2" xfId="1" applyFont="1" applyFill="1" applyBorder="1" applyAlignment="1" applyProtection="1">
      <alignment horizontal="center" vertical="center" wrapText="1"/>
      <protection locked="0"/>
    </xf>
    <xf numFmtId="0" fontId="18" fillId="2" borderId="50" xfId="1" applyFont="1" applyFill="1" applyBorder="1" applyAlignment="1" applyProtection="1">
      <alignment horizontal="left" vertical="center" textRotation="255" shrinkToFit="1"/>
      <protection locked="0"/>
    </xf>
    <xf numFmtId="0" fontId="18" fillId="2" borderId="14" xfId="1" applyFont="1" applyFill="1" applyBorder="1" applyAlignment="1" applyProtection="1">
      <alignment horizontal="center" vertical="center" wrapText="1" shrinkToFit="1"/>
      <protection locked="0"/>
    </xf>
    <xf numFmtId="176" fontId="18" fillId="0" borderId="10" xfId="3" applyNumberFormat="1" applyFont="1" applyFill="1" applyBorder="1" applyAlignment="1" applyProtection="1">
      <alignment horizontal="center" vertical="center" wrapText="1"/>
      <protection locked="0"/>
    </xf>
    <xf numFmtId="0" fontId="31" fillId="0" borderId="14" xfId="1" applyFont="1" applyBorder="1" applyAlignment="1" applyProtection="1">
      <alignment horizontal="left" vertical="center" wrapText="1" shrinkToFit="1"/>
      <protection locked="0"/>
    </xf>
    <xf numFmtId="0" fontId="18" fillId="0" borderId="1" xfId="1" applyFont="1" applyBorder="1" applyAlignment="1" applyProtection="1">
      <alignment horizontal="center" vertical="center" wrapText="1"/>
      <protection locked="0"/>
    </xf>
    <xf numFmtId="0" fontId="18" fillId="0" borderId="13" xfId="1" applyFont="1" applyBorder="1" applyAlignment="1" applyProtection="1">
      <alignment horizontal="center" vertical="center" wrapText="1"/>
      <protection locked="0"/>
    </xf>
    <xf numFmtId="0" fontId="46" fillId="0" borderId="3" xfId="0" applyFont="1" applyBorder="1" applyAlignment="1" applyProtection="1">
      <alignment horizontal="center" vertical="center" wrapText="1" shrinkToFit="1"/>
      <protection locked="0"/>
    </xf>
    <xf numFmtId="176" fontId="18" fillId="0" borderId="13" xfId="3" applyNumberFormat="1" applyFont="1" applyFill="1" applyBorder="1" applyAlignment="1" applyProtection="1">
      <alignment horizontal="right" vertical="center" wrapText="1"/>
      <protection locked="0"/>
    </xf>
    <xf numFmtId="0" fontId="44" fillId="0" borderId="2" xfId="0" applyFont="1" applyBorder="1" applyAlignment="1" applyProtection="1">
      <alignment horizontal="left" vertical="center"/>
      <protection locked="0"/>
    </xf>
    <xf numFmtId="0" fontId="44" fillId="0" borderId="4" xfId="0" applyFont="1" applyBorder="1" applyAlignment="1" applyProtection="1">
      <alignment horizontal="left" vertical="center"/>
      <protection locked="0"/>
    </xf>
    <xf numFmtId="176" fontId="18" fillId="0" borderId="8" xfId="3" applyNumberFormat="1" applyFont="1" applyFill="1" applyBorder="1" applyAlignment="1" applyProtection="1">
      <alignment horizontal="right" vertical="center" wrapText="1"/>
      <protection locked="0"/>
    </xf>
    <xf numFmtId="0" fontId="30" fillId="0" borderId="14" xfId="0" applyFont="1" applyBorder="1" applyAlignment="1" applyProtection="1">
      <alignment horizontal="center" vertical="center" wrapText="1"/>
      <protection locked="0"/>
    </xf>
    <xf numFmtId="0" fontId="44" fillId="0" borderId="2" xfId="0" applyFont="1" applyBorder="1" applyAlignment="1" applyProtection="1">
      <alignment horizontal="center" vertical="center"/>
      <protection locked="0"/>
    </xf>
    <xf numFmtId="0" fontId="44" fillId="0" borderId="4" xfId="0" applyFont="1" applyBorder="1" applyAlignment="1" applyProtection="1">
      <alignment horizontal="center" vertical="center"/>
      <protection locked="0"/>
    </xf>
    <xf numFmtId="0" fontId="18" fillId="2" borderId="2" xfId="1" applyFont="1" applyFill="1" applyBorder="1" applyAlignment="1" applyProtection="1">
      <alignment horizontal="left" vertical="center"/>
      <protection locked="0"/>
    </xf>
    <xf numFmtId="0" fontId="18" fillId="2" borderId="2" xfId="1" applyFont="1" applyFill="1" applyBorder="1" applyAlignment="1" applyProtection="1">
      <alignment vertical="center" wrapText="1"/>
      <protection locked="0"/>
    </xf>
    <xf numFmtId="0" fontId="18" fillId="0" borderId="2" xfId="0" applyFont="1" applyBorder="1" applyAlignment="1" applyProtection="1">
      <alignment vertical="center" wrapText="1"/>
      <protection locked="0"/>
    </xf>
    <xf numFmtId="0" fontId="18" fillId="0" borderId="2" xfId="0" applyFont="1" applyBorder="1" applyProtection="1">
      <alignment vertical="center"/>
      <protection locked="0"/>
    </xf>
    <xf numFmtId="0" fontId="18" fillId="2" borderId="49" xfId="1" applyFont="1" applyFill="1" applyBorder="1" applyAlignment="1" applyProtection="1">
      <alignment horizontal="center" vertical="center" textRotation="255" shrinkToFit="1"/>
      <protection locked="0"/>
    </xf>
    <xf numFmtId="0" fontId="18" fillId="2" borderId="51" xfId="1" applyFont="1" applyFill="1" applyBorder="1" applyAlignment="1" applyProtection="1">
      <alignment horizontal="left" vertical="center" textRotation="255"/>
      <protection locked="0"/>
    </xf>
    <xf numFmtId="0" fontId="18" fillId="2" borderId="50" xfId="1" applyFont="1" applyFill="1" applyBorder="1" applyAlignment="1" applyProtection="1">
      <alignment horizontal="left" vertical="center" textRotation="255"/>
      <protection locked="0"/>
    </xf>
    <xf numFmtId="0" fontId="18" fillId="0" borderId="51" xfId="1" applyFont="1" applyBorder="1" applyAlignment="1" applyProtection="1">
      <alignment horizontal="left" vertical="top"/>
      <protection locked="0"/>
    </xf>
    <xf numFmtId="0" fontId="18" fillId="2" borderId="4" xfId="1" applyFont="1" applyFill="1" applyBorder="1" applyAlignment="1" applyProtection="1">
      <alignment horizontal="left" vertical="top" wrapText="1"/>
      <protection locked="0"/>
    </xf>
    <xf numFmtId="0" fontId="18" fillId="2" borderId="27" xfId="1" applyFont="1" applyFill="1" applyBorder="1" applyAlignment="1" applyProtection="1">
      <alignment horizontal="left" vertical="center"/>
      <protection locked="0"/>
    </xf>
    <xf numFmtId="0" fontId="18" fillId="3" borderId="31" xfId="1" applyFont="1" applyFill="1" applyBorder="1" applyAlignment="1" applyProtection="1">
      <alignment horizontal="center" vertical="center"/>
      <protection locked="0"/>
    </xf>
    <xf numFmtId="0" fontId="18" fillId="0" borderId="31" xfId="1" applyFont="1" applyBorder="1" applyAlignment="1" applyProtection="1">
      <alignment horizontal="left" vertical="center" wrapText="1"/>
      <protection locked="0"/>
    </xf>
    <xf numFmtId="0" fontId="20" fillId="4" borderId="27" xfId="1" applyFont="1" applyFill="1" applyBorder="1" applyAlignment="1" applyProtection="1">
      <alignment horizontal="center" vertical="center"/>
      <protection locked="0"/>
    </xf>
    <xf numFmtId="0" fontId="20" fillId="4" borderId="27" xfId="1" applyFont="1" applyFill="1" applyBorder="1" applyProtection="1">
      <alignment vertical="center"/>
      <protection locked="0"/>
    </xf>
    <xf numFmtId="0" fontId="21" fillId="4" borderId="27" xfId="1" applyFont="1" applyFill="1" applyBorder="1" applyProtection="1">
      <alignment vertical="center"/>
      <protection locked="0"/>
    </xf>
    <xf numFmtId="0" fontId="18" fillId="0" borderId="12" xfId="0" applyFont="1" applyBorder="1" applyAlignment="1" applyProtection="1">
      <alignment horizontal="left" vertical="center" shrinkToFit="1"/>
      <protection locked="0"/>
    </xf>
    <xf numFmtId="0" fontId="18" fillId="0" borderId="11" xfId="0" applyFont="1" applyBorder="1" applyAlignment="1" applyProtection="1">
      <alignment horizontal="left" vertical="center" shrinkToFit="1"/>
      <protection locked="0"/>
    </xf>
    <xf numFmtId="0" fontId="18" fillId="0" borderId="19" xfId="0" applyFont="1" applyBorder="1" applyAlignment="1" applyProtection="1">
      <alignment horizontal="left" vertical="center" shrinkToFit="1"/>
      <protection locked="0"/>
    </xf>
    <xf numFmtId="0" fontId="20" fillId="4" borderId="19" xfId="1" applyFont="1" applyFill="1" applyBorder="1" applyAlignment="1" applyProtection="1">
      <alignment vertical="center" shrinkToFit="1"/>
      <protection locked="0"/>
    </xf>
    <xf numFmtId="0" fontId="18" fillId="0" borderId="19" xfId="1" applyFont="1" applyBorder="1" applyAlignment="1" applyProtection="1">
      <alignment horizontal="center" vertical="center" shrinkToFit="1"/>
      <protection locked="0"/>
    </xf>
    <xf numFmtId="0" fontId="18" fillId="0" borderId="48" xfId="0" applyFont="1" applyBorder="1" applyAlignment="1" applyProtection="1">
      <alignment horizontal="left" vertical="center" shrinkToFit="1"/>
      <protection locked="0"/>
    </xf>
    <xf numFmtId="0" fontId="18" fillId="0" borderId="54" xfId="0" applyFont="1" applyBorder="1" applyAlignment="1" applyProtection="1">
      <alignment horizontal="left" vertical="center" shrinkToFit="1"/>
      <protection locked="0"/>
    </xf>
    <xf numFmtId="0" fontId="18" fillId="0" borderId="54" xfId="1" applyFont="1" applyBorder="1" applyAlignment="1" applyProtection="1">
      <alignment horizontal="left" vertical="center" shrinkToFit="1"/>
      <protection locked="0"/>
    </xf>
    <xf numFmtId="0" fontId="18" fillId="0" borderId="55" xfId="1" applyFont="1" applyBorder="1" applyAlignment="1" applyProtection="1">
      <alignment horizontal="left" vertical="center" shrinkToFit="1"/>
      <protection locked="0"/>
    </xf>
    <xf numFmtId="0" fontId="18" fillId="0" borderId="12" xfId="1" applyFont="1" applyBorder="1" applyAlignment="1" applyProtection="1">
      <alignment horizontal="left" vertical="center" shrinkToFit="1"/>
      <protection locked="0"/>
    </xf>
    <xf numFmtId="0" fontId="18" fillId="0" borderId="11" xfId="1" applyFont="1" applyBorder="1" applyAlignment="1" applyProtection="1">
      <alignment horizontal="left" vertical="center" shrinkToFit="1"/>
      <protection locked="0"/>
    </xf>
    <xf numFmtId="0" fontId="18" fillId="0" borderId="19" xfId="1" applyFont="1" applyBorder="1" applyAlignment="1" applyProtection="1">
      <alignment vertical="center" shrinkToFit="1"/>
      <protection locked="0"/>
    </xf>
    <xf numFmtId="0" fontId="18" fillId="0" borderId="1" xfId="1" applyFont="1" applyBorder="1" applyAlignment="1" applyProtection="1">
      <alignment vertical="center" shrinkToFit="1"/>
      <protection locked="0"/>
    </xf>
    <xf numFmtId="0" fontId="18" fillId="0" borderId="11" xfId="1" applyFont="1" applyBorder="1" applyAlignment="1" applyProtection="1">
      <alignment vertical="center" shrinkToFit="1"/>
      <protection locked="0"/>
    </xf>
    <xf numFmtId="0" fontId="18" fillId="0" borderId="19" xfId="0" applyFont="1" applyBorder="1" applyAlignment="1" applyProtection="1">
      <alignment vertical="center" shrinkToFit="1"/>
      <protection locked="0"/>
    </xf>
    <xf numFmtId="0" fontId="18" fillId="0" borderId="12" xfId="0" applyFont="1" applyBorder="1" applyAlignment="1" applyProtection="1">
      <alignment vertical="center" shrinkToFit="1"/>
      <protection locked="0"/>
    </xf>
    <xf numFmtId="0" fontId="18" fillId="0" borderId="11" xfId="0" applyFont="1" applyBorder="1" applyAlignment="1" applyProtection="1">
      <alignment vertical="center" shrinkToFit="1"/>
      <protection locked="0"/>
    </xf>
    <xf numFmtId="0" fontId="18" fillId="0" borderId="52" xfId="0" applyFont="1" applyBorder="1" applyAlignment="1" applyProtection="1">
      <alignment horizontal="left" vertical="center" shrinkToFit="1"/>
      <protection locked="0"/>
    </xf>
    <xf numFmtId="0" fontId="18" fillId="0" borderId="54" xfId="0" applyFont="1" applyBorder="1" applyAlignment="1" applyProtection="1">
      <alignment vertical="center" shrinkToFit="1"/>
      <protection locked="0"/>
    </xf>
    <xf numFmtId="0" fontId="18" fillId="0" borderId="1" xfId="0" applyFont="1" applyBorder="1" applyAlignment="1" applyProtection="1">
      <alignment vertical="center" shrinkToFit="1"/>
      <protection locked="0"/>
    </xf>
    <xf numFmtId="0" fontId="4" fillId="0" borderId="12" xfId="0" applyFont="1" applyBorder="1" applyAlignment="1" applyProtection="1">
      <alignment horizontal="left" vertical="center" shrinkToFit="1"/>
      <protection locked="0"/>
    </xf>
    <xf numFmtId="0" fontId="4" fillId="0" borderId="1"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18" fillId="0" borderId="19" xfId="1" applyFont="1" applyBorder="1" applyAlignment="1" applyProtection="1">
      <alignment horizontal="left" vertical="center" shrinkToFit="1"/>
      <protection locked="0"/>
    </xf>
    <xf numFmtId="0" fontId="20" fillId="4" borderId="48" xfId="1" applyFont="1" applyFill="1" applyBorder="1" applyAlignment="1" applyProtection="1">
      <alignment vertical="center" shrinkToFit="1"/>
      <protection locked="0"/>
    </xf>
    <xf numFmtId="0" fontId="18" fillId="0" borderId="1" xfId="1" applyFont="1" applyBorder="1" applyAlignment="1" applyProtection="1">
      <alignment horizontal="left" vertical="center" shrinkToFit="1"/>
      <protection locked="0"/>
    </xf>
    <xf numFmtId="0" fontId="20" fillId="4" borderId="54" xfId="1" applyFont="1" applyFill="1" applyBorder="1" applyAlignment="1" applyProtection="1">
      <alignment vertical="center" shrinkToFit="1"/>
      <protection locked="0"/>
    </xf>
    <xf numFmtId="0" fontId="18" fillId="0" borderId="48" xfId="1" applyFont="1" applyBorder="1" applyAlignment="1" applyProtection="1">
      <alignment horizontal="left" vertical="center" shrinkToFit="1"/>
      <protection locked="0"/>
    </xf>
    <xf numFmtId="0" fontId="18" fillId="0" borderId="15" xfId="1" applyFont="1" applyBorder="1" applyAlignment="1" applyProtection="1">
      <alignment horizontal="left" vertical="center" shrinkToFit="1"/>
      <protection locked="0"/>
    </xf>
    <xf numFmtId="0" fontId="18" fillId="0" borderId="0" xfId="1" applyFont="1" applyBorder="1" applyAlignment="1" applyProtection="1">
      <alignment horizontal="left" vertical="center" shrinkToFit="1"/>
      <protection locked="0"/>
    </xf>
    <xf numFmtId="0" fontId="18" fillId="0" borderId="4" xfId="1" applyFont="1" applyBorder="1" applyAlignment="1" applyProtection="1">
      <alignment horizontal="left" vertical="center" shrinkToFit="1"/>
      <protection locked="0"/>
    </xf>
    <xf numFmtId="0" fontId="18" fillId="2" borderId="12" xfId="0" applyFont="1" applyFill="1" applyBorder="1" applyAlignment="1" applyProtection="1">
      <alignment horizontal="left" vertical="center" shrinkToFit="1"/>
      <protection locked="0"/>
    </xf>
    <xf numFmtId="0" fontId="18" fillId="2" borderId="19" xfId="0" applyFont="1" applyFill="1" applyBorder="1" applyAlignment="1" applyProtection="1">
      <alignment horizontal="left" vertical="center" shrinkToFit="1"/>
      <protection locked="0"/>
    </xf>
    <xf numFmtId="0" fontId="18" fillId="0" borderId="42" xfId="1" applyFont="1" applyBorder="1" applyAlignment="1" applyProtection="1">
      <alignment horizontal="left" vertical="center" shrinkToFit="1"/>
      <protection locked="0"/>
    </xf>
    <xf numFmtId="0" fontId="18" fillId="0" borderId="10" xfId="1" applyFont="1" applyBorder="1" applyAlignment="1" applyProtection="1">
      <alignment horizontal="left" vertical="center" shrinkToFit="1"/>
      <protection locked="0"/>
    </xf>
    <xf numFmtId="0" fontId="18" fillId="0" borderId="56" xfId="0" applyFont="1" applyBorder="1" applyAlignment="1" applyProtection="1">
      <alignment horizontal="left" vertical="center" shrinkToFit="1"/>
      <protection locked="0"/>
    </xf>
    <xf numFmtId="0" fontId="18" fillId="2" borderId="54" xfId="0" applyFont="1" applyFill="1" applyBorder="1" applyAlignment="1" applyProtection="1">
      <alignment horizontal="left" vertical="center" shrinkToFit="1"/>
      <protection locked="0"/>
    </xf>
    <xf numFmtId="0" fontId="18" fillId="2" borderId="48" xfId="0" applyFont="1" applyFill="1" applyBorder="1" applyAlignment="1" applyProtection="1">
      <alignment horizontal="left" vertical="center" shrinkToFit="1"/>
      <protection locked="0"/>
    </xf>
    <xf numFmtId="0" fontId="18" fillId="0" borderId="55" xfId="0" applyFont="1" applyBorder="1" applyAlignment="1" applyProtection="1">
      <alignment horizontal="left" vertical="center" shrinkToFit="1"/>
      <protection locked="0"/>
    </xf>
    <xf numFmtId="0" fontId="10" fillId="6" borderId="13" xfId="0" applyFont="1" applyFill="1" applyBorder="1" applyAlignment="1" applyProtection="1">
      <alignment horizontal="left" vertical="center" wrapText="1"/>
      <protection locked="0"/>
    </xf>
    <xf numFmtId="0" fontId="10" fillId="6" borderId="2" xfId="0" applyFont="1" applyFill="1" applyBorder="1" applyAlignment="1" applyProtection="1">
      <alignment horizontal="left" vertical="center" wrapText="1"/>
      <protection locked="0"/>
    </xf>
    <xf numFmtId="0" fontId="10" fillId="6" borderId="14" xfId="0" applyFont="1" applyFill="1" applyBorder="1" applyAlignment="1" applyProtection="1">
      <alignment horizontal="left" vertical="center" wrapText="1"/>
      <protection locked="0"/>
    </xf>
    <xf numFmtId="0" fontId="10" fillId="0" borderId="3" xfId="0" applyFont="1" applyBorder="1" applyAlignment="1" applyProtection="1">
      <alignment horizontal="left" vertical="center" wrapText="1"/>
    </xf>
    <xf numFmtId="0" fontId="10" fillId="0" borderId="13" xfId="0" applyFont="1" applyBorder="1" applyAlignment="1" applyProtection="1">
      <alignment horizontal="left" vertical="center"/>
    </xf>
    <xf numFmtId="0" fontId="10" fillId="0" borderId="2" xfId="0" applyFont="1" applyBorder="1" applyAlignment="1" applyProtection="1">
      <alignment horizontal="left" vertical="center"/>
    </xf>
    <xf numFmtId="0" fontId="10" fillId="0" borderId="14" xfId="0" applyFont="1" applyBorder="1" applyAlignment="1" applyProtection="1">
      <alignment horizontal="left" vertical="center"/>
    </xf>
    <xf numFmtId="0" fontId="16" fillId="0" borderId="0" xfId="0" applyFont="1" applyAlignment="1" applyProtection="1">
      <alignment horizontal="center" vertical="center"/>
    </xf>
    <xf numFmtId="0" fontId="17" fillId="6" borderId="0" xfId="0" applyFont="1" applyFill="1" applyAlignment="1" applyProtection="1">
      <alignment horizontal="left" vertical="center"/>
    </xf>
    <xf numFmtId="0" fontId="36" fillId="0" borderId="0" xfId="0" applyFont="1" applyAlignment="1" applyProtection="1">
      <alignment horizontal="left" vertical="center" wrapText="1"/>
    </xf>
    <xf numFmtId="0" fontId="17" fillId="3" borderId="0" xfId="0" applyFont="1" applyFill="1" applyAlignment="1" applyProtection="1">
      <alignment horizontal="left" vertical="center"/>
    </xf>
    <xf numFmtId="0" fontId="18" fillId="0" borderId="34" xfId="1" applyFont="1" applyBorder="1" applyAlignment="1" applyProtection="1">
      <alignment horizontal="center" vertical="center"/>
    </xf>
    <xf numFmtId="0" fontId="18" fillId="0" borderId="24" xfId="1" applyFont="1" applyBorder="1" applyAlignment="1" applyProtection="1">
      <alignment horizontal="center" vertical="center"/>
    </xf>
    <xf numFmtId="0" fontId="18" fillId="0" borderId="62" xfId="1" applyFont="1" applyBorder="1" applyAlignment="1" applyProtection="1">
      <alignment horizontal="center" vertical="center"/>
    </xf>
    <xf numFmtId="0" fontId="18" fillId="0" borderId="61" xfId="1" applyFont="1" applyBorder="1" applyAlignment="1" applyProtection="1">
      <alignment horizontal="center" vertical="center"/>
    </xf>
    <xf numFmtId="0" fontId="18" fillId="0" borderId="63" xfId="1" applyFont="1" applyBorder="1" applyAlignment="1" applyProtection="1">
      <alignment horizontal="center" vertical="center"/>
    </xf>
    <xf numFmtId="0" fontId="18" fillId="0" borderId="45" xfId="1" applyFont="1" applyBorder="1" applyAlignment="1" applyProtection="1">
      <alignment horizontal="center" vertical="center"/>
    </xf>
    <xf numFmtId="0" fontId="18" fillId="3" borderId="27" xfId="1" applyFont="1" applyFill="1" applyBorder="1" applyAlignment="1" applyProtection="1">
      <alignment horizontal="left" vertical="center" wrapText="1"/>
      <protection locked="0"/>
    </xf>
    <xf numFmtId="0" fontId="18" fillId="3" borderId="30" xfId="1" applyFont="1" applyFill="1" applyBorder="1" applyAlignment="1" applyProtection="1">
      <alignment horizontal="left" vertical="center" wrapText="1"/>
      <protection locked="0"/>
    </xf>
    <xf numFmtId="0" fontId="18" fillId="3" borderId="73" xfId="1" applyFont="1" applyFill="1" applyBorder="1" applyAlignment="1" applyProtection="1">
      <alignment horizontal="left" vertical="center" wrapText="1"/>
      <protection locked="0"/>
    </xf>
    <xf numFmtId="0" fontId="18" fillId="3" borderId="74" xfId="1" applyFont="1" applyFill="1" applyBorder="1" applyAlignment="1" applyProtection="1">
      <alignment horizontal="left" vertical="center" wrapText="1"/>
      <protection locked="0"/>
    </xf>
    <xf numFmtId="0" fontId="18" fillId="3" borderId="75" xfId="1" applyFont="1" applyFill="1" applyBorder="1" applyAlignment="1" applyProtection="1">
      <alignment horizontal="left" vertical="center" wrapText="1"/>
      <protection locked="0"/>
    </xf>
    <xf numFmtId="0" fontId="18" fillId="3" borderId="76" xfId="1" applyFont="1" applyFill="1" applyBorder="1" applyAlignment="1" applyProtection="1">
      <alignment horizontal="left" vertical="center" wrapText="1"/>
      <protection locked="0"/>
    </xf>
    <xf numFmtId="0" fontId="4" fillId="0" borderId="31" xfId="1" applyFont="1" applyBorder="1" applyAlignment="1" applyProtection="1">
      <alignment horizontal="left" vertical="center"/>
      <protection locked="0"/>
    </xf>
    <xf numFmtId="0" fontId="4" fillId="0" borderId="32" xfId="1" applyFont="1" applyBorder="1" applyAlignment="1" applyProtection="1">
      <alignment horizontal="left" vertical="center"/>
      <protection locked="0"/>
    </xf>
    <xf numFmtId="0" fontId="20" fillId="0" borderId="6" xfId="1" applyFont="1" applyBorder="1" applyAlignment="1" applyProtection="1">
      <alignment vertical="center"/>
    </xf>
    <xf numFmtId="0" fontId="20" fillId="0" borderId="16" xfId="1" applyFont="1" applyBorder="1" applyAlignment="1" applyProtection="1">
      <alignment vertical="center"/>
    </xf>
    <xf numFmtId="0" fontId="18" fillId="2" borderId="73" xfId="1" applyFont="1" applyFill="1" applyBorder="1" applyAlignment="1" applyProtection="1">
      <alignment horizontal="left" vertical="center" indent="1" shrinkToFit="1"/>
      <protection locked="0"/>
    </xf>
    <xf numFmtId="0" fontId="18" fillId="2" borderId="27" xfId="1" applyFont="1" applyFill="1" applyBorder="1" applyAlignment="1" applyProtection="1">
      <alignment horizontal="left" vertical="center" shrinkToFit="1"/>
      <protection locked="0"/>
    </xf>
    <xf numFmtId="0" fontId="18" fillId="2" borderId="27" xfId="1" applyFont="1" applyFill="1" applyBorder="1" applyAlignment="1" applyProtection="1">
      <alignment horizontal="left" vertical="center" wrapText="1" shrinkToFit="1"/>
      <protection locked="0"/>
    </xf>
    <xf numFmtId="0" fontId="4" fillId="2" borderId="27" xfId="1" applyFont="1" applyFill="1" applyBorder="1" applyAlignment="1" applyProtection="1">
      <alignment horizontal="left" vertical="center" shrinkToFit="1"/>
      <protection locked="0"/>
    </xf>
    <xf numFmtId="0" fontId="4" fillId="0" borderId="37" xfId="1" applyFont="1" applyBorder="1" applyAlignment="1" applyProtection="1">
      <alignment horizontal="left" vertical="center"/>
      <protection locked="0"/>
    </xf>
    <xf numFmtId="0" fontId="4" fillId="0" borderId="64" xfId="1" applyFont="1" applyBorder="1" applyAlignment="1" applyProtection="1">
      <alignment horizontal="left" vertical="center"/>
      <protection locked="0"/>
    </xf>
    <xf numFmtId="0" fontId="4" fillId="2" borderId="31" xfId="1" applyFont="1" applyFill="1" applyBorder="1" applyAlignment="1" applyProtection="1">
      <alignment horizontal="left" vertical="center"/>
      <protection locked="0"/>
    </xf>
    <xf numFmtId="0" fontId="4" fillId="2" borderId="32" xfId="1" applyFont="1" applyFill="1" applyBorder="1" applyAlignment="1" applyProtection="1">
      <alignment horizontal="left" vertical="center"/>
      <protection locked="0"/>
    </xf>
    <xf numFmtId="0" fontId="18" fillId="0" borderId="23" xfId="1" applyFont="1" applyBorder="1" applyAlignment="1" applyProtection="1">
      <alignment horizontal="center" vertical="center"/>
    </xf>
    <xf numFmtId="0" fontId="18" fillId="0" borderId="25" xfId="1" applyFont="1" applyBorder="1" applyAlignment="1" applyProtection="1">
      <alignment horizontal="center" vertical="center"/>
    </xf>
    <xf numFmtId="0" fontId="18" fillId="0" borderId="26" xfId="1" applyFont="1" applyBorder="1" applyAlignment="1" applyProtection="1">
      <alignment horizontal="center" vertical="center" wrapText="1"/>
    </xf>
    <xf numFmtId="0" fontId="18" fillId="0" borderId="33" xfId="1" applyFont="1" applyBorder="1" applyAlignment="1" applyProtection="1">
      <alignment horizontal="center" vertical="center" wrapText="1"/>
    </xf>
    <xf numFmtId="0" fontId="18" fillId="0" borderId="24" xfId="1" applyFont="1" applyBorder="1" applyAlignment="1" applyProtection="1">
      <alignment horizontal="center" vertical="center" wrapText="1"/>
    </xf>
    <xf numFmtId="0" fontId="18" fillId="0" borderId="8" xfId="0" applyFont="1" applyBorder="1" applyAlignment="1" applyProtection="1">
      <alignment horizontal="left" vertical="top" wrapText="1"/>
    </xf>
    <xf numFmtId="0" fontId="18" fillId="0" borderId="42" xfId="0" applyFont="1" applyBorder="1" applyAlignment="1" applyProtection="1">
      <alignment horizontal="left" vertical="top" wrapText="1"/>
    </xf>
    <xf numFmtId="0" fontId="18" fillId="0" borderId="10" xfId="0" applyFont="1" applyBorder="1" applyAlignment="1" applyProtection="1">
      <alignment horizontal="left" vertical="top" wrapText="1"/>
    </xf>
    <xf numFmtId="0" fontId="37" fillId="0" borderId="0" xfId="1" applyFont="1" applyAlignment="1" applyProtection="1">
      <alignment horizontal="left" vertical="top" wrapText="1"/>
    </xf>
    <xf numFmtId="0" fontId="18" fillId="3" borderId="4" xfId="1" applyFont="1" applyFill="1" applyBorder="1" applyAlignment="1" applyProtection="1">
      <alignment horizontal="left" vertical="center" wrapText="1"/>
      <protection locked="0"/>
    </xf>
    <xf numFmtId="0" fontId="18" fillId="3" borderId="70" xfId="1" applyFont="1" applyFill="1" applyBorder="1" applyAlignment="1" applyProtection="1">
      <alignment horizontal="left" vertical="center" wrapText="1"/>
      <protection locked="0"/>
    </xf>
    <xf numFmtId="0" fontId="18" fillId="3" borderId="71" xfId="1" applyFont="1" applyFill="1" applyBorder="1" applyAlignment="1" applyProtection="1">
      <alignment horizontal="left" vertical="center" wrapText="1"/>
      <protection locked="0"/>
    </xf>
    <xf numFmtId="0" fontId="18" fillId="0" borderId="14" xfId="1" applyFont="1" applyBorder="1" applyProtection="1">
      <alignment vertical="center"/>
    </xf>
    <xf numFmtId="0" fontId="18" fillId="0" borderId="14" xfId="0" applyFont="1" applyBorder="1" applyProtection="1">
      <alignment vertical="center"/>
    </xf>
    <xf numFmtId="0" fontId="18" fillId="0" borderId="30" xfId="1" applyFont="1" applyBorder="1" applyAlignment="1" applyProtection="1">
      <alignment horizontal="left" vertical="top" wrapText="1"/>
    </xf>
    <xf numFmtId="0" fontId="18" fillId="0" borderId="36" xfId="1" applyFont="1" applyBorder="1" applyAlignment="1" applyProtection="1">
      <alignment horizontal="left" vertical="top" wrapText="1"/>
    </xf>
    <xf numFmtId="0" fontId="18" fillId="0" borderId="23" xfId="1" applyFont="1" applyBorder="1" applyAlignment="1" applyProtection="1">
      <alignment horizontal="center" vertical="center" wrapText="1"/>
    </xf>
    <xf numFmtId="0" fontId="4" fillId="0" borderId="30" xfId="1" applyFont="1" applyBorder="1" applyAlignment="1" applyProtection="1">
      <alignment horizontal="left" vertical="top" wrapText="1"/>
    </xf>
    <xf numFmtId="0" fontId="4" fillId="0" borderId="36" xfId="1" applyFont="1" applyBorder="1" applyAlignment="1" applyProtection="1">
      <alignment horizontal="left" vertical="top" wrapText="1"/>
    </xf>
    <xf numFmtId="0" fontId="4" fillId="0" borderId="32" xfId="1" applyFont="1" applyBorder="1" applyAlignment="1" applyProtection="1">
      <alignment horizontal="left" vertical="top" wrapText="1"/>
    </xf>
    <xf numFmtId="0" fontId="18" fillId="0" borderId="40" xfId="1" applyFont="1" applyBorder="1" applyAlignment="1" applyProtection="1">
      <alignment horizontal="center" vertical="center" wrapText="1"/>
    </xf>
    <xf numFmtId="0" fontId="18" fillId="0" borderId="32" xfId="1" applyFont="1" applyBorder="1" applyAlignment="1" applyProtection="1">
      <alignment horizontal="left" vertical="top" wrapText="1"/>
    </xf>
    <xf numFmtId="0" fontId="18" fillId="0" borderId="22" xfId="1" applyFont="1" applyBorder="1" applyAlignment="1" applyProtection="1">
      <alignment horizontal="center" vertical="center"/>
    </xf>
    <xf numFmtId="0" fontId="4" fillId="0" borderId="30" xfId="1" applyFont="1" applyBorder="1" applyAlignment="1" applyProtection="1">
      <alignment horizontal="left" vertical="center" wrapText="1"/>
    </xf>
    <xf numFmtId="0" fontId="4" fillId="0" borderId="36" xfId="1" applyFont="1" applyBorder="1" applyAlignment="1" applyProtection="1">
      <alignment horizontal="left" vertical="center" wrapText="1"/>
    </xf>
    <xf numFmtId="0" fontId="9" fillId="0" borderId="24" xfId="0" applyFont="1" applyBorder="1" applyAlignment="1" applyProtection="1">
      <alignment horizontal="center" vertical="center"/>
    </xf>
    <xf numFmtId="0" fontId="9" fillId="0" borderId="25" xfId="0" applyFont="1" applyBorder="1" applyAlignment="1" applyProtection="1">
      <alignment horizontal="center" vertical="center"/>
    </xf>
    <xf numFmtId="0" fontId="18" fillId="0" borderId="58" xfId="1" applyFont="1" applyBorder="1" applyProtection="1">
      <alignment vertical="center"/>
    </xf>
    <xf numFmtId="0" fontId="18" fillId="0" borderId="58" xfId="0" applyFont="1" applyBorder="1" applyProtection="1">
      <alignment vertical="center"/>
    </xf>
    <xf numFmtId="0" fontId="18" fillId="0" borderId="12" xfId="1" applyFont="1" applyBorder="1" applyAlignment="1" applyProtection="1">
      <alignment horizontal="center" vertical="center" wrapText="1"/>
    </xf>
    <xf numFmtId="0" fontId="18" fillId="0" borderId="19" xfId="1" applyFont="1" applyBorder="1" applyAlignment="1" applyProtection="1">
      <alignment horizontal="center" vertical="center" wrapText="1"/>
    </xf>
    <xf numFmtId="0" fontId="18" fillId="0" borderId="11" xfId="1" applyFont="1" applyBorder="1" applyAlignment="1" applyProtection="1">
      <alignment horizontal="center" vertical="center" wrapText="1"/>
    </xf>
    <xf numFmtId="0" fontId="18" fillId="0" borderId="12" xfId="1" applyFont="1" applyBorder="1" applyAlignment="1" applyProtection="1">
      <alignment horizontal="center" vertical="center"/>
    </xf>
    <xf numFmtId="0" fontId="18" fillId="0" borderId="19" xfId="1" applyFont="1" applyBorder="1" applyAlignment="1" applyProtection="1">
      <alignment horizontal="center" vertical="center"/>
    </xf>
    <xf numFmtId="0" fontId="18" fillId="0" borderId="11" xfId="1" applyFont="1" applyBorder="1" applyAlignment="1" applyProtection="1">
      <alignment horizontal="center" vertical="center"/>
    </xf>
    <xf numFmtId="0" fontId="18" fillId="3" borderId="2" xfId="1" applyFont="1" applyFill="1" applyBorder="1" applyAlignment="1" applyProtection="1">
      <alignment horizontal="left" vertical="center" wrapText="1" shrinkToFit="1"/>
      <protection locked="0"/>
    </xf>
    <xf numFmtId="0" fontId="18" fillId="0" borderId="8" xfId="0" applyFont="1" applyBorder="1" applyAlignment="1" applyProtection="1">
      <alignment horizontal="left" vertical="center" wrapText="1"/>
    </xf>
    <xf numFmtId="0" fontId="18" fillId="0" borderId="42" xfId="0" applyFont="1" applyBorder="1" applyAlignment="1" applyProtection="1">
      <alignment horizontal="left" vertical="center" wrapText="1"/>
    </xf>
    <xf numFmtId="0" fontId="9" fillId="0" borderId="42"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18" fillId="0" borderId="8" xfId="1" applyFont="1" applyBorder="1" applyAlignment="1" applyProtection="1">
      <alignment horizontal="left" vertical="center" wrapText="1"/>
    </xf>
    <xf numFmtId="0" fontId="18" fillId="0" borderId="42" xfId="1" applyFont="1" applyBorder="1" applyAlignment="1" applyProtection="1">
      <alignment horizontal="left" vertical="center" wrapText="1"/>
    </xf>
    <xf numFmtId="0" fontId="18" fillId="0" borderId="8" xfId="1" applyFont="1" applyBorder="1" applyAlignment="1" applyProtection="1">
      <alignment horizontal="left" vertical="top" wrapText="1"/>
    </xf>
    <xf numFmtId="0" fontId="18" fillId="0" borderId="42" xfId="1" applyFont="1" applyBorder="1" applyAlignment="1" applyProtection="1">
      <alignment horizontal="left" vertical="top" wrapText="1"/>
    </xf>
    <xf numFmtId="0" fontId="9" fillId="0" borderId="42" xfId="0" applyFont="1" applyBorder="1" applyAlignment="1" applyProtection="1">
      <alignment horizontal="left" vertical="top" wrapText="1"/>
    </xf>
    <xf numFmtId="0" fontId="9" fillId="0" borderId="10" xfId="0" applyFont="1" applyBorder="1" applyAlignment="1" applyProtection="1">
      <alignment horizontal="left" vertical="top" wrapText="1"/>
    </xf>
    <xf numFmtId="0" fontId="18" fillId="0" borderId="38" xfId="1" applyFont="1" applyBorder="1" applyAlignment="1" applyProtection="1">
      <alignment horizontal="center" vertical="center" wrapText="1"/>
    </xf>
    <xf numFmtId="0" fontId="18" fillId="0" borderId="46" xfId="1" applyFont="1" applyBorder="1" applyAlignment="1" applyProtection="1">
      <alignment horizontal="center" vertical="center" wrapText="1"/>
    </xf>
    <xf numFmtId="0" fontId="18" fillId="0" borderId="39" xfId="1" applyFont="1" applyBorder="1" applyAlignment="1" applyProtection="1">
      <alignment horizontal="center" vertical="center" wrapText="1"/>
    </xf>
    <xf numFmtId="0" fontId="34" fillId="0" borderId="21" xfId="1" applyFont="1" applyBorder="1" applyAlignment="1" applyProtection="1">
      <alignment horizontal="left" vertical="center" wrapText="1"/>
    </xf>
    <xf numFmtId="0" fontId="18" fillId="0" borderId="2" xfId="1" applyFont="1" applyBorder="1" applyAlignment="1" applyProtection="1">
      <alignment horizontal="left" vertical="center" wrapText="1"/>
      <protection locked="0"/>
    </xf>
    <xf numFmtId="0" fontId="18" fillId="0" borderId="44" xfId="1" applyFont="1" applyBorder="1" applyAlignment="1" applyProtection="1">
      <alignment horizontal="left" vertical="top" wrapText="1"/>
    </xf>
    <xf numFmtId="0" fontId="18" fillId="0" borderId="33" xfId="1" applyFont="1" applyBorder="1" applyAlignment="1" applyProtection="1">
      <alignment horizontal="left" vertical="top" wrapText="1"/>
    </xf>
    <xf numFmtId="0" fontId="18" fillId="0" borderId="40" xfId="1" applyFont="1" applyBorder="1" applyAlignment="1" applyProtection="1">
      <alignment horizontal="left" vertical="top" wrapText="1"/>
    </xf>
    <xf numFmtId="0" fontId="18" fillId="0" borderId="28" xfId="1" applyFont="1" applyBorder="1" applyAlignment="1" applyProtection="1">
      <alignment horizontal="left" vertical="top" wrapText="1"/>
    </xf>
    <xf numFmtId="0" fontId="18" fillId="0" borderId="45" xfId="1" applyFont="1" applyBorder="1" applyAlignment="1" applyProtection="1">
      <alignment horizontal="center" vertical="center" wrapText="1"/>
    </xf>
    <xf numFmtId="0" fontId="18" fillId="3" borderId="2" xfId="1" applyFont="1" applyFill="1" applyBorder="1" applyAlignment="1" applyProtection="1">
      <alignment horizontal="left" vertical="center" wrapText="1"/>
      <protection locked="0"/>
    </xf>
    <xf numFmtId="0" fontId="18" fillId="0" borderId="26" xfId="0" applyFont="1" applyBorder="1" applyAlignment="1" applyProtection="1">
      <alignment horizontal="left" vertical="center" wrapText="1"/>
    </xf>
    <xf numFmtId="0" fontId="18" fillId="0" borderId="33" xfId="0" applyFont="1" applyBorder="1" applyAlignment="1" applyProtection="1">
      <alignment horizontal="left" vertical="center" wrapText="1"/>
    </xf>
    <xf numFmtId="0" fontId="0" fillId="0" borderId="33" xfId="0" applyFont="1" applyBorder="1" applyAlignment="1" applyProtection="1">
      <alignment horizontal="left" vertical="center" wrapText="1"/>
    </xf>
    <xf numFmtId="0" fontId="0" fillId="0" borderId="29" xfId="0" applyFont="1" applyBorder="1" applyAlignment="1" applyProtection="1">
      <alignment horizontal="left" vertical="center" wrapText="1"/>
    </xf>
    <xf numFmtId="0" fontId="18" fillId="0" borderId="26" xfId="1" applyFont="1" applyBorder="1" applyAlignment="1" applyProtection="1">
      <alignment horizontal="left" vertical="center" wrapText="1"/>
    </xf>
    <xf numFmtId="0" fontId="18" fillId="0" borderId="33" xfId="1" applyFont="1" applyBorder="1" applyAlignment="1" applyProtection="1">
      <alignment horizontal="left" vertical="center" wrapText="1"/>
    </xf>
    <xf numFmtId="0" fontId="9" fillId="0" borderId="40" xfId="0" applyFont="1" applyBorder="1" applyAlignment="1" applyProtection="1">
      <alignment horizontal="left" vertical="center" wrapText="1"/>
    </xf>
    <xf numFmtId="0" fontId="0" fillId="0" borderId="24" xfId="0" applyBorder="1" applyAlignment="1" applyProtection="1">
      <alignment horizontal="center" vertical="center"/>
    </xf>
    <xf numFmtId="0" fontId="0" fillId="0" borderId="25" xfId="0" applyBorder="1" applyAlignment="1" applyProtection="1">
      <alignment horizontal="center" vertical="center"/>
    </xf>
    <xf numFmtId="0" fontId="18" fillId="0" borderId="44" xfId="0" applyFont="1" applyBorder="1" applyAlignment="1" applyProtection="1">
      <alignment horizontal="left" vertical="top" wrapText="1"/>
    </xf>
    <xf numFmtId="0" fontId="18" fillId="0" borderId="33" xfId="0" applyFont="1" applyBorder="1" applyAlignment="1" applyProtection="1">
      <alignment horizontal="left" vertical="top" wrapText="1"/>
    </xf>
    <xf numFmtId="0" fontId="18" fillId="0" borderId="40" xfId="0" applyFont="1" applyBorder="1" applyAlignment="1" applyProtection="1">
      <alignment horizontal="left" vertical="top" wrapText="1"/>
    </xf>
    <xf numFmtId="0" fontId="18" fillId="2" borderId="70" xfId="1" applyFont="1" applyFill="1" applyBorder="1" applyAlignment="1" applyProtection="1">
      <alignment horizontal="left" vertical="center" indent="1"/>
      <protection locked="0"/>
    </xf>
    <xf numFmtId="0" fontId="18" fillId="2" borderId="27" xfId="1" applyFont="1" applyFill="1" applyBorder="1" applyAlignment="1" applyProtection="1">
      <alignment horizontal="left" vertical="center"/>
      <protection locked="0"/>
    </xf>
    <xf numFmtId="0" fontId="18" fillId="2" borderId="73" xfId="1" applyFont="1" applyFill="1" applyBorder="1" applyAlignment="1" applyProtection="1">
      <alignment horizontal="left" vertical="center" indent="1"/>
      <protection locked="0"/>
    </xf>
    <xf numFmtId="0" fontId="18" fillId="0" borderId="57" xfId="1" applyFont="1" applyBorder="1" applyAlignment="1" applyProtection="1">
      <alignment horizontal="center" vertical="center"/>
    </xf>
    <xf numFmtId="0" fontId="18" fillId="2" borderId="26" xfId="0" applyFont="1" applyFill="1" applyBorder="1" applyAlignment="1" applyProtection="1">
      <alignment horizontal="left" vertical="center" wrapText="1"/>
    </xf>
    <xf numFmtId="0" fontId="9" fillId="0" borderId="33" xfId="0" applyFont="1" applyBorder="1" applyAlignment="1" applyProtection="1">
      <alignment horizontal="left" vertical="center" wrapText="1"/>
    </xf>
    <xf numFmtId="0" fontId="9" fillId="0" borderId="29" xfId="0" applyFont="1" applyBorder="1" applyAlignment="1" applyProtection="1">
      <alignment horizontal="left" vertical="center" wrapText="1"/>
    </xf>
    <xf numFmtId="0" fontId="18" fillId="5" borderId="73" xfId="0" applyFont="1" applyFill="1" applyBorder="1" applyAlignment="1" applyProtection="1">
      <alignment horizontal="left" vertical="center" wrapText="1"/>
      <protection locked="0"/>
    </xf>
    <xf numFmtId="0" fontId="18" fillId="5" borderId="74" xfId="0" applyFont="1" applyFill="1" applyBorder="1" applyAlignment="1" applyProtection="1">
      <alignment horizontal="left" vertical="center" wrapText="1"/>
      <protection locked="0"/>
    </xf>
    <xf numFmtId="0" fontId="18" fillId="5" borderId="0" xfId="0" applyFont="1" applyFill="1" applyBorder="1" applyAlignment="1" applyProtection="1">
      <alignment horizontal="left" vertical="center" wrapText="1"/>
      <protection locked="0"/>
    </xf>
    <xf numFmtId="0" fontId="18" fillId="5" borderId="41" xfId="0" applyFont="1" applyFill="1" applyBorder="1" applyAlignment="1" applyProtection="1">
      <alignment horizontal="left" vertical="center" wrapText="1"/>
      <protection locked="0"/>
    </xf>
    <xf numFmtId="0" fontId="4" fillId="0" borderId="3" xfId="1" applyFont="1" applyBorder="1" applyAlignment="1" applyProtection="1">
      <alignment vertical="center" wrapText="1"/>
      <protection locked="0"/>
    </xf>
    <xf numFmtId="0" fontId="4" fillId="0" borderId="0" xfId="1" applyFont="1" applyBorder="1" applyAlignment="1" applyProtection="1">
      <alignment vertical="center" wrapText="1"/>
      <protection locked="0"/>
    </xf>
    <xf numFmtId="0" fontId="18" fillId="2" borderId="0" xfId="1" applyFont="1" applyFill="1" applyBorder="1" applyAlignment="1" applyProtection="1">
      <alignment horizontal="left" vertical="center"/>
      <protection locked="0"/>
    </xf>
    <xf numFmtId="0" fontId="18" fillId="2" borderId="26" xfId="1" applyFont="1" applyFill="1" applyBorder="1" applyAlignment="1" applyProtection="1">
      <alignment horizontal="center" vertical="center"/>
    </xf>
    <xf numFmtId="0" fontId="18" fillId="2" borderId="33" xfId="1" applyFont="1" applyFill="1" applyBorder="1" applyAlignment="1" applyProtection="1">
      <alignment horizontal="center" vertical="center"/>
    </xf>
    <xf numFmtId="0" fontId="18" fillId="2" borderId="29" xfId="1" applyFont="1" applyFill="1" applyBorder="1" applyAlignment="1" applyProtection="1">
      <alignment horizontal="center" vertical="center"/>
    </xf>
    <xf numFmtId="0" fontId="18" fillId="0" borderId="3" xfId="1" applyFont="1" applyBorder="1" applyAlignment="1" applyProtection="1">
      <alignment horizontal="left" vertical="center" wrapText="1"/>
      <protection locked="0"/>
    </xf>
    <xf numFmtId="0" fontId="18" fillId="3" borderId="2" xfId="1" applyFont="1" applyFill="1" applyBorder="1" applyAlignment="1" applyProtection="1">
      <alignment vertical="center" wrapText="1"/>
      <protection locked="0"/>
    </xf>
    <xf numFmtId="0" fontId="9" fillId="0" borderId="2" xfId="0" applyFont="1" applyBorder="1" applyAlignment="1" applyProtection="1">
      <alignment vertical="center" wrapText="1"/>
      <protection locked="0"/>
    </xf>
    <xf numFmtId="0" fontId="18" fillId="0" borderId="10" xfId="0" applyFont="1" applyBorder="1" applyAlignment="1" applyProtection="1">
      <alignment horizontal="left" vertical="center" wrapText="1"/>
    </xf>
    <xf numFmtId="0" fontId="18" fillId="0" borderId="0" xfId="1" applyFont="1" applyAlignment="1" applyProtection="1">
      <alignment horizontal="left" vertical="center" wrapText="1"/>
      <protection locked="0"/>
    </xf>
    <xf numFmtId="0" fontId="18" fillId="2" borderId="22" xfId="1" applyFont="1" applyFill="1" applyBorder="1" applyAlignment="1" applyProtection="1">
      <alignment horizontal="center" vertical="center"/>
    </xf>
    <xf numFmtId="0" fontId="18" fillId="0" borderId="44" xfId="1" applyFont="1" applyBorder="1" applyAlignment="1" applyProtection="1">
      <alignment horizontal="center" vertical="center" wrapText="1"/>
    </xf>
    <xf numFmtId="0" fontId="18" fillId="0" borderId="29" xfId="1" applyFont="1" applyBorder="1" applyAlignment="1" applyProtection="1">
      <alignment horizontal="center" vertical="center" wrapText="1"/>
    </xf>
    <xf numFmtId="0" fontId="4" fillId="0" borderId="19" xfId="1" applyFont="1" applyBorder="1" applyAlignment="1" applyProtection="1">
      <alignment horizontal="left" vertical="top" wrapText="1"/>
    </xf>
    <xf numFmtId="0" fontId="4" fillId="0" borderId="11" xfId="1" applyFont="1" applyBorder="1" applyAlignment="1" applyProtection="1">
      <alignment horizontal="left" vertical="top" wrapText="1"/>
    </xf>
    <xf numFmtId="0" fontId="18" fillId="2" borderId="21" xfId="1" applyFont="1" applyFill="1" applyBorder="1" applyAlignment="1" applyProtection="1">
      <alignment horizontal="left" vertical="center" wrapText="1"/>
      <protection locked="0"/>
    </xf>
    <xf numFmtId="0" fontId="18" fillId="2" borderId="3" xfId="1" applyFont="1" applyFill="1" applyBorder="1" applyAlignment="1" applyProtection="1">
      <alignment horizontal="left" vertical="center" wrapText="1"/>
      <protection locked="0"/>
    </xf>
    <xf numFmtId="0" fontId="18" fillId="0" borderId="35" xfId="1" applyFont="1" applyBorder="1" applyAlignment="1" applyProtection="1">
      <alignment horizontal="left" vertical="center" wrapText="1"/>
      <protection locked="0"/>
    </xf>
    <xf numFmtId="0" fontId="18" fillId="0" borderId="21" xfId="1" applyFont="1" applyBorder="1" applyAlignment="1" applyProtection="1">
      <alignment horizontal="left" vertical="center" wrapText="1"/>
      <protection locked="0"/>
    </xf>
    <xf numFmtId="0" fontId="18" fillId="0" borderId="37" xfId="1" applyFont="1" applyBorder="1" applyAlignment="1" applyProtection="1">
      <alignment horizontal="left" vertical="center" wrapText="1"/>
      <protection locked="0"/>
    </xf>
    <xf numFmtId="0" fontId="18" fillId="2" borderId="2" xfId="1" applyFont="1" applyFill="1" applyBorder="1" applyAlignment="1" applyProtection="1">
      <alignment horizontal="left" vertical="center" wrapText="1"/>
      <protection locked="0"/>
    </xf>
    <xf numFmtId="0" fontId="18" fillId="2" borderId="37" xfId="1" applyFont="1" applyFill="1" applyBorder="1" applyAlignment="1" applyProtection="1">
      <alignment horizontal="left" vertical="center" wrapText="1"/>
      <protection locked="0"/>
    </xf>
    <xf numFmtId="0" fontId="0" fillId="0" borderId="3" xfId="0" applyBorder="1" applyAlignment="1" applyProtection="1">
      <alignment vertical="center" wrapText="1"/>
      <protection locked="0"/>
    </xf>
    <xf numFmtId="0" fontId="18" fillId="0" borderId="4" xfId="1" applyFont="1" applyBorder="1" applyAlignment="1" applyProtection="1">
      <alignment horizontal="left" vertical="center" wrapText="1"/>
      <protection locked="0"/>
    </xf>
    <xf numFmtId="0" fontId="0" fillId="0" borderId="4" xfId="0" applyBorder="1" applyAlignment="1" applyProtection="1">
      <alignment vertical="center" wrapText="1"/>
      <protection locked="0"/>
    </xf>
    <xf numFmtId="0" fontId="18" fillId="0" borderId="23" xfId="0" applyFont="1" applyBorder="1" applyAlignment="1" applyProtection="1">
      <alignment horizontal="center" vertical="center" wrapText="1"/>
    </xf>
    <xf numFmtId="0" fontId="18" fillId="0" borderId="24" xfId="0" applyFont="1" applyBorder="1" applyAlignment="1" applyProtection="1">
      <alignment horizontal="center" vertical="center" wrapText="1"/>
    </xf>
    <xf numFmtId="0" fontId="32" fillId="0" borderId="7" xfId="1" applyFont="1" applyBorder="1" applyAlignment="1" applyProtection="1">
      <alignment horizontal="left" vertical="center" wrapText="1"/>
    </xf>
    <xf numFmtId="0" fontId="32" fillId="0" borderId="18" xfId="1" applyFont="1" applyBorder="1" applyAlignment="1" applyProtection="1">
      <alignment horizontal="left" vertical="center" wrapText="1"/>
    </xf>
    <xf numFmtId="0" fontId="32" fillId="0" borderId="5" xfId="1" applyFont="1" applyBorder="1" applyAlignment="1" applyProtection="1">
      <alignment horizontal="left" vertical="center" wrapText="1"/>
    </xf>
    <xf numFmtId="0" fontId="32" fillId="0" borderId="17" xfId="1" applyFont="1" applyBorder="1" applyAlignment="1" applyProtection="1">
      <alignment horizontal="left" vertical="center" wrapText="1"/>
    </xf>
    <xf numFmtId="0" fontId="18" fillId="0" borderId="12" xfId="0" applyFont="1" applyBorder="1" applyAlignment="1" applyProtection="1">
      <alignment horizontal="center" vertical="center" wrapText="1"/>
    </xf>
    <xf numFmtId="0" fontId="18" fillId="0" borderId="19" xfId="0" applyFont="1" applyBorder="1" applyAlignment="1" applyProtection="1">
      <alignment horizontal="center" vertical="center" wrapText="1"/>
    </xf>
    <xf numFmtId="0" fontId="18" fillId="0" borderId="11" xfId="0" applyFont="1" applyBorder="1" applyAlignment="1" applyProtection="1">
      <alignment horizontal="center" vertical="center" wrapText="1"/>
    </xf>
    <xf numFmtId="0" fontId="18" fillId="0" borderId="29" xfId="1" applyFont="1" applyBorder="1" applyAlignment="1" applyProtection="1">
      <alignment horizontal="left" vertical="center" wrapText="1"/>
    </xf>
    <xf numFmtId="0" fontId="0" fillId="3" borderId="4" xfId="0" applyFill="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18" fillId="0" borderId="43" xfId="1" applyFont="1" applyBorder="1" applyAlignment="1" applyProtection="1">
      <alignment horizontal="center" vertical="center" wrapText="1"/>
    </xf>
    <xf numFmtId="0" fontId="18" fillId="0" borderId="42" xfId="1" applyFont="1" applyBorder="1" applyAlignment="1" applyProtection="1">
      <alignment horizontal="center" vertical="center" wrapText="1"/>
    </xf>
    <xf numFmtId="0" fontId="18" fillId="0" borderId="47" xfId="1" applyFont="1" applyBorder="1" applyAlignment="1" applyProtection="1">
      <alignment horizontal="center" vertical="center" wrapText="1"/>
    </xf>
    <xf numFmtId="0" fontId="18" fillId="2" borderId="35" xfId="1" applyFont="1" applyFill="1" applyBorder="1" applyAlignment="1" applyProtection="1">
      <alignment horizontal="left" vertical="center" wrapText="1"/>
      <protection locked="0"/>
    </xf>
    <xf numFmtId="0" fontId="18" fillId="0" borderId="29" xfId="0" applyFont="1" applyBorder="1" applyAlignment="1" applyProtection="1">
      <alignment horizontal="left" vertical="center" wrapText="1"/>
    </xf>
    <xf numFmtId="0" fontId="18" fillId="0" borderId="25" xfId="1" applyFont="1" applyBorder="1" applyAlignment="1" applyProtection="1">
      <alignment horizontal="center" vertical="center" wrapText="1"/>
    </xf>
    <xf numFmtId="0" fontId="18" fillId="0" borderId="10" xfId="1" applyFont="1" applyBorder="1" applyAlignment="1" applyProtection="1">
      <alignment horizontal="left" vertical="center" wrapText="1"/>
    </xf>
    <xf numFmtId="0" fontId="9" fillId="0" borderId="2" xfId="0" applyFont="1" applyBorder="1" applyAlignment="1" applyProtection="1">
      <alignment horizontal="left" vertical="center" wrapText="1"/>
      <protection locked="0"/>
    </xf>
    <xf numFmtId="0" fontId="9" fillId="0" borderId="4" xfId="0" applyFont="1" applyBorder="1" applyAlignment="1" applyProtection="1">
      <alignment vertical="center" wrapText="1"/>
      <protection locked="0"/>
    </xf>
    <xf numFmtId="0" fontId="9" fillId="3" borderId="4" xfId="0" applyFont="1" applyFill="1" applyBorder="1" applyAlignment="1" applyProtection="1">
      <alignment horizontal="left" vertical="center" wrapText="1"/>
      <protection locked="0"/>
    </xf>
    <xf numFmtId="0" fontId="18" fillId="5" borderId="31" xfId="1" applyFont="1" applyFill="1" applyBorder="1" applyAlignment="1" applyProtection="1">
      <alignment horizontal="left" vertical="center" wrapText="1"/>
      <protection locked="0"/>
    </xf>
    <xf numFmtId="0" fontId="9" fillId="0" borderId="31" xfId="0" applyFont="1" applyBorder="1" applyAlignment="1" applyProtection="1">
      <alignment horizontal="left" vertical="center" wrapText="1"/>
      <protection locked="0"/>
    </xf>
    <xf numFmtId="0" fontId="18" fillId="5" borderId="13" xfId="1" applyFont="1" applyFill="1" applyBorder="1" applyAlignment="1" applyProtection="1">
      <alignment horizontal="center" vertical="center" wrapText="1"/>
      <protection locked="0"/>
    </xf>
    <xf numFmtId="0" fontId="18" fillId="5" borderId="14" xfId="1" applyFont="1" applyFill="1" applyBorder="1" applyAlignment="1" applyProtection="1">
      <alignment horizontal="center" vertical="center" wrapText="1"/>
      <protection locked="0"/>
    </xf>
    <xf numFmtId="0" fontId="18" fillId="2" borderId="8" xfId="1" applyFont="1" applyFill="1" applyBorder="1" applyAlignment="1" applyProtection="1">
      <alignment vertical="center" shrinkToFit="1"/>
      <protection locked="0"/>
    </xf>
    <xf numFmtId="0" fontId="18" fillId="2" borderId="3" xfId="1" applyFont="1" applyFill="1" applyBorder="1" applyAlignment="1" applyProtection="1">
      <alignment vertical="center" shrinkToFit="1"/>
      <protection locked="0"/>
    </xf>
    <xf numFmtId="0" fontId="4" fillId="0" borderId="69" xfId="1" applyFont="1" applyBorder="1" applyAlignment="1" applyProtection="1">
      <alignment vertical="center" wrapText="1"/>
      <protection locked="0"/>
    </xf>
    <xf numFmtId="0" fontId="18" fillId="0" borderId="29" xfId="0" applyFont="1" applyBorder="1" applyAlignment="1" applyProtection="1">
      <alignment horizontal="left" vertical="top" wrapText="1"/>
    </xf>
    <xf numFmtId="0" fontId="18" fillId="0" borderId="15" xfId="1" applyFont="1" applyBorder="1" applyAlignment="1" applyProtection="1">
      <alignment horizontal="left" vertical="center" wrapText="1"/>
      <protection locked="0"/>
    </xf>
    <xf numFmtId="0" fontId="18" fillId="0" borderId="12" xfId="1" applyFont="1" applyBorder="1" applyAlignment="1" applyProtection="1">
      <alignment horizontal="left" vertical="center" wrapText="1"/>
      <protection locked="0"/>
    </xf>
    <xf numFmtId="0" fontId="18" fillId="0" borderId="8" xfId="1" applyFont="1" applyBorder="1" applyAlignment="1" applyProtection="1">
      <alignment horizontal="left" vertical="center" wrapText="1"/>
      <protection locked="0"/>
    </xf>
    <xf numFmtId="0" fontId="18" fillId="0" borderId="14" xfId="1" applyFont="1" applyBorder="1" applyAlignment="1" applyProtection="1">
      <alignment horizontal="left" vertical="center" wrapText="1"/>
      <protection locked="0"/>
    </xf>
    <xf numFmtId="0" fontId="18" fillId="0" borderId="1" xfId="1" applyFont="1" applyBorder="1" applyAlignment="1" applyProtection="1">
      <alignment horizontal="left" vertical="center" wrapText="1"/>
      <protection locked="0"/>
    </xf>
    <xf numFmtId="0" fontId="18" fillId="0" borderId="13" xfId="1" applyFont="1" applyBorder="1" applyAlignment="1" applyProtection="1">
      <alignment horizontal="left" vertical="center" wrapText="1"/>
      <protection locked="0"/>
    </xf>
    <xf numFmtId="0" fontId="18" fillId="0" borderId="31" xfId="1" applyFont="1" applyBorder="1" applyAlignment="1" applyProtection="1">
      <alignment horizontal="left" vertical="center" wrapText="1"/>
      <protection locked="0"/>
    </xf>
    <xf numFmtId="0" fontId="18" fillId="3" borderId="4" xfId="1" applyFont="1" applyFill="1" applyBorder="1" applyAlignment="1" applyProtection="1">
      <alignment horizontal="left" vertical="top" wrapText="1"/>
      <protection locked="0"/>
    </xf>
    <xf numFmtId="0" fontId="0" fillId="3" borderId="4" xfId="0" applyFill="1" applyBorder="1" applyAlignment="1" applyProtection="1">
      <alignment horizontal="left" vertical="top" wrapText="1"/>
      <protection locked="0"/>
    </xf>
    <xf numFmtId="0" fontId="0" fillId="3" borderId="4" xfId="0" applyFill="1" applyBorder="1" applyAlignment="1" applyProtection="1">
      <alignment vertical="center" wrapText="1"/>
      <protection locked="0"/>
    </xf>
    <xf numFmtId="0" fontId="18" fillId="3" borderId="4" xfId="1" applyFont="1" applyFill="1" applyBorder="1" applyAlignment="1" applyProtection="1">
      <alignment horizontal="left" vertical="center" wrapText="1" shrinkToFit="1"/>
      <protection locked="0"/>
    </xf>
    <xf numFmtId="0" fontId="0" fillId="0" borderId="4" xfId="0" applyBorder="1" applyAlignment="1" applyProtection="1">
      <alignment horizontal="left" vertical="center" wrapText="1" shrinkToFit="1"/>
      <protection locked="0"/>
    </xf>
    <xf numFmtId="0" fontId="0" fillId="3" borderId="0" xfId="0" applyFill="1" applyProtection="1">
      <alignment vertical="center"/>
      <protection locked="0"/>
    </xf>
    <xf numFmtId="0" fontId="18" fillId="0" borderId="27" xfId="1" applyFont="1" applyBorder="1" applyAlignment="1" applyProtection="1">
      <alignment horizontal="left" vertical="center" wrapText="1"/>
      <protection locked="0"/>
    </xf>
    <xf numFmtId="0" fontId="18" fillId="5" borderId="3" xfId="0" applyFont="1" applyFill="1" applyBorder="1" applyAlignment="1" applyProtection="1">
      <alignment horizontal="left" vertical="center" wrapText="1"/>
      <protection locked="0"/>
    </xf>
    <xf numFmtId="0" fontId="18" fillId="5" borderId="15" xfId="0" applyFont="1" applyFill="1" applyBorder="1" applyAlignment="1" applyProtection="1">
      <alignment horizontal="left" vertical="center" wrapText="1"/>
      <protection locked="0"/>
    </xf>
    <xf numFmtId="0" fontId="32" fillId="0" borderId="0" xfId="1" applyFont="1" applyAlignment="1" applyProtection="1">
      <alignment horizontal="right" vertical="center" wrapText="1"/>
    </xf>
    <xf numFmtId="0" fontId="0" fillId="0" borderId="4" xfId="0" applyBorder="1" applyAlignment="1" applyProtection="1">
      <alignment horizontal="left" vertical="top" wrapText="1"/>
      <protection locked="0"/>
    </xf>
    <xf numFmtId="0" fontId="18" fillId="3" borderId="4" xfId="1" applyFont="1" applyFill="1" applyBorder="1" applyAlignment="1" applyProtection="1">
      <alignment horizontal="left" vertical="top" wrapText="1" shrinkToFit="1"/>
      <protection locked="0"/>
    </xf>
    <xf numFmtId="0" fontId="0" fillId="0" borderId="4" xfId="0" applyBorder="1" applyAlignment="1" applyProtection="1">
      <alignment horizontal="left" vertical="top" wrapText="1" shrinkToFit="1"/>
      <protection locked="0"/>
    </xf>
    <xf numFmtId="0" fontId="18" fillId="3" borderId="4" xfId="1" applyFont="1" applyFill="1" applyBorder="1" applyAlignment="1" applyProtection="1">
      <alignment horizontal="left" vertical="top" textRotation="91" wrapText="1"/>
      <protection locked="0"/>
    </xf>
    <xf numFmtId="0" fontId="0" fillId="0" borderId="4" xfId="0" applyBorder="1" applyAlignment="1" applyProtection="1">
      <alignment horizontal="left" vertical="center" wrapText="1"/>
      <protection locked="0"/>
    </xf>
    <xf numFmtId="0" fontId="18" fillId="0" borderId="12" xfId="1" applyFont="1" applyBorder="1" applyAlignment="1" applyProtection="1">
      <alignment horizontal="left" vertical="top" wrapText="1"/>
    </xf>
    <xf numFmtId="0" fontId="18" fillId="0" borderId="19" xfId="1" applyFont="1" applyBorder="1" applyAlignment="1" applyProtection="1">
      <alignment horizontal="left" vertical="top" wrapText="1"/>
    </xf>
    <xf numFmtId="0" fontId="18" fillId="0" borderId="11" xfId="1" applyFont="1" applyBorder="1" applyAlignment="1" applyProtection="1">
      <alignment horizontal="left" vertical="top" wrapText="1"/>
    </xf>
    <xf numFmtId="0" fontId="18" fillId="2" borderId="0" xfId="1" applyFont="1" applyFill="1" applyBorder="1" applyAlignment="1" applyProtection="1">
      <alignment vertical="center" shrinkToFit="1"/>
      <protection locked="0"/>
    </xf>
    <xf numFmtId="0" fontId="18" fillId="2" borderId="41" xfId="1" applyFont="1" applyFill="1" applyBorder="1" applyAlignment="1" applyProtection="1">
      <alignment vertical="center" shrinkToFit="1"/>
      <protection locked="0"/>
    </xf>
    <xf numFmtId="0" fontId="4" fillId="0" borderId="68" xfId="1" applyFont="1" applyBorder="1" applyAlignment="1" applyProtection="1">
      <alignment vertical="center" wrapText="1"/>
      <protection locked="0"/>
    </xf>
    <xf numFmtId="0" fontId="4" fillId="0" borderId="67" xfId="1" applyFont="1" applyBorder="1" applyAlignment="1" applyProtection="1">
      <alignment vertical="center" wrapText="1"/>
      <protection locked="0"/>
    </xf>
    <xf numFmtId="0" fontId="4" fillId="0" borderId="66" xfId="1" applyFont="1" applyBorder="1" applyAlignment="1" applyProtection="1">
      <alignment vertical="center" wrapText="1"/>
      <protection locked="0"/>
    </xf>
    <xf numFmtId="0" fontId="44" fillId="3" borderId="70" xfId="1" applyFont="1" applyFill="1" applyBorder="1" applyAlignment="1" applyProtection="1">
      <alignment horizontal="left" vertical="center" wrapText="1"/>
      <protection locked="0"/>
    </xf>
    <xf numFmtId="0" fontId="45" fillId="3" borderId="70" xfId="0" applyFont="1" applyFill="1" applyBorder="1" applyAlignment="1" applyProtection="1">
      <alignment vertical="center" wrapText="1"/>
      <protection locked="0"/>
    </xf>
    <xf numFmtId="0" fontId="45" fillId="3" borderId="71" xfId="0" applyFont="1" applyFill="1" applyBorder="1" applyAlignment="1" applyProtection="1">
      <alignment vertical="center" wrapText="1"/>
      <protection locked="0"/>
    </xf>
    <xf numFmtId="0" fontId="18" fillId="0" borderId="33" xfId="1" applyFont="1" applyBorder="1" applyAlignment="1" applyProtection="1">
      <alignment horizontal="center" vertical="center"/>
    </xf>
    <xf numFmtId="0" fontId="18" fillId="0" borderId="29" xfId="1" applyFont="1" applyBorder="1" applyAlignment="1" applyProtection="1">
      <alignment horizontal="center" vertical="center"/>
    </xf>
    <xf numFmtId="0" fontId="4" fillId="0" borderId="4" xfId="0" applyFont="1" applyBorder="1" applyProtection="1">
      <alignment vertical="center"/>
      <protection locked="0"/>
    </xf>
    <xf numFmtId="0" fontId="4" fillId="0" borderId="65" xfId="0" applyFont="1" applyBorder="1" applyProtection="1">
      <alignment vertical="center"/>
      <protection locked="0"/>
    </xf>
    <xf numFmtId="0" fontId="4" fillId="2" borderId="0" xfId="1" applyFont="1" applyFill="1" applyBorder="1" applyAlignment="1" applyProtection="1">
      <alignment horizontal="left" vertical="center"/>
      <protection locked="0"/>
    </xf>
    <xf numFmtId="0" fontId="4" fillId="0" borderId="72" xfId="1" applyFont="1" applyBorder="1" applyAlignment="1" applyProtection="1">
      <alignment vertical="center" wrapText="1"/>
      <protection locked="0"/>
    </xf>
    <xf numFmtId="0" fontId="4" fillId="3" borderId="70" xfId="1" applyFont="1" applyFill="1" applyBorder="1" applyAlignment="1" applyProtection="1">
      <alignment horizontal="left" vertical="center" wrapText="1"/>
      <protection locked="0"/>
    </xf>
    <xf numFmtId="0" fontId="43" fillId="3" borderId="70" xfId="0" applyFont="1" applyFill="1" applyBorder="1" applyAlignment="1" applyProtection="1">
      <alignment vertical="center" wrapText="1"/>
      <protection locked="0"/>
    </xf>
  </cellXfs>
  <cellStyles count="4">
    <cellStyle name="パーセント" xfId="3" builtinId="5"/>
    <cellStyle name="標準" xfId="0" builtinId="0"/>
    <cellStyle name="標準 2" xfId="1" xr:uid="{00000000-0005-0000-0000-000002000000}"/>
    <cellStyle name="標準 2 2" xfId="2" xr:uid="{00000000-0005-0000-0000-000003000000}"/>
  </cellStyles>
  <dxfs count="16">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ont>
        <color rgb="FF0000FF"/>
      </font>
    </dxf>
    <dxf>
      <fill>
        <patternFill>
          <bgColor theme="0" tint="-0.499984740745262"/>
        </patternFill>
      </fill>
    </dxf>
  </dxfs>
  <tableStyles count="0" defaultTableStyle="TableStyleMedium2" defaultPivotStyle="PivotStyleLight16"/>
  <colors>
    <mruColors>
      <color rgb="FF0000FF"/>
      <color rgb="FFFFCCFF"/>
      <color rgb="FFFFF2CC"/>
      <color rgb="FFCCE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I$8" lockText="1" noThreeD="1"/>
</file>

<file path=xl/ctrlProps/ctrlProp10.xml><?xml version="1.0" encoding="utf-8"?>
<formControlPr xmlns="http://schemas.microsoft.com/office/spreadsheetml/2009/9/main" objectType="CheckBox" fmlaLink="$C$19" lockText="1"/>
</file>

<file path=xl/ctrlProps/ctrlProp100.xml><?xml version="1.0" encoding="utf-8"?>
<formControlPr xmlns="http://schemas.microsoft.com/office/spreadsheetml/2009/9/main" objectType="Radio" lockText="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C$239" lockText="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C$235" lockText="1"/>
</file>

<file path=xl/ctrlProps/ctrlProp105.xml><?xml version="1.0" encoding="utf-8"?>
<formControlPr xmlns="http://schemas.microsoft.com/office/spreadsheetml/2009/9/main" objectType="Radio" lockText="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C$214" lockText="1"/>
</file>

<file path=xl/ctrlProps/ctrlProp108.xml><?xml version="1.0" encoding="utf-8"?>
<formControlPr xmlns="http://schemas.microsoft.com/office/spreadsheetml/2009/9/main" objectType="Radio" lockText="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CheckBox" fmlaLink="$C$20" lockText="1"/>
</file>

<file path=xl/ctrlProps/ctrlProp110.xml><?xml version="1.0" encoding="utf-8"?>
<formControlPr xmlns="http://schemas.microsoft.com/office/spreadsheetml/2009/9/main" objectType="CheckBox" fmlaLink="$C$105" lockText="1"/>
</file>

<file path=xl/ctrlProps/ctrlProp111.xml><?xml version="1.0" encoding="utf-8"?>
<formControlPr xmlns="http://schemas.microsoft.com/office/spreadsheetml/2009/9/main" objectType="CheckBox" fmlaLink="$C$106" lockText="1"/>
</file>

<file path=xl/ctrlProps/ctrlProp112.xml><?xml version="1.0" encoding="utf-8"?>
<formControlPr xmlns="http://schemas.microsoft.com/office/spreadsheetml/2009/9/main" objectType="CheckBox" fmlaLink="$C$107" lockText="1"/>
</file>

<file path=xl/ctrlProps/ctrlProp113.xml><?xml version="1.0" encoding="utf-8"?>
<formControlPr xmlns="http://schemas.microsoft.com/office/spreadsheetml/2009/9/main" objectType="CheckBox" fmlaLink="$C$108" lockText="1"/>
</file>

<file path=xl/ctrlProps/ctrlProp114.xml><?xml version="1.0" encoding="utf-8"?>
<formControlPr xmlns="http://schemas.microsoft.com/office/spreadsheetml/2009/9/main" objectType="CheckBox" fmlaLink="$C$112" lockText="1"/>
</file>

<file path=xl/ctrlProps/ctrlProp115.xml><?xml version="1.0" encoding="utf-8"?>
<formControlPr xmlns="http://schemas.microsoft.com/office/spreadsheetml/2009/9/main" objectType="CheckBox" fmlaLink="$C$113" lockText="1"/>
</file>

<file path=xl/ctrlProps/ctrlProp116.xml><?xml version="1.0" encoding="utf-8"?>
<formControlPr xmlns="http://schemas.microsoft.com/office/spreadsheetml/2009/9/main" objectType="CheckBox" fmlaLink="$C$114" lockText="1"/>
</file>

<file path=xl/ctrlProps/ctrlProp117.xml><?xml version="1.0" encoding="utf-8"?>
<formControlPr xmlns="http://schemas.microsoft.com/office/spreadsheetml/2009/9/main" objectType="CheckBox" fmlaLink="$C$118" lockText="1"/>
</file>

<file path=xl/ctrlProps/ctrlProp118.xml><?xml version="1.0" encoding="utf-8"?>
<formControlPr xmlns="http://schemas.microsoft.com/office/spreadsheetml/2009/9/main" objectType="CheckBox" fmlaLink="$C$119" lockText="1"/>
</file>

<file path=xl/ctrlProps/ctrlProp119.xml><?xml version="1.0" encoding="utf-8"?>
<formControlPr xmlns="http://schemas.microsoft.com/office/spreadsheetml/2009/9/main" objectType="CheckBox" fmlaLink="$C$120" lockText="1"/>
</file>

<file path=xl/ctrlProps/ctrlProp12.xml><?xml version="1.0" encoding="utf-8"?>
<formControlPr xmlns="http://schemas.microsoft.com/office/spreadsheetml/2009/9/main" objectType="CheckBox" fmlaLink="$C$21" lockText="1"/>
</file>

<file path=xl/ctrlProps/ctrlProp120.xml><?xml version="1.0" encoding="utf-8"?>
<formControlPr xmlns="http://schemas.microsoft.com/office/spreadsheetml/2009/9/main" objectType="CheckBox" fmlaLink="$C$128" lockText="1"/>
</file>

<file path=xl/ctrlProps/ctrlProp121.xml><?xml version="1.0" encoding="utf-8"?>
<formControlPr xmlns="http://schemas.microsoft.com/office/spreadsheetml/2009/9/main" objectType="CheckBox" fmlaLink="$C$129" lockText="1"/>
</file>

<file path=xl/ctrlProps/ctrlProp122.xml><?xml version="1.0" encoding="utf-8"?>
<formControlPr xmlns="http://schemas.microsoft.com/office/spreadsheetml/2009/9/main" objectType="CheckBox" fmlaLink="$C$130" lockText="1"/>
</file>

<file path=xl/ctrlProps/ctrlProp123.xml><?xml version="1.0" encoding="utf-8"?>
<formControlPr xmlns="http://schemas.microsoft.com/office/spreadsheetml/2009/9/main" objectType="CheckBox" fmlaLink="$C$131" lockText="1"/>
</file>

<file path=xl/ctrlProps/ctrlProp124.xml><?xml version="1.0" encoding="utf-8"?>
<formControlPr xmlns="http://schemas.microsoft.com/office/spreadsheetml/2009/9/main" objectType="CheckBox" fmlaLink="$C$145" lockText="1"/>
</file>

<file path=xl/ctrlProps/ctrlProp125.xml><?xml version="1.0" encoding="utf-8"?>
<formControlPr xmlns="http://schemas.microsoft.com/office/spreadsheetml/2009/9/main" objectType="CheckBox" fmlaLink="$C$146" lockText="1"/>
</file>

<file path=xl/ctrlProps/ctrlProp126.xml><?xml version="1.0" encoding="utf-8"?>
<formControlPr xmlns="http://schemas.microsoft.com/office/spreadsheetml/2009/9/main" objectType="CheckBox" fmlaLink="$C$147" lockText="1"/>
</file>

<file path=xl/ctrlProps/ctrlProp127.xml><?xml version="1.0" encoding="utf-8"?>
<formControlPr xmlns="http://schemas.microsoft.com/office/spreadsheetml/2009/9/main" objectType="CheckBox" fmlaLink="$C$148" lockText="1"/>
</file>

<file path=xl/ctrlProps/ctrlProp128.xml><?xml version="1.0" encoding="utf-8"?>
<formControlPr xmlns="http://schemas.microsoft.com/office/spreadsheetml/2009/9/main" objectType="CheckBox" fmlaLink="$C$149" lockText="1"/>
</file>

<file path=xl/ctrlProps/ctrlProp129.xml><?xml version="1.0" encoding="utf-8"?>
<formControlPr xmlns="http://schemas.microsoft.com/office/spreadsheetml/2009/9/main" objectType="CheckBox" fmlaLink="$C$150" lockText="1"/>
</file>

<file path=xl/ctrlProps/ctrlProp13.xml><?xml version="1.0" encoding="utf-8"?>
<formControlPr xmlns="http://schemas.microsoft.com/office/spreadsheetml/2009/9/main" objectType="CheckBox" fmlaLink="$C$22" lockText="1"/>
</file>

<file path=xl/ctrlProps/ctrlProp130.xml><?xml version="1.0" encoding="utf-8"?>
<formControlPr xmlns="http://schemas.microsoft.com/office/spreadsheetml/2009/9/main" objectType="CheckBox" fmlaLink="$C$151" lockText="1"/>
</file>

<file path=xl/ctrlProps/ctrlProp131.xml><?xml version="1.0" encoding="utf-8"?>
<formControlPr xmlns="http://schemas.microsoft.com/office/spreadsheetml/2009/9/main" objectType="CheckBox" fmlaLink="$C$152" lockText="1"/>
</file>

<file path=xl/ctrlProps/ctrlProp132.xml><?xml version="1.0" encoding="utf-8"?>
<formControlPr xmlns="http://schemas.microsoft.com/office/spreadsheetml/2009/9/main" objectType="CheckBox" fmlaLink="$C$219" lockText="1"/>
</file>

<file path=xl/ctrlProps/ctrlProp133.xml><?xml version="1.0" encoding="utf-8"?>
<formControlPr xmlns="http://schemas.microsoft.com/office/spreadsheetml/2009/9/main" objectType="CheckBox" fmlaLink="$C$220" lockText="1"/>
</file>

<file path=xl/ctrlProps/ctrlProp134.xml><?xml version="1.0" encoding="utf-8"?>
<formControlPr xmlns="http://schemas.microsoft.com/office/spreadsheetml/2009/9/main" objectType="CheckBox" fmlaLink="$C$221" lockText="1"/>
</file>

<file path=xl/ctrlProps/ctrlProp135.xml><?xml version="1.0" encoding="utf-8"?>
<formControlPr xmlns="http://schemas.microsoft.com/office/spreadsheetml/2009/9/main" objectType="CheckBox" fmlaLink="$C$222" lockText="1"/>
</file>

<file path=xl/ctrlProps/ctrlProp136.xml><?xml version="1.0" encoding="utf-8"?>
<formControlPr xmlns="http://schemas.microsoft.com/office/spreadsheetml/2009/9/main" objectType="CheckBox" fmlaLink="$C$223" lockText="1"/>
</file>

<file path=xl/ctrlProps/ctrlProp137.xml><?xml version="1.0" encoding="utf-8"?>
<formControlPr xmlns="http://schemas.microsoft.com/office/spreadsheetml/2009/9/main" objectType="CheckBox" fmlaLink="$C$245" lockText="1"/>
</file>

<file path=xl/ctrlProps/ctrlProp138.xml><?xml version="1.0" encoding="utf-8"?>
<formControlPr xmlns="http://schemas.microsoft.com/office/spreadsheetml/2009/9/main" objectType="CheckBox" fmlaLink="$C$246" lockText="1"/>
</file>

<file path=xl/ctrlProps/ctrlProp139.xml><?xml version="1.0" encoding="utf-8"?>
<formControlPr xmlns="http://schemas.microsoft.com/office/spreadsheetml/2009/9/main" objectType="CheckBox" fmlaLink="$C$247" lockText="1"/>
</file>

<file path=xl/ctrlProps/ctrlProp14.xml><?xml version="1.0" encoding="utf-8"?>
<formControlPr xmlns="http://schemas.microsoft.com/office/spreadsheetml/2009/9/main" objectType="CheckBox" fmlaLink="$C$14" lockText="1"/>
</file>

<file path=xl/ctrlProps/ctrlProp140.xml><?xml version="1.0" encoding="utf-8"?>
<formControlPr xmlns="http://schemas.microsoft.com/office/spreadsheetml/2009/9/main" objectType="CheckBox" fmlaLink="$C$248" lockText="1"/>
</file>

<file path=xl/ctrlProps/ctrlProp141.xml><?xml version="1.0" encoding="utf-8"?>
<formControlPr xmlns="http://schemas.microsoft.com/office/spreadsheetml/2009/9/main" objectType="CheckBox" fmlaLink="$C$249" lockText="1"/>
</file>

<file path=xl/ctrlProps/ctrlProp142.xml><?xml version="1.0" encoding="utf-8"?>
<formControlPr xmlns="http://schemas.microsoft.com/office/spreadsheetml/2009/9/main" objectType="CheckBox" fmlaLink="$C$256" lockText="1"/>
</file>

<file path=xl/ctrlProps/ctrlProp143.xml><?xml version="1.0" encoding="utf-8"?>
<formControlPr xmlns="http://schemas.microsoft.com/office/spreadsheetml/2009/9/main" objectType="CheckBox" fmlaLink="$C$257" lockText="1"/>
</file>

<file path=xl/ctrlProps/ctrlProp144.xml><?xml version="1.0" encoding="utf-8"?>
<formControlPr xmlns="http://schemas.microsoft.com/office/spreadsheetml/2009/9/main" objectType="CheckBox" fmlaLink="$C$258" lockText="1"/>
</file>

<file path=xl/ctrlProps/ctrlProp145.xml><?xml version="1.0" encoding="utf-8"?>
<formControlPr xmlns="http://schemas.microsoft.com/office/spreadsheetml/2009/9/main" objectType="CheckBox" fmlaLink="$C$259" lockText="1"/>
</file>

<file path=xl/ctrlProps/ctrlProp146.xml><?xml version="1.0" encoding="utf-8"?>
<formControlPr xmlns="http://schemas.microsoft.com/office/spreadsheetml/2009/9/main" objectType="CheckBox" fmlaLink="$C$260" lockText="1"/>
</file>

<file path=xl/ctrlProps/ctrlProp147.xml><?xml version="1.0" encoding="utf-8"?>
<formControlPr xmlns="http://schemas.microsoft.com/office/spreadsheetml/2009/9/main" objectType="CheckBox" fmlaLink="$C$265" lockText="1"/>
</file>

<file path=xl/ctrlProps/ctrlProp148.xml><?xml version="1.0" encoding="utf-8"?>
<formControlPr xmlns="http://schemas.microsoft.com/office/spreadsheetml/2009/9/main" objectType="CheckBox" fmlaLink="$C$266" lockText="1"/>
</file>

<file path=xl/ctrlProps/ctrlProp149.xml><?xml version="1.0" encoding="utf-8"?>
<formControlPr xmlns="http://schemas.microsoft.com/office/spreadsheetml/2009/9/main" objectType="CheckBox" fmlaLink="$C$267" lockText="1"/>
</file>

<file path=xl/ctrlProps/ctrlProp15.xml><?xml version="1.0" encoding="utf-8"?>
<formControlPr xmlns="http://schemas.microsoft.com/office/spreadsheetml/2009/9/main" objectType="CheckBox" fmlaLink="$C$23" lockText="1"/>
</file>

<file path=xl/ctrlProps/ctrlProp150.xml><?xml version="1.0" encoding="utf-8"?>
<formControlPr xmlns="http://schemas.microsoft.com/office/spreadsheetml/2009/9/main" objectType="CheckBox" fmlaLink="$C$268" lockText="1"/>
</file>

<file path=xl/ctrlProps/ctrlProp151.xml><?xml version="1.0" encoding="utf-8"?>
<formControlPr xmlns="http://schemas.microsoft.com/office/spreadsheetml/2009/9/main" objectType="CheckBox" fmlaLink="$C$273" lockText="1"/>
</file>

<file path=xl/ctrlProps/ctrlProp152.xml><?xml version="1.0" encoding="utf-8"?>
<formControlPr xmlns="http://schemas.microsoft.com/office/spreadsheetml/2009/9/main" objectType="CheckBox" fmlaLink="$C$274" lockText="1"/>
</file>

<file path=xl/ctrlProps/ctrlProp153.xml><?xml version="1.0" encoding="utf-8"?>
<formControlPr xmlns="http://schemas.microsoft.com/office/spreadsheetml/2009/9/main" objectType="CheckBox" fmlaLink="$C$275" lockText="1"/>
</file>

<file path=xl/ctrlProps/ctrlProp154.xml><?xml version="1.0" encoding="utf-8"?>
<formControlPr xmlns="http://schemas.microsoft.com/office/spreadsheetml/2009/9/main" objectType="CheckBox" fmlaLink="$C$276" lockText="1"/>
</file>

<file path=xl/ctrlProps/ctrlProp155.xml><?xml version="1.0" encoding="utf-8"?>
<formControlPr xmlns="http://schemas.microsoft.com/office/spreadsheetml/2009/9/main" objectType="CheckBox" fmlaLink="$C$277" lockText="1"/>
</file>

<file path=xl/ctrlProps/ctrlProp156.xml><?xml version="1.0" encoding="utf-8"?>
<formControlPr xmlns="http://schemas.microsoft.com/office/spreadsheetml/2009/9/main" objectType="CheckBox" fmlaLink="$C$282" lockText="1"/>
</file>

<file path=xl/ctrlProps/ctrlProp157.xml><?xml version="1.0" encoding="utf-8"?>
<formControlPr xmlns="http://schemas.microsoft.com/office/spreadsheetml/2009/9/main" objectType="CheckBox" fmlaLink="$C$283" lockText="1"/>
</file>

<file path=xl/ctrlProps/ctrlProp158.xml><?xml version="1.0" encoding="utf-8"?>
<formControlPr xmlns="http://schemas.microsoft.com/office/spreadsheetml/2009/9/main" objectType="CheckBox" fmlaLink="$C$284" lockText="1"/>
</file>

<file path=xl/ctrlProps/ctrlProp159.xml><?xml version="1.0" encoding="utf-8"?>
<formControlPr xmlns="http://schemas.microsoft.com/office/spreadsheetml/2009/9/main" objectType="CheckBox" fmlaLink="$C$286" lockText="1"/>
</file>

<file path=xl/ctrlProps/ctrlProp16.xml><?xml version="1.0" encoding="utf-8"?>
<formControlPr xmlns="http://schemas.microsoft.com/office/spreadsheetml/2009/9/main" objectType="CheckBox" fmlaLink="$C$24" lockText="1"/>
</file>

<file path=xl/ctrlProps/ctrlProp160.xml><?xml version="1.0" encoding="utf-8"?>
<formControlPr xmlns="http://schemas.microsoft.com/office/spreadsheetml/2009/9/main" objectType="CheckBox" fmlaLink="$C$287" lockText="1"/>
</file>

<file path=xl/ctrlProps/ctrlProp161.xml><?xml version="1.0" encoding="utf-8"?>
<formControlPr xmlns="http://schemas.microsoft.com/office/spreadsheetml/2009/9/main" objectType="CheckBox" fmlaLink="$C$288" lockText="1"/>
</file>

<file path=xl/ctrlProps/ctrlProp162.xml><?xml version="1.0" encoding="utf-8"?>
<formControlPr xmlns="http://schemas.microsoft.com/office/spreadsheetml/2009/9/main" objectType="CheckBox" fmlaLink="$C$293" lockText="1"/>
</file>

<file path=xl/ctrlProps/ctrlProp163.xml><?xml version="1.0" encoding="utf-8"?>
<formControlPr xmlns="http://schemas.microsoft.com/office/spreadsheetml/2009/9/main" objectType="CheckBox" fmlaLink="$C$293" lockText="1"/>
</file>

<file path=xl/ctrlProps/ctrlProp164.xml><?xml version="1.0" encoding="utf-8"?>
<formControlPr xmlns="http://schemas.microsoft.com/office/spreadsheetml/2009/9/main" objectType="CheckBox" fmlaLink="$C$294" lockText="1"/>
</file>

<file path=xl/ctrlProps/ctrlProp165.xml><?xml version="1.0" encoding="utf-8"?>
<formControlPr xmlns="http://schemas.microsoft.com/office/spreadsheetml/2009/9/main" objectType="CheckBox" fmlaLink="$C$295" lockText="1"/>
</file>

<file path=xl/ctrlProps/ctrlProp166.xml><?xml version="1.0" encoding="utf-8"?>
<formControlPr xmlns="http://schemas.microsoft.com/office/spreadsheetml/2009/9/main" objectType="CheckBox" fmlaLink="$C$296" lockText="1"/>
</file>

<file path=xl/ctrlProps/ctrlProp167.xml><?xml version="1.0" encoding="utf-8"?>
<formControlPr xmlns="http://schemas.microsoft.com/office/spreadsheetml/2009/9/main" objectType="CheckBox" fmlaLink="$C$297" lockText="1"/>
</file>

<file path=xl/ctrlProps/ctrlProp168.xml><?xml version="1.0" encoding="utf-8"?>
<formControlPr xmlns="http://schemas.microsoft.com/office/spreadsheetml/2009/9/main" objectType="CheckBox" fmlaLink="$C$303" lockText="1"/>
</file>

<file path=xl/ctrlProps/ctrlProp169.xml><?xml version="1.0" encoding="utf-8"?>
<formControlPr xmlns="http://schemas.microsoft.com/office/spreadsheetml/2009/9/main" objectType="CheckBox" fmlaLink="$C$304" lockText="1"/>
</file>

<file path=xl/ctrlProps/ctrlProp17.xml><?xml version="1.0" encoding="utf-8"?>
<formControlPr xmlns="http://schemas.microsoft.com/office/spreadsheetml/2009/9/main" objectType="CheckBox" fmlaLink="$C$29" lockText="1"/>
</file>

<file path=xl/ctrlProps/ctrlProp170.xml><?xml version="1.0" encoding="utf-8"?>
<formControlPr xmlns="http://schemas.microsoft.com/office/spreadsheetml/2009/9/main" objectType="CheckBox" fmlaLink="$C$34" lockText="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C$77" lockText="1"/>
</file>

<file path=xl/ctrlProps/ctrlProp173.xml><?xml version="1.0" encoding="utf-8"?>
<formControlPr xmlns="http://schemas.microsoft.com/office/spreadsheetml/2009/9/main" objectType="Radio" lockText="1"/>
</file>

<file path=xl/ctrlProps/ctrlProp174.xml><?xml version="1.0" encoding="utf-8"?>
<formControlPr xmlns="http://schemas.microsoft.com/office/spreadsheetml/2009/9/main" objectType="Radio" lockText="1"/>
</file>

<file path=xl/ctrlProps/ctrlProp175.xml><?xml version="1.0" encoding="utf-8"?>
<formControlPr xmlns="http://schemas.microsoft.com/office/spreadsheetml/2009/9/main" objectType="Radio" firstButton="1" fmlaLink="$C$299" lockText="1"/>
</file>

<file path=xl/ctrlProps/ctrlProp176.xml><?xml version="1.0" encoding="utf-8"?>
<formControlPr xmlns="http://schemas.microsoft.com/office/spreadsheetml/2009/9/main" objectType="Radio" lockText="1"/>
</file>

<file path=xl/ctrlProps/ctrlProp177.xml><?xml version="1.0" encoding="utf-8"?>
<formControlPr xmlns="http://schemas.microsoft.com/office/spreadsheetml/2009/9/main" objectType="Radio" firstButton="1" fmlaLink="$C$109" lockText="1"/>
</file>

<file path=xl/ctrlProps/ctrlProp178.xml><?xml version="1.0" encoding="utf-8"?>
<formControlPr xmlns="http://schemas.microsoft.com/office/spreadsheetml/2009/9/main" objectType="Radio" lockText="1"/>
</file>

<file path=xl/ctrlProps/ctrlProp179.xml><?xml version="1.0" encoding="utf-8"?>
<formControlPr xmlns="http://schemas.microsoft.com/office/spreadsheetml/2009/9/main" objectType="CheckBox" fmlaLink="$C$184" lockText="1"/>
</file>

<file path=xl/ctrlProps/ctrlProp18.xml><?xml version="1.0" encoding="utf-8"?>
<formControlPr xmlns="http://schemas.microsoft.com/office/spreadsheetml/2009/9/main" objectType="CheckBox" fmlaLink="$C$31" lockText="1"/>
</file>

<file path=xl/ctrlProps/ctrlProp180.xml><?xml version="1.0" encoding="utf-8"?>
<formControlPr xmlns="http://schemas.microsoft.com/office/spreadsheetml/2009/9/main" objectType="CheckBox" fmlaLink="$C$186" lockText="1"/>
</file>

<file path=xl/ctrlProps/ctrlProp181.xml><?xml version="1.0" encoding="utf-8"?>
<formControlPr xmlns="http://schemas.microsoft.com/office/spreadsheetml/2009/9/main" objectType="CheckBox" fmlaLink="$C$188" lockText="1"/>
</file>

<file path=xl/ctrlProps/ctrlProp182.xml><?xml version="1.0" encoding="utf-8"?>
<formControlPr xmlns="http://schemas.microsoft.com/office/spreadsheetml/2009/9/main" objectType="CheckBox" fmlaLink="$C$190" lockText="1"/>
</file>

<file path=xl/ctrlProps/ctrlProp183.xml><?xml version="1.0" encoding="utf-8"?>
<formControlPr xmlns="http://schemas.microsoft.com/office/spreadsheetml/2009/9/main" objectType="Radio" lockText="1"/>
</file>

<file path=xl/ctrlProps/ctrlProp184.xml><?xml version="1.0" encoding="utf-8"?>
<formControlPr xmlns="http://schemas.microsoft.com/office/spreadsheetml/2009/9/main" objectType="CheckBox" fmlaLink="$C$134" lockText="1"/>
</file>

<file path=xl/ctrlProps/ctrlProp185.xml><?xml version="1.0" encoding="utf-8"?>
<formControlPr xmlns="http://schemas.microsoft.com/office/spreadsheetml/2009/9/main" objectType="CheckBox" fmlaLink="$C$136" lockText="1"/>
</file>

<file path=xl/ctrlProps/ctrlProp186.xml><?xml version="1.0" encoding="utf-8"?>
<formControlPr xmlns="http://schemas.microsoft.com/office/spreadsheetml/2009/9/main" objectType="CheckBox" fmlaLink="$C$138" lockText="1"/>
</file>

<file path=xl/ctrlProps/ctrlProp187.xml><?xml version="1.0" encoding="utf-8"?>
<formControlPr xmlns="http://schemas.microsoft.com/office/spreadsheetml/2009/9/main" objectType="CheckBox" fmlaLink="$C$140" lockText="1"/>
</file>

<file path=xl/ctrlProps/ctrlProp18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C$32" lockText="1"/>
</file>

<file path=xl/ctrlProps/ctrlProp2.xml><?xml version="1.0" encoding="utf-8"?>
<formControlPr xmlns="http://schemas.microsoft.com/office/spreadsheetml/2009/9/main" objectType="CheckBox" fmlaLink="$I$9" lockText="1" noThreeD="1"/>
</file>

<file path=xl/ctrlProps/ctrlProp20.xml><?xml version="1.0" encoding="utf-8"?>
<formControlPr xmlns="http://schemas.microsoft.com/office/spreadsheetml/2009/9/main" objectType="CheckBox" fmlaLink="$C$33" lockText="1"/>
</file>

<file path=xl/ctrlProps/ctrlProp21.xml><?xml version="1.0" encoding="utf-8"?>
<formControlPr xmlns="http://schemas.microsoft.com/office/spreadsheetml/2009/9/main" objectType="Radio" firstButton="1" fmlaLink="$C$7" lockText="1"/>
</file>

<file path=xl/ctrlProps/ctrlProp22.xml><?xml version="1.0" encoding="utf-8"?>
<formControlPr xmlns="http://schemas.microsoft.com/office/spreadsheetml/2009/9/main" objectType="Radio" firstButton="1" fmlaLink="$C$26" lockText="1"/>
</file>

<file path=xl/ctrlProps/ctrlProp23.xml><?xml version="1.0" encoding="utf-8"?>
<formControlPr xmlns="http://schemas.microsoft.com/office/spreadsheetml/2009/9/main" objectType="Radio" lockText="1"/>
</file>

<file path=xl/ctrlProps/ctrlProp24.xml><?xml version="1.0" encoding="utf-8"?>
<formControlPr xmlns="http://schemas.microsoft.com/office/spreadsheetml/2009/9/main" objectType="CheckBox" fmlaLink="$C$39" lockText="1"/>
</file>

<file path=xl/ctrlProps/ctrlProp25.xml><?xml version="1.0" encoding="utf-8"?>
<formControlPr xmlns="http://schemas.microsoft.com/office/spreadsheetml/2009/9/main" objectType="CheckBox" fmlaLink="$C$41" lockText="1"/>
</file>

<file path=xl/ctrlProps/ctrlProp26.xml><?xml version="1.0" encoding="utf-8"?>
<formControlPr xmlns="http://schemas.microsoft.com/office/spreadsheetml/2009/9/main" objectType="CheckBox" fmlaLink="$C$43" lockText="1"/>
</file>

<file path=xl/ctrlProps/ctrlProp27.xml><?xml version="1.0" encoding="utf-8"?>
<formControlPr xmlns="http://schemas.microsoft.com/office/spreadsheetml/2009/9/main" objectType="Radio" firstButton="1" fmlaLink="$C$36" lockText="1"/>
</file>

<file path=xl/ctrlProps/ctrlProp28.xml><?xml version="1.0" encoding="utf-8"?>
<formControlPr xmlns="http://schemas.microsoft.com/office/spreadsheetml/2009/9/main" objectType="Radio" lockText="1"/>
</file>

<file path=xl/ctrlProps/ctrlProp29.xml><?xml version="1.0" encoding="utf-8"?>
<formControlPr xmlns="http://schemas.microsoft.com/office/spreadsheetml/2009/9/main" objectType="CheckBox" fmlaLink="$C$49" lockText="1"/>
</file>

<file path=xl/ctrlProps/ctrlProp3.xml><?xml version="1.0" encoding="utf-8"?>
<formControlPr xmlns="http://schemas.microsoft.com/office/spreadsheetml/2009/9/main" objectType="CheckBox" fmlaLink="$C$10" lockText="1"/>
</file>

<file path=xl/ctrlProps/ctrlProp30.xml><?xml version="1.0" encoding="utf-8"?>
<formControlPr xmlns="http://schemas.microsoft.com/office/spreadsheetml/2009/9/main" objectType="CheckBox" fmlaLink="$C$51" lockText="1"/>
</file>

<file path=xl/ctrlProps/ctrlProp31.xml><?xml version="1.0" encoding="utf-8"?>
<formControlPr xmlns="http://schemas.microsoft.com/office/spreadsheetml/2009/9/main" objectType="CheckBox" fmlaLink="$C$53" lockText="1"/>
</file>

<file path=xl/ctrlProps/ctrlProp32.xml><?xml version="1.0" encoding="utf-8"?>
<formControlPr xmlns="http://schemas.microsoft.com/office/spreadsheetml/2009/9/main" objectType="Radio" firstButton="1" fmlaLink="$C$46" lockText="1"/>
</file>

<file path=xl/ctrlProps/ctrlProp33.xml><?xml version="1.0" encoding="utf-8"?>
<formControlPr xmlns="http://schemas.microsoft.com/office/spreadsheetml/2009/9/main" objectType="Radio" lockText="1"/>
</file>

<file path=xl/ctrlProps/ctrlProp34.xml><?xml version="1.0" encoding="utf-8"?>
<formControlPr xmlns="http://schemas.microsoft.com/office/spreadsheetml/2009/9/main" objectType="CheckBox" fmlaLink="$C$50" lockText="1"/>
</file>

<file path=xl/ctrlProps/ctrlProp35.xml><?xml version="1.0" encoding="utf-8"?>
<formControlPr xmlns="http://schemas.microsoft.com/office/spreadsheetml/2009/9/main" objectType="CheckBox" fmlaLink="$C$52" lockText="1"/>
</file>

<file path=xl/ctrlProps/ctrlProp36.xml><?xml version="1.0" encoding="utf-8"?>
<formControlPr xmlns="http://schemas.microsoft.com/office/spreadsheetml/2009/9/main" objectType="CheckBox" fmlaLink="$C$55" lockText="1"/>
</file>

<file path=xl/ctrlProps/ctrlProp37.xml><?xml version="1.0" encoding="utf-8"?>
<formControlPr xmlns="http://schemas.microsoft.com/office/spreadsheetml/2009/9/main" objectType="CheckBox" fmlaLink="$C$57" lockText="1"/>
</file>

<file path=xl/ctrlProps/ctrlProp38.xml><?xml version="1.0" encoding="utf-8"?>
<formControlPr xmlns="http://schemas.microsoft.com/office/spreadsheetml/2009/9/main" objectType="CheckBox" fmlaLink="$C$59" lockText="1"/>
</file>

<file path=xl/ctrlProps/ctrlProp39.xml><?xml version="1.0" encoding="utf-8"?>
<formControlPr xmlns="http://schemas.microsoft.com/office/spreadsheetml/2009/9/main" objectType="CheckBox" fmlaLink="$C$54" lockText="1"/>
</file>

<file path=xl/ctrlProps/ctrlProp4.xml><?xml version="1.0" encoding="utf-8"?>
<formControlPr xmlns="http://schemas.microsoft.com/office/spreadsheetml/2009/9/main" objectType="CheckBox" fmlaLink="$C$11" lockText="1"/>
</file>

<file path=xl/ctrlProps/ctrlProp40.xml><?xml version="1.0" encoding="utf-8"?>
<formControlPr xmlns="http://schemas.microsoft.com/office/spreadsheetml/2009/9/main" objectType="CheckBox" fmlaLink="$C$56" lockText="1"/>
</file>

<file path=xl/ctrlProps/ctrlProp41.xml><?xml version="1.0" encoding="utf-8"?>
<formControlPr xmlns="http://schemas.microsoft.com/office/spreadsheetml/2009/9/main" objectType="CheckBox" fmlaLink="$C$58" lockText="1"/>
</file>

<file path=xl/ctrlProps/ctrlProp42.xml><?xml version="1.0" encoding="utf-8"?>
<formControlPr xmlns="http://schemas.microsoft.com/office/spreadsheetml/2009/9/main" objectType="CheckBox" fmlaLink="$C$69" lockText="1"/>
</file>

<file path=xl/ctrlProps/ctrlProp43.xml><?xml version="1.0" encoding="utf-8"?>
<formControlPr xmlns="http://schemas.microsoft.com/office/spreadsheetml/2009/9/main" objectType="CheckBox" fmlaLink="$C$80" lockText="1"/>
</file>

<file path=xl/ctrlProps/ctrlProp44.xml><?xml version="1.0" encoding="utf-8"?>
<formControlPr xmlns="http://schemas.microsoft.com/office/spreadsheetml/2009/9/main" objectType="CheckBox" fmlaLink="$C$71" lockText="1"/>
</file>

<file path=xl/ctrlProps/ctrlProp45.xml><?xml version="1.0" encoding="utf-8"?>
<formControlPr xmlns="http://schemas.microsoft.com/office/spreadsheetml/2009/9/main" objectType="CheckBox" fmlaLink="$C$72" lockText="1"/>
</file>

<file path=xl/ctrlProps/ctrlProp46.xml><?xml version="1.0" encoding="utf-8"?>
<formControlPr xmlns="http://schemas.microsoft.com/office/spreadsheetml/2009/9/main" objectType="CheckBox" fmlaLink="$C$70" lockText="1"/>
</file>

<file path=xl/ctrlProps/ctrlProp47.xml><?xml version="1.0" encoding="utf-8"?>
<formControlPr xmlns="http://schemas.microsoft.com/office/spreadsheetml/2009/9/main" objectType="Radio" firstButton="1" fmlaLink="$C$64"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fmlaLink="$C$12" lockText="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CheckBox" fmlaLink="$C$81" lockText="1"/>
</file>

<file path=xl/ctrlProps/ctrlProp52.xml><?xml version="1.0" encoding="utf-8"?>
<formControlPr xmlns="http://schemas.microsoft.com/office/spreadsheetml/2009/9/main" objectType="CheckBox" fmlaLink="$C$82" lockText="1"/>
</file>

<file path=xl/ctrlProps/ctrlProp53.xml><?xml version="1.0" encoding="utf-8"?>
<formControlPr xmlns="http://schemas.microsoft.com/office/spreadsheetml/2009/9/main" objectType="CheckBox" fmlaLink="$C$83" lockText="1"/>
</file>

<file path=xl/ctrlProps/ctrlProp54.xml><?xml version="1.0" encoding="utf-8"?>
<formControlPr xmlns="http://schemas.microsoft.com/office/spreadsheetml/2009/9/main" objectType="CheckBox" fmlaLink="$C$84" lockText="1"/>
</file>

<file path=xl/ctrlProps/ctrlProp55.xml><?xml version="1.0" encoding="utf-8"?>
<formControlPr xmlns="http://schemas.microsoft.com/office/spreadsheetml/2009/9/main" objectType="CheckBox" fmlaLink="$C$85" lockText="1"/>
</file>

<file path=xl/ctrlProps/ctrlProp56.xml><?xml version="1.0" encoding="utf-8"?>
<formControlPr xmlns="http://schemas.microsoft.com/office/spreadsheetml/2009/9/main" objectType="CheckBox" fmlaLink="$C$86" lockText="1"/>
</file>

<file path=xl/ctrlProps/ctrlProp57.xml><?xml version="1.0" encoding="utf-8"?>
<formControlPr xmlns="http://schemas.microsoft.com/office/spreadsheetml/2009/9/main" objectType="Radio" firstButton="1" fmlaLink="$C$88" lockText="1"/>
</file>

<file path=xl/ctrlProps/ctrlProp58.xml><?xml version="1.0" encoding="utf-8"?>
<formControlPr xmlns="http://schemas.microsoft.com/office/spreadsheetml/2009/9/main" objectType="Radio" lockText="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fmlaLink="$C$13" lockText="1"/>
</file>

<file path=xl/ctrlProps/ctrlProp60.xml><?xml version="1.0" encoding="utf-8"?>
<formControlPr xmlns="http://schemas.microsoft.com/office/spreadsheetml/2009/9/main" objectType="CheckBox" fmlaLink="$C$91" lockText="1"/>
</file>

<file path=xl/ctrlProps/ctrlProp61.xml><?xml version="1.0" encoding="utf-8"?>
<formControlPr xmlns="http://schemas.microsoft.com/office/spreadsheetml/2009/9/main" objectType="CheckBox" fmlaLink="$C$92" lockText="1"/>
</file>

<file path=xl/ctrlProps/ctrlProp62.xml><?xml version="1.0" encoding="utf-8"?>
<formControlPr xmlns="http://schemas.microsoft.com/office/spreadsheetml/2009/9/main" objectType="CheckBox" fmlaLink="$C$93" lockText="1"/>
</file>

<file path=xl/ctrlProps/ctrlProp63.xml><?xml version="1.0" encoding="utf-8"?>
<formControlPr xmlns="http://schemas.microsoft.com/office/spreadsheetml/2009/9/main" objectType="CheckBox" fmlaLink="$C$94" lockText="1"/>
</file>

<file path=xl/ctrlProps/ctrlProp64.xml><?xml version="1.0" encoding="utf-8"?>
<formControlPr xmlns="http://schemas.microsoft.com/office/spreadsheetml/2009/9/main" objectType="CheckBox" fmlaLink="$C$95" lockText="1"/>
</file>

<file path=xl/ctrlProps/ctrlProp65.xml><?xml version="1.0" encoding="utf-8"?>
<formControlPr xmlns="http://schemas.microsoft.com/office/spreadsheetml/2009/9/main" objectType="CheckBox" fmlaLink="$C$96" lockText="1"/>
</file>

<file path=xl/ctrlProps/ctrlProp66.xml><?xml version="1.0" encoding="utf-8"?>
<formControlPr xmlns="http://schemas.microsoft.com/office/spreadsheetml/2009/9/main" objectType="CheckBox" fmlaLink="$C$97" lockText="1"/>
</file>

<file path=xl/ctrlProps/ctrlProp67.xml><?xml version="1.0" encoding="utf-8"?>
<formControlPr xmlns="http://schemas.microsoft.com/office/spreadsheetml/2009/9/main" objectType="CheckBox" fmlaLink="$C$98" lockText="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fmlaLink="$C$14" lockText="1"/>
</file>

<file path=xl/ctrlProps/ctrlProp70.xml><?xml version="1.0" encoding="utf-8"?>
<formControlPr xmlns="http://schemas.microsoft.com/office/spreadsheetml/2009/9/main" objectType="Radio" firstButton="1" fmlaLink="$C$115" lockText="1"/>
</file>

<file path=xl/ctrlProps/ctrlProp71.xml><?xml version="1.0" encoding="utf-8"?>
<formControlPr xmlns="http://schemas.microsoft.com/office/spreadsheetml/2009/9/main" objectType="Radio" lockText="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firstButton="1" fmlaLink="$C$102" lockText="1"/>
</file>

<file path=xl/ctrlProps/ctrlProp75.xml><?xml version="1.0" encoding="utf-8"?>
<formControlPr xmlns="http://schemas.microsoft.com/office/spreadsheetml/2009/9/main" objectType="Radio" lockText="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C$123" lockText="1"/>
</file>

<file path=xl/ctrlProps/ctrlProp79.xml><?xml version="1.0" encoding="utf-8"?>
<formControlPr xmlns="http://schemas.microsoft.com/office/spreadsheetml/2009/9/main" objectType="Radio" lockText="1"/>
</file>

<file path=xl/ctrlProps/ctrlProp8.xml><?xml version="1.0" encoding="utf-8"?>
<formControlPr xmlns="http://schemas.microsoft.com/office/spreadsheetml/2009/9/main" objectType="Radio" firstButton="1" fmlaLink="$C$16" lockText="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Radio" firstButton="1" fmlaLink="$C$142" lockText="1"/>
</file>

<file path=xl/ctrlProps/ctrlProp82.xml><?xml version="1.0" encoding="utf-8"?>
<formControlPr xmlns="http://schemas.microsoft.com/office/spreadsheetml/2009/9/main" objectType="Radio" lockText="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Radio" firstButton="1" fmlaLink="$C$290" lockText="1"/>
</file>

<file path=xl/ctrlProps/ctrlProp85.xml><?xml version="1.0" encoding="utf-8"?>
<formControlPr xmlns="http://schemas.microsoft.com/office/spreadsheetml/2009/9/main" objectType="Radio" lockText="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C$279" lockText="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C$270" lockText="1"/>
</file>

<file path=xl/ctrlProps/ctrlProp9.xml><?xml version="1.0" encoding="utf-8"?>
<formControlPr xmlns="http://schemas.microsoft.com/office/spreadsheetml/2009/9/main" objectType="Radio" lockText="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lockText="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C$262" lockText="1"/>
</file>

<file path=xl/ctrlProps/ctrlProp94.xml><?xml version="1.0" encoding="utf-8"?>
<formControlPr xmlns="http://schemas.microsoft.com/office/spreadsheetml/2009/9/main" objectType="Radio" lockText="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firstButton="1" fmlaLink="$C$253" lockText="1"/>
</file>

<file path=xl/ctrlProps/ctrlProp97.xml><?xml version="1.0" encoding="utf-8"?>
<formControlPr xmlns="http://schemas.microsoft.com/office/spreadsheetml/2009/9/main" objectType="Radio" lockText="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C$242"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66675</xdr:colOff>
          <xdr:row>6</xdr:row>
          <xdr:rowOff>238125</xdr:rowOff>
        </xdr:from>
        <xdr:to>
          <xdr:col>2</xdr:col>
          <xdr:colOff>66675</xdr:colOff>
          <xdr:row>7</xdr:row>
          <xdr:rowOff>209550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xdr:row>
          <xdr:rowOff>0</xdr:rowOff>
        </xdr:from>
        <xdr:to>
          <xdr:col>2</xdr:col>
          <xdr:colOff>66675</xdr:colOff>
          <xdr:row>8</xdr:row>
          <xdr:rowOff>219075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0</xdr:col>
      <xdr:colOff>142875</xdr:colOff>
      <xdr:row>2</xdr:row>
      <xdr:rowOff>95250</xdr:rowOff>
    </xdr:from>
    <xdr:to>
      <xdr:col>3</xdr:col>
      <xdr:colOff>2162175</xdr:colOff>
      <xdr:row>5</xdr:row>
      <xdr:rowOff>104775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42875" y="342900"/>
          <a:ext cx="4495800" cy="6381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8</xdr:row>
          <xdr:rowOff>257175</xdr:rowOff>
        </xdr:from>
        <xdr:to>
          <xdr:col>3</xdr:col>
          <xdr:colOff>352425</xdr:colOff>
          <xdr:row>10</xdr:row>
          <xdr:rowOff>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xdr:row>
          <xdr:rowOff>361950</xdr:rowOff>
        </xdr:from>
        <xdr:to>
          <xdr:col>3</xdr:col>
          <xdr:colOff>352425</xdr:colOff>
          <xdr:row>11</xdr:row>
          <xdr:rowOff>9525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10</xdr:row>
          <xdr:rowOff>238125</xdr:rowOff>
        </xdr:from>
        <xdr:to>
          <xdr:col>4</xdr:col>
          <xdr:colOff>0</xdr:colOff>
          <xdr:row>12</xdr:row>
          <xdr:rowOff>76200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12</xdr:row>
          <xdr:rowOff>0</xdr:rowOff>
        </xdr:from>
        <xdr:to>
          <xdr:col>4</xdr:col>
          <xdr:colOff>0</xdr:colOff>
          <xdr:row>12</xdr:row>
          <xdr:rowOff>361950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12</xdr:row>
          <xdr:rowOff>428625</xdr:rowOff>
        </xdr:from>
        <xdr:to>
          <xdr:col>3</xdr:col>
          <xdr:colOff>352425</xdr:colOff>
          <xdr:row>14</xdr:row>
          <xdr:rowOff>19050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14</xdr:row>
          <xdr:rowOff>533400</xdr:rowOff>
        </xdr:from>
        <xdr:to>
          <xdr:col>3</xdr:col>
          <xdr:colOff>285750</xdr:colOff>
          <xdr:row>16</xdr:row>
          <xdr:rowOff>0</xdr:rowOff>
        </xdr:to>
        <xdr:sp macro="" textlink="">
          <xdr:nvSpPr>
            <xdr:cNvPr id="7185" name="Option Button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16</xdr:row>
          <xdr:rowOff>19050</xdr:rowOff>
        </xdr:from>
        <xdr:to>
          <xdr:col>3</xdr:col>
          <xdr:colOff>314325</xdr:colOff>
          <xdr:row>17</xdr:row>
          <xdr:rowOff>19050</xdr:rowOff>
        </xdr:to>
        <xdr:sp macro="" textlink="">
          <xdr:nvSpPr>
            <xdr:cNvPr id="7186" name="Option Button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17</xdr:row>
          <xdr:rowOff>238125</xdr:rowOff>
        </xdr:from>
        <xdr:to>
          <xdr:col>3</xdr:col>
          <xdr:colOff>352425</xdr:colOff>
          <xdr:row>18</xdr:row>
          <xdr:rowOff>247650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18</xdr:row>
          <xdr:rowOff>228600</xdr:rowOff>
        </xdr:from>
        <xdr:to>
          <xdr:col>3</xdr:col>
          <xdr:colOff>352425</xdr:colOff>
          <xdr:row>19</xdr:row>
          <xdr:rowOff>238125</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19</xdr:row>
          <xdr:rowOff>219075</xdr:rowOff>
        </xdr:from>
        <xdr:to>
          <xdr:col>3</xdr:col>
          <xdr:colOff>352425</xdr:colOff>
          <xdr:row>20</xdr:row>
          <xdr:rowOff>228600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21</xdr:row>
          <xdr:rowOff>0</xdr:rowOff>
        </xdr:from>
        <xdr:to>
          <xdr:col>3</xdr:col>
          <xdr:colOff>352425</xdr:colOff>
          <xdr:row>22</xdr:row>
          <xdr:rowOff>9525</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21</xdr:row>
          <xdr:rowOff>428625</xdr:rowOff>
        </xdr:from>
        <xdr:to>
          <xdr:col>3</xdr:col>
          <xdr:colOff>352425</xdr:colOff>
          <xdr:row>23</xdr:row>
          <xdr:rowOff>9525</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22</xdr:row>
          <xdr:rowOff>0</xdr:rowOff>
        </xdr:from>
        <xdr:to>
          <xdr:col>3</xdr:col>
          <xdr:colOff>352425</xdr:colOff>
          <xdr:row>23</xdr:row>
          <xdr:rowOff>9525</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22</xdr:row>
          <xdr:rowOff>428625</xdr:rowOff>
        </xdr:from>
        <xdr:to>
          <xdr:col>3</xdr:col>
          <xdr:colOff>352425</xdr:colOff>
          <xdr:row>24</xdr:row>
          <xdr:rowOff>9525</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1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28</xdr:row>
          <xdr:rowOff>19050</xdr:rowOff>
        </xdr:from>
        <xdr:to>
          <xdr:col>3</xdr:col>
          <xdr:colOff>371475</xdr:colOff>
          <xdr:row>29</xdr:row>
          <xdr:rowOff>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1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30</xdr:row>
          <xdr:rowOff>0</xdr:rowOff>
        </xdr:from>
        <xdr:to>
          <xdr:col>3</xdr:col>
          <xdr:colOff>371475</xdr:colOff>
          <xdr:row>30</xdr:row>
          <xdr:rowOff>276225</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1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31</xdr:row>
          <xdr:rowOff>0</xdr:rowOff>
        </xdr:from>
        <xdr:to>
          <xdr:col>3</xdr:col>
          <xdr:colOff>371475</xdr:colOff>
          <xdr:row>32</xdr:row>
          <xdr:rowOff>9525</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1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31</xdr:row>
          <xdr:rowOff>257175</xdr:rowOff>
        </xdr:from>
        <xdr:to>
          <xdr:col>4</xdr:col>
          <xdr:colOff>28575</xdr:colOff>
          <xdr:row>33</xdr:row>
          <xdr:rowOff>9525</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1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0</xdr:rowOff>
        </xdr:from>
        <xdr:to>
          <xdr:col>4</xdr:col>
          <xdr:colOff>0</xdr:colOff>
          <xdr:row>7</xdr:row>
          <xdr:rowOff>0</xdr:rowOff>
        </xdr:to>
        <xdr:sp macro="" textlink="">
          <xdr:nvSpPr>
            <xdr:cNvPr id="7203" name="Option Button 35"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25</xdr:row>
          <xdr:rowOff>28575</xdr:rowOff>
        </xdr:from>
        <xdr:to>
          <xdr:col>3</xdr:col>
          <xdr:colOff>381000</xdr:colOff>
          <xdr:row>26</xdr:row>
          <xdr:rowOff>9525</xdr:rowOff>
        </xdr:to>
        <xdr:sp macro="" textlink="">
          <xdr:nvSpPr>
            <xdr:cNvPr id="7209" name="Option Button 41"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26</xdr:row>
          <xdr:rowOff>28575</xdr:rowOff>
        </xdr:from>
        <xdr:to>
          <xdr:col>3</xdr:col>
          <xdr:colOff>361950</xdr:colOff>
          <xdr:row>26</xdr:row>
          <xdr:rowOff>247650</xdr:rowOff>
        </xdr:to>
        <xdr:sp macro="" textlink="">
          <xdr:nvSpPr>
            <xdr:cNvPr id="7210" name="Option Button 42"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38</xdr:row>
          <xdr:rowOff>104775</xdr:rowOff>
        </xdr:from>
        <xdr:to>
          <xdr:col>3</xdr:col>
          <xdr:colOff>352425</xdr:colOff>
          <xdr:row>39</xdr:row>
          <xdr:rowOff>114300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40</xdr:row>
          <xdr:rowOff>85725</xdr:rowOff>
        </xdr:from>
        <xdr:to>
          <xdr:col>3</xdr:col>
          <xdr:colOff>352425</xdr:colOff>
          <xdr:row>41</xdr:row>
          <xdr:rowOff>95250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42</xdr:row>
          <xdr:rowOff>0</xdr:rowOff>
        </xdr:from>
        <xdr:to>
          <xdr:col>3</xdr:col>
          <xdr:colOff>361950</xdr:colOff>
          <xdr:row>43</xdr:row>
          <xdr:rowOff>9525</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34</xdr:row>
          <xdr:rowOff>533400</xdr:rowOff>
        </xdr:from>
        <xdr:to>
          <xdr:col>3</xdr:col>
          <xdr:colOff>371475</xdr:colOff>
          <xdr:row>36</xdr:row>
          <xdr:rowOff>9525</xdr:rowOff>
        </xdr:to>
        <xdr:sp macro="" textlink="">
          <xdr:nvSpPr>
            <xdr:cNvPr id="7216" name="Option Button 48"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35</xdr:row>
          <xdr:rowOff>238125</xdr:rowOff>
        </xdr:from>
        <xdr:to>
          <xdr:col>3</xdr:col>
          <xdr:colOff>371475</xdr:colOff>
          <xdr:row>36</xdr:row>
          <xdr:rowOff>247650</xdr:rowOff>
        </xdr:to>
        <xdr:sp macro="" textlink="">
          <xdr:nvSpPr>
            <xdr:cNvPr id="7217" name="Option Button 49"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47</xdr:row>
          <xdr:rowOff>238125</xdr:rowOff>
        </xdr:from>
        <xdr:to>
          <xdr:col>3</xdr:col>
          <xdr:colOff>352425</xdr:colOff>
          <xdr:row>48</xdr:row>
          <xdr:rowOff>247650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49</xdr:row>
          <xdr:rowOff>228600</xdr:rowOff>
        </xdr:from>
        <xdr:to>
          <xdr:col>3</xdr:col>
          <xdr:colOff>352425</xdr:colOff>
          <xdr:row>50</xdr:row>
          <xdr:rowOff>238125</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1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52</xdr:row>
          <xdr:rowOff>0</xdr:rowOff>
        </xdr:from>
        <xdr:to>
          <xdr:col>3</xdr:col>
          <xdr:colOff>352425</xdr:colOff>
          <xdr:row>53</xdr:row>
          <xdr:rowOff>9525</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1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45</xdr:row>
          <xdr:rowOff>38100</xdr:rowOff>
        </xdr:from>
        <xdr:to>
          <xdr:col>3</xdr:col>
          <xdr:colOff>361950</xdr:colOff>
          <xdr:row>46</xdr:row>
          <xdr:rowOff>19050</xdr:rowOff>
        </xdr:to>
        <xdr:sp macro="" textlink="">
          <xdr:nvSpPr>
            <xdr:cNvPr id="7222" name="Option Button 54" hidden="1">
              <a:extLst>
                <a:ext uri="{63B3BB69-23CF-44E3-9099-C40C66FF867C}">
                  <a14:compatExt spid="_x0000_s7222"/>
                </a:ext>
                <a:ext uri="{FF2B5EF4-FFF2-40B4-BE49-F238E27FC236}">
                  <a16:creationId xmlns:a16="http://schemas.microsoft.com/office/drawing/2014/main" id="{00000000-0008-0000-01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46</xdr:row>
          <xdr:rowOff>19050</xdr:rowOff>
        </xdr:from>
        <xdr:to>
          <xdr:col>3</xdr:col>
          <xdr:colOff>361950</xdr:colOff>
          <xdr:row>47</xdr:row>
          <xdr:rowOff>0</xdr:rowOff>
        </xdr:to>
        <xdr:sp macro="" textlink="">
          <xdr:nvSpPr>
            <xdr:cNvPr id="7223" name="Option Button 55" hidden="1">
              <a:extLst>
                <a:ext uri="{63B3BB69-23CF-44E3-9099-C40C66FF867C}">
                  <a14:compatExt spid="_x0000_s7223"/>
                </a:ext>
                <a:ext uri="{FF2B5EF4-FFF2-40B4-BE49-F238E27FC236}">
                  <a16:creationId xmlns:a16="http://schemas.microsoft.com/office/drawing/2014/main" id="{00000000-0008-0000-01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48</xdr:row>
          <xdr:rowOff>238125</xdr:rowOff>
        </xdr:from>
        <xdr:to>
          <xdr:col>3</xdr:col>
          <xdr:colOff>352425</xdr:colOff>
          <xdr:row>49</xdr:row>
          <xdr:rowOff>247650</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1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50</xdr:row>
          <xdr:rowOff>228600</xdr:rowOff>
        </xdr:from>
        <xdr:to>
          <xdr:col>3</xdr:col>
          <xdr:colOff>352425</xdr:colOff>
          <xdr:row>51</xdr:row>
          <xdr:rowOff>238125</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1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53</xdr:row>
          <xdr:rowOff>238125</xdr:rowOff>
        </xdr:from>
        <xdr:to>
          <xdr:col>3</xdr:col>
          <xdr:colOff>352425</xdr:colOff>
          <xdr:row>54</xdr:row>
          <xdr:rowOff>247650</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1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56</xdr:row>
          <xdr:rowOff>0</xdr:rowOff>
        </xdr:from>
        <xdr:to>
          <xdr:col>3</xdr:col>
          <xdr:colOff>352425</xdr:colOff>
          <xdr:row>57</xdr:row>
          <xdr:rowOff>9525</xdr:rowOff>
        </xdr:to>
        <xdr:sp macro="" textlink="">
          <xdr:nvSpPr>
            <xdr:cNvPr id="7228" name="Check Box 60" hidden="1">
              <a:extLst>
                <a:ext uri="{63B3BB69-23CF-44E3-9099-C40C66FF867C}">
                  <a14:compatExt spid="_x0000_s7228"/>
                </a:ext>
                <a:ext uri="{FF2B5EF4-FFF2-40B4-BE49-F238E27FC236}">
                  <a16:creationId xmlns:a16="http://schemas.microsoft.com/office/drawing/2014/main" id="{00000000-0008-0000-01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57</xdr:row>
          <xdr:rowOff>228600</xdr:rowOff>
        </xdr:from>
        <xdr:to>
          <xdr:col>3</xdr:col>
          <xdr:colOff>352425</xdr:colOff>
          <xdr:row>58</xdr:row>
          <xdr:rowOff>238125</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1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53</xdr:row>
          <xdr:rowOff>0</xdr:rowOff>
        </xdr:from>
        <xdr:to>
          <xdr:col>3</xdr:col>
          <xdr:colOff>352425</xdr:colOff>
          <xdr:row>54</xdr:row>
          <xdr:rowOff>9525</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1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54</xdr:row>
          <xdr:rowOff>238125</xdr:rowOff>
        </xdr:from>
        <xdr:to>
          <xdr:col>3</xdr:col>
          <xdr:colOff>352425</xdr:colOff>
          <xdr:row>55</xdr:row>
          <xdr:rowOff>247650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1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57</xdr:row>
          <xdr:rowOff>0</xdr:rowOff>
        </xdr:from>
        <xdr:to>
          <xdr:col>3</xdr:col>
          <xdr:colOff>352425</xdr:colOff>
          <xdr:row>58</xdr:row>
          <xdr:rowOff>9525</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1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68</xdr:row>
          <xdr:rowOff>9525</xdr:rowOff>
        </xdr:from>
        <xdr:to>
          <xdr:col>3</xdr:col>
          <xdr:colOff>371475</xdr:colOff>
          <xdr:row>69</xdr:row>
          <xdr:rowOff>19050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1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79</xdr:row>
          <xdr:rowOff>9525</xdr:rowOff>
        </xdr:from>
        <xdr:to>
          <xdr:col>3</xdr:col>
          <xdr:colOff>361950</xdr:colOff>
          <xdr:row>80</xdr:row>
          <xdr:rowOff>19050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1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70</xdr:row>
          <xdr:rowOff>0</xdr:rowOff>
        </xdr:from>
        <xdr:to>
          <xdr:col>3</xdr:col>
          <xdr:colOff>361950</xdr:colOff>
          <xdr:row>71</xdr:row>
          <xdr:rowOff>9525</xdr:rowOff>
        </xdr:to>
        <xdr:sp macro="" textlink="">
          <xdr:nvSpPr>
            <xdr:cNvPr id="7236" name="Check Box 68" hidden="1">
              <a:extLst>
                <a:ext uri="{63B3BB69-23CF-44E3-9099-C40C66FF867C}">
                  <a14:compatExt spid="_x0000_s7236"/>
                </a:ext>
                <a:ext uri="{FF2B5EF4-FFF2-40B4-BE49-F238E27FC236}">
                  <a16:creationId xmlns:a16="http://schemas.microsoft.com/office/drawing/2014/main" id="{00000000-0008-0000-01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70</xdr:row>
          <xdr:rowOff>247650</xdr:rowOff>
        </xdr:from>
        <xdr:to>
          <xdr:col>3</xdr:col>
          <xdr:colOff>352425</xdr:colOff>
          <xdr:row>71</xdr:row>
          <xdr:rowOff>257175</xdr:rowOff>
        </xdr:to>
        <xdr:sp macro="" textlink="">
          <xdr:nvSpPr>
            <xdr:cNvPr id="7237" name="Check Box 69" hidden="1">
              <a:extLst>
                <a:ext uri="{63B3BB69-23CF-44E3-9099-C40C66FF867C}">
                  <a14:compatExt spid="_x0000_s7237"/>
                </a:ext>
                <a:ext uri="{FF2B5EF4-FFF2-40B4-BE49-F238E27FC236}">
                  <a16:creationId xmlns:a16="http://schemas.microsoft.com/office/drawing/2014/main" id="{00000000-0008-0000-01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69</xdr:row>
          <xdr:rowOff>9525</xdr:rowOff>
        </xdr:from>
        <xdr:to>
          <xdr:col>3</xdr:col>
          <xdr:colOff>371475</xdr:colOff>
          <xdr:row>70</xdr:row>
          <xdr:rowOff>19050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1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62</xdr:row>
          <xdr:rowOff>295275</xdr:rowOff>
        </xdr:from>
        <xdr:to>
          <xdr:col>3</xdr:col>
          <xdr:colOff>400050</xdr:colOff>
          <xdr:row>64</xdr:row>
          <xdr:rowOff>0</xdr:rowOff>
        </xdr:to>
        <xdr:sp macro="" textlink="">
          <xdr:nvSpPr>
            <xdr:cNvPr id="7239" name="Option Button 71" hidden="1">
              <a:extLst>
                <a:ext uri="{63B3BB69-23CF-44E3-9099-C40C66FF867C}">
                  <a14:compatExt spid="_x0000_s7239"/>
                </a:ext>
                <a:ext uri="{FF2B5EF4-FFF2-40B4-BE49-F238E27FC236}">
                  <a16:creationId xmlns:a16="http://schemas.microsoft.com/office/drawing/2014/main" id="{00000000-0008-0000-01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63</xdr:row>
          <xdr:rowOff>209550</xdr:rowOff>
        </xdr:from>
        <xdr:to>
          <xdr:col>3</xdr:col>
          <xdr:colOff>400050</xdr:colOff>
          <xdr:row>64</xdr:row>
          <xdr:rowOff>219075</xdr:rowOff>
        </xdr:to>
        <xdr:sp macro="" textlink="">
          <xdr:nvSpPr>
            <xdr:cNvPr id="7241" name="Option Button 73" hidden="1">
              <a:extLst>
                <a:ext uri="{63B3BB69-23CF-44E3-9099-C40C66FF867C}">
                  <a14:compatExt spid="_x0000_s7241"/>
                </a:ext>
                <a:ext uri="{FF2B5EF4-FFF2-40B4-BE49-F238E27FC236}">
                  <a16:creationId xmlns:a16="http://schemas.microsoft.com/office/drawing/2014/main" id="{00000000-0008-0000-01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2952750</xdr:colOff>
          <xdr:row>44</xdr:row>
          <xdr:rowOff>171450</xdr:rowOff>
        </xdr:from>
        <xdr:to>
          <xdr:col>6</xdr:col>
          <xdr:colOff>209550</xdr:colOff>
          <xdr:row>47</xdr:row>
          <xdr:rowOff>95250</xdr:rowOff>
        </xdr:to>
        <xdr:sp macro="" textlink="">
          <xdr:nvSpPr>
            <xdr:cNvPr id="7242" name="Group Box 74" hidden="1">
              <a:extLst>
                <a:ext uri="{63B3BB69-23CF-44E3-9099-C40C66FF867C}">
                  <a14:compatExt spid="_x0000_s7242"/>
                </a:ext>
                <a:ext uri="{FF2B5EF4-FFF2-40B4-BE49-F238E27FC236}">
                  <a16:creationId xmlns:a16="http://schemas.microsoft.com/office/drawing/2014/main" id="{00000000-0008-0000-0100-00004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3048000</xdr:colOff>
          <xdr:row>76</xdr:row>
          <xdr:rowOff>9525</xdr:rowOff>
        </xdr:from>
        <xdr:to>
          <xdr:col>8</xdr:col>
          <xdr:colOff>1733550</xdr:colOff>
          <xdr:row>78</xdr:row>
          <xdr:rowOff>76200</xdr:rowOff>
        </xdr:to>
        <xdr:sp macro="" textlink="">
          <xdr:nvSpPr>
            <xdr:cNvPr id="7245" name="Group Box 77" hidden="1">
              <a:extLst>
                <a:ext uri="{63B3BB69-23CF-44E3-9099-C40C66FF867C}">
                  <a14:compatExt spid="_x0000_s7245"/>
                </a:ext>
                <a:ext uri="{FF2B5EF4-FFF2-40B4-BE49-F238E27FC236}">
                  <a16:creationId xmlns:a16="http://schemas.microsoft.com/office/drawing/2014/main" id="{00000000-0008-0000-0100-00004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80</xdr:row>
          <xdr:rowOff>9525</xdr:rowOff>
        </xdr:from>
        <xdr:to>
          <xdr:col>3</xdr:col>
          <xdr:colOff>361950</xdr:colOff>
          <xdr:row>81</xdr:row>
          <xdr:rowOff>19050</xdr:rowOff>
        </xdr:to>
        <xdr:sp macro="" textlink="">
          <xdr:nvSpPr>
            <xdr:cNvPr id="7246" name="Check Box 78" hidden="1">
              <a:extLst>
                <a:ext uri="{63B3BB69-23CF-44E3-9099-C40C66FF867C}">
                  <a14:compatExt spid="_x0000_s7246"/>
                </a:ext>
                <a:ext uri="{FF2B5EF4-FFF2-40B4-BE49-F238E27FC236}">
                  <a16:creationId xmlns:a16="http://schemas.microsoft.com/office/drawing/2014/main" id="{00000000-0008-0000-0100-00004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81</xdr:row>
          <xdr:rowOff>28575</xdr:rowOff>
        </xdr:from>
        <xdr:to>
          <xdr:col>3</xdr:col>
          <xdr:colOff>333375</xdr:colOff>
          <xdr:row>82</xdr:row>
          <xdr:rowOff>9525</xdr:rowOff>
        </xdr:to>
        <xdr:sp macro="" textlink="">
          <xdr:nvSpPr>
            <xdr:cNvPr id="7247" name="Check Box 79" hidden="1">
              <a:extLst>
                <a:ext uri="{63B3BB69-23CF-44E3-9099-C40C66FF867C}">
                  <a14:compatExt spid="_x0000_s7247"/>
                </a:ext>
                <a:ext uri="{FF2B5EF4-FFF2-40B4-BE49-F238E27FC236}">
                  <a16:creationId xmlns:a16="http://schemas.microsoft.com/office/drawing/2014/main" id="{00000000-0008-0000-01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82</xdr:row>
          <xdr:rowOff>0</xdr:rowOff>
        </xdr:from>
        <xdr:to>
          <xdr:col>3</xdr:col>
          <xdr:colOff>352425</xdr:colOff>
          <xdr:row>83</xdr:row>
          <xdr:rowOff>9525</xdr:rowOff>
        </xdr:to>
        <xdr:sp macro="" textlink="">
          <xdr:nvSpPr>
            <xdr:cNvPr id="7248" name="Check Box 80" hidden="1">
              <a:extLst>
                <a:ext uri="{63B3BB69-23CF-44E3-9099-C40C66FF867C}">
                  <a14:compatExt spid="_x0000_s7248"/>
                </a:ext>
                <a:ext uri="{FF2B5EF4-FFF2-40B4-BE49-F238E27FC236}">
                  <a16:creationId xmlns:a16="http://schemas.microsoft.com/office/drawing/2014/main" id="{00000000-0008-0000-0100-00005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82</xdr:row>
          <xdr:rowOff>266700</xdr:rowOff>
        </xdr:from>
        <xdr:to>
          <xdr:col>3</xdr:col>
          <xdr:colOff>352425</xdr:colOff>
          <xdr:row>84</xdr:row>
          <xdr:rowOff>9525</xdr:rowOff>
        </xdr:to>
        <xdr:sp macro="" textlink="">
          <xdr:nvSpPr>
            <xdr:cNvPr id="7249" name="Check Box 81" hidden="1">
              <a:extLst>
                <a:ext uri="{63B3BB69-23CF-44E3-9099-C40C66FF867C}">
                  <a14:compatExt spid="_x0000_s7249"/>
                </a:ext>
                <a:ext uri="{FF2B5EF4-FFF2-40B4-BE49-F238E27FC236}">
                  <a16:creationId xmlns:a16="http://schemas.microsoft.com/office/drawing/2014/main" id="{00000000-0008-0000-0100-00005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84</xdr:row>
          <xdr:rowOff>76200</xdr:rowOff>
        </xdr:from>
        <xdr:to>
          <xdr:col>3</xdr:col>
          <xdr:colOff>342900</xdr:colOff>
          <xdr:row>84</xdr:row>
          <xdr:rowOff>352425</xdr:rowOff>
        </xdr:to>
        <xdr:sp macro="" textlink="">
          <xdr:nvSpPr>
            <xdr:cNvPr id="7250" name="Check Box 82" hidden="1">
              <a:extLst>
                <a:ext uri="{63B3BB69-23CF-44E3-9099-C40C66FF867C}">
                  <a14:compatExt spid="_x0000_s7250"/>
                </a:ext>
                <a:ext uri="{FF2B5EF4-FFF2-40B4-BE49-F238E27FC236}">
                  <a16:creationId xmlns:a16="http://schemas.microsoft.com/office/drawing/2014/main" id="{00000000-0008-0000-0100-00005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85</xdr:row>
          <xdr:rowOff>0</xdr:rowOff>
        </xdr:from>
        <xdr:to>
          <xdr:col>3</xdr:col>
          <xdr:colOff>361950</xdr:colOff>
          <xdr:row>86</xdr:row>
          <xdr:rowOff>9525</xdr:rowOff>
        </xdr:to>
        <xdr:sp macro="" textlink="">
          <xdr:nvSpPr>
            <xdr:cNvPr id="7251" name="Check Box 83" hidden="1">
              <a:extLst>
                <a:ext uri="{63B3BB69-23CF-44E3-9099-C40C66FF867C}">
                  <a14:compatExt spid="_x0000_s7251"/>
                </a:ext>
                <a:ext uri="{FF2B5EF4-FFF2-40B4-BE49-F238E27FC236}">
                  <a16:creationId xmlns:a16="http://schemas.microsoft.com/office/drawing/2014/main" id="{00000000-0008-0000-0100-00005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87</xdr:row>
          <xdr:rowOff>38100</xdr:rowOff>
        </xdr:from>
        <xdr:to>
          <xdr:col>3</xdr:col>
          <xdr:colOff>371475</xdr:colOff>
          <xdr:row>87</xdr:row>
          <xdr:rowOff>228600</xdr:rowOff>
        </xdr:to>
        <xdr:sp macro="" textlink="">
          <xdr:nvSpPr>
            <xdr:cNvPr id="7252" name="Option Button 84" hidden="1">
              <a:extLst>
                <a:ext uri="{63B3BB69-23CF-44E3-9099-C40C66FF867C}">
                  <a14:compatExt spid="_x0000_s7252"/>
                </a:ext>
                <a:ext uri="{FF2B5EF4-FFF2-40B4-BE49-F238E27FC236}">
                  <a16:creationId xmlns:a16="http://schemas.microsoft.com/office/drawing/2014/main" id="{00000000-0008-0000-0100-00005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88</xdr:row>
          <xdr:rowOff>9525</xdr:rowOff>
        </xdr:from>
        <xdr:to>
          <xdr:col>3</xdr:col>
          <xdr:colOff>371475</xdr:colOff>
          <xdr:row>88</xdr:row>
          <xdr:rowOff>200025</xdr:rowOff>
        </xdr:to>
        <xdr:sp macro="" textlink="">
          <xdr:nvSpPr>
            <xdr:cNvPr id="7253" name="Option Button 85" hidden="1">
              <a:extLst>
                <a:ext uri="{63B3BB69-23CF-44E3-9099-C40C66FF867C}">
                  <a14:compatExt spid="_x0000_s7253"/>
                </a:ext>
                <a:ext uri="{FF2B5EF4-FFF2-40B4-BE49-F238E27FC236}">
                  <a16:creationId xmlns:a16="http://schemas.microsoft.com/office/drawing/2014/main" id="{00000000-0008-0000-0100-00005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86</xdr:row>
          <xdr:rowOff>419100</xdr:rowOff>
        </xdr:from>
        <xdr:to>
          <xdr:col>6</xdr:col>
          <xdr:colOff>200025</xdr:colOff>
          <xdr:row>89</xdr:row>
          <xdr:rowOff>114300</xdr:rowOff>
        </xdr:to>
        <xdr:sp macro="" textlink="">
          <xdr:nvSpPr>
            <xdr:cNvPr id="7254" name="Group Box 86" hidden="1">
              <a:extLst>
                <a:ext uri="{63B3BB69-23CF-44E3-9099-C40C66FF867C}">
                  <a14:compatExt spid="_x0000_s7254"/>
                </a:ext>
                <a:ext uri="{FF2B5EF4-FFF2-40B4-BE49-F238E27FC236}">
                  <a16:creationId xmlns:a16="http://schemas.microsoft.com/office/drawing/2014/main" id="{00000000-0008-0000-0100-00005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90</xdr:row>
          <xdr:rowOff>38100</xdr:rowOff>
        </xdr:from>
        <xdr:to>
          <xdr:col>3</xdr:col>
          <xdr:colOff>361950</xdr:colOff>
          <xdr:row>90</xdr:row>
          <xdr:rowOff>314325</xdr:rowOff>
        </xdr:to>
        <xdr:sp macro="" textlink="">
          <xdr:nvSpPr>
            <xdr:cNvPr id="7255" name="Check Box 87" hidden="1">
              <a:extLst>
                <a:ext uri="{63B3BB69-23CF-44E3-9099-C40C66FF867C}">
                  <a14:compatExt spid="_x0000_s7255"/>
                </a:ext>
                <a:ext uri="{FF2B5EF4-FFF2-40B4-BE49-F238E27FC236}">
                  <a16:creationId xmlns:a16="http://schemas.microsoft.com/office/drawing/2014/main" id="{00000000-0008-0000-0100-00005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90</xdr:row>
          <xdr:rowOff>361950</xdr:rowOff>
        </xdr:from>
        <xdr:to>
          <xdr:col>3</xdr:col>
          <xdr:colOff>342900</xdr:colOff>
          <xdr:row>92</xdr:row>
          <xdr:rowOff>9525</xdr:rowOff>
        </xdr:to>
        <xdr:sp macro="" textlink="">
          <xdr:nvSpPr>
            <xdr:cNvPr id="7256" name="Check Box 88" hidden="1">
              <a:extLst>
                <a:ext uri="{63B3BB69-23CF-44E3-9099-C40C66FF867C}">
                  <a14:compatExt spid="_x0000_s7256"/>
                </a:ext>
                <a:ext uri="{FF2B5EF4-FFF2-40B4-BE49-F238E27FC236}">
                  <a16:creationId xmlns:a16="http://schemas.microsoft.com/office/drawing/2014/main" id="{00000000-0008-0000-0100-00005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92</xdr:row>
          <xdr:rowOff>9525</xdr:rowOff>
        </xdr:from>
        <xdr:to>
          <xdr:col>3</xdr:col>
          <xdr:colOff>361950</xdr:colOff>
          <xdr:row>93</xdr:row>
          <xdr:rowOff>19050</xdr:rowOff>
        </xdr:to>
        <xdr:sp macro="" textlink="">
          <xdr:nvSpPr>
            <xdr:cNvPr id="7257" name="Check Box 89" hidden="1">
              <a:extLst>
                <a:ext uri="{63B3BB69-23CF-44E3-9099-C40C66FF867C}">
                  <a14:compatExt spid="_x0000_s7257"/>
                </a:ext>
                <a:ext uri="{FF2B5EF4-FFF2-40B4-BE49-F238E27FC236}">
                  <a16:creationId xmlns:a16="http://schemas.microsoft.com/office/drawing/2014/main" id="{00000000-0008-0000-01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93</xdr:row>
          <xdr:rowOff>0</xdr:rowOff>
        </xdr:from>
        <xdr:to>
          <xdr:col>3</xdr:col>
          <xdr:colOff>352425</xdr:colOff>
          <xdr:row>94</xdr:row>
          <xdr:rowOff>9525</xdr:rowOff>
        </xdr:to>
        <xdr:sp macro="" textlink="">
          <xdr:nvSpPr>
            <xdr:cNvPr id="7258" name="Check Box 90" hidden="1">
              <a:extLst>
                <a:ext uri="{63B3BB69-23CF-44E3-9099-C40C66FF867C}">
                  <a14:compatExt spid="_x0000_s7258"/>
                </a:ext>
                <a:ext uri="{FF2B5EF4-FFF2-40B4-BE49-F238E27FC236}">
                  <a16:creationId xmlns:a16="http://schemas.microsoft.com/office/drawing/2014/main" id="{00000000-0008-0000-01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93</xdr:row>
          <xdr:rowOff>257175</xdr:rowOff>
        </xdr:from>
        <xdr:to>
          <xdr:col>3</xdr:col>
          <xdr:colOff>342900</xdr:colOff>
          <xdr:row>95</xdr:row>
          <xdr:rowOff>0</xdr:rowOff>
        </xdr:to>
        <xdr:sp macro="" textlink="">
          <xdr:nvSpPr>
            <xdr:cNvPr id="7259" name="Check Box 91" hidden="1">
              <a:extLst>
                <a:ext uri="{63B3BB69-23CF-44E3-9099-C40C66FF867C}">
                  <a14:compatExt spid="_x0000_s7259"/>
                </a:ext>
                <a:ext uri="{FF2B5EF4-FFF2-40B4-BE49-F238E27FC236}">
                  <a16:creationId xmlns:a16="http://schemas.microsoft.com/office/drawing/2014/main" id="{00000000-0008-0000-01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95</xdr:row>
          <xdr:rowOff>9525</xdr:rowOff>
        </xdr:from>
        <xdr:to>
          <xdr:col>3</xdr:col>
          <xdr:colOff>342900</xdr:colOff>
          <xdr:row>96</xdr:row>
          <xdr:rowOff>19050</xdr:rowOff>
        </xdr:to>
        <xdr:sp macro="" textlink="">
          <xdr:nvSpPr>
            <xdr:cNvPr id="7260" name="Check Box 92" hidden="1">
              <a:extLst>
                <a:ext uri="{63B3BB69-23CF-44E3-9099-C40C66FF867C}">
                  <a14:compatExt spid="_x0000_s7260"/>
                </a:ext>
                <a:ext uri="{FF2B5EF4-FFF2-40B4-BE49-F238E27FC236}">
                  <a16:creationId xmlns:a16="http://schemas.microsoft.com/office/drawing/2014/main" id="{00000000-0008-0000-01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96</xdr:row>
          <xdr:rowOff>0</xdr:rowOff>
        </xdr:from>
        <xdr:to>
          <xdr:col>3</xdr:col>
          <xdr:colOff>361950</xdr:colOff>
          <xdr:row>97</xdr:row>
          <xdr:rowOff>9525</xdr:rowOff>
        </xdr:to>
        <xdr:sp macro="" textlink="">
          <xdr:nvSpPr>
            <xdr:cNvPr id="7261" name="Check Box 93" hidden="1">
              <a:extLst>
                <a:ext uri="{63B3BB69-23CF-44E3-9099-C40C66FF867C}">
                  <a14:compatExt spid="_x0000_s7261"/>
                </a:ext>
                <a:ext uri="{FF2B5EF4-FFF2-40B4-BE49-F238E27FC236}">
                  <a16:creationId xmlns:a16="http://schemas.microsoft.com/office/drawing/2014/main" id="{00000000-0008-0000-01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96</xdr:row>
          <xdr:rowOff>257175</xdr:rowOff>
        </xdr:from>
        <xdr:to>
          <xdr:col>3</xdr:col>
          <xdr:colOff>352425</xdr:colOff>
          <xdr:row>98</xdr:row>
          <xdr:rowOff>0</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1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228600</xdr:rowOff>
        </xdr:from>
        <xdr:to>
          <xdr:col>5</xdr:col>
          <xdr:colOff>1362075</xdr:colOff>
          <xdr:row>8</xdr:row>
          <xdr:rowOff>104775</xdr:rowOff>
        </xdr:to>
        <xdr:sp macro="" textlink="">
          <xdr:nvSpPr>
            <xdr:cNvPr id="7267" name="Group Box 99" hidden="1">
              <a:extLst>
                <a:ext uri="{63B3BB69-23CF-44E3-9099-C40C66FF867C}">
                  <a14:compatExt spid="_x0000_s7267"/>
                </a:ext>
                <a:ext uri="{FF2B5EF4-FFF2-40B4-BE49-F238E27FC236}">
                  <a16:creationId xmlns:a16="http://schemas.microsoft.com/office/drawing/2014/main" id="{00000000-0008-0000-0100-00006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3076575</xdr:colOff>
          <xdr:row>14</xdr:row>
          <xdr:rowOff>485775</xdr:rowOff>
        </xdr:from>
        <xdr:to>
          <xdr:col>5</xdr:col>
          <xdr:colOff>1314450</xdr:colOff>
          <xdr:row>17</xdr:row>
          <xdr:rowOff>76200</xdr:rowOff>
        </xdr:to>
        <xdr:sp macro="" textlink="">
          <xdr:nvSpPr>
            <xdr:cNvPr id="7269" name="Group Box 101" hidden="1">
              <a:extLst>
                <a:ext uri="{63B3BB69-23CF-44E3-9099-C40C66FF867C}">
                  <a14:compatExt spid="_x0000_s7269"/>
                </a:ext>
                <a:ext uri="{FF2B5EF4-FFF2-40B4-BE49-F238E27FC236}">
                  <a16:creationId xmlns:a16="http://schemas.microsoft.com/office/drawing/2014/main" id="{00000000-0008-0000-0100-00006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114</xdr:row>
          <xdr:rowOff>38100</xdr:rowOff>
        </xdr:from>
        <xdr:to>
          <xdr:col>3</xdr:col>
          <xdr:colOff>371475</xdr:colOff>
          <xdr:row>115</xdr:row>
          <xdr:rowOff>19050</xdr:rowOff>
        </xdr:to>
        <xdr:sp macro="" textlink="">
          <xdr:nvSpPr>
            <xdr:cNvPr id="7286" name="Option Button 118" hidden="1">
              <a:extLst>
                <a:ext uri="{63B3BB69-23CF-44E3-9099-C40C66FF867C}">
                  <a14:compatExt spid="_x0000_s7286"/>
                </a:ext>
                <a:ext uri="{FF2B5EF4-FFF2-40B4-BE49-F238E27FC236}">
                  <a16:creationId xmlns:a16="http://schemas.microsoft.com/office/drawing/2014/main" id="{00000000-0008-0000-01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115</xdr:row>
          <xdr:rowOff>19050</xdr:rowOff>
        </xdr:from>
        <xdr:to>
          <xdr:col>3</xdr:col>
          <xdr:colOff>371475</xdr:colOff>
          <xdr:row>116</xdr:row>
          <xdr:rowOff>0</xdr:rowOff>
        </xdr:to>
        <xdr:sp macro="" textlink="">
          <xdr:nvSpPr>
            <xdr:cNvPr id="7288" name="Option Button 120" hidden="1">
              <a:extLst>
                <a:ext uri="{63B3BB69-23CF-44E3-9099-C40C66FF867C}">
                  <a14:compatExt spid="_x0000_s7288"/>
                </a:ext>
                <a:ext uri="{FF2B5EF4-FFF2-40B4-BE49-F238E27FC236}">
                  <a16:creationId xmlns:a16="http://schemas.microsoft.com/office/drawing/2014/main" id="{00000000-0008-0000-01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xdr:row>
          <xdr:rowOff>495300</xdr:rowOff>
        </xdr:from>
        <xdr:to>
          <xdr:col>6</xdr:col>
          <xdr:colOff>495300</xdr:colOff>
          <xdr:row>27</xdr:row>
          <xdr:rowOff>76200</xdr:rowOff>
        </xdr:to>
        <xdr:sp macro="" textlink="">
          <xdr:nvSpPr>
            <xdr:cNvPr id="7300" name="Group Box 132" hidden="1">
              <a:extLst>
                <a:ext uri="{63B3BB69-23CF-44E3-9099-C40C66FF867C}">
                  <a14:compatExt spid="_x0000_s7300"/>
                </a:ext>
                <a:ext uri="{FF2B5EF4-FFF2-40B4-BE49-F238E27FC236}">
                  <a16:creationId xmlns:a16="http://schemas.microsoft.com/office/drawing/2014/main" id="{00000000-0008-0000-0100-00008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457200</xdr:rowOff>
        </xdr:from>
        <xdr:to>
          <xdr:col>6</xdr:col>
          <xdr:colOff>523875</xdr:colOff>
          <xdr:row>37</xdr:row>
          <xdr:rowOff>142875</xdr:rowOff>
        </xdr:to>
        <xdr:sp macro="" textlink="">
          <xdr:nvSpPr>
            <xdr:cNvPr id="7301" name="Group Box 133" hidden="1">
              <a:extLst>
                <a:ext uri="{63B3BB69-23CF-44E3-9099-C40C66FF867C}">
                  <a14:compatExt spid="_x0000_s7301"/>
                </a:ext>
                <a:ext uri="{FF2B5EF4-FFF2-40B4-BE49-F238E27FC236}">
                  <a16:creationId xmlns:a16="http://schemas.microsoft.com/office/drawing/2014/main" id="{00000000-0008-0000-0100-00008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101</xdr:row>
          <xdr:rowOff>0</xdr:rowOff>
        </xdr:from>
        <xdr:to>
          <xdr:col>3</xdr:col>
          <xdr:colOff>276225</xdr:colOff>
          <xdr:row>102</xdr:row>
          <xdr:rowOff>19050</xdr:rowOff>
        </xdr:to>
        <xdr:sp macro="" textlink="">
          <xdr:nvSpPr>
            <xdr:cNvPr id="7320" name="Option Button 152" hidden="1">
              <a:extLst>
                <a:ext uri="{63B3BB69-23CF-44E3-9099-C40C66FF867C}">
                  <a14:compatExt spid="_x0000_s7320"/>
                </a:ext>
                <a:ext uri="{FF2B5EF4-FFF2-40B4-BE49-F238E27FC236}">
                  <a16:creationId xmlns:a16="http://schemas.microsoft.com/office/drawing/2014/main" id="{00000000-0008-0000-0100-00009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102</xdr:row>
          <xdr:rowOff>9525</xdr:rowOff>
        </xdr:from>
        <xdr:to>
          <xdr:col>3</xdr:col>
          <xdr:colOff>295275</xdr:colOff>
          <xdr:row>102</xdr:row>
          <xdr:rowOff>247650</xdr:rowOff>
        </xdr:to>
        <xdr:sp macro="" textlink="">
          <xdr:nvSpPr>
            <xdr:cNvPr id="7321" name="Option Button 153" hidden="1">
              <a:extLst>
                <a:ext uri="{63B3BB69-23CF-44E3-9099-C40C66FF867C}">
                  <a14:compatExt spid="_x0000_s7321"/>
                </a:ext>
                <a:ext uri="{FF2B5EF4-FFF2-40B4-BE49-F238E27FC236}">
                  <a16:creationId xmlns:a16="http://schemas.microsoft.com/office/drawing/2014/main" id="{00000000-0008-0000-0100-00009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107</xdr:row>
          <xdr:rowOff>495300</xdr:rowOff>
        </xdr:from>
        <xdr:to>
          <xdr:col>8</xdr:col>
          <xdr:colOff>438150</xdr:colOff>
          <xdr:row>109</xdr:row>
          <xdr:rowOff>257175</xdr:rowOff>
        </xdr:to>
        <xdr:sp macro="" textlink="">
          <xdr:nvSpPr>
            <xdr:cNvPr id="7328" name="Group Box 160" hidden="1">
              <a:extLst>
                <a:ext uri="{63B3BB69-23CF-44E3-9099-C40C66FF867C}">
                  <a14:compatExt spid="_x0000_s7328"/>
                </a:ext>
                <a:ext uri="{FF2B5EF4-FFF2-40B4-BE49-F238E27FC236}">
                  <a16:creationId xmlns:a16="http://schemas.microsoft.com/office/drawing/2014/main" id="{00000000-0008-0000-0100-0000A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2886075</xdr:colOff>
          <xdr:row>113</xdr:row>
          <xdr:rowOff>152400</xdr:rowOff>
        </xdr:from>
        <xdr:to>
          <xdr:col>8</xdr:col>
          <xdr:colOff>723900</xdr:colOff>
          <xdr:row>116</xdr:row>
          <xdr:rowOff>38100</xdr:rowOff>
        </xdr:to>
        <xdr:sp macro="" textlink="">
          <xdr:nvSpPr>
            <xdr:cNvPr id="7330" name="Group Box 162" hidden="1">
              <a:extLst>
                <a:ext uri="{63B3BB69-23CF-44E3-9099-C40C66FF867C}">
                  <a14:compatExt spid="_x0000_s7330"/>
                </a:ext>
                <a:ext uri="{FF2B5EF4-FFF2-40B4-BE49-F238E27FC236}">
                  <a16:creationId xmlns:a16="http://schemas.microsoft.com/office/drawing/2014/main" id="{00000000-0008-0000-0100-0000A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122</xdr:row>
          <xdr:rowOff>28575</xdr:rowOff>
        </xdr:from>
        <xdr:to>
          <xdr:col>3</xdr:col>
          <xdr:colOff>352425</xdr:colOff>
          <xdr:row>122</xdr:row>
          <xdr:rowOff>257175</xdr:rowOff>
        </xdr:to>
        <xdr:sp macro="" textlink="">
          <xdr:nvSpPr>
            <xdr:cNvPr id="7333" name="Option Button 165" hidden="1">
              <a:extLst>
                <a:ext uri="{63B3BB69-23CF-44E3-9099-C40C66FF867C}">
                  <a14:compatExt spid="_x0000_s7333"/>
                </a:ext>
                <a:ext uri="{FF2B5EF4-FFF2-40B4-BE49-F238E27FC236}">
                  <a16:creationId xmlns:a16="http://schemas.microsoft.com/office/drawing/2014/main" id="{00000000-0008-0000-0100-0000A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123</xdr:row>
          <xdr:rowOff>28575</xdr:rowOff>
        </xdr:from>
        <xdr:to>
          <xdr:col>3</xdr:col>
          <xdr:colOff>352425</xdr:colOff>
          <xdr:row>123</xdr:row>
          <xdr:rowOff>257175</xdr:rowOff>
        </xdr:to>
        <xdr:sp macro="" textlink="">
          <xdr:nvSpPr>
            <xdr:cNvPr id="7334" name="Option Button 166" hidden="1">
              <a:extLst>
                <a:ext uri="{63B3BB69-23CF-44E3-9099-C40C66FF867C}">
                  <a14:compatExt spid="_x0000_s7334"/>
                </a:ext>
                <a:ext uri="{FF2B5EF4-FFF2-40B4-BE49-F238E27FC236}">
                  <a16:creationId xmlns:a16="http://schemas.microsoft.com/office/drawing/2014/main" id="{00000000-0008-0000-0100-0000A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2981325</xdr:colOff>
          <xdr:row>121</xdr:row>
          <xdr:rowOff>209550</xdr:rowOff>
        </xdr:from>
        <xdr:to>
          <xdr:col>8</xdr:col>
          <xdr:colOff>95250</xdr:colOff>
          <xdr:row>124</xdr:row>
          <xdr:rowOff>114300</xdr:rowOff>
        </xdr:to>
        <xdr:sp macro="" textlink="">
          <xdr:nvSpPr>
            <xdr:cNvPr id="7335" name="Group Box 167" hidden="1">
              <a:extLst>
                <a:ext uri="{63B3BB69-23CF-44E3-9099-C40C66FF867C}">
                  <a14:compatExt spid="_x0000_s7335"/>
                </a:ext>
                <a:ext uri="{FF2B5EF4-FFF2-40B4-BE49-F238E27FC236}">
                  <a16:creationId xmlns:a16="http://schemas.microsoft.com/office/drawing/2014/main" id="{00000000-0008-0000-0100-0000A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141</xdr:row>
          <xdr:rowOff>28575</xdr:rowOff>
        </xdr:from>
        <xdr:to>
          <xdr:col>3</xdr:col>
          <xdr:colOff>314325</xdr:colOff>
          <xdr:row>141</xdr:row>
          <xdr:rowOff>228600</xdr:rowOff>
        </xdr:to>
        <xdr:sp macro="" textlink="">
          <xdr:nvSpPr>
            <xdr:cNvPr id="7336" name="Option Button 168" hidden="1">
              <a:extLst>
                <a:ext uri="{63B3BB69-23CF-44E3-9099-C40C66FF867C}">
                  <a14:compatExt spid="_x0000_s7336"/>
                </a:ext>
                <a:ext uri="{FF2B5EF4-FFF2-40B4-BE49-F238E27FC236}">
                  <a16:creationId xmlns:a16="http://schemas.microsoft.com/office/drawing/2014/main" id="{00000000-0008-0000-0100-0000A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142</xdr:row>
          <xdr:rowOff>19050</xdr:rowOff>
        </xdr:from>
        <xdr:to>
          <xdr:col>3</xdr:col>
          <xdr:colOff>314325</xdr:colOff>
          <xdr:row>142</xdr:row>
          <xdr:rowOff>238125</xdr:rowOff>
        </xdr:to>
        <xdr:sp macro="" textlink="">
          <xdr:nvSpPr>
            <xdr:cNvPr id="7341" name="Option Button 173" hidden="1">
              <a:extLst>
                <a:ext uri="{63B3BB69-23CF-44E3-9099-C40C66FF867C}">
                  <a14:compatExt spid="_x0000_s7341"/>
                </a:ext>
                <a:ext uri="{FF2B5EF4-FFF2-40B4-BE49-F238E27FC236}">
                  <a16:creationId xmlns:a16="http://schemas.microsoft.com/office/drawing/2014/main" id="{00000000-0008-0000-0100-0000A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2962275</xdr:colOff>
          <xdr:row>297</xdr:row>
          <xdr:rowOff>485775</xdr:rowOff>
        </xdr:from>
        <xdr:to>
          <xdr:col>8</xdr:col>
          <xdr:colOff>342900</xdr:colOff>
          <xdr:row>300</xdr:row>
          <xdr:rowOff>85725</xdr:rowOff>
        </xdr:to>
        <xdr:sp macro="" textlink="">
          <xdr:nvSpPr>
            <xdr:cNvPr id="7365" name="Group Box 197" hidden="1">
              <a:extLst>
                <a:ext uri="{63B3BB69-23CF-44E3-9099-C40C66FF867C}">
                  <a14:compatExt spid="_x0000_s7365"/>
                </a:ext>
                <a:ext uri="{FF2B5EF4-FFF2-40B4-BE49-F238E27FC236}">
                  <a16:creationId xmlns:a16="http://schemas.microsoft.com/office/drawing/2014/main" id="{00000000-0008-0000-0100-0000C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289</xdr:row>
          <xdr:rowOff>9525</xdr:rowOff>
        </xdr:from>
        <xdr:to>
          <xdr:col>3</xdr:col>
          <xdr:colOff>371475</xdr:colOff>
          <xdr:row>290</xdr:row>
          <xdr:rowOff>38100</xdr:rowOff>
        </xdr:to>
        <xdr:sp macro="" textlink="">
          <xdr:nvSpPr>
            <xdr:cNvPr id="7366" name="Option Button 198" hidden="1">
              <a:extLst>
                <a:ext uri="{63B3BB69-23CF-44E3-9099-C40C66FF867C}">
                  <a14:compatExt spid="_x0000_s7366"/>
                </a:ext>
                <a:ext uri="{FF2B5EF4-FFF2-40B4-BE49-F238E27FC236}">
                  <a16:creationId xmlns:a16="http://schemas.microsoft.com/office/drawing/2014/main" id="{00000000-0008-0000-0100-0000C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290</xdr:row>
          <xdr:rowOff>19050</xdr:rowOff>
        </xdr:from>
        <xdr:to>
          <xdr:col>3</xdr:col>
          <xdr:colOff>361950</xdr:colOff>
          <xdr:row>290</xdr:row>
          <xdr:rowOff>257175</xdr:rowOff>
        </xdr:to>
        <xdr:sp macro="" textlink="">
          <xdr:nvSpPr>
            <xdr:cNvPr id="7367" name="Option Button 199" hidden="1">
              <a:extLst>
                <a:ext uri="{63B3BB69-23CF-44E3-9099-C40C66FF867C}">
                  <a14:compatExt spid="_x0000_s7367"/>
                </a:ext>
                <a:ext uri="{FF2B5EF4-FFF2-40B4-BE49-F238E27FC236}">
                  <a16:creationId xmlns:a16="http://schemas.microsoft.com/office/drawing/2014/main" id="{00000000-0008-0000-0100-0000C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3038475</xdr:colOff>
          <xdr:row>288</xdr:row>
          <xdr:rowOff>476250</xdr:rowOff>
        </xdr:from>
        <xdr:to>
          <xdr:col>8</xdr:col>
          <xdr:colOff>285750</xdr:colOff>
          <xdr:row>291</xdr:row>
          <xdr:rowOff>133350</xdr:rowOff>
        </xdr:to>
        <xdr:sp macro="" textlink="">
          <xdr:nvSpPr>
            <xdr:cNvPr id="7368" name="Group Box 200" hidden="1">
              <a:extLst>
                <a:ext uri="{63B3BB69-23CF-44E3-9099-C40C66FF867C}">
                  <a14:compatExt spid="_x0000_s7368"/>
                </a:ext>
                <a:ext uri="{FF2B5EF4-FFF2-40B4-BE49-F238E27FC236}">
                  <a16:creationId xmlns:a16="http://schemas.microsoft.com/office/drawing/2014/main" id="{00000000-0008-0000-0100-0000C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278</xdr:row>
          <xdr:rowOff>38100</xdr:rowOff>
        </xdr:from>
        <xdr:to>
          <xdr:col>3</xdr:col>
          <xdr:colOff>247650</xdr:colOff>
          <xdr:row>279</xdr:row>
          <xdr:rowOff>9525</xdr:rowOff>
        </xdr:to>
        <xdr:sp macro="" textlink="">
          <xdr:nvSpPr>
            <xdr:cNvPr id="7369" name="Option Button 201" hidden="1">
              <a:extLst>
                <a:ext uri="{63B3BB69-23CF-44E3-9099-C40C66FF867C}">
                  <a14:compatExt spid="_x0000_s7369"/>
                </a:ext>
                <a:ext uri="{FF2B5EF4-FFF2-40B4-BE49-F238E27FC236}">
                  <a16:creationId xmlns:a16="http://schemas.microsoft.com/office/drawing/2014/main" id="{00000000-0008-0000-0100-0000C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279</xdr:row>
          <xdr:rowOff>38100</xdr:rowOff>
        </xdr:from>
        <xdr:to>
          <xdr:col>3</xdr:col>
          <xdr:colOff>247650</xdr:colOff>
          <xdr:row>280</xdr:row>
          <xdr:rowOff>9525</xdr:rowOff>
        </xdr:to>
        <xdr:sp macro="" textlink="">
          <xdr:nvSpPr>
            <xdr:cNvPr id="7372" name="Option Button 204" hidden="1">
              <a:extLst>
                <a:ext uri="{63B3BB69-23CF-44E3-9099-C40C66FF867C}">
                  <a14:compatExt spid="_x0000_s7372"/>
                </a:ext>
                <a:ext uri="{FF2B5EF4-FFF2-40B4-BE49-F238E27FC236}">
                  <a16:creationId xmlns:a16="http://schemas.microsoft.com/office/drawing/2014/main" id="{00000000-0008-0000-0100-0000C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268</xdr:row>
          <xdr:rowOff>523875</xdr:rowOff>
        </xdr:from>
        <xdr:to>
          <xdr:col>3</xdr:col>
          <xdr:colOff>333375</xdr:colOff>
          <xdr:row>270</xdr:row>
          <xdr:rowOff>9525</xdr:rowOff>
        </xdr:to>
        <xdr:sp macro="" textlink="">
          <xdr:nvSpPr>
            <xdr:cNvPr id="7374" name="Option Button 206" hidden="1">
              <a:extLst>
                <a:ext uri="{63B3BB69-23CF-44E3-9099-C40C66FF867C}">
                  <a14:compatExt spid="_x0000_s7374"/>
                </a:ext>
                <a:ext uri="{FF2B5EF4-FFF2-40B4-BE49-F238E27FC236}">
                  <a16:creationId xmlns:a16="http://schemas.microsoft.com/office/drawing/2014/main" id="{00000000-0008-0000-0100-0000C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3019425</xdr:colOff>
          <xdr:row>277</xdr:row>
          <xdr:rowOff>495300</xdr:rowOff>
        </xdr:from>
        <xdr:to>
          <xdr:col>8</xdr:col>
          <xdr:colOff>466725</xdr:colOff>
          <xdr:row>280</xdr:row>
          <xdr:rowOff>161925</xdr:rowOff>
        </xdr:to>
        <xdr:sp macro="" textlink="">
          <xdr:nvSpPr>
            <xdr:cNvPr id="7375" name="Group Box 207" hidden="1">
              <a:extLst>
                <a:ext uri="{63B3BB69-23CF-44E3-9099-C40C66FF867C}">
                  <a14:compatExt spid="_x0000_s7375"/>
                </a:ext>
                <a:ext uri="{FF2B5EF4-FFF2-40B4-BE49-F238E27FC236}">
                  <a16:creationId xmlns:a16="http://schemas.microsoft.com/office/drawing/2014/main" id="{00000000-0008-0000-0100-0000C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269</xdr:row>
          <xdr:rowOff>247650</xdr:rowOff>
        </xdr:from>
        <xdr:to>
          <xdr:col>3</xdr:col>
          <xdr:colOff>333375</xdr:colOff>
          <xdr:row>271</xdr:row>
          <xdr:rowOff>9525</xdr:rowOff>
        </xdr:to>
        <xdr:sp macro="" textlink="">
          <xdr:nvSpPr>
            <xdr:cNvPr id="7376" name="Option Button 208" hidden="1">
              <a:extLst>
                <a:ext uri="{63B3BB69-23CF-44E3-9099-C40C66FF867C}">
                  <a14:compatExt spid="_x0000_s7376"/>
                </a:ext>
                <a:ext uri="{FF2B5EF4-FFF2-40B4-BE49-F238E27FC236}">
                  <a16:creationId xmlns:a16="http://schemas.microsoft.com/office/drawing/2014/main" id="{00000000-0008-0000-0100-0000D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268</xdr:row>
          <xdr:rowOff>400050</xdr:rowOff>
        </xdr:from>
        <xdr:to>
          <xdr:col>8</xdr:col>
          <xdr:colOff>266700</xdr:colOff>
          <xdr:row>271</xdr:row>
          <xdr:rowOff>142875</xdr:rowOff>
        </xdr:to>
        <xdr:sp macro="" textlink="">
          <xdr:nvSpPr>
            <xdr:cNvPr id="7377" name="Group Box 209" hidden="1">
              <a:extLst>
                <a:ext uri="{63B3BB69-23CF-44E3-9099-C40C66FF867C}">
                  <a14:compatExt spid="_x0000_s7377"/>
                </a:ext>
                <a:ext uri="{FF2B5EF4-FFF2-40B4-BE49-F238E27FC236}">
                  <a16:creationId xmlns:a16="http://schemas.microsoft.com/office/drawing/2014/main" id="{00000000-0008-0000-0100-0000D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261</xdr:row>
          <xdr:rowOff>9525</xdr:rowOff>
        </xdr:from>
        <xdr:to>
          <xdr:col>3</xdr:col>
          <xdr:colOff>314325</xdr:colOff>
          <xdr:row>262</xdr:row>
          <xdr:rowOff>0</xdr:rowOff>
        </xdr:to>
        <xdr:sp macro="" textlink="">
          <xdr:nvSpPr>
            <xdr:cNvPr id="7378" name="Option Button 210" hidden="1">
              <a:extLst>
                <a:ext uri="{63B3BB69-23CF-44E3-9099-C40C66FF867C}">
                  <a14:compatExt spid="_x0000_s7378"/>
                </a:ext>
                <a:ext uri="{FF2B5EF4-FFF2-40B4-BE49-F238E27FC236}">
                  <a16:creationId xmlns:a16="http://schemas.microsoft.com/office/drawing/2014/main" id="{00000000-0008-0000-0100-0000D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262</xdr:row>
          <xdr:rowOff>9525</xdr:rowOff>
        </xdr:from>
        <xdr:to>
          <xdr:col>3</xdr:col>
          <xdr:colOff>314325</xdr:colOff>
          <xdr:row>263</xdr:row>
          <xdr:rowOff>0</xdr:rowOff>
        </xdr:to>
        <xdr:sp macro="" textlink="">
          <xdr:nvSpPr>
            <xdr:cNvPr id="7379" name="Option Button 211" hidden="1">
              <a:extLst>
                <a:ext uri="{63B3BB69-23CF-44E3-9099-C40C66FF867C}">
                  <a14:compatExt spid="_x0000_s7379"/>
                </a:ext>
                <a:ext uri="{FF2B5EF4-FFF2-40B4-BE49-F238E27FC236}">
                  <a16:creationId xmlns:a16="http://schemas.microsoft.com/office/drawing/2014/main" id="{00000000-0008-0000-0100-0000D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260</xdr:row>
          <xdr:rowOff>438150</xdr:rowOff>
        </xdr:from>
        <xdr:to>
          <xdr:col>8</xdr:col>
          <xdr:colOff>352425</xdr:colOff>
          <xdr:row>263</xdr:row>
          <xdr:rowOff>228600</xdr:rowOff>
        </xdr:to>
        <xdr:sp macro="" textlink="">
          <xdr:nvSpPr>
            <xdr:cNvPr id="7380" name="Group Box 212" hidden="1">
              <a:extLst>
                <a:ext uri="{63B3BB69-23CF-44E3-9099-C40C66FF867C}">
                  <a14:compatExt spid="_x0000_s7380"/>
                </a:ext>
                <a:ext uri="{FF2B5EF4-FFF2-40B4-BE49-F238E27FC236}">
                  <a16:creationId xmlns:a16="http://schemas.microsoft.com/office/drawing/2014/main" id="{00000000-0008-0000-0100-0000D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251</xdr:row>
          <xdr:rowOff>247650</xdr:rowOff>
        </xdr:from>
        <xdr:to>
          <xdr:col>3</xdr:col>
          <xdr:colOff>314325</xdr:colOff>
          <xdr:row>253</xdr:row>
          <xdr:rowOff>0</xdr:rowOff>
        </xdr:to>
        <xdr:sp macro="" textlink="">
          <xdr:nvSpPr>
            <xdr:cNvPr id="7381" name="Option Button 213" hidden="1">
              <a:extLst>
                <a:ext uri="{63B3BB69-23CF-44E3-9099-C40C66FF867C}">
                  <a14:compatExt spid="_x0000_s7381"/>
                </a:ext>
                <a:ext uri="{FF2B5EF4-FFF2-40B4-BE49-F238E27FC236}">
                  <a16:creationId xmlns:a16="http://schemas.microsoft.com/office/drawing/2014/main" id="{00000000-0008-0000-0100-0000D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252</xdr:row>
          <xdr:rowOff>247650</xdr:rowOff>
        </xdr:from>
        <xdr:to>
          <xdr:col>3</xdr:col>
          <xdr:colOff>314325</xdr:colOff>
          <xdr:row>254</xdr:row>
          <xdr:rowOff>0</xdr:rowOff>
        </xdr:to>
        <xdr:sp macro="" textlink="">
          <xdr:nvSpPr>
            <xdr:cNvPr id="7382" name="Option Button 214" hidden="1">
              <a:extLst>
                <a:ext uri="{63B3BB69-23CF-44E3-9099-C40C66FF867C}">
                  <a14:compatExt spid="_x0000_s7382"/>
                </a:ext>
                <a:ext uri="{FF2B5EF4-FFF2-40B4-BE49-F238E27FC236}">
                  <a16:creationId xmlns:a16="http://schemas.microsoft.com/office/drawing/2014/main" id="{00000000-0008-0000-0100-0000D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251</xdr:row>
          <xdr:rowOff>133350</xdr:rowOff>
        </xdr:from>
        <xdr:to>
          <xdr:col>8</xdr:col>
          <xdr:colOff>333375</xdr:colOff>
          <xdr:row>254</xdr:row>
          <xdr:rowOff>114300</xdr:rowOff>
        </xdr:to>
        <xdr:sp macro="" textlink="">
          <xdr:nvSpPr>
            <xdr:cNvPr id="7383" name="Group Box 215" hidden="1">
              <a:extLst>
                <a:ext uri="{63B3BB69-23CF-44E3-9099-C40C66FF867C}">
                  <a14:compatExt spid="_x0000_s7383"/>
                </a:ext>
                <a:ext uri="{FF2B5EF4-FFF2-40B4-BE49-F238E27FC236}">
                  <a16:creationId xmlns:a16="http://schemas.microsoft.com/office/drawing/2014/main" id="{00000000-0008-0000-0100-0000D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240</xdr:row>
          <xdr:rowOff>714375</xdr:rowOff>
        </xdr:from>
        <xdr:to>
          <xdr:col>3</xdr:col>
          <xdr:colOff>323850</xdr:colOff>
          <xdr:row>242</xdr:row>
          <xdr:rowOff>0</xdr:rowOff>
        </xdr:to>
        <xdr:sp macro="" textlink="">
          <xdr:nvSpPr>
            <xdr:cNvPr id="7384" name="Option Button 216" hidden="1">
              <a:extLst>
                <a:ext uri="{63B3BB69-23CF-44E3-9099-C40C66FF867C}">
                  <a14:compatExt spid="_x0000_s7384"/>
                </a:ext>
                <a:ext uri="{FF2B5EF4-FFF2-40B4-BE49-F238E27FC236}">
                  <a16:creationId xmlns:a16="http://schemas.microsoft.com/office/drawing/2014/main" id="{00000000-0008-0000-0100-0000D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241</xdr:row>
          <xdr:rowOff>247650</xdr:rowOff>
        </xdr:from>
        <xdr:to>
          <xdr:col>3</xdr:col>
          <xdr:colOff>323850</xdr:colOff>
          <xdr:row>243</xdr:row>
          <xdr:rowOff>0</xdr:rowOff>
        </xdr:to>
        <xdr:sp macro="" textlink="">
          <xdr:nvSpPr>
            <xdr:cNvPr id="7385" name="Option Button 217" hidden="1">
              <a:extLst>
                <a:ext uri="{63B3BB69-23CF-44E3-9099-C40C66FF867C}">
                  <a14:compatExt spid="_x0000_s7385"/>
                </a:ext>
                <a:ext uri="{FF2B5EF4-FFF2-40B4-BE49-F238E27FC236}">
                  <a16:creationId xmlns:a16="http://schemas.microsoft.com/office/drawing/2014/main" id="{00000000-0008-0000-0100-0000D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2876550</xdr:colOff>
          <xdr:row>240</xdr:row>
          <xdr:rowOff>628650</xdr:rowOff>
        </xdr:from>
        <xdr:to>
          <xdr:col>8</xdr:col>
          <xdr:colOff>485775</xdr:colOff>
          <xdr:row>243</xdr:row>
          <xdr:rowOff>114300</xdr:rowOff>
        </xdr:to>
        <xdr:sp macro="" textlink="">
          <xdr:nvSpPr>
            <xdr:cNvPr id="7386" name="Group Box 218" hidden="1">
              <a:extLst>
                <a:ext uri="{63B3BB69-23CF-44E3-9099-C40C66FF867C}">
                  <a14:compatExt spid="_x0000_s7386"/>
                </a:ext>
                <a:ext uri="{FF2B5EF4-FFF2-40B4-BE49-F238E27FC236}">
                  <a16:creationId xmlns:a16="http://schemas.microsoft.com/office/drawing/2014/main" id="{00000000-0008-0000-0100-0000D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238</xdr:row>
          <xdr:rowOff>38100</xdr:rowOff>
        </xdr:from>
        <xdr:to>
          <xdr:col>3</xdr:col>
          <xdr:colOff>323850</xdr:colOff>
          <xdr:row>239</xdr:row>
          <xdr:rowOff>47625</xdr:rowOff>
        </xdr:to>
        <xdr:sp macro="" textlink="">
          <xdr:nvSpPr>
            <xdr:cNvPr id="7387" name="Option Button 219" hidden="1">
              <a:extLst>
                <a:ext uri="{63B3BB69-23CF-44E3-9099-C40C66FF867C}">
                  <a14:compatExt spid="_x0000_s7387"/>
                </a:ext>
                <a:ext uri="{FF2B5EF4-FFF2-40B4-BE49-F238E27FC236}">
                  <a16:creationId xmlns:a16="http://schemas.microsoft.com/office/drawing/2014/main" id="{00000000-0008-0000-0100-0000D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2819400</xdr:colOff>
          <xdr:row>237</xdr:row>
          <xdr:rowOff>466725</xdr:rowOff>
        </xdr:from>
        <xdr:to>
          <xdr:col>8</xdr:col>
          <xdr:colOff>304800</xdr:colOff>
          <xdr:row>240</xdr:row>
          <xdr:rowOff>133350</xdr:rowOff>
        </xdr:to>
        <xdr:sp macro="" textlink="">
          <xdr:nvSpPr>
            <xdr:cNvPr id="7389" name="Group Box 221" hidden="1">
              <a:extLst>
                <a:ext uri="{63B3BB69-23CF-44E3-9099-C40C66FF867C}">
                  <a14:compatExt spid="_x0000_s7389"/>
                </a:ext>
                <a:ext uri="{FF2B5EF4-FFF2-40B4-BE49-F238E27FC236}">
                  <a16:creationId xmlns:a16="http://schemas.microsoft.com/office/drawing/2014/main" id="{00000000-0008-0000-0100-0000D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233</xdr:row>
          <xdr:rowOff>533400</xdr:rowOff>
        </xdr:from>
        <xdr:to>
          <xdr:col>3</xdr:col>
          <xdr:colOff>371475</xdr:colOff>
          <xdr:row>235</xdr:row>
          <xdr:rowOff>28575</xdr:rowOff>
        </xdr:to>
        <xdr:sp macro="" textlink="">
          <xdr:nvSpPr>
            <xdr:cNvPr id="7390" name="Option Button 222" hidden="1">
              <a:extLst>
                <a:ext uri="{63B3BB69-23CF-44E3-9099-C40C66FF867C}">
                  <a14:compatExt spid="_x0000_s7390"/>
                </a:ext>
                <a:ext uri="{FF2B5EF4-FFF2-40B4-BE49-F238E27FC236}">
                  <a16:creationId xmlns:a16="http://schemas.microsoft.com/office/drawing/2014/main" id="{00000000-0008-0000-0100-0000D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234</xdr:row>
          <xdr:rowOff>209550</xdr:rowOff>
        </xdr:from>
        <xdr:to>
          <xdr:col>3</xdr:col>
          <xdr:colOff>333375</xdr:colOff>
          <xdr:row>236</xdr:row>
          <xdr:rowOff>9525</xdr:rowOff>
        </xdr:to>
        <xdr:sp macro="" textlink="">
          <xdr:nvSpPr>
            <xdr:cNvPr id="7391" name="Option Button 223" hidden="1">
              <a:extLst>
                <a:ext uri="{63B3BB69-23CF-44E3-9099-C40C66FF867C}">
                  <a14:compatExt spid="_x0000_s7391"/>
                </a:ext>
                <a:ext uri="{FF2B5EF4-FFF2-40B4-BE49-F238E27FC236}">
                  <a16:creationId xmlns:a16="http://schemas.microsoft.com/office/drawing/2014/main" id="{00000000-0008-0000-0100-0000D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2943225</xdr:colOff>
          <xdr:row>233</xdr:row>
          <xdr:rowOff>419100</xdr:rowOff>
        </xdr:from>
        <xdr:to>
          <xdr:col>8</xdr:col>
          <xdr:colOff>238125</xdr:colOff>
          <xdr:row>236</xdr:row>
          <xdr:rowOff>180975</xdr:rowOff>
        </xdr:to>
        <xdr:sp macro="" textlink="">
          <xdr:nvSpPr>
            <xdr:cNvPr id="7392" name="Group Box 224" hidden="1">
              <a:extLst>
                <a:ext uri="{63B3BB69-23CF-44E3-9099-C40C66FF867C}">
                  <a14:compatExt spid="_x0000_s7392"/>
                </a:ext>
                <a:ext uri="{FF2B5EF4-FFF2-40B4-BE49-F238E27FC236}">
                  <a16:creationId xmlns:a16="http://schemas.microsoft.com/office/drawing/2014/main" id="{00000000-0008-0000-0100-0000E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212</xdr:row>
          <xdr:rowOff>257175</xdr:rowOff>
        </xdr:from>
        <xdr:to>
          <xdr:col>3</xdr:col>
          <xdr:colOff>285750</xdr:colOff>
          <xdr:row>214</xdr:row>
          <xdr:rowOff>19050</xdr:rowOff>
        </xdr:to>
        <xdr:sp macro="" textlink="">
          <xdr:nvSpPr>
            <xdr:cNvPr id="7393" name="Option Button 225" hidden="1">
              <a:extLst>
                <a:ext uri="{63B3BB69-23CF-44E3-9099-C40C66FF867C}">
                  <a14:compatExt spid="_x0000_s7393"/>
                </a:ext>
                <a:ext uri="{FF2B5EF4-FFF2-40B4-BE49-F238E27FC236}">
                  <a16:creationId xmlns:a16="http://schemas.microsoft.com/office/drawing/2014/main" id="{00000000-0008-0000-0100-0000E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213</xdr:row>
          <xdr:rowOff>257175</xdr:rowOff>
        </xdr:from>
        <xdr:to>
          <xdr:col>3</xdr:col>
          <xdr:colOff>285750</xdr:colOff>
          <xdr:row>215</xdr:row>
          <xdr:rowOff>19050</xdr:rowOff>
        </xdr:to>
        <xdr:sp macro="" textlink="">
          <xdr:nvSpPr>
            <xdr:cNvPr id="7394" name="Option Button 226" hidden="1">
              <a:extLst>
                <a:ext uri="{63B3BB69-23CF-44E3-9099-C40C66FF867C}">
                  <a14:compatExt spid="_x0000_s7394"/>
                </a:ext>
                <a:ext uri="{FF2B5EF4-FFF2-40B4-BE49-F238E27FC236}">
                  <a16:creationId xmlns:a16="http://schemas.microsoft.com/office/drawing/2014/main" id="{00000000-0008-0000-0100-0000E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2933700</xdr:colOff>
          <xdr:row>212</xdr:row>
          <xdr:rowOff>171450</xdr:rowOff>
        </xdr:from>
        <xdr:to>
          <xdr:col>8</xdr:col>
          <xdr:colOff>200025</xdr:colOff>
          <xdr:row>215</xdr:row>
          <xdr:rowOff>152400</xdr:rowOff>
        </xdr:to>
        <xdr:sp macro="" textlink="">
          <xdr:nvSpPr>
            <xdr:cNvPr id="7395" name="Group Box 227" hidden="1">
              <a:extLst>
                <a:ext uri="{63B3BB69-23CF-44E3-9099-C40C66FF867C}">
                  <a14:compatExt spid="_x0000_s7395"/>
                </a:ext>
                <a:ext uri="{FF2B5EF4-FFF2-40B4-BE49-F238E27FC236}">
                  <a16:creationId xmlns:a16="http://schemas.microsoft.com/office/drawing/2014/main" id="{00000000-0008-0000-0100-0000E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104</xdr:row>
          <xdr:rowOff>38100</xdr:rowOff>
        </xdr:from>
        <xdr:to>
          <xdr:col>3</xdr:col>
          <xdr:colOff>323850</xdr:colOff>
          <xdr:row>104</xdr:row>
          <xdr:rowOff>276225</xdr:rowOff>
        </xdr:to>
        <xdr:sp macro="" textlink="">
          <xdr:nvSpPr>
            <xdr:cNvPr id="7396" name="Check Box 228" hidden="1">
              <a:extLst>
                <a:ext uri="{63B3BB69-23CF-44E3-9099-C40C66FF867C}">
                  <a14:compatExt spid="_x0000_s7396"/>
                </a:ext>
                <a:ext uri="{FF2B5EF4-FFF2-40B4-BE49-F238E27FC236}">
                  <a16:creationId xmlns:a16="http://schemas.microsoft.com/office/drawing/2014/main" id="{00000000-0008-0000-0100-0000E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105</xdr:row>
          <xdr:rowOff>76200</xdr:rowOff>
        </xdr:from>
        <xdr:to>
          <xdr:col>3</xdr:col>
          <xdr:colOff>323850</xdr:colOff>
          <xdr:row>105</xdr:row>
          <xdr:rowOff>314325</xdr:rowOff>
        </xdr:to>
        <xdr:sp macro="" textlink="">
          <xdr:nvSpPr>
            <xdr:cNvPr id="7402" name="Check Box 234" hidden="1">
              <a:extLst>
                <a:ext uri="{63B3BB69-23CF-44E3-9099-C40C66FF867C}">
                  <a14:compatExt spid="_x0000_s7402"/>
                </a:ext>
                <a:ext uri="{FF2B5EF4-FFF2-40B4-BE49-F238E27FC236}">
                  <a16:creationId xmlns:a16="http://schemas.microsoft.com/office/drawing/2014/main" id="{00000000-0008-0000-0100-0000E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106</xdr:row>
          <xdr:rowOff>9525</xdr:rowOff>
        </xdr:from>
        <xdr:to>
          <xdr:col>3</xdr:col>
          <xdr:colOff>323850</xdr:colOff>
          <xdr:row>106</xdr:row>
          <xdr:rowOff>247650</xdr:rowOff>
        </xdr:to>
        <xdr:sp macro="" textlink="">
          <xdr:nvSpPr>
            <xdr:cNvPr id="7403" name="Check Box 235" hidden="1">
              <a:extLst>
                <a:ext uri="{63B3BB69-23CF-44E3-9099-C40C66FF867C}">
                  <a14:compatExt spid="_x0000_s7403"/>
                </a:ext>
                <a:ext uri="{FF2B5EF4-FFF2-40B4-BE49-F238E27FC236}">
                  <a16:creationId xmlns:a16="http://schemas.microsoft.com/office/drawing/2014/main" id="{00000000-0008-0000-0100-0000E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107</xdr:row>
          <xdr:rowOff>142875</xdr:rowOff>
        </xdr:from>
        <xdr:to>
          <xdr:col>3</xdr:col>
          <xdr:colOff>333375</xdr:colOff>
          <xdr:row>107</xdr:row>
          <xdr:rowOff>381000</xdr:rowOff>
        </xdr:to>
        <xdr:sp macro="" textlink="">
          <xdr:nvSpPr>
            <xdr:cNvPr id="7404" name="Check Box 236" hidden="1">
              <a:extLst>
                <a:ext uri="{63B3BB69-23CF-44E3-9099-C40C66FF867C}">
                  <a14:compatExt spid="_x0000_s7404"/>
                </a:ext>
                <a:ext uri="{FF2B5EF4-FFF2-40B4-BE49-F238E27FC236}">
                  <a16:creationId xmlns:a16="http://schemas.microsoft.com/office/drawing/2014/main" id="{00000000-0008-0000-0100-0000E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111</xdr:row>
          <xdr:rowOff>9525</xdr:rowOff>
        </xdr:from>
        <xdr:to>
          <xdr:col>3</xdr:col>
          <xdr:colOff>352425</xdr:colOff>
          <xdr:row>111</xdr:row>
          <xdr:rowOff>247650</xdr:rowOff>
        </xdr:to>
        <xdr:sp macro="" textlink="">
          <xdr:nvSpPr>
            <xdr:cNvPr id="7406" name="Check Box 238" hidden="1">
              <a:extLst>
                <a:ext uri="{63B3BB69-23CF-44E3-9099-C40C66FF867C}">
                  <a14:compatExt spid="_x0000_s7406"/>
                </a:ext>
                <a:ext uri="{FF2B5EF4-FFF2-40B4-BE49-F238E27FC236}">
                  <a16:creationId xmlns:a16="http://schemas.microsoft.com/office/drawing/2014/main" id="{00000000-0008-0000-0100-0000E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112</xdr:row>
          <xdr:rowOff>19050</xdr:rowOff>
        </xdr:from>
        <xdr:to>
          <xdr:col>3</xdr:col>
          <xdr:colOff>342900</xdr:colOff>
          <xdr:row>112</xdr:row>
          <xdr:rowOff>257175</xdr:rowOff>
        </xdr:to>
        <xdr:sp macro="" textlink="">
          <xdr:nvSpPr>
            <xdr:cNvPr id="7407" name="Check Box 239" hidden="1">
              <a:extLst>
                <a:ext uri="{63B3BB69-23CF-44E3-9099-C40C66FF867C}">
                  <a14:compatExt spid="_x0000_s7407"/>
                </a:ext>
                <a:ext uri="{FF2B5EF4-FFF2-40B4-BE49-F238E27FC236}">
                  <a16:creationId xmlns:a16="http://schemas.microsoft.com/office/drawing/2014/main" id="{00000000-0008-0000-0100-0000E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113</xdr:row>
          <xdr:rowOff>9525</xdr:rowOff>
        </xdr:from>
        <xdr:to>
          <xdr:col>3</xdr:col>
          <xdr:colOff>333375</xdr:colOff>
          <xdr:row>113</xdr:row>
          <xdr:rowOff>247650</xdr:rowOff>
        </xdr:to>
        <xdr:sp macro="" textlink="">
          <xdr:nvSpPr>
            <xdr:cNvPr id="7408" name="Check Box 240" hidden="1">
              <a:extLst>
                <a:ext uri="{63B3BB69-23CF-44E3-9099-C40C66FF867C}">
                  <a14:compatExt spid="_x0000_s7408"/>
                </a:ext>
                <a:ext uri="{FF2B5EF4-FFF2-40B4-BE49-F238E27FC236}">
                  <a16:creationId xmlns:a16="http://schemas.microsoft.com/office/drawing/2014/main" id="{00000000-0008-0000-0100-0000F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117</xdr:row>
          <xdr:rowOff>76200</xdr:rowOff>
        </xdr:from>
        <xdr:to>
          <xdr:col>3</xdr:col>
          <xdr:colOff>314325</xdr:colOff>
          <xdr:row>117</xdr:row>
          <xdr:rowOff>295275</xdr:rowOff>
        </xdr:to>
        <xdr:sp macro="" textlink="">
          <xdr:nvSpPr>
            <xdr:cNvPr id="7410" name="Check Box 242" hidden="1">
              <a:extLst>
                <a:ext uri="{63B3BB69-23CF-44E3-9099-C40C66FF867C}">
                  <a14:compatExt spid="_x0000_s7410"/>
                </a:ext>
                <a:ext uri="{FF2B5EF4-FFF2-40B4-BE49-F238E27FC236}">
                  <a16:creationId xmlns:a16="http://schemas.microsoft.com/office/drawing/2014/main" id="{00000000-0008-0000-0100-0000F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118</xdr:row>
          <xdr:rowOff>76200</xdr:rowOff>
        </xdr:from>
        <xdr:to>
          <xdr:col>3</xdr:col>
          <xdr:colOff>323850</xdr:colOff>
          <xdr:row>118</xdr:row>
          <xdr:rowOff>314325</xdr:rowOff>
        </xdr:to>
        <xdr:sp macro="" textlink="">
          <xdr:nvSpPr>
            <xdr:cNvPr id="7411" name="Check Box 243" hidden="1">
              <a:extLst>
                <a:ext uri="{63B3BB69-23CF-44E3-9099-C40C66FF867C}">
                  <a14:compatExt spid="_x0000_s7411"/>
                </a:ext>
                <a:ext uri="{FF2B5EF4-FFF2-40B4-BE49-F238E27FC236}">
                  <a16:creationId xmlns:a16="http://schemas.microsoft.com/office/drawing/2014/main" id="{00000000-0008-0000-0100-0000F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119</xdr:row>
          <xdr:rowOff>57150</xdr:rowOff>
        </xdr:from>
        <xdr:to>
          <xdr:col>3</xdr:col>
          <xdr:colOff>333375</xdr:colOff>
          <xdr:row>119</xdr:row>
          <xdr:rowOff>295275</xdr:rowOff>
        </xdr:to>
        <xdr:sp macro="" textlink="">
          <xdr:nvSpPr>
            <xdr:cNvPr id="7412" name="Check Box 244" hidden="1">
              <a:extLst>
                <a:ext uri="{63B3BB69-23CF-44E3-9099-C40C66FF867C}">
                  <a14:compatExt spid="_x0000_s7412"/>
                </a:ext>
                <a:ext uri="{FF2B5EF4-FFF2-40B4-BE49-F238E27FC236}">
                  <a16:creationId xmlns:a16="http://schemas.microsoft.com/office/drawing/2014/main" id="{00000000-0008-0000-0100-0000F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127</xdr:row>
          <xdr:rowOff>9525</xdr:rowOff>
        </xdr:from>
        <xdr:to>
          <xdr:col>3</xdr:col>
          <xdr:colOff>314325</xdr:colOff>
          <xdr:row>127</xdr:row>
          <xdr:rowOff>247650</xdr:rowOff>
        </xdr:to>
        <xdr:sp macro="" textlink="">
          <xdr:nvSpPr>
            <xdr:cNvPr id="7413" name="Check Box 245" hidden="1">
              <a:extLst>
                <a:ext uri="{63B3BB69-23CF-44E3-9099-C40C66FF867C}">
                  <a14:compatExt spid="_x0000_s7413"/>
                </a:ext>
                <a:ext uri="{FF2B5EF4-FFF2-40B4-BE49-F238E27FC236}">
                  <a16:creationId xmlns:a16="http://schemas.microsoft.com/office/drawing/2014/main" id="{00000000-0008-0000-0100-0000F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128</xdr:row>
          <xdr:rowOff>9525</xdr:rowOff>
        </xdr:from>
        <xdr:to>
          <xdr:col>3</xdr:col>
          <xdr:colOff>314325</xdr:colOff>
          <xdr:row>128</xdr:row>
          <xdr:rowOff>247650</xdr:rowOff>
        </xdr:to>
        <xdr:sp macro="" textlink="">
          <xdr:nvSpPr>
            <xdr:cNvPr id="7414" name="Check Box 246" hidden="1">
              <a:extLst>
                <a:ext uri="{63B3BB69-23CF-44E3-9099-C40C66FF867C}">
                  <a14:compatExt spid="_x0000_s7414"/>
                </a:ext>
                <a:ext uri="{FF2B5EF4-FFF2-40B4-BE49-F238E27FC236}">
                  <a16:creationId xmlns:a16="http://schemas.microsoft.com/office/drawing/2014/main" id="{00000000-0008-0000-0100-0000F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129</xdr:row>
          <xdr:rowOff>9525</xdr:rowOff>
        </xdr:from>
        <xdr:to>
          <xdr:col>3</xdr:col>
          <xdr:colOff>314325</xdr:colOff>
          <xdr:row>129</xdr:row>
          <xdr:rowOff>247650</xdr:rowOff>
        </xdr:to>
        <xdr:sp macro="" textlink="">
          <xdr:nvSpPr>
            <xdr:cNvPr id="7415" name="Check Box 247" hidden="1">
              <a:extLst>
                <a:ext uri="{63B3BB69-23CF-44E3-9099-C40C66FF867C}">
                  <a14:compatExt spid="_x0000_s7415"/>
                </a:ext>
                <a:ext uri="{FF2B5EF4-FFF2-40B4-BE49-F238E27FC236}">
                  <a16:creationId xmlns:a16="http://schemas.microsoft.com/office/drawing/2014/main" id="{00000000-0008-0000-0100-0000F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130</xdr:row>
          <xdr:rowOff>9525</xdr:rowOff>
        </xdr:from>
        <xdr:to>
          <xdr:col>3</xdr:col>
          <xdr:colOff>314325</xdr:colOff>
          <xdr:row>130</xdr:row>
          <xdr:rowOff>247650</xdr:rowOff>
        </xdr:to>
        <xdr:sp macro="" textlink="">
          <xdr:nvSpPr>
            <xdr:cNvPr id="7416" name="Check Box 248" hidden="1">
              <a:extLst>
                <a:ext uri="{63B3BB69-23CF-44E3-9099-C40C66FF867C}">
                  <a14:compatExt spid="_x0000_s7416"/>
                </a:ext>
                <a:ext uri="{FF2B5EF4-FFF2-40B4-BE49-F238E27FC236}">
                  <a16:creationId xmlns:a16="http://schemas.microsoft.com/office/drawing/2014/main" id="{00000000-0008-0000-0100-0000F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144</xdr:row>
          <xdr:rowOff>9525</xdr:rowOff>
        </xdr:from>
        <xdr:to>
          <xdr:col>3</xdr:col>
          <xdr:colOff>314325</xdr:colOff>
          <xdr:row>144</xdr:row>
          <xdr:rowOff>247650</xdr:rowOff>
        </xdr:to>
        <xdr:sp macro="" textlink="">
          <xdr:nvSpPr>
            <xdr:cNvPr id="7422" name="Check Box 254" hidden="1">
              <a:extLst>
                <a:ext uri="{63B3BB69-23CF-44E3-9099-C40C66FF867C}">
                  <a14:compatExt spid="_x0000_s7422"/>
                </a:ext>
                <a:ext uri="{FF2B5EF4-FFF2-40B4-BE49-F238E27FC236}">
                  <a16:creationId xmlns:a16="http://schemas.microsoft.com/office/drawing/2014/main" id="{00000000-0008-0000-0100-0000F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145</xdr:row>
          <xdr:rowOff>9525</xdr:rowOff>
        </xdr:from>
        <xdr:to>
          <xdr:col>3</xdr:col>
          <xdr:colOff>314325</xdr:colOff>
          <xdr:row>145</xdr:row>
          <xdr:rowOff>247650</xdr:rowOff>
        </xdr:to>
        <xdr:sp macro="" textlink="">
          <xdr:nvSpPr>
            <xdr:cNvPr id="7423" name="Check Box 255" hidden="1">
              <a:extLst>
                <a:ext uri="{63B3BB69-23CF-44E3-9099-C40C66FF867C}">
                  <a14:compatExt spid="_x0000_s7423"/>
                </a:ext>
                <a:ext uri="{FF2B5EF4-FFF2-40B4-BE49-F238E27FC236}">
                  <a16:creationId xmlns:a16="http://schemas.microsoft.com/office/drawing/2014/main" id="{00000000-0008-0000-0100-0000F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146</xdr:row>
          <xdr:rowOff>9525</xdr:rowOff>
        </xdr:from>
        <xdr:to>
          <xdr:col>3</xdr:col>
          <xdr:colOff>314325</xdr:colOff>
          <xdr:row>146</xdr:row>
          <xdr:rowOff>247650</xdr:rowOff>
        </xdr:to>
        <xdr:sp macro="" textlink="">
          <xdr:nvSpPr>
            <xdr:cNvPr id="7424" name="Check Box 256" hidden="1">
              <a:extLst>
                <a:ext uri="{63B3BB69-23CF-44E3-9099-C40C66FF867C}">
                  <a14:compatExt spid="_x0000_s7424"/>
                </a:ext>
                <a:ext uri="{FF2B5EF4-FFF2-40B4-BE49-F238E27FC236}">
                  <a16:creationId xmlns:a16="http://schemas.microsoft.com/office/drawing/2014/main" id="{00000000-0008-0000-0100-00000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147</xdr:row>
          <xdr:rowOff>9525</xdr:rowOff>
        </xdr:from>
        <xdr:to>
          <xdr:col>3</xdr:col>
          <xdr:colOff>314325</xdr:colOff>
          <xdr:row>147</xdr:row>
          <xdr:rowOff>247650</xdr:rowOff>
        </xdr:to>
        <xdr:sp macro="" textlink="">
          <xdr:nvSpPr>
            <xdr:cNvPr id="7425" name="Check Box 257" hidden="1">
              <a:extLst>
                <a:ext uri="{63B3BB69-23CF-44E3-9099-C40C66FF867C}">
                  <a14:compatExt spid="_x0000_s7425"/>
                </a:ext>
                <a:ext uri="{FF2B5EF4-FFF2-40B4-BE49-F238E27FC236}">
                  <a16:creationId xmlns:a16="http://schemas.microsoft.com/office/drawing/2014/main" id="{00000000-0008-0000-0100-00000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148</xdr:row>
          <xdr:rowOff>9525</xdr:rowOff>
        </xdr:from>
        <xdr:to>
          <xdr:col>3</xdr:col>
          <xdr:colOff>314325</xdr:colOff>
          <xdr:row>148</xdr:row>
          <xdr:rowOff>247650</xdr:rowOff>
        </xdr:to>
        <xdr:sp macro="" textlink="">
          <xdr:nvSpPr>
            <xdr:cNvPr id="7426" name="Check Box 258" hidden="1">
              <a:extLst>
                <a:ext uri="{63B3BB69-23CF-44E3-9099-C40C66FF867C}">
                  <a14:compatExt spid="_x0000_s7426"/>
                </a:ext>
                <a:ext uri="{FF2B5EF4-FFF2-40B4-BE49-F238E27FC236}">
                  <a16:creationId xmlns:a16="http://schemas.microsoft.com/office/drawing/2014/main" id="{00000000-0008-0000-0100-00000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149</xdr:row>
          <xdr:rowOff>9525</xdr:rowOff>
        </xdr:from>
        <xdr:to>
          <xdr:col>3</xdr:col>
          <xdr:colOff>314325</xdr:colOff>
          <xdr:row>149</xdr:row>
          <xdr:rowOff>247650</xdr:rowOff>
        </xdr:to>
        <xdr:sp macro="" textlink="">
          <xdr:nvSpPr>
            <xdr:cNvPr id="7427" name="Check Box 259" hidden="1">
              <a:extLst>
                <a:ext uri="{63B3BB69-23CF-44E3-9099-C40C66FF867C}">
                  <a14:compatExt spid="_x0000_s7427"/>
                </a:ext>
                <a:ext uri="{FF2B5EF4-FFF2-40B4-BE49-F238E27FC236}">
                  <a16:creationId xmlns:a16="http://schemas.microsoft.com/office/drawing/2014/main" id="{00000000-0008-0000-0100-00000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150</xdr:row>
          <xdr:rowOff>9525</xdr:rowOff>
        </xdr:from>
        <xdr:to>
          <xdr:col>3</xdr:col>
          <xdr:colOff>314325</xdr:colOff>
          <xdr:row>150</xdr:row>
          <xdr:rowOff>247650</xdr:rowOff>
        </xdr:to>
        <xdr:sp macro="" textlink="">
          <xdr:nvSpPr>
            <xdr:cNvPr id="7428" name="Check Box 260" hidden="1">
              <a:extLst>
                <a:ext uri="{63B3BB69-23CF-44E3-9099-C40C66FF867C}">
                  <a14:compatExt spid="_x0000_s7428"/>
                </a:ext>
                <a:ext uri="{FF2B5EF4-FFF2-40B4-BE49-F238E27FC236}">
                  <a16:creationId xmlns:a16="http://schemas.microsoft.com/office/drawing/2014/main" id="{00000000-0008-0000-0100-00000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151</xdr:row>
          <xdr:rowOff>9525</xdr:rowOff>
        </xdr:from>
        <xdr:to>
          <xdr:col>3</xdr:col>
          <xdr:colOff>314325</xdr:colOff>
          <xdr:row>151</xdr:row>
          <xdr:rowOff>247650</xdr:rowOff>
        </xdr:to>
        <xdr:sp macro="" textlink="">
          <xdr:nvSpPr>
            <xdr:cNvPr id="7429" name="Check Box 261" hidden="1">
              <a:extLst>
                <a:ext uri="{63B3BB69-23CF-44E3-9099-C40C66FF867C}">
                  <a14:compatExt spid="_x0000_s7429"/>
                </a:ext>
                <a:ext uri="{FF2B5EF4-FFF2-40B4-BE49-F238E27FC236}">
                  <a16:creationId xmlns:a16="http://schemas.microsoft.com/office/drawing/2014/main" id="{00000000-0008-0000-0100-00000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218</xdr:row>
          <xdr:rowOff>9525</xdr:rowOff>
        </xdr:from>
        <xdr:to>
          <xdr:col>3</xdr:col>
          <xdr:colOff>314325</xdr:colOff>
          <xdr:row>218</xdr:row>
          <xdr:rowOff>247650</xdr:rowOff>
        </xdr:to>
        <xdr:sp macro="" textlink="">
          <xdr:nvSpPr>
            <xdr:cNvPr id="7436" name="Check Box 268" hidden="1">
              <a:extLst>
                <a:ext uri="{63B3BB69-23CF-44E3-9099-C40C66FF867C}">
                  <a14:compatExt spid="_x0000_s7436"/>
                </a:ext>
                <a:ext uri="{FF2B5EF4-FFF2-40B4-BE49-F238E27FC236}">
                  <a16:creationId xmlns:a16="http://schemas.microsoft.com/office/drawing/2014/main" id="{00000000-0008-0000-0100-00000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219</xdr:row>
          <xdr:rowOff>9525</xdr:rowOff>
        </xdr:from>
        <xdr:to>
          <xdr:col>3</xdr:col>
          <xdr:colOff>314325</xdr:colOff>
          <xdr:row>219</xdr:row>
          <xdr:rowOff>247650</xdr:rowOff>
        </xdr:to>
        <xdr:sp macro="" textlink="">
          <xdr:nvSpPr>
            <xdr:cNvPr id="7437" name="Check Box 269" hidden="1">
              <a:extLst>
                <a:ext uri="{63B3BB69-23CF-44E3-9099-C40C66FF867C}">
                  <a14:compatExt spid="_x0000_s7437"/>
                </a:ext>
                <a:ext uri="{FF2B5EF4-FFF2-40B4-BE49-F238E27FC236}">
                  <a16:creationId xmlns:a16="http://schemas.microsoft.com/office/drawing/2014/main" id="{00000000-0008-0000-0100-00000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220</xdr:row>
          <xdr:rowOff>9525</xdr:rowOff>
        </xdr:from>
        <xdr:to>
          <xdr:col>3</xdr:col>
          <xdr:colOff>314325</xdr:colOff>
          <xdr:row>220</xdr:row>
          <xdr:rowOff>247650</xdr:rowOff>
        </xdr:to>
        <xdr:sp macro="" textlink="">
          <xdr:nvSpPr>
            <xdr:cNvPr id="7438" name="Check Box 270" hidden="1">
              <a:extLst>
                <a:ext uri="{63B3BB69-23CF-44E3-9099-C40C66FF867C}">
                  <a14:compatExt spid="_x0000_s7438"/>
                </a:ext>
                <a:ext uri="{FF2B5EF4-FFF2-40B4-BE49-F238E27FC236}">
                  <a16:creationId xmlns:a16="http://schemas.microsoft.com/office/drawing/2014/main" id="{00000000-0008-0000-0100-00000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221</xdr:row>
          <xdr:rowOff>9525</xdr:rowOff>
        </xdr:from>
        <xdr:to>
          <xdr:col>3</xdr:col>
          <xdr:colOff>314325</xdr:colOff>
          <xdr:row>221</xdr:row>
          <xdr:rowOff>247650</xdr:rowOff>
        </xdr:to>
        <xdr:sp macro="" textlink="">
          <xdr:nvSpPr>
            <xdr:cNvPr id="7442" name="Check Box 274" hidden="1">
              <a:extLst>
                <a:ext uri="{63B3BB69-23CF-44E3-9099-C40C66FF867C}">
                  <a14:compatExt spid="_x0000_s7442"/>
                </a:ext>
                <a:ext uri="{FF2B5EF4-FFF2-40B4-BE49-F238E27FC236}">
                  <a16:creationId xmlns:a16="http://schemas.microsoft.com/office/drawing/2014/main" id="{00000000-0008-0000-0100-00001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222</xdr:row>
          <xdr:rowOff>0</xdr:rowOff>
        </xdr:from>
        <xdr:to>
          <xdr:col>3</xdr:col>
          <xdr:colOff>342900</xdr:colOff>
          <xdr:row>222</xdr:row>
          <xdr:rowOff>238125</xdr:rowOff>
        </xdr:to>
        <xdr:sp macro="" textlink="">
          <xdr:nvSpPr>
            <xdr:cNvPr id="7443" name="Check Box 275" hidden="1">
              <a:extLst>
                <a:ext uri="{63B3BB69-23CF-44E3-9099-C40C66FF867C}">
                  <a14:compatExt spid="_x0000_s7443"/>
                </a:ext>
                <a:ext uri="{FF2B5EF4-FFF2-40B4-BE49-F238E27FC236}">
                  <a16:creationId xmlns:a16="http://schemas.microsoft.com/office/drawing/2014/main" id="{00000000-0008-0000-0100-00001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244</xdr:row>
          <xdr:rowOff>0</xdr:rowOff>
        </xdr:from>
        <xdr:to>
          <xdr:col>3</xdr:col>
          <xdr:colOff>238125</xdr:colOff>
          <xdr:row>244</xdr:row>
          <xdr:rowOff>238125</xdr:rowOff>
        </xdr:to>
        <xdr:sp macro="" textlink="">
          <xdr:nvSpPr>
            <xdr:cNvPr id="7444" name="Check Box 276" hidden="1">
              <a:extLst>
                <a:ext uri="{63B3BB69-23CF-44E3-9099-C40C66FF867C}">
                  <a14:compatExt spid="_x0000_s7444"/>
                </a:ext>
                <a:ext uri="{FF2B5EF4-FFF2-40B4-BE49-F238E27FC236}">
                  <a16:creationId xmlns:a16="http://schemas.microsoft.com/office/drawing/2014/main" id="{00000000-0008-0000-0100-00001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245</xdr:row>
          <xdr:rowOff>28575</xdr:rowOff>
        </xdr:from>
        <xdr:to>
          <xdr:col>3</xdr:col>
          <xdr:colOff>238125</xdr:colOff>
          <xdr:row>246</xdr:row>
          <xdr:rowOff>0</xdr:rowOff>
        </xdr:to>
        <xdr:sp macro="" textlink="">
          <xdr:nvSpPr>
            <xdr:cNvPr id="7445" name="Check Box 277" hidden="1">
              <a:extLst>
                <a:ext uri="{63B3BB69-23CF-44E3-9099-C40C66FF867C}">
                  <a14:compatExt spid="_x0000_s7445"/>
                </a:ext>
                <a:ext uri="{FF2B5EF4-FFF2-40B4-BE49-F238E27FC236}">
                  <a16:creationId xmlns:a16="http://schemas.microsoft.com/office/drawing/2014/main" id="{00000000-0008-0000-0100-00001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246</xdr:row>
          <xdr:rowOff>0</xdr:rowOff>
        </xdr:from>
        <xdr:to>
          <xdr:col>3</xdr:col>
          <xdr:colOff>238125</xdr:colOff>
          <xdr:row>246</xdr:row>
          <xdr:rowOff>238125</xdr:rowOff>
        </xdr:to>
        <xdr:sp macro="" textlink="">
          <xdr:nvSpPr>
            <xdr:cNvPr id="7446" name="Check Box 278" hidden="1">
              <a:extLst>
                <a:ext uri="{63B3BB69-23CF-44E3-9099-C40C66FF867C}">
                  <a14:compatExt spid="_x0000_s7446"/>
                </a:ext>
                <a:ext uri="{FF2B5EF4-FFF2-40B4-BE49-F238E27FC236}">
                  <a16:creationId xmlns:a16="http://schemas.microsoft.com/office/drawing/2014/main" id="{00000000-0008-0000-0100-00001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247</xdr:row>
          <xdr:rowOff>0</xdr:rowOff>
        </xdr:from>
        <xdr:to>
          <xdr:col>3</xdr:col>
          <xdr:colOff>238125</xdr:colOff>
          <xdr:row>247</xdr:row>
          <xdr:rowOff>238125</xdr:rowOff>
        </xdr:to>
        <xdr:sp macro="" textlink="">
          <xdr:nvSpPr>
            <xdr:cNvPr id="7447" name="Check Box 279" hidden="1">
              <a:extLst>
                <a:ext uri="{63B3BB69-23CF-44E3-9099-C40C66FF867C}">
                  <a14:compatExt spid="_x0000_s7447"/>
                </a:ext>
                <a:ext uri="{FF2B5EF4-FFF2-40B4-BE49-F238E27FC236}">
                  <a16:creationId xmlns:a16="http://schemas.microsoft.com/office/drawing/2014/main" id="{00000000-0008-0000-0100-00001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248</xdr:row>
          <xdr:rowOff>0</xdr:rowOff>
        </xdr:from>
        <xdr:to>
          <xdr:col>3</xdr:col>
          <xdr:colOff>238125</xdr:colOff>
          <xdr:row>248</xdr:row>
          <xdr:rowOff>238125</xdr:rowOff>
        </xdr:to>
        <xdr:sp macro="" textlink="">
          <xdr:nvSpPr>
            <xdr:cNvPr id="7448" name="Check Box 280" hidden="1">
              <a:extLst>
                <a:ext uri="{63B3BB69-23CF-44E3-9099-C40C66FF867C}">
                  <a14:compatExt spid="_x0000_s7448"/>
                </a:ext>
                <a:ext uri="{FF2B5EF4-FFF2-40B4-BE49-F238E27FC236}">
                  <a16:creationId xmlns:a16="http://schemas.microsoft.com/office/drawing/2014/main" id="{00000000-0008-0000-0100-00001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255</xdr:row>
          <xdr:rowOff>19050</xdr:rowOff>
        </xdr:from>
        <xdr:to>
          <xdr:col>3</xdr:col>
          <xdr:colOff>361950</xdr:colOff>
          <xdr:row>255</xdr:row>
          <xdr:rowOff>257175</xdr:rowOff>
        </xdr:to>
        <xdr:sp macro="" textlink="">
          <xdr:nvSpPr>
            <xdr:cNvPr id="7449" name="Check Box 281" hidden="1">
              <a:extLst>
                <a:ext uri="{63B3BB69-23CF-44E3-9099-C40C66FF867C}">
                  <a14:compatExt spid="_x0000_s7449"/>
                </a:ext>
                <a:ext uri="{FF2B5EF4-FFF2-40B4-BE49-F238E27FC236}">
                  <a16:creationId xmlns:a16="http://schemas.microsoft.com/office/drawing/2014/main" id="{00000000-0008-0000-0100-00001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256</xdr:row>
          <xdr:rowOff>19050</xdr:rowOff>
        </xdr:from>
        <xdr:to>
          <xdr:col>3</xdr:col>
          <xdr:colOff>361950</xdr:colOff>
          <xdr:row>256</xdr:row>
          <xdr:rowOff>257175</xdr:rowOff>
        </xdr:to>
        <xdr:sp macro="" textlink="">
          <xdr:nvSpPr>
            <xdr:cNvPr id="7450" name="Check Box 282" hidden="1">
              <a:extLst>
                <a:ext uri="{63B3BB69-23CF-44E3-9099-C40C66FF867C}">
                  <a14:compatExt spid="_x0000_s7450"/>
                </a:ext>
                <a:ext uri="{FF2B5EF4-FFF2-40B4-BE49-F238E27FC236}">
                  <a16:creationId xmlns:a16="http://schemas.microsoft.com/office/drawing/2014/main" id="{00000000-0008-0000-0100-00001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257</xdr:row>
          <xdr:rowOff>19050</xdr:rowOff>
        </xdr:from>
        <xdr:to>
          <xdr:col>3</xdr:col>
          <xdr:colOff>361950</xdr:colOff>
          <xdr:row>257</xdr:row>
          <xdr:rowOff>257175</xdr:rowOff>
        </xdr:to>
        <xdr:sp macro="" textlink="">
          <xdr:nvSpPr>
            <xdr:cNvPr id="7451" name="Check Box 283" hidden="1">
              <a:extLst>
                <a:ext uri="{63B3BB69-23CF-44E3-9099-C40C66FF867C}">
                  <a14:compatExt spid="_x0000_s7451"/>
                </a:ext>
                <a:ext uri="{FF2B5EF4-FFF2-40B4-BE49-F238E27FC236}">
                  <a16:creationId xmlns:a16="http://schemas.microsoft.com/office/drawing/2014/main" id="{00000000-0008-0000-0100-00001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258</xdr:row>
          <xdr:rowOff>19050</xdr:rowOff>
        </xdr:from>
        <xdr:to>
          <xdr:col>3</xdr:col>
          <xdr:colOff>361950</xdr:colOff>
          <xdr:row>258</xdr:row>
          <xdr:rowOff>257175</xdr:rowOff>
        </xdr:to>
        <xdr:sp macro="" textlink="">
          <xdr:nvSpPr>
            <xdr:cNvPr id="7452" name="Check Box 284" hidden="1">
              <a:extLst>
                <a:ext uri="{63B3BB69-23CF-44E3-9099-C40C66FF867C}">
                  <a14:compatExt spid="_x0000_s7452"/>
                </a:ext>
                <a:ext uri="{FF2B5EF4-FFF2-40B4-BE49-F238E27FC236}">
                  <a16:creationId xmlns:a16="http://schemas.microsoft.com/office/drawing/2014/main" id="{00000000-0008-0000-0100-00001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259</xdr:row>
          <xdr:rowOff>19050</xdr:rowOff>
        </xdr:from>
        <xdr:to>
          <xdr:col>3</xdr:col>
          <xdr:colOff>361950</xdr:colOff>
          <xdr:row>259</xdr:row>
          <xdr:rowOff>257175</xdr:rowOff>
        </xdr:to>
        <xdr:sp macro="" textlink="">
          <xdr:nvSpPr>
            <xdr:cNvPr id="7453" name="Check Box 285" hidden="1">
              <a:extLst>
                <a:ext uri="{63B3BB69-23CF-44E3-9099-C40C66FF867C}">
                  <a14:compatExt spid="_x0000_s7453"/>
                </a:ext>
                <a:ext uri="{FF2B5EF4-FFF2-40B4-BE49-F238E27FC236}">
                  <a16:creationId xmlns:a16="http://schemas.microsoft.com/office/drawing/2014/main" id="{00000000-0008-0000-0100-00001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264</xdr:row>
          <xdr:rowOff>28575</xdr:rowOff>
        </xdr:from>
        <xdr:to>
          <xdr:col>3</xdr:col>
          <xdr:colOff>333375</xdr:colOff>
          <xdr:row>265</xdr:row>
          <xdr:rowOff>0</xdr:rowOff>
        </xdr:to>
        <xdr:sp macro="" textlink="">
          <xdr:nvSpPr>
            <xdr:cNvPr id="7454" name="Check Box 286" hidden="1">
              <a:extLst>
                <a:ext uri="{63B3BB69-23CF-44E3-9099-C40C66FF867C}">
                  <a14:compatExt spid="_x0000_s7454"/>
                </a:ext>
                <a:ext uri="{FF2B5EF4-FFF2-40B4-BE49-F238E27FC236}">
                  <a16:creationId xmlns:a16="http://schemas.microsoft.com/office/drawing/2014/main" id="{00000000-0008-0000-0100-00001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265</xdr:row>
          <xdr:rowOff>28575</xdr:rowOff>
        </xdr:from>
        <xdr:to>
          <xdr:col>3</xdr:col>
          <xdr:colOff>323850</xdr:colOff>
          <xdr:row>266</xdr:row>
          <xdr:rowOff>0</xdr:rowOff>
        </xdr:to>
        <xdr:sp macro="" textlink="">
          <xdr:nvSpPr>
            <xdr:cNvPr id="7455" name="Check Box 287" hidden="1">
              <a:extLst>
                <a:ext uri="{63B3BB69-23CF-44E3-9099-C40C66FF867C}">
                  <a14:compatExt spid="_x0000_s7455"/>
                </a:ext>
                <a:ext uri="{FF2B5EF4-FFF2-40B4-BE49-F238E27FC236}">
                  <a16:creationId xmlns:a16="http://schemas.microsoft.com/office/drawing/2014/main" id="{00000000-0008-0000-0100-00001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266</xdr:row>
          <xdr:rowOff>47625</xdr:rowOff>
        </xdr:from>
        <xdr:to>
          <xdr:col>3</xdr:col>
          <xdr:colOff>276225</xdr:colOff>
          <xdr:row>266</xdr:row>
          <xdr:rowOff>285750</xdr:rowOff>
        </xdr:to>
        <xdr:sp macro="" textlink="">
          <xdr:nvSpPr>
            <xdr:cNvPr id="7456" name="Check Box 288" hidden="1">
              <a:extLst>
                <a:ext uri="{63B3BB69-23CF-44E3-9099-C40C66FF867C}">
                  <a14:compatExt spid="_x0000_s7456"/>
                </a:ext>
                <a:ext uri="{FF2B5EF4-FFF2-40B4-BE49-F238E27FC236}">
                  <a16:creationId xmlns:a16="http://schemas.microsoft.com/office/drawing/2014/main" id="{00000000-0008-0000-0100-00002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267</xdr:row>
          <xdr:rowOff>28575</xdr:rowOff>
        </xdr:from>
        <xdr:to>
          <xdr:col>3</xdr:col>
          <xdr:colOff>333375</xdr:colOff>
          <xdr:row>268</xdr:row>
          <xdr:rowOff>0</xdr:rowOff>
        </xdr:to>
        <xdr:sp macro="" textlink="">
          <xdr:nvSpPr>
            <xdr:cNvPr id="7457" name="Check Box 289" hidden="1">
              <a:extLst>
                <a:ext uri="{63B3BB69-23CF-44E3-9099-C40C66FF867C}">
                  <a14:compatExt spid="_x0000_s7457"/>
                </a:ext>
                <a:ext uri="{FF2B5EF4-FFF2-40B4-BE49-F238E27FC236}">
                  <a16:creationId xmlns:a16="http://schemas.microsoft.com/office/drawing/2014/main" id="{00000000-0008-0000-0100-00002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272</xdr:row>
          <xdr:rowOff>0</xdr:rowOff>
        </xdr:from>
        <xdr:to>
          <xdr:col>3</xdr:col>
          <xdr:colOff>314325</xdr:colOff>
          <xdr:row>272</xdr:row>
          <xdr:rowOff>238125</xdr:rowOff>
        </xdr:to>
        <xdr:sp macro="" textlink="">
          <xdr:nvSpPr>
            <xdr:cNvPr id="7458" name="Check Box 290" hidden="1">
              <a:extLst>
                <a:ext uri="{63B3BB69-23CF-44E3-9099-C40C66FF867C}">
                  <a14:compatExt spid="_x0000_s7458"/>
                </a:ext>
                <a:ext uri="{FF2B5EF4-FFF2-40B4-BE49-F238E27FC236}">
                  <a16:creationId xmlns:a16="http://schemas.microsoft.com/office/drawing/2014/main" id="{00000000-0008-0000-0100-00002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273</xdr:row>
          <xdr:rowOff>0</xdr:rowOff>
        </xdr:from>
        <xdr:to>
          <xdr:col>3</xdr:col>
          <xdr:colOff>314325</xdr:colOff>
          <xdr:row>273</xdr:row>
          <xdr:rowOff>238125</xdr:rowOff>
        </xdr:to>
        <xdr:sp macro="" textlink="">
          <xdr:nvSpPr>
            <xdr:cNvPr id="7459" name="Check Box 291" hidden="1">
              <a:extLst>
                <a:ext uri="{63B3BB69-23CF-44E3-9099-C40C66FF867C}">
                  <a14:compatExt spid="_x0000_s7459"/>
                </a:ext>
                <a:ext uri="{FF2B5EF4-FFF2-40B4-BE49-F238E27FC236}">
                  <a16:creationId xmlns:a16="http://schemas.microsoft.com/office/drawing/2014/main" id="{00000000-0008-0000-0100-00002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274</xdr:row>
          <xdr:rowOff>0</xdr:rowOff>
        </xdr:from>
        <xdr:to>
          <xdr:col>3</xdr:col>
          <xdr:colOff>314325</xdr:colOff>
          <xdr:row>274</xdr:row>
          <xdr:rowOff>238125</xdr:rowOff>
        </xdr:to>
        <xdr:sp macro="" textlink="">
          <xdr:nvSpPr>
            <xdr:cNvPr id="7460" name="Check Box 292" hidden="1">
              <a:extLst>
                <a:ext uri="{63B3BB69-23CF-44E3-9099-C40C66FF867C}">
                  <a14:compatExt spid="_x0000_s7460"/>
                </a:ext>
                <a:ext uri="{FF2B5EF4-FFF2-40B4-BE49-F238E27FC236}">
                  <a16:creationId xmlns:a16="http://schemas.microsoft.com/office/drawing/2014/main" id="{00000000-0008-0000-0100-00002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275</xdr:row>
          <xdr:rowOff>0</xdr:rowOff>
        </xdr:from>
        <xdr:to>
          <xdr:col>3</xdr:col>
          <xdr:colOff>314325</xdr:colOff>
          <xdr:row>275</xdr:row>
          <xdr:rowOff>238125</xdr:rowOff>
        </xdr:to>
        <xdr:sp macro="" textlink="">
          <xdr:nvSpPr>
            <xdr:cNvPr id="7461" name="Check Box 293" hidden="1">
              <a:extLst>
                <a:ext uri="{63B3BB69-23CF-44E3-9099-C40C66FF867C}">
                  <a14:compatExt spid="_x0000_s7461"/>
                </a:ext>
                <a:ext uri="{FF2B5EF4-FFF2-40B4-BE49-F238E27FC236}">
                  <a16:creationId xmlns:a16="http://schemas.microsoft.com/office/drawing/2014/main" id="{00000000-0008-0000-01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276</xdr:row>
          <xdr:rowOff>0</xdr:rowOff>
        </xdr:from>
        <xdr:to>
          <xdr:col>3</xdr:col>
          <xdr:colOff>314325</xdr:colOff>
          <xdr:row>276</xdr:row>
          <xdr:rowOff>238125</xdr:rowOff>
        </xdr:to>
        <xdr:sp macro="" textlink="">
          <xdr:nvSpPr>
            <xdr:cNvPr id="7462" name="Check Box 294" hidden="1">
              <a:extLst>
                <a:ext uri="{63B3BB69-23CF-44E3-9099-C40C66FF867C}">
                  <a14:compatExt spid="_x0000_s7462"/>
                </a:ext>
                <a:ext uri="{FF2B5EF4-FFF2-40B4-BE49-F238E27FC236}">
                  <a16:creationId xmlns:a16="http://schemas.microsoft.com/office/drawing/2014/main" id="{00000000-0008-0000-01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281</xdr:row>
          <xdr:rowOff>19050</xdr:rowOff>
        </xdr:from>
        <xdr:to>
          <xdr:col>3</xdr:col>
          <xdr:colOff>295275</xdr:colOff>
          <xdr:row>281</xdr:row>
          <xdr:rowOff>257175</xdr:rowOff>
        </xdr:to>
        <xdr:sp macro="" textlink="">
          <xdr:nvSpPr>
            <xdr:cNvPr id="7463" name="Check Box 295" hidden="1">
              <a:extLst>
                <a:ext uri="{63B3BB69-23CF-44E3-9099-C40C66FF867C}">
                  <a14:compatExt spid="_x0000_s7463"/>
                </a:ext>
                <a:ext uri="{FF2B5EF4-FFF2-40B4-BE49-F238E27FC236}">
                  <a16:creationId xmlns:a16="http://schemas.microsoft.com/office/drawing/2014/main" id="{00000000-0008-0000-0100-00002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282</xdr:row>
          <xdr:rowOff>19050</xdr:rowOff>
        </xdr:from>
        <xdr:to>
          <xdr:col>3</xdr:col>
          <xdr:colOff>295275</xdr:colOff>
          <xdr:row>282</xdr:row>
          <xdr:rowOff>257175</xdr:rowOff>
        </xdr:to>
        <xdr:sp macro="" textlink="">
          <xdr:nvSpPr>
            <xdr:cNvPr id="7464" name="Check Box 296" hidden="1">
              <a:extLst>
                <a:ext uri="{63B3BB69-23CF-44E3-9099-C40C66FF867C}">
                  <a14:compatExt spid="_x0000_s7464"/>
                </a:ext>
                <a:ext uri="{FF2B5EF4-FFF2-40B4-BE49-F238E27FC236}">
                  <a16:creationId xmlns:a16="http://schemas.microsoft.com/office/drawing/2014/main" id="{00000000-0008-0000-01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283</xdr:row>
          <xdr:rowOff>19050</xdr:rowOff>
        </xdr:from>
        <xdr:to>
          <xdr:col>3</xdr:col>
          <xdr:colOff>295275</xdr:colOff>
          <xdr:row>283</xdr:row>
          <xdr:rowOff>257175</xdr:rowOff>
        </xdr:to>
        <xdr:sp macro="" textlink="">
          <xdr:nvSpPr>
            <xdr:cNvPr id="7465" name="Check Box 297" hidden="1">
              <a:extLst>
                <a:ext uri="{63B3BB69-23CF-44E3-9099-C40C66FF867C}">
                  <a14:compatExt spid="_x0000_s7465"/>
                </a:ext>
                <a:ext uri="{FF2B5EF4-FFF2-40B4-BE49-F238E27FC236}">
                  <a16:creationId xmlns:a16="http://schemas.microsoft.com/office/drawing/2014/main" id="{00000000-0008-0000-01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285</xdr:row>
          <xdr:rowOff>19050</xdr:rowOff>
        </xdr:from>
        <xdr:to>
          <xdr:col>3</xdr:col>
          <xdr:colOff>295275</xdr:colOff>
          <xdr:row>285</xdr:row>
          <xdr:rowOff>257175</xdr:rowOff>
        </xdr:to>
        <xdr:sp macro="" textlink="">
          <xdr:nvSpPr>
            <xdr:cNvPr id="7466" name="Check Box 298" hidden="1">
              <a:extLst>
                <a:ext uri="{63B3BB69-23CF-44E3-9099-C40C66FF867C}">
                  <a14:compatExt spid="_x0000_s7466"/>
                </a:ext>
                <a:ext uri="{FF2B5EF4-FFF2-40B4-BE49-F238E27FC236}">
                  <a16:creationId xmlns:a16="http://schemas.microsoft.com/office/drawing/2014/main" id="{00000000-0008-0000-0100-00002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286</xdr:row>
          <xdr:rowOff>19050</xdr:rowOff>
        </xdr:from>
        <xdr:to>
          <xdr:col>3</xdr:col>
          <xdr:colOff>295275</xdr:colOff>
          <xdr:row>286</xdr:row>
          <xdr:rowOff>257175</xdr:rowOff>
        </xdr:to>
        <xdr:sp macro="" textlink="">
          <xdr:nvSpPr>
            <xdr:cNvPr id="7467" name="Check Box 299" hidden="1">
              <a:extLst>
                <a:ext uri="{63B3BB69-23CF-44E3-9099-C40C66FF867C}">
                  <a14:compatExt spid="_x0000_s7467"/>
                </a:ext>
                <a:ext uri="{FF2B5EF4-FFF2-40B4-BE49-F238E27FC236}">
                  <a16:creationId xmlns:a16="http://schemas.microsoft.com/office/drawing/2014/main" id="{00000000-0008-0000-0100-00002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287</xdr:row>
          <xdr:rowOff>19050</xdr:rowOff>
        </xdr:from>
        <xdr:to>
          <xdr:col>3</xdr:col>
          <xdr:colOff>295275</xdr:colOff>
          <xdr:row>287</xdr:row>
          <xdr:rowOff>257175</xdr:rowOff>
        </xdr:to>
        <xdr:sp macro="" textlink="">
          <xdr:nvSpPr>
            <xdr:cNvPr id="7468" name="Check Box 300" hidden="1">
              <a:extLst>
                <a:ext uri="{63B3BB69-23CF-44E3-9099-C40C66FF867C}">
                  <a14:compatExt spid="_x0000_s7468"/>
                </a:ext>
                <a:ext uri="{FF2B5EF4-FFF2-40B4-BE49-F238E27FC236}">
                  <a16:creationId xmlns:a16="http://schemas.microsoft.com/office/drawing/2014/main" id="{00000000-0008-0000-0100-00002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292</xdr:row>
          <xdr:rowOff>19050</xdr:rowOff>
        </xdr:from>
        <xdr:to>
          <xdr:col>3</xdr:col>
          <xdr:colOff>314325</xdr:colOff>
          <xdr:row>292</xdr:row>
          <xdr:rowOff>257175</xdr:rowOff>
        </xdr:to>
        <xdr:sp macro="" textlink="">
          <xdr:nvSpPr>
            <xdr:cNvPr id="7469" name="Check Box 301" hidden="1">
              <a:extLst>
                <a:ext uri="{63B3BB69-23CF-44E3-9099-C40C66FF867C}">
                  <a14:compatExt spid="_x0000_s7469"/>
                </a:ext>
                <a:ext uri="{FF2B5EF4-FFF2-40B4-BE49-F238E27FC236}">
                  <a16:creationId xmlns:a16="http://schemas.microsoft.com/office/drawing/2014/main" id="{00000000-0008-0000-0100-00002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292</xdr:row>
          <xdr:rowOff>19050</xdr:rowOff>
        </xdr:from>
        <xdr:to>
          <xdr:col>3</xdr:col>
          <xdr:colOff>314325</xdr:colOff>
          <xdr:row>292</xdr:row>
          <xdr:rowOff>257175</xdr:rowOff>
        </xdr:to>
        <xdr:sp macro="" textlink="">
          <xdr:nvSpPr>
            <xdr:cNvPr id="7471" name="Check Box 303" hidden="1">
              <a:extLst>
                <a:ext uri="{63B3BB69-23CF-44E3-9099-C40C66FF867C}">
                  <a14:compatExt spid="_x0000_s7471"/>
                </a:ext>
                <a:ext uri="{FF2B5EF4-FFF2-40B4-BE49-F238E27FC236}">
                  <a16:creationId xmlns:a16="http://schemas.microsoft.com/office/drawing/2014/main" id="{00000000-0008-0000-0100-00002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293</xdr:row>
          <xdr:rowOff>19050</xdr:rowOff>
        </xdr:from>
        <xdr:to>
          <xdr:col>3</xdr:col>
          <xdr:colOff>314325</xdr:colOff>
          <xdr:row>293</xdr:row>
          <xdr:rowOff>257175</xdr:rowOff>
        </xdr:to>
        <xdr:sp macro="" textlink="">
          <xdr:nvSpPr>
            <xdr:cNvPr id="7472" name="Check Box 304" hidden="1">
              <a:extLst>
                <a:ext uri="{63B3BB69-23CF-44E3-9099-C40C66FF867C}">
                  <a14:compatExt spid="_x0000_s7472"/>
                </a:ext>
                <a:ext uri="{FF2B5EF4-FFF2-40B4-BE49-F238E27FC236}">
                  <a16:creationId xmlns:a16="http://schemas.microsoft.com/office/drawing/2014/main" id="{00000000-0008-0000-0100-00003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294</xdr:row>
          <xdr:rowOff>19050</xdr:rowOff>
        </xdr:from>
        <xdr:to>
          <xdr:col>3</xdr:col>
          <xdr:colOff>314325</xdr:colOff>
          <xdr:row>294</xdr:row>
          <xdr:rowOff>257175</xdr:rowOff>
        </xdr:to>
        <xdr:sp macro="" textlink="">
          <xdr:nvSpPr>
            <xdr:cNvPr id="7473" name="Check Box 305" hidden="1">
              <a:extLst>
                <a:ext uri="{63B3BB69-23CF-44E3-9099-C40C66FF867C}">
                  <a14:compatExt spid="_x0000_s7473"/>
                </a:ext>
                <a:ext uri="{FF2B5EF4-FFF2-40B4-BE49-F238E27FC236}">
                  <a16:creationId xmlns:a16="http://schemas.microsoft.com/office/drawing/2014/main" id="{00000000-0008-0000-0100-00003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295</xdr:row>
          <xdr:rowOff>19050</xdr:rowOff>
        </xdr:from>
        <xdr:to>
          <xdr:col>3</xdr:col>
          <xdr:colOff>314325</xdr:colOff>
          <xdr:row>295</xdr:row>
          <xdr:rowOff>257175</xdr:rowOff>
        </xdr:to>
        <xdr:sp macro="" textlink="">
          <xdr:nvSpPr>
            <xdr:cNvPr id="7474" name="Check Box 306" hidden="1">
              <a:extLst>
                <a:ext uri="{63B3BB69-23CF-44E3-9099-C40C66FF867C}">
                  <a14:compatExt spid="_x0000_s7474"/>
                </a:ext>
                <a:ext uri="{FF2B5EF4-FFF2-40B4-BE49-F238E27FC236}">
                  <a16:creationId xmlns:a16="http://schemas.microsoft.com/office/drawing/2014/main" id="{00000000-0008-0000-0100-00003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296</xdr:row>
          <xdr:rowOff>19050</xdr:rowOff>
        </xdr:from>
        <xdr:to>
          <xdr:col>3</xdr:col>
          <xdr:colOff>314325</xdr:colOff>
          <xdr:row>296</xdr:row>
          <xdr:rowOff>257175</xdr:rowOff>
        </xdr:to>
        <xdr:sp macro="" textlink="">
          <xdr:nvSpPr>
            <xdr:cNvPr id="7475" name="Check Box 307" hidden="1">
              <a:extLst>
                <a:ext uri="{63B3BB69-23CF-44E3-9099-C40C66FF867C}">
                  <a14:compatExt spid="_x0000_s7475"/>
                </a:ext>
                <a:ext uri="{FF2B5EF4-FFF2-40B4-BE49-F238E27FC236}">
                  <a16:creationId xmlns:a16="http://schemas.microsoft.com/office/drawing/2014/main" id="{00000000-0008-0000-0100-00003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302</xdr:row>
          <xdr:rowOff>9525</xdr:rowOff>
        </xdr:from>
        <xdr:to>
          <xdr:col>3</xdr:col>
          <xdr:colOff>333375</xdr:colOff>
          <xdr:row>302</xdr:row>
          <xdr:rowOff>247650</xdr:rowOff>
        </xdr:to>
        <xdr:sp macro="" textlink="">
          <xdr:nvSpPr>
            <xdr:cNvPr id="7479" name="Check Box 311" hidden="1">
              <a:extLst>
                <a:ext uri="{63B3BB69-23CF-44E3-9099-C40C66FF867C}">
                  <a14:compatExt spid="_x0000_s7479"/>
                </a:ext>
                <a:ext uri="{FF2B5EF4-FFF2-40B4-BE49-F238E27FC236}">
                  <a16:creationId xmlns:a16="http://schemas.microsoft.com/office/drawing/2014/main" id="{00000000-0008-0000-0100-00003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303</xdr:row>
          <xdr:rowOff>38100</xdr:rowOff>
        </xdr:from>
        <xdr:to>
          <xdr:col>3</xdr:col>
          <xdr:colOff>333375</xdr:colOff>
          <xdr:row>303</xdr:row>
          <xdr:rowOff>276225</xdr:rowOff>
        </xdr:to>
        <xdr:sp macro="" textlink="">
          <xdr:nvSpPr>
            <xdr:cNvPr id="7482" name="Check Box 314" hidden="1">
              <a:extLst>
                <a:ext uri="{63B3BB69-23CF-44E3-9099-C40C66FF867C}">
                  <a14:compatExt spid="_x0000_s7482"/>
                </a:ext>
                <a:ext uri="{FF2B5EF4-FFF2-40B4-BE49-F238E27FC236}">
                  <a16:creationId xmlns:a16="http://schemas.microsoft.com/office/drawing/2014/main" id="{00000000-0008-0000-0100-00003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33</xdr:row>
          <xdr:rowOff>57150</xdr:rowOff>
        </xdr:from>
        <xdr:to>
          <xdr:col>3</xdr:col>
          <xdr:colOff>371475</xdr:colOff>
          <xdr:row>34</xdr:row>
          <xdr:rowOff>0</xdr:rowOff>
        </xdr:to>
        <xdr:sp macro="" textlink="">
          <xdr:nvSpPr>
            <xdr:cNvPr id="7487" name="Check Box 319" hidden="1">
              <a:extLst>
                <a:ext uri="{63B3BB69-23CF-44E3-9099-C40C66FF867C}">
                  <a14:compatExt spid="_x0000_s7487"/>
                </a:ext>
                <a:ext uri="{FF2B5EF4-FFF2-40B4-BE49-F238E27FC236}">
                  <a16:creationId xmlns:a16="http://schemas.microsoft.com/office/drawing/2014/main" id="{00000000-0008-0000-0100-00003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3067050</xdr:colOff>
          <xdr:row>62</xdr:row>
          <xdr:rowOff>238125</xdr:rowOff>
        </xdr:from>
        <xdr:to>
          <xdr:col>8</xdr:col>
          <xdr:colOff>933450</xdr:colOff>
          <xdr:row>65</xdr:row>
          <xdr:rowOff>57150</xdr:rowOff>
        </xdr:to>
        <xdr:sp macro="" textlink="">
          <xdr:nvSpPr>
            <xdr:cNvPr id="7488" name="Group Box 320" hidden="1">
              <a:extLst>
                <a:ext uri="{63B3BB69-23CF-44E3-9099-C40C66FF867C}">
                  <a14:compatExt spid="_x0000_s7488"/>
                </a:ext>
                <a:ext uri="{FF2B5EF4-FFF2-40B4-BE49-F238E27FC236}">
                  <a16:creationId xmlns:a16="http://schemas.microsoft.com/office/drawing/2014/main" id="{00000000-0008-0000-0100-000040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76</xdr:row>
          <xdr:rowOff>57150</xdr:rowOff>
        </xdr:from>
        <xdr:to>
          <xdr:col>3</xdr:col>
          <xdr:colOff>333375</xdr:colOff>
          <xdr:row>76</xdr:row>
          <xdr:rowOff>247650</xdr:rowOff>
        </xdr:to>
        <xdr:sp macro="" textlink="">
          <xdr:nvSpPr>
            <xdr:cNvPr id="7491" name="Option Button 323" hidden="1">
              <a:extLst>
                <a:ext uri="{63B3BB69-23CF-44E3-9099-C40C66FF867C}">
                  <a14:compatExt spid="_x0000_s7491"/>
                </a:ext>
                <a:ext uri="{FF2B5EF4-FFF2-40B4-BE49-F238E27FC236}">
                  <a16:creationId xmlns:a16="http://schemas.microsoft.com/office/drawing/2014/main" id="{00000000-0008-0000-0100-00004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238</xdr:row>
          <xdr:rowOff>266700</xdr:rowOff>
        </xdr:from>
        <xdr:to>
          <xdr:col>3</xdr:col>
          <xdr:colOff>238125</xdr:colOff>
          <xdr:row>240</xdr:row>
          <xdr:rowOff>19050</xdr:rowOff>
        </xdr:to>
        <xdr:sp macro="" textlink="">
          <xdr:nvSpPr>
            <xdr:cNvPr id="7495" name="Option Button 327" hidden="1">
              <a:extLst>
                <a:ext uri="{63B3BB69-23CF-44E3-9099-C40C66FF867C}">
                  <a14:compatExt spid="_x0000_s7495"/>
                </a:ext>
                <a:ext uri="{FF2B5EF4-FFF2-40B4-BE49-F238E27FC236}">
                  <a16:creationId xmlns:a16="http://schemas.microsoft.com/office/drawing/2014/main" id="{00000000-0008-0000-0100-00004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77</xdr:row>
          <xdr:rowOff>38100</xdr:rowOff>
        </xdr:from>
        <xdr:to>
          <xdr:col>3</xdr:col>
          <xdr:colOff>333375</xdr:colOff>
          <xdr:row>77</xdr:row>
          <xdr:rowOff>228600</xdr:rowOff>
        </xdr:to>
        <xdr:sp macro="" textlink="">
          <xdr:nvSpPr>
            <xdr:cNvPr id="7500" name="Option Button 332" hidden="1">
              <a:extLst>
                <a:ext uri="{63B3BB69-23CF-44E3-9099-C40C66FF867C}">
                  <a14:compatExt spid="_x0000_s7500"/>
                </a:ext>
                <a:ext uri="{FF2B5EF4-FFF2-40B4-BE49-F238E27FC236}">
                  <a16:creationId xmlns:a16="http://schemas.microsoft.com/office/drawing/2014/main" id="{00000000-0008-0000-0100-00004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298</xdr:row>
          <xdr:rowOff>38100</xdr:rowOff>
        </xdr:from>
        <xdr:to>
          <xdr:col>4</xdr:col>
          <xdr:colOff>0</xdr:colOff>
          <xdr:row>299</xdr:row>
          <xdr:rowOff>9525</xdr:rowOff>
        </xdr:to>
        <xdr:sp macro="" textlink="">
          <xdr:nvSpPr>
            <xdr:cNvPr id="7511" name="Option Button 343" hidden="1">
              <a:extLst>
                <a:ext uri="{63B3BB69-23CF-44E3-9099-C40C66FF867C}">
                  <a14:compatExt spid="_x0000_s7511"/>
                </a:ext>
                <a:ext uri="{FF2B5EF4-FFF2-40B4-BE49-F238E27FC236}">
                  <a16:creationId xmlns:a16="http://schemas.microsoft.com/office/drawing/2014/main" id="{00000000-0008-0000-0100-00005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299</xdr:row>
          <xdr:rowOff>19050</xdr:rowOff>
        </xdr:from>
        <xdr:to>
          <xdr:col>3</xdr:col>
          <xdr:colOff>409575</xdr:colOff>
          <xdr:row>299</xdr:row>
          <xdr:rowOff>257175</xdr:rowOff>
        </xdr:to>
        <xdr:sp macro="" textlink="">
          <xdr:nvSpPr>
            <xdr:cNvPr id="7513" name="Option Button 345" hidden="1">
              <a:extLst>
                <a:ext uri="{63B3BB69-23CF-44E3-9099-C40C66FF867C}">
                  <a14:compatExt spid="_x0000_s7513"/>
                </a:ext>
                <a:ext uri="{FF2B5EF4-FFF2-40B4-BE49-F238E27FC236}">
                  <a16:creationId xmlns:a16="http://schemas.microsoft.com/office/drawing/2014/main" id="{00000000-0008-0000-0100-00005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108</xdr:row>
          <xdr:rowOff>66675</xdr:rowOff>
        </xdr:from>
        <xdr:to>
          <xdr:col>3</xdr:col>
          <xdr:colOff>238125</xdr:colOff>
          <xdr:row>109</xdr:row>
          <xdr:rowOff>19050</xdr:rowOff>
        </xdr:to>
        <xdr:sp macro="" textlink="">
          <xdr:nvSpPr>
            <xdr:cNvPr id="7522" name="Option Button 354" hidden="1">
              <a:extLst>
                <a:ext uri="{63B3BB69-23CF-44E3-9099-C40C66FF867C}">
                  <a14:compatExt spid="_x0000_s7522"/>
                </a:ext>
                <a:ext uri="{FF2B5EF4-FFF2-40B4-BE49-F238E27FC236}">
                  <a16:creationId xmlns:a16="http://schemas.microsoft.com/office/drawing/2014/main" id="{00000000-0008-0000-0100-00006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109</xdr:row>
          <xdr:rowOff>28575</xdr:rowOff>
        </xdr:from>
        <xdr:to>
          <xdr:col>3</xdr:col>
          <xdr:colOff>314325</xdr:colOff>
          <xdr:row>109</xdr:row>
          <xdr:rowOff>257175</xdr:rowOff>
        </xdr:to>
        <xdr:sp macro="" textlink="">
          <xdr:nvSpPr>
            <xdr:cNvPr id="7525" name="Option Button 357" hidden="1">
              <a:extLst>
                <a:ext uri="{63B3BB69-23CF-44E3-9099-C40C66FF867C}">
                  <a14:compatExt spid="_x0000_s7525"/>
                </a:ext>
                <a:ext uri="{FF2B5EF4-FFF2-40B4-BE49-F238E27FC236}">
                  <a16:creationId xmlns:a16="http://schemas.microsoft.com/office/drawing/2014/main" id="{00000000-0008-0000-0100-00006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183</xdr:row>
          <xdr:rowOff>0</xdr:rowOff>
        </xdr:from>
        <xdr:to>
          <xdr:col>4</xdr:col>
          <xdr:colOff>0</xdr:colOff>
          <xdr:row>184</xdr:row>
          <xdr:rowOff>0</xdr:rowOff>
        </xdr:to>
        <xdr:sp macro="" textlink="">
          <xdr:nvSpPr>
            <xdr:cNvPr id="7549" name="Check Box 381" hidden="1">
              <a:extLst>
                <a:ext uri="{63B3BB69-23CF-44E3-9099-C40C66FF867C}">
                  <a14:compatExt spid="_x0000_s7549"/>
                </a:ext>
                <a:ext uri="{FF2B5EF4-FFF2-40B4-BE49-F238E27FC236}">
                  <a16:creationId xmlns:a16="http://schemas.microsoft.com/office/drawing/2014/main" id="{00000000-0008-0000-0100-00007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185</xdr:row>
          <xdr:rowOff>0</xdr:rowOff>
        </xdr:from>
        <xdr:to>
          <xdr:col>4</xdr:col>
          <xdr:colOff>0</xdr:colOff>
          <xdr:row>186</xdr:row>
          <xdr:rowOff>0</xdr:rowOff>
        </xdr:to>
        <xdr:sp macro="" textlink="">
          <xdr:nvSpPr>
            <xdr:cNvPr id="7550" name="Check Box 382" hidden="1">
              <a:extLst>
                <a:ext uri="{63B3BB69-23CF-44E3-9099-C40C66FF867C}">
                  <a14:compatExt spid="_x0000_s7550"/>
                </a:ext>
                <a:ext uri="{FF2B5EF4-FFF2-40B4-BE49-F238E27FC236}">
                  <a16:creationId xmlns:a16="http://schemas.microsoft.com/office/drawing/2014/main" id="{00000000-0008-0000-0100-00007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187</xdr:row>
          <xdr:rowOff>0</xdr:rowOff>
        </xdr:from>
        <xdr:to>
          <xdr:col>4</xdr:col>
          <xdr:colOff>0</xdr:colOff>
          <xdr:row>188</xdr:row>
          <xdr:rowOff>0</xdr:rowOff>
        </xdr:to>
        <xdr:sp macro="" textlink="">
          <xdr:nvSpPr>
            <xdr:cNvPr id="7551" name="Check Box 383" hidden="1">
              <a:extLst>
                <a:ext uri="{63B3BB69-23CF-44E3-9099-C40C66FF867C}">
                  <a14:compatExt spid="_x0000_s7551"/>
                </a:ext>
                <a:ext uri="{FF2B5EF4-FFF2-40B4-BE49-F238E27FC236}">
                  <a16:creationId xmlns:a16="http://schemas.microsoft.com/office/drawing/2014/main" id="{00000000-0008-0000-0100-00007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189</xdr:row>
          <xdr:rowOff>0</xdr:rowOff>
        </xdr:from>
        <xdr:to>
          <xdr:col>4</xdr:col>
          <xdr:colOff>0</xdr:colOff>
          <xdr:row>190</xdr:row>
          <xdr:rowOff>0</xdr:rowOff>
        </xdr:to>
        <xdr:sp macro="" textlink="">
          <xdr:nvSpPr>
            <xdr:cNvPr id="7552" name="Check Box 384" hidden="1">
              <a:extLst>
                <a:ext uri="{63B3BB69-23CF-44E3-9099-C40C66FF867C}">
                  <a14:compatExt spid="_x0000_s7552"/>
                </a:ext>
                <a:ext uri="{FF2B5EF4-FFF2-40B4-BE49-F238E27FC236}">
                  <a16:creationId xmlns:a16="http://schemas.microsoft.com/office/drawing/2014/main" id="{00000000-0008-0000-0100-00008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0</xdr:rowOff>
        </xdr:from>
        <xdr:to>
          <xdr:col>4</xdr:col>
          <xdr:colOff>0</xdr:colOff>
          <xdr:row>8</xdr:row>
          <xdr:rowOff>0</xdr:rowOff>
        </xdr:to>
        <xdr:sp macro="" textlink="">
          <xdr:nvSpPr>
            <xdr:cNvPr id="7563" name="Option Button 395" hidden="1">
              <a:extLst>
                <a:ext uri="{63B3BB69-23CF-44E3-9099-C40C66FF867C}">
                  <a14:compatExt spid="_x0000_s7563"/>
                </a:ext>
                <a:ext uri="{FF2B5EF4-FFF2-40B4-BE49-F238E27FC236}">
                  <a16:creationId xmlns:a16="http://schemas.microsoft.com/office/drawing/2014/main" id="{00000000-0008-0000-0100-00008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133</xdr:row>
          <xdr:rowOff>0</xdr:rowOff>
        </xdr:from>
        <xdr:to>
          <xdr:col>4</xdr:col>
          <xdr:colOff>0</xdr:colOff>
          <xdr:row>134</xdr:row>
          <xdr:rowOff>0</xdr:rowOff>
        </xdr:to>
        <xdr:sp macro="" textlink="">
          <xdr:nvSpPr>
            <xdr:cNvPr id="7569" name="Check Box 401" hidden="1">
              <a:extLst>
                <a:ext uri="{63B3BB69-23CF-44E3-9099-C40C66FF867C}">
                  <a14:compatExt spid="_x0000_s7569"/>
                </a:ext>
                <a:ext uri="{FF2B5EF4-FFF2-40B4-BE49-F238E27FC236}">
                  <a16:creationId xmlns:a16="http://schemas.microsoft.com/office/drawing/2014/main" id="{00000000-0008-0000-0100-00009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135</xdr:row>
          <xdr:rowOff>0</xdr:rowOff>
        </xdr:from>
        <xdr:to>
          <xdr:col>4</xdr:col>
          <xdr:colOff>0</xdr:colOff>
          <xdr:row>136</xdr:row>
          <xdr:rowOff>0</xdr:rowOff>
        </xdr:to>
        <xdr:sp macro="" textlink="">
          <xdr:nvSpPr>
            <xdr:cNvPr id="7570" name="Check Box 402" hidden="1">
              <a:extLst>
                <a:ext uri="{63B3BB69-23CF-44E3-9099-C40C66FF867C}">
                  <a14:compatExt spid="_x0000_s7570"/>
                </a:ext>
                <a:ext uri="{FF2B5EF4-FFF2-40B4-BE49-F238E27FC236}">
                  <a16:creationId xmlns:a16="http://schemas.microsoft.com/office/drawing/2014/main" id="{00000000-0008-0000-0100-00009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137</xdr:row>
          <xdr:rowOff>0</xdr:rowOff>
        </xdr:from>
        <xdr:to>
          <xdr:col>4</xdr:col>
          <xdr:colOff>0</xdr:colOff>
          <xdr:row>138</xdr:row>
          <xdr:rowOff>0</xdr:rowOff>
        </xdr:to>
        <xdr:sp macro="" textlink="">
          <xdr:nvSpPr>
            <xdr:cNvPr id="7571" name="Check Box 403" hidden="1">
              <a:extLst>
                <a:ext uri="{63B3BB69-23CF-44E3-9099-C40C66FF867C}">
                  <a14:compatExt spid="_x0000_s7571"/>
                </a:ext>
                <a:ext uri="{FF2B5EF4-FFF2-40B4-BE49-F238E27FC236}">
                  <a16:creationId xmlns:a16="http://schemas.microsoft.com/office/drawing/2014/main" id="{00000000-0008-0000-0100-00009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139</xdr:row>
          <xdr:rowOff>0</xdr:rowOff>
        </xdr:from>
        <xdr:to>
          <xdr:col>4</xdr:col>
          <xdr:colOff>0</xdr:colOff>
          <xdr:row>140</xdr:row>
          <xdr:rowOff>0</xdr:rowOff>
        </xdr:to>
        <xdr:sp macro="" textlink="">
          <xdr:nvSpPr>
            <xdr:cNvPr id="7572" name="Check Box 404" hidden="1">
              <a:extLst>
                <a:ext uri="{63B3BB69-23CF-44E3-9099-C40C66FF867C}">
                  <a14:compatExt spid="_x0000_s7572"/>
                </a:ext>
                <a:ext uri="{FF2B5EF4-FFF2-40B4-BE49-F238E27FC236}">
                  <a16:creationId xmlns:a16="http://schemas.microsoft.com/office/drawing/2014/main" id="{00000000-0008-0000-0100-00009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3076575</xdr:colOff>
          <xdr:row>141</xdr:row>
          <xdr:rowOff>0</xdr:rowOff>
        </xdr:from>
        <xdr:to>
          <xdr:col>8</xdr:col>
          <xdr:colOff>647700</xdr:colOff>
          <xdr:row>143</xdr:row>
          <xdr:rowOff>57150</xdr:rowOff>
        </xdr:to>
        <xdr:sp macro="" textlink="">
          <xdr:nvSpPr>
            <xdr:cNvPr id="7575" name="Group Box 407" hidden="1">
              <a:extLst>
                <a:ext uri="{63B3BB69-23CF-44E3-9099-C40C66FF867C}">
                  <a14:compatExt spid="_x0000_s7575"/>
                </a:ext>
                <a:ext uri="{FF2B5EF4-FFF2-40B4-BE49-F238E27FC236}">
                  <a16:creationId xmlns:a16="http://schemas.microsoft.com/office/drawing/2014/main" id="{00000000-0008-0000-0100-0000971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6.xml"/><Relationship Id="rId21" Type="http://schemas.openxmlformats.org/officeDocument/2006/relationships/ctrlProp" Target="../ctrlProps/ctrlProp20.xml"/><Relationship Id="rId42" Type="http://schemas.openxmlformats.org/officeDocument/2006/relationships/ctrlProp" Target="../ctrlProps/ctrlProp41.xml"/><Relationship Id="rId63" Type="http://schemas.openxmlformats.org/officeDocument/2006/relationships/ctrlProp" Target="../ctrlProps/ctrlProp62.xml"/><Relationship Id="rId84" Type="http://schemas.openxmlformats.org/officeDocument/2006/relationships/ctrlProp" Target="../ctrlProps/ctrlProp83.xml"/><Relationship Id="rId138" Type="http://schemas.openxmlformats.org/officeDocument/2006/relationships/ctrlProp" Target="../ctrlProps/ctrlProp137.xml"/><Relationship Id="rId159" Type="http://schemas.openxmlformats.org/officeDocument/2006/relationships/ctrlProp" Target="../ctrlProps/ctrlProp158.xml"/><Relationship Id="rId170" Type="http://schemas.openxmlformats.org/officeDocument/2006/relationships/ctrlProp" Target="../ctrlProps/ctrlProp169.xml"/><Relationship Id="rId107" Type="http://schemas.openxmlformats.org/officeDocument/2006/relationships/ctrlProp" Target="../ctrlProps/ctrlProp106.xml"/><Relationship Id="rId11" Type="http://schemas.openxmlformats.org/officeDocument/2006/relationships/ctrlProp" Target="../ctrlProps/ctrlProp10.xml"/><Relationship Id="rId32" Type="http://schemas.openxmlformats.org/officeDocument/2006/relationships/ctrlProp" Target="../ctrlProps/ctrlProp31.xml"/><Relationship Id="rId53" Type="http://schemas.openxmlformats.org/officeDocument/2006/relationships/ctrlProp" Target="../ctrlProps/ctrlProp52.xml"/><Relationship Id="rId74" Type="http://schemas.openxmlformats.org/officeDocument/2006/relationships/ctrlProp" Target="../ctrlProps/ctrlProp73.xml"/><Relationship Id="rId128" Type="http://schemas.openxmlformats.org/officeDocument/2006/relationships/ctrlProp" Target="../ctrlProps/ctrlProp127.xml"/><Relationship Id="rId149" Type="http://schemas.openxmlformats.org/officeDocument/2006/relationships/ctrlProp" Target="../ctrlProps/ctrlProp148.xml"/><Relationship Id="rId5" Type="http://schemas.openxmlformats.org/officeDocument/2006/relationships/ctrlProp" Target="../ctrlProps/ctrlProp4.xml"/><Relationship Id="rId95" Type="http://schemas.openxmlformats.org/officeDocument/2006/relationships/ctrlProp" Target="../ctrlProps/ctrlProp94.xml"/><Relationship Id="rId160" Type="http://schemas.openxmlformats.org/officeDocument/2006/relationships/ctrlProp" Target="../ctrlProps/ctrlProp159.xml"/><Relationship Id="rId181" Type="http://schemas.openxmlformats.org/officeDocument/2006/relationships/ctrlProp" Target="../ctrlProps/ctrlProp180.xml"/><Relationship Id="rId22" Type="http://schemas.openxmlformats.org/officeDocument/2006/relationships/ctrlProp" Target="../ctrlProps/ctrlProp21.xml"/><Relationship Id="rId43" Type="http://schemas.openxmlformats.org/officeDocument/2006/relationships/ctrlProp" Target="../ctrlProps/ctrlProp42.xml"/><Relationship Id="rId64" Type="http://schemas.openxmlformats.org/officeDocument/2006/relationships/ctrlProp" Target="../ctrlProps/ctrlProp63.xml"/><Relationship Id="rId118" Type="http://schemas.openxmlformats.org/officeDocument/2006/relationships/ctrlProp" Target="../ctrlProps/ctrlProp117.xml"/><Relationship Id="rId139" Type="http://schemas.openxmlformats.org/officeDocument/2006/relationships/ctrlProp" Target="../ctrlProps/ctrlProp138.xml"/><Relationship Id="rId85" Type="http://schemas.openxmlformats.org/officeDocument/2006/relationships/ctrlProp" Target="../ctrlProps/ctrlProp84.xml"/><Relationship Id="rId150" Type="http://schemas.openxmlformats.org/officeDocument/2006/relationships/ctrlProp" Target="../ctrlProps/ctrlProp149.xml"/><Relationship Id="rId171" Type="http://schemas.openxmlformats.org/officeDocument/2006/relationships/ctrlProp" Target="../ctrlProps/ctrlProp170.xml"/><Relationship Id="rId12" Type="http://schemas.openxmlformats.org/officeDocument/2006/relationships/ctrlProp" Target="../ctrlProps/ctrlProp11.xml"/><Relationship Id="rId33" Type="http://schemas.openxmlformats.org/officeDocument/2006/relationships/ctrlProp" Target="../ctrlProps/ctrlProp32.xml"/><Relationship Id="rId108" Type="http://schemas.openxmlformats.org/officeDocument/2006/relationships/ctrlProp" Target="../ctrlProps/ctrlProp107.xml"/><Relationship Id="rId129" Type="http://schemas.openxmlformats.org/officeDocument/2006/relationships/ctrlProp" Target="../ctrlProps/ctrlProp128.xml"/><Relationship Id="rId54" Type="http://schemas.openxmlformats.org/officeDocument/2006/relationships/ctrlProp" Target="../ctrlProps/ctrlProp53.xml"/><Relationship Id="rId75" Type="http://schemas.openxmlformats.org/officeDocument/2006/relationships/ctrlProp" Target="../ctrlProps/ctrlProp74.xml"/><Relationship Id="rId96" Type="http://schemas.openxmlformats.org/officeDocument/2006/relationships/ctrlProp" Target="../ctrlProps/ctrlProp95.xml"/><Relationship Id="rId140" Type="http://schemas.openxmlformats.org/officeDocument/2006/relationships/ctrlProp" Target="../ctrlProps/ctrlProp139.xml"/><Relationship Id="rId161" Type="http://schemas.openxmlformats.org/officeDocument/2006/relationships/ctrlProp" Target="../ctrlProps/ctrlProp160.xml"/><Relationship Id="rId182" Type="http://schemas.openxmlformats.org/officeDocument/2006/relationships/ctrlProp" Target="../ctrlProps/ctrlProp181.xml"/><Relationship Id="rId6" Type="http://schemas.openxmlformats.org/officeDocument/2006/relationships/ctrlProp" Target="../ctrlProps/ctrlProp5.xml"/><Relationship Id="rId23" Type="http://schemas.openxmlformats.org/officeDocument/2006/relationships/ctrlProp" Target="../ctrlProps/ctrlProp22.xml"/><Relationship Id="rId119" Type="http://schemas.openxmlformats.org/officeDocument/2006/relationships/ctrlProp" Target="../ctrlProps/ctrlProp118.xml"/><Relationship Id="rId44" Type="http://schemas.openxmlformats.org/officeDocument/2006/relationships/ctrlProp" Target="../ctrlProps/ctrlProp43.xml"/><Relationship Id="rId65" Type="http://schemas.openxmlformats.org/officeDocument/2006/relationships/ctrlProp" Target="../ctrlProps/ctrlProp64.xml"/><Relationship Id="rId86" Type="http://schemas.openxmlformats.org/officeDocument/2006/relationships/ctrlProp" Target="../ctrlProps/ctrlProp85.xml"/><Relationship Id="rId130" Type="http://schemas.openxmlformats.org/officeDocument/2006/relationships/ctrlProp" Target="../ctrlProps/ctrlProp129.xml"/><Relationship Id="rId151" Type="http://schemas.openxmlformats.org/officeDocument/2006/relationships/ctrlProp" Target="../ctrlProps/ctrlProp150.xml"/><Relationship Id="rId172" Type="http://schemas.openxmlformats.org/officeDocument/2006/relationships/ctrlProp" Target="../ctrlProps/ctrlProp171.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109" Type="http://schemas.openxmlformats.org/officeDocument/2006/relationships/ctrlProp" Target="../ctrlProps/ctrlProp10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04" Type="http://schemas.openxmlformats.org/officeDocument/2006/relationships/ctrlProp" Target="../ctrlProps/ctrlProp103.xml"/><Relationship Id="rId120" Type="http://schemas.openxmlformats.org/officeDocument/2006/relationships/ctrlProp" Target="../ctrlProps/ctrlProp119.xml"/><Relationship Id="rId125" Type="http://schemas.openxmlformats.org/officeDocument/2006/relationships/ctrlProp" Target="../ctrlProps/ctrlProp124.xml"/><Relationship Id="rId141" Type="http://schemas.openxmlformats.org/officeDocument/2006/relationships/ctrlProp" Target="../ctrlProps/ctrlProp140.xml"/><Relationship Id="rId146" Type="http://schemas.openxmlformats.org/officeDocument/2006/relationships/ctrlProp" Target="../ctrlProps/ctrlProp145.xml"/><Relationship Id="rId167" Type="http://schemas.openxmlformats.org/officeDocument/2006/relationships/ctrlProp" Target="../ctrlProps/ctrlProp166.xml"/><Relationship Id="rId188" Type="http://schemas.openxmlformats.org/officeDocument/2006/relationships/ctrlProp" Target="../ctrlProps/ctrlProp187.xml"/><Relationship Id="rId7" Type="http://schemas.openxmlformats.org/officeDocument/2006/relationships/ctrlProp" Target="../ctrlProps/ctrlProp6.xml"/><Relationship Id="rId71" Type="http://schemas.openxmlformats.org/officeDocument/2006/relationships/ctrlProp" Target="../ctrlProps/ctrlProp70.xml"/><Relationship Id="rId92" Type="http://schemas.openxmlformats.org/officeDocument/2006/relationships/ctrlProp" Target="../ctrlProps/ctrlProp91.xml"/><Relationship Id="rId162" Type="http://schemas.openxmlformats.org/officeDocument/2006/relationships/ctrlProp" Target="../ctrlProps/ctrlProp161.xml"/><Relationship Id="rId183" Type="http://schemas.openxmlformats.org/officeDocument/2006/relationships/ctrlProp" Target="../ctrlProps/ctrlProp182.xml"/><Relationship Id="rId2" Type="http://schemas.openxmlformats.org/officeDocument/2006/relationships/drawing" Target="../drawings/drawing2.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87" Type="http://schemas.openxmlformats.org/officeDocument/2006/relationships/ctrlProp" Target="../ctrlProps/ctrlProp86.xml"/><Relationship Id="rId110" Type="http://schemas.openxmlformats.org/officeDocument/2006/relationships/ctrlProp" Target="../ctrlProps/ctrlProp109.xml"/><Relationship Id="rId115" Type="http://schemas.openxmlformats.org/officeDocument/2006/relationships/ctrlProp" Target="../ctrlProps/ctrlProp114.xml"/><Relationship Id="rId131" Type="http://schemas.openxmlformats.org/officeDocument/2006/relationships/ctrlProp" Target="../ctrlProps/ctrlProp130.xml"/><Relationship Id="rId136" Type="http://schemas.openxmlformats.org/officeDocument/2006/relationships/ctrlProp" Target="../ctrlProps/ctrlProp135.xml"/><Relationship Id="rId157" Type="http://schemas.openxmlformats.org/officeDocument/2006/relationships/ctrlProp" Target="../ctrlProps/ctrlProp156.xml"/><Relationship Id="rId178" Type="http://schemas.openxmlformats.org/officeDocument/2006/relationships/ctrlProp" Target="../ctrlProps/ctrlProp177.xml"/><Relationship Id="rId61" Type="http://schemas.openxmlformats.org/officeDocument/2006/relationships/ctrlProp" Target="../ctrlProps/ctrlProp60.xml"/><Relationship Id="rId82" Type="http://schemas.openxmlformats.org/officeDocument/2006/relationships/ctrlProp" Target="../ctrlProps/ctrlProp81.xml"/><Relationship Id="rId152" Type="http://schemas.openxmlformats.org/officeDocument/2006/relationships/ctrlProp" Target="../ctrlProps/ctrlProp151.xml"/><Relationship Id="rId173" Type="http://schemas.openxmlformats.org/officeDocument/2006/relationships/ctrlProp" Target="../ctrlProps/ctrlProp172.xml"/><Relationship Id="rId19" Type="http://schemas.openxmlformats.org/officeDocument/2006/relationships/ctrlProp" Target="../ctrlProps/ctrlProp18.xml"/><Relationship Id="rId14" Type="http://schemas.openxmlformats.org/officeDocument/2006/relationships/ctrlProp" Target="../ctrlProps/ctrlProp13.xml"/><Relationship Id="rId30" Type="http://schemas.openxmlformats.org/officeDocument/2006/relationships/ctrlProp" Target="../ctrlProps/ctrlProp29.xml"/><Relationship Id="rId35" Type="http://schemas.openxmlformats.org/officeDocument/2006/relationships/ctrlProp" Target="../ctrlProps/ctrlProp34.xml"/><Relationship Id="rId56" Type="http://schemas.openxmlformats.org/officeDocument/2006/relationships/ctrlProp" Target="../ctrlProps/ctrlProp55.xml"/><Relationship Id="rId77" Type="http://schemas.openxmlformats.org/officeDocument/2006/relationships/ctrlProp" Target="../ctrlProps/ctrlProp76.xml"/><Relationship Id="rId100" Type="http://schemas.openxmlformats.org/officeDocument/2006/relationships/ctrlProp" Target="../ctrlProps/ctrlProp99.xml"/><Relationship Id="rId105" Type="http://schemas.openxmlformats.org/officeDocument/2006/relationships/ctrlProp" Target="../ctrlProps/ctrlProp104.xml"/><Relationship Id="rId126" Type="http://schemas.openxmlformats.org/officeDocument/2006/relationships/ctrlProp" Target="../ctrlProps/ctrlProp125.xml"/><Relationship Id="rId147" Type="http://schemas.openxmlformats.org/officeDocument/2006/relationships/ctrlProp" Target="../ctrlProps/ctrlProp146.xml"/><Relationship Id="rId168" Type="http://schemas.openxmlformats.org/officeDocument/2006/relationships/ctrlProp" Target="../ctrlProps/ctrlProp167.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93" Type="http://schemas.openxmlformats.org/officeDocument/2006/relationships/ctrlProp" Target="../ctrlProps/ctrlProp92.xml"/><Relationship Id="rId98" Type="http://schemas.openxmlformats.org/officeDocument/2006/relationships/ctrlProp" Target="../ctrlProps/ctrlProp97.xml"/><Relationship Id="rId121" Type="http://schemas.openxmlformats.org/officeDocument/2006/relationships/ctrlProp" Target="../ctrlProps/ctrlProp120.xml"/><Relationship Id="rId142" Type="http://schemas.openxmlformats.org/officeDocument/2006/relationships/ctrlProp" Target="../ctrlProps/ctrlProp141.xml"/><Relationship Id="rId163" Type="http://schemas.openxmlformats.org/officeDocument/2006/relationships/ctrlProp" Target="../ctrlProps/ctrlProp162.xml"/><Relationship Id="rId184" Type="http://schemas.openxmlformats.org/officeDocument/2006/relationships/ctrlProp" Target="../ctrlProps/ctrlProp183.xml"/><Relationship Id="rId189" Type="http://schemas.openxmlformats.org/officeDocument/2006/relationships/ctrlProp" Target="../ctrlProps/ctrlProp188.xml"/><Relationship Id="rId3" Type="http://schemas.openxmlformats.org/officeDocument/2006/relationships/vmlDrawing" Target="../drawings/vmlDrawing2.vml"/><Relationship Id="rId25" Type="http://schemas.openxmlformats.org/officeDocument/2006/relationships/ctrlProp" Target="../ctrlProps/ctrlProp24.xml"/><Relationship Id="rId46" Type="http://schemas.openxmlformats.org/officeDocument/2006/relationships/ctrlProp" Target="../ctrlProps/ctrlProp45.xml"/><Relationship Id="rId67" Type="http://schemas.openxmlformats.org/officeDocument/2006/relationships/ctrlProp" Target="../ctrlProps/ctrlProp66.xml"/><Relationship Id="rId116" Type="http://schemas.openxmlformats.org/officeDocument/2006/relationships/ctrlProp" Target="../ctrlProps/ctrlProp115.xml"/><Relationship Id="rId137" Type="http://schemas.openxmlformats.org/officeDocument/2006/relationships/ctrlProp" Target="../ctrlProps/ctrlProp136.xml"/><Relationship Id="rId158" Type="http://schemas.openxmlformats.org/officeDocument/2006/relationships/ctrlProp" Target="../ctrlProps/ctrlProp157.xml"/><Relationship Id="rId20" Type="http://schemas.openxmlformats.org/officeDocument/2006/relationships/ctrlProp" Target="../ctrlProps/ctrlProp19.xml"/><Relationship Id="rId41" Type="http://schemas.openxmlformats.org/officeDocument/2006/relationships/ctrlProp" Target="../ctrlProps/ctrlProp40.xml"/><Relationship Id="rId62" Type="http://schemas.openxmlformats.org/officeDocument/2006/relationships/ctrlProp" Target="../ctrlProps/ctrlProp61.xml"/><Relationship Id="rId83" Type="http://schemas.openxmlformats.org/officeDocument/2006/relationships/ctrlProp" Target="../ctrlProps/ctrlProp82.xml"/><Relationship Id="rId88" Type="http://schemas.openxmlformats.org/officeDocument/2006/relationships/ctrlProp" Target="../ctrlProps/ctrlProp87.xml"/><Relationship Id="rId111" Type="http://schemas.openxmlformats.org/officeDocument/2006/relationships/ctrlProp" Target="../ctrlProps/ctrlProp110.xml"/><Relationship Id="rId132" Type="http://schemas.openxmlformats.org/officeDocument/2006/relationships/ctrlProp" Target="../ctrlProps/ctrlProp131.xml"/><Relationship Id="rId153" Type="http://schemas.openxmlformats.org/officeDocument/2006/relationships/ctrlProp" Target="../ctrlProps/ctrlProp152.xml"/><Relationship Id="rId174" Type="http://schemas.openxmlformats.org/officeDocument/2006/relationships/ctrlProp" Target="../ctrlProps/ctrlProp173.xml"/><Relationship Id="rId179" Type="http://schemas.openxmlformats.org/officeDocument/2006/relationships/ctrlProp" Target="../ctrlProps/ctrlProp178.xml"/><Relationship Id="rId190" Type="http://schemas.openxmlformats.org/officeDocument/2006/relationships/comments" Target="../comments2.xml"/><Relationship Id="rId15" Type="http://schemas.openxmlformats.org/officeDocument/2006/relationships/ctrlProp" Target="../ctrlProps/ctrlProp14.xml"/><Relationship Id="rId36" Type="http://schemas.openxmlformats.org/officeDocument/2006/relationships/ctrlProp" Target="../ctrlProps/ctrlProp35.xml"/><Relationship Id="rId57" Type="http://schemas.openxmlformats.org/officeDocument/2006/relationships/ctrlProp" Target="../ctrlProps/ctrlProp56.xml"/><Relationship Id="rId106" Type="http://schemas.openxmlformats.org/officeDocument/2006/relationships/ctrlProp" Target="../ctrlProps/ctrlProp105.xml"/><Relationship Id="rId127" Type="http://schemas.openxmlformats.org/officeDocument/2006/relationships/ctrlProp" Target="../ctrlProps/ctrlProp126.xml"/><Relationship Id="rId10" Type="http://schemas.openxmlformats.org/officeDocument/2006/relationships/ctrlProp" Target="../ctrlProps/ctrlProp9.xml"/><Relationship Id="rId31" Type="http://schemas.openxmlformats.org/officeDocument/2006/relationships/ctrlProp" Target="../ctrlProps/ctrlProp30.xml"/><Relationship Id="rId52" Type="http://schemas.openxmlformats.org/officeDocument/2006/relationships/ctrlProp" Target="../ctrlProps/ctrlProp51.xml"/><Relationship Id="rId73" Type="http://schemas.openxmlformats.org/officeDocument/2006/relationships/ctrlProp" Target="../ctrlProps/ctrlProp72.xml"/><Relationship Id="rId78" Type="http://schemas.openxmlformats.org/officeDocument/2006/relationships/ctrlProp" Target="../ctrlProps/ctrlProp77.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 Id="rId122" Type="http://schemas.openxmlformats.org/officeDocument/2006/relationships/ctrlProp" Target="../ctrlProps/ctrlProp121.xml"/><Relationship Id="rId143" Type="http://schemas.openxmlformats.org/officeDocument/2006/relationships/ctrlProp" Target="../ctrlProps/ctrlProp142.xml"/><Relationship Id="rId148" Type="http://schemas.openxmlformats.org/officeDocument/2006/relationships/ctrlProp" Target="../ctrlProps/ctrlProp147.xml"/><Relationship Id="rId164" Type="http://schemas.openxmlformats.org/officeDocument/2006/relationships/ctrlProp" Target="../ctrlProps/ctrlProp163.xml"/><Relationship Id="rId169" Type="http://schemas.openxmlformats.org/officeDocument/2006/relationships/ctrlProp" Target="../ctrlProps/ctrlProp168.xml"/><Relationship Id="rId185" Type="http://schemas.openxmlformats.org/officeDocument/2006/relationships/ctrlProp" Target="../ctrlProps/ctrlProp184.xml"/><Relationship Id="rId4" Type="http://schemas.openxmlformats.org/officeDocument/2006/relationships/ctrlProp" Target="../ctrlProps/ctrlProp3.xml"/><Relationship Id="rId9" Type="http://schemas.openxmlformats.org/officeDocument/2006/relationships/ctrlProp" Target="../ctrlProps/ctrlProp8.xml"/><Relationship Id="rId180" Type="http://schemas.openxmlformats.org/officeDocument/2006/relationships/ctrlProp" Target="../ctrlProps/ctrlProp179.xml"/><Relationship Id="rId26" Type="http://schemas.openxmlformats.org/officeDocument/2006/relationships/ctrlProp" Target="../ctrlProps/ctrlProp25.xml"/><Relationship Id="rId47" Type="http://schemas.openxmlformats.org/officeDocument/2006/relationships/ctrlProp" Target="../ctrlProps/ctrlProp46.xml"/><Relationship Id="rId68" Type="http://schemas.openxmlformats.org/officeDocument/2006/relationships/ctrlProp" Target="../ctrlProps/ctrlProp67.xml"/><Relationship Id="rId89" Type="http://schemas.openxmlformats.org/officeDocument/2006/relationships/ctrlProp" Target="../ctrlProps/ctrlProp88.xml"/><Relationship Id="rId112" Type="http://schemas.openxmlformats.org/officeDocument/2006/relationships/ctrlProp" Target="../ctrlProps/ctrlProp111.xml"/><Relationship Id="rId133" Type="http://schemas.openxmlformats.org/officeDocument/2006/relationships/ctrlProp" Target="../ctrlProps/ctrlProp132.xml"/><Relationship Id="rId154" Type="http://schemas.openxmlformats.org/officeDocument/2006/relationships/ctrlProp" Target="../ctrlProps/ctrlProp153.xml"/><Relationship Id="rId175" Type="http://schemas.openxmlformats.org/officeDocument/2006/relationships/ctrlProp" Target="../ctrlProps/ctrlProp174.xml"/><Relationship Id="rId16" Type="http://schemas.openxmlformats.org/officeDocument/2006/relationships/ctrlProp" Target="../ctrlProps/ctrlProp15.xml"/><Relationship Id="rId37" Type="http://schemas.openxmlformats.org/officeDocument/2006/relationships/ctrlProp" Target="../ctrlProps/ctrlProp36.xml"/><Relationship Id="rId58" Type="http://schemas.openxmlformats.org/officeDocument/2006/relationships/ctrlProp" Target="../ctrlProps/ctrlProp57.xml"/><Relationship Id="rId79" Type="http://schemas.openxmlformats.org/officeDocument/2006/relationships/ctrlProp" Target="../ctrlProps/ctrlProp78.xml"/><Relationship Id="rId102" Type="http://schemas.openxmlformats.org/officeDocument/2006/relationships/ctrlProp" Target="../ctrlProps/ctrlProp101.xml"/><Relationship Id="rId123" Type="http://schemas.openxmlformats.org/officeDocument/2006/relationships/ctrlProp" Target="../ctrlProps/ctrlProp122.xml"/><Relationship Id="rId144" Type="http://schemas.openxmlformats.org/officeDocument/2006/relationships/ctrlProp" Target="../ctrlProps/ctrlProp143.xml"/><Relationship Id="rId90" Type="http://schemas.openxmlformats.org/officeDocument/2006/relationships/ctrlProp" Target="../ctrlProps/ctrlProp89.xml"/><Relationship Id="rId165" Type="http://schemas.openxmlformats.org/officeDocument/2006/relationships/ctrlProp" Target="../ctrlProps/ctrlProp164.xml"/><Relationship Id="rId186" Type="http://schemas.openxmlformats.org/officeDocument/2006/relationships/ctrlProp" Target="../ctrlProps/ctrlProp185.xml"/><Relationship Id="rId27" Type="http://schemas.openxmlformats.org/officeDocument/2006/relationships/ctrlProp" Target="../ctrlProps/ctrlProp26.xml"/><Relationship Id="rId48" Type="http://schemas.openxmlformats.org/officeDocument/2006/relationships/ctrlProp" Target="../ctrlProps/ctrlProp47.xml"/><Relationship Id="rId69" Type="http://schemas.openxmlformats.org/officeDocument/2006/relationships/ctrlProp" Target="../ctrlProps/ctrlProp68.xml"/><Relationship Id="rId113" Type="http://schemas.openxmlformats.org/officeDocument/2006/relationships/ctrlProp" Target="../ctrlProps/ctrlProp112.xml"/><Relationship Id="rId134" Type="http://schemas.openxmlformats.org/officeDocument/2006/relationships/ctrlProp" Target="../ctrlProps/ctrlProp133.xml"/><Relationship Id="rId80" Type="http://schemas.openxmlformats.org/officeDocument/2006/relationships/ctrlProp" Target="../ctrlProps/ctrlProp79.xml"/><Relationship Id="rId155" Type="http://schemas.openxmlformats.org/officeDocument/2006/relationships/ctrlProp" Target="../ctrlProps/ctrlProp154.xml"/><Relationship Id="rId176" Type="http://schemas.openxmlformats.org/officeDocument/2006/relationships/ctrlProp" Target="../ctrlProps/ctrlProp175.xml"/><Relationship Id="rId17" Type="http://schemas.openxmlformats.org/officeDocument/2006/relationships/ctrlProp" Target="../ctrlProps/ctrlProp16.xml"/><Relationship Id="rId38" Type="http://schemas.openxmlformats.org/officeDocument/2006/relationships/ctrlProp" Target="../ctrlProps/ctrlProp37.xml"/><Relationship Id="rId59" Type="http://schemas.openxmlformats.org/officeDocument/2006/relationships/ctrlProp" Target="../ctrlProps/ctrlProp58.xml"/><Relationship Id="rId103" Type="http://schemas.openxmlformats.org/officeDocument/2006/relationships/ctrlProp" Target="../ctrlProps/ctrlProp102.xml"/><Relationship Id="rId124" Type="http://schemas.openxmlformats.org/officeDocument/2006/relationships/ctrlProp" Target="../ctrlProps/ctrlProp123.xml"/><Relationship Id="rId70" Type="http://schemas.openxmlformats.org/officeDocument/2006/relationships/ctrlProp" Target="../ctrlProps/ctrlProp69.xml"/><Relationship Id="rId91" Type="http://schemas.openxmlformats.org/officeDocument/2006/relationships/ctrlProp" Target="../ctrlProps/ctrlProp90.xml"/><Relationship Id="rId145" Type="http://schemas.openxmlformats.org/officeDocument/2006/relationships/ctrlProp" Target="../ctrlProps/ctrlProp144.xml"/><Relationship Id="rId166" Type="http://schemas.openxmlformats.org/officeDocument/2006/relationships/ctrlProp" Target="../ctrlProps/ctrlProp165.xml"/><Relationship Id="rId187" Type="http://schemas.openxmlformats.org/officeDocument/2006/relationships/ctrlProp" Target="../ctrlProps/ctrlProp186.xml"/><Relationship Id="rId1" Type="http://schemas.openxmlformats.org/officeDocument/2006/relationships/printerSettings" Target="../printerSettings/printerSettings2.bin"/><Relationship Id="rId28" Type="http://schemas.openxmlformats.org/officeDocument/2006/relationships/ctrlProp" Target="../ctrlProps/ctrlProp27.xml"/><Relationship Id="rId49" Type="http://schemas.openxmlformats.org/officeDocument/2006/relationships/ctrlProp" Target="../ctrlProps/ctrlProp48.xml"/><Relationship Id="rId114" Type="http://schemas.openxmlformats.org/officeDocument/2006/relationships/ctrlProp" Target="../ctrlProps/ctrlProp113.xml"/><Relationship Id="rId60" Type="http://schemas.openxmlformats.org/officeDocument/2006/relationships/ctrlProp" Target="../ctrlProps/ctrlProp59.xml"/><Relationship Id="rId81" Type="http://schemas.openxmlformats.org/officeDocument/2006/relationships/ctrlProp" Target="../ctrlProps/ctrlProp80.xml"/><Relationship Id="rId135" Type="http://schemas.openxmlformats.org/officeDocument/2006/relationships/ctrlProp" Target="../ctrlProps/ctrlProp134.xml"/><Relationship Id="rId156" Type="http://schemas.openxmlformats.org/officeDocument/2006/relationships/ctrlProp" Target="../ctrlProps/ctrlProp155.xml"/><Relationship Id="rId177" Type="http://schemas.openxmlformats.org/officeDocument/2006/relationships/ctrlProp" Target="../ctrlProps/ctrlProp17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0000"/>
  </sheetPr>
  <dimension ref="A1:I65"/>
  <sheetViews>
    <sheetView showGridLines="0" tabSelected="1" view="pageBreakPreview" zoomScale="130" zoomScaleNormal="100" zoomScaleSheetLayoutView="130" workbookViewId="0">
      <selection activeCell="D27" sqref="D27"/>
    </sheetView>
  </sheetViews>
  <sheetFormatPr defaultRowHeight="16.5"/>
  <cols>
    <col min="1" max="1" width="2.375" style="1" customWidth="1"/>
    <col min="2" max="2" width="4.875" style="1" customWidth="1"/>
    <col min="3" max="3" width="25.25" style="1" customWidth="1"/>
    <col min="4" max="4" width="45.75" style="1" customWidth="1"/>
    <col min="5" max="5" width="10.375" style="1" bestFit="1" customWidth="1"/>
    <col min="6" max="7" width="9" style="1"/>
    <col min="8" max="8" width="9" style="1" customWidth="1"/>
    <col min="9" max="9" width="12" style="1" hidden="1" customWidth="1"/>
    <col min="10" max="16384" width="9" style="1"/>
  </cols>
  <sheetData>
    <row r="1" spans="1:9" ht="30" customHeight="1">
      <c r="A1" s="293" t="s">
        <v>191</v>
      </c>
      <c r="B1" s="293"/>
      <c r="C1" s="293"/>
      <c r="D1" s="293"/>
    </row>
    <row r="2" spans="1:9" ht="30" customHeight="1">
      <c r="A2" s="36"/>
      <c r="B2" s="36"/>
      <c r="C2" s="36"/>
      <c r="D2" s="36"/>
    </row>
    <row r="3" spans="1:9">
      <c r="A3" s="37"/>
      <c r="B3" s="37"/>
      <c r="C3" s="37"/>
      <c r="D3" s="37"/>
    </row>
    <row r="4" spans="1:9">
      <c r="A4" s="37"/>
      <c r="B4" s="38" t="s">
        <v>378</v>
      </c>
      <c r="C4" s="37"/>
      <c r="D4" s="37"/>
    </row>
    <row r="5" spans="1:9">
      <c r="A5" s="37"/>
      <c r="B5" s="38" t="s">
        <v>190</v>
      </c>
      <c r="C5" s="37"/>
      <c r="D5" s="37"/>
    </row>
    <row r="6" spans="1:9">
      <c r="A6" s="37"/>
      <c r="B6" s="37"/>
      <c r="C6" s="37"/>
      <c r="D6" s="37"/>
    </row>
    <row r="7" spans="1:9" ht="20.100000000000001" customHeight="1">
      <c r="A7" s="37" t="s">
        <v>142</v>
      </c>
      <c r="B7" s="37"/>
      <c r="C7" s="37"/>
      <c r="D7" s="37"/>
    </row>
    <row r="8" spans="1:9" ht="20.100000000000001" customHeight="1">
      <c r="A8" s="39" t="b">
        <v>0</v>
      </c>
      <c r="B8" s="31"/>
      <c r="C8" s="37" t="s">
        <v>144</v>
      </c>
      <c r="D8" s="37"/>
      <c r="I8" s="28" t="b">
        <v>0</v>
      </c>
    </row>
    <row r="9" spans="1:9" ht="20.100000000000001" customHeight="1">
      <c r="A9" s="39" t="b">
        <v>0</v>
      </c>
      <c r="B9" s="31"/>
      <c r="C9" s="37" t="s">
        <v>143</v>
      </c>
      <c r="D9" s="37"/>
      <c r="I9" s="28" t="b">
        <v>0</v>
      </c>
    </row>
    <row r="10" spans="1:9">
      <c r="A10" s="39"/>
      <c r="B10" s="37"/>
      <c r="C10" s="37"/>
      <c r="D10" s="37"/>
      <c r="I10" s="28">
        <f>COUNTIF(I8:I9,"TRUE")</f>
        <v>0</v>
      </c>
    </row>
    <row r="11" spans="1:9" ht="29.25" customHeight="1">
      <c r="A11" s="39"/>
      <c r="B11" s="296" t="s">
        <v>288</v>
      </c>
      <c r="C11" s="296"/>
      <c r="D11" s="295" t="str">
        <f>IF(OR(I11&gt;0,I10&lt;2),"未入力の項目がありますので、ご確認ください。","")</f>
        <v>未入力の項目がありますので、ご確認ください。</v>
      </c>
      <c r="I11" s="28">
        <f>COUNTBLANK(D15)+COUNTBLANK(D19:D28)+COUNTBLANK(D30:D31)+COUNTBLANK(D33:D34)+COUNTBLANK(D39:D40)+COUNTBLANK(D42:D44)+COUNTBLANK(D48:D52)</f>
        <v>25</v>
      </c>
    </row>
    <row r="12" spans="1:9" ht="29.25" customHeight="1">
      <c r="A12" s="39"/>
      <c r="B12" s="294" t="s">
        <v>287</v>
      </c>
      <c r="C12" s="294"/>
      <c r="D12" s="295"/>
    </row>
    <row r="13" spans="1:9" ht="16.5" customHeight="1">
      <c r="A13" s="39"/>
      <c r="B13" s="37"/>
      <c r="C13" s="37"/>
      <c r="D13" s="40"/>
    </row>
    <row r="14" spans="1:9" ht="16.5" customHeight="1">
      <c r="A14" s="37" t="s">
        <v>168</v>
      </c>
      <c r="B14" s="37"/>
      <c r="C14" s="37"/>
      <c r="D14" s="41"/>
    </row>
    <row r="15" spans="1:9" ht="20.100000000000001" customHeight="1">
      <c r="A15" s="290" t="s">
        <v>106</v>
      </c>
      <c r="B15" s="291"/>
      <c r="C15" s="292"/>
      <c r="D15" s="26"/>
    </row>
    <row r="16" spans="1:9">
      <c r="A16" s="37"/>
      <c r="B16" s="37"/>
      <c r="C16" s="37"/>
      <c r="D16" s="42"/>
    </row>
    <row r="17" spans="1:4" ht="18.75">
      <c r="A17" s="43" t="s">
        <v>173</v>
      </c>
      <c r="B17" s="37"/>
      <c r="C17" s="37"/>
      <c r="D17" s="42"/>
    </row>
    <row r="18" spans="1:4" ht="20.100000000000001" customHeight="1">
      <c r="A18" s="290" t="s">
        <v>192</v>
      </c>
      <c r="B18" s="291"/>
      <c r="C18" s="292"/>
      <c r="D18" s="29"/>
    </row>
    <row r="19" spans="1:4" ht="20.100000000000001" customHeight="1">
      <c r="A19" s="290" t="s">
        <v>167</v>
      </c>
      <c r="B19" s="291"/>
      <c r="C19" s="292"/>
      <c r="D19" s="27"/>
    </row>
    <row r="20" spans="1:4" ht="20.100000000000001" customHeight="1">
      <c r="A20" s="290" t="s">
        <v>16</v>
      </c>
      <c r="B20" s="291"/>
      <c r="C20" s="292"/>
      <c r="D20" s="27"/>
    </row>
    <row r="21" spans="1:4" ht="20.100000000000001" customHeight="1">
      <c r="A21" s="290" t="s">
        <v>2</v>
      </c>
      <c r="B21" s="291"/>
      <c r="C21" s="292"/>
      <c r="D21" s="27"/>
    </row>
    <row r="22" spans="1:4" ht="20.100000000000001" customHeight="1">
      <c r="A22" s="290" t="s">
        <v>3</v>
      </c>
      <c r="B22" s="291"/>
      <c r="C22" s="292"/>
      <c r="D22" s="27"/>
    </row>
    <row r="23" spans="1:4" ht="20.100000000000001" customHeight="1">
      <c r="A23" s="290" t="s">
        <v>170</v>
      </c>
      <c r="B23" s="291"/>
      <c r="C23" s="292"/>
      <c r="D23" s="27"/>
    </row>
    <row r="24" spans="1:4" ht="39" customHeight="1">
      <c r="A24" s="290" t="s">
        <v>147</v>
      </c>
      <c r="B24" s="291"/>
      <c r="C24" s="292"/>
      <c r="D24" s="27"/>
    </row>
    <row r="25" spans="1:4" ht="20.100000000000001" customHeight="1">
      <c r="A25" s="290" t="s">
        <v>166</v>
      </c>
      <c r="B25" s="291"/>
      <c r="C25" s="292"/>
      <c r="D25" s="27"/>
    </row>
    <row r="26" spans="1:4" ht="20.100000000000001" customHeight="1">
      <c r="A26" s="290" t="s">
        <v>188</v>
      </c>
      <c r="B26" s="291"/>
      <c r="C26" s="292"/>
      <c r="D26" s="27"/>
    </row>
    <row r="27" spans="1:4" ht="20.100000000000001" customHeight="1">
      <c r="A27" s="290" t="s">
        <v>193</v>
      </c>
      <c r="B27" s="291"/>
      <c r="C27" s="292"/>
      <c r="D27" s="27"/>
    </row>
    <row r="28" spans="1:4" ht="20.100000000000001" customHeight="1">
      <c r="A28" s="290" t="s">
        <v>141</v>
      </c>
      <c r="B28" s="291"/>
      <c r="C28" s="292"/>
      <c r="D28" s="27"/>
    </row>
    <row r="29" spans="1:4" ht="20.100000000000001" customHeight="1">
      <c r="A29" s="290" t="s">
        <v>153</v>
      </c>
      <c r="B29" s="291"/>
      <c r="C29" s="291"/>
      <c r="D29" s="292"/>
    </row>
    <row r="30" spans="1:4" ht="20.100000000000001" customHeight="1">
      <c r="A30" s="290" t="s">
        <v>174</v>
      </c>
      <c r="B30" s="291"/>
      <c r="C30" s="292"/>
      <c r="D30" s="27"/>
    </row>
    <row r="31" spans="1:4" ht="20.100000000000001" customHeight="1">
      <c r="A31" s="290" t="s">
        <v>175</v>
      </c>
      <c r="B31" s="291"/>
      <c r="C31" s="292"/>
      <c r="D31" s="27"/>
    </row>
    <row r="32" spans="1:4" ht="20.100000000000001" customHeight="1">
      <c r="A32" s="290" t="s">
        <v>176</v>
      </c>
      <c r="B32" s="291"/>
      <c r="C32" s="292"/>
      <c r="D32" s="44">
        <f>SUM(D30,D31)</f>
        <v>0</v>
      </c>
    </row>
    <row r="33" spans="1:4" ht="20.100000000000001" customHeight="1">
      <c r="A33" s="290" t="s">
        <v>177</v>
      </c>
      <c r="B33" s="291"/>
      <c r="C33" s="292"/>
      <c r="D33" s="27"/>
    </row>
    <row r="34" spans="1:4" ht="20.100000000000001" customHeight="1">
      <c r="A34" s="290" t="s">
        <v>178</v>
      </c>
      <c r="B34" s="291"/>
      <c r="C34" s="292"/>
      <c r="D34" s="27"/>
    </row>
    <row r="35" spans="1:4" ht="20.100000000000001" customHeight="1">
      <c r="A35" s="290" t="s">
        <v>179</v>
      </c>
      <c r="B35" s="291"/>
      <c r="C35" s="292"/>
      <c r="D35" s="44">
        <f>SUM(D33,D34)</f>
        <v>0</v>
      </c>
    </row>
    <row r="36" spans="1:4" ht="20.100000000000001" customHeight="1">
      <c r="A36" s="290" t="s">
        <v>180</v>
      </c>
      <c r="B36" s="291"/>
      <c r="C36" s="292"/>
      <c r="D36" s="44">
        <f>SUM(D32,D35)</f>
        <v>0</v>
      </c>
    </row>
    <row r="37" spans="1:4" ht="20.100000000000001" customHeight="1">
      <c r="A37" s="290" t="s">
        <v>186</v>
      </c>
      <c r="B37" s="291"/>
      <c r="C37" s="292"/>
      <c r="D37" s="45">
        <f>IF(SUM(D31,D34)=0,0,SUM(D31,D34)/D36)</f>
        <v>0</v>
      </c>
    </row>
    <row r="38" spans="1:4" ht="20.100000000000001" customHeight="1">
      <c r="A38" s="290" t="s">
        <v>187</v>
      </c>
      <c r="B38" s="291"/>
      <c r="C38" s="292"/>
      <c r="D38" s="45">
        <f>IF(D31=0,0,D31/D32)</f>
        <v>0</v>
      </c>
    </row>
    <row r="39" spans="1:4" ht="20.100000000000001" customHeight="1">
      <c r="A39" s="290" t="s">
        <v>181</v>
      </c>
      <c r="B39" s="291"/>
      <c r="C39" s="292"/>
      <c r="D39" s="27"/>
    </row>
    <row r="40" spans="1:4" ht="20.100000000000001" customHeight="1">
      <c r="A40" s="290" t="s">
        <v>182</v>
      </c>
      <c r="B40" s="291"/>
      <c r="C40" s="292"/>
      <c r="D40" s="27"/>
    </row>
    <row r="41" spans="1:4" ht="20.100000000000001" customHeight="1">
      <c r="A41" s="290" t="s">
        <v>183</v>
      </c>
      <c r="B41" s="291"/>
      <c r="C41" s="292"/>
      <c r="D41" s="44">
        <f>SUM(D39:D40)</f>
        <v>0</v>
      </c>
    </row>
    <row r="42" spans="1:4" ht="20.100000000000001" customHeight="1">
      <c r="A42" s="290" t="s">
        <v>184</v>
      </c>
      <c r="B42" s="291"/>
      <c r="C42" s="292"/>
      <c r="D42" s="27"/>
    </row>
    <row r="43" spans="1:4" ht="20.100000000000001" customHeight="1">
      <c r="A43" s="290" t="s">
        <v>185</v>
      </c>
      <c r="B43" s="291"/>
      <c r="C43" s="292"/>
      <c r="D43" s="27"/>
    </row>
    <row r="44" spans="1:4" ht="20.100000000000001" customHeight="1">
      <c r="A44" s="290" t="s">
        <v>148</v>
      </c>
      <c r="B44" s="291"/>
      <c r="C44" s="292"/>
      <c r="D44" s="27"/>
    </row>
    <row r="45" spans="1:4" ht="129.94999999999999" customHeight="1">
      <c r="A45" s="289" t="s">
        <v>216</v>
      </c>
      <c r="B45" s="289"/>
      <c r="C45" s="289"/>
      <c r="D45" s="289"/>
    </row>
    <row r="46" spans="1:4">
      <c r="A46" s="37"/>
      <c r="B46" s="37"/>
      <c r="C46" s="37"/>
      <c r="D46" s="37"/>
    </row>
    <row r="47" spans="1:4" ht="18.75">
      <c r="A47" s="43" t="s">
        <v>172</v>
      </c>
      <c r="B47" s="37"/>
      <c r="C47" s="37"/>
      <c r="D47" s="37"/>
    </row>
    <row r="48" spans="1:4" ht="20.100000000000001" customHeight="1">
      <c r="A48" s="46" t="s">
        <v>150</v>
      </c>
      <c r="B48" s="46"/>
      <c r="C48" s="46"/>
      <c r="D48" s="27"/>
    </row>
    <row r="49" spans="1:4" ht="20.100000000000001" customHeight="1">
      <c r="A49" s="46" t="s">
        <v>145</v>
      </c>
      <c r="B49" s="46"/>
      <c r="C49" s="46"/>
      <c r="D49" s="27"/>
    </row>
    <row r="50" spans="1:4" ht="20.100000000000001" customHeight="1">
      <c r="A50" s="46" t="s">
        <v>149</v>
      </c>
      <c r="B50" s="46"/>
      <c r="C50" s="46"/>
      <c r="D50" s="27"/>
    </row>
    <row r="51" spans="1:4" ht="20.100000000000001" customHeight="1">
      <c r="A51" s="46" t="s">
        <v>169</v>
      </c>
      <c r="B51" s="46"/>
      <c r="C51" s="46"/>
      <c r="D51" s="27"/>
    </row>
    <row r="52" spans="1:4" ht="20.100000000000001" customHeight="1">
      <c r="A52" s="46" t="s">
        <v>146</v>
      </c>
      <c r="B52" s="46"/>
      <c r="C52" s="46"/>
      <c r="D52" s="27"/>
    </row>
    <row r="53" spans="1:4" ht="20.100000000000001" customHeight="1">
      <c r="A53" s="46" t="s">
        <v>171</v>
      </c>
      <c r="B53" s="46"/>
      <c r="C53" s="46"/>
      <c r="D53" s="29"/>
    </row>
    <row r="54" spans="1:4" ht="39" customHeight="1">
      <c r="A54" s="46" t="s">
        <v>14</v>
      </c>
      <c r="B54" s="46"/>
      <c r="C54" s="46"/>
      <c r="D54" s="32"/>
    </row>
    <row r="55" spans="1:4" ht="20.100000000000001" customHeight="1">
      <c r="A55" s="46" t="s">
        <v>279</v>
      </c>
      <c r="B55" s="46"/>
      <c r="C55" s="46"/>
      <c r="D55" s="29"/>
    </row>
    <row r="56" spans="1:4" ht="39" customHeight="1">
      <c r="A56" s="46" t="s">
        <v>280</v>
      </c>
      <c r="B56" s="46"/>
      <c r="C56" s="46"/>
      <c r="D56" s="32"/>
    </row>
    <row r="57" spans="1:4">
      <c r="A57" s="37"/>
      <c r="B57" s="37"/>
      <c r="C57" s="37"/>
      <c r="D57" s="37"/>
    </row>
    <row r="58" spans="1:4">
      <c r="A58" s="37" t="s">
        <v>151</v>
      </c>
      <c r="B58" s="37"/>
      <c r="C58" s="37"/>
      <c r="D58" s="37"/>
    </row>
    <row r="59" spans="1:4">
      <c r="A59" s="37" t="s">
        <v>152</v>
      </c>
      <c r="B59" s="37"/>
      <c r="C59" s="37"/>
      <c r="D59" s="37"/>
    </row>
    <row r="60" spans="1:4" ht="120" customHeight="1">
      <c r="A60" s="286"/>
      <c r="B60" s="287"/>
      <c r="C60" s="287"/>
      <c r="D60" s="288"/>
    </row>
    <row r="61" spans="1:4">
      <c r="A61" s="37" t="s">
        <v>0</v>
      </c>
      <c r="B61" s="37"/>
      <c r="C61" s="37"/>
      <c r="D61" s="37"/>
    </row>
    <row r="62" spans="1:4">
      <c r="A62" s="37" t="s">
        <v>189</v>
      </c>
      <c r="B62" s="37"/>
      <c r="C62" s="37"/>
      <c r="D62" s="37"/>
    </row>
    <row r="63" spans="1:4">
      <c r="A63" s="37" t="s">
        <v>277</v>
      </c>
      <c r="B63" s="37"/>
      <c r="C63" s="37"/>
      <c r="D63" s="37" t="s">
        <v>278</v>
      </c>
    </row>
    <row r="64" spans="1:4">
      <c r="A64" s="37" t="s">
        <v>338</v>
      </c>
      <c r="B64" s="37"/>
      <c r="C64" s="37"/>
      <c r="D64" s="47" t="s">
        <v>381</v>
      </c>
    </row>
    <row r="65" spans="1:4">
      <c r="A65" s="37"/>
      <c r="B65" s="37"/>
      <c r="C65" s="37" t="s">
        <v>337</v>
      </c>
      <c r="D65" s="37" t="s">
        <v>380</v>
      </c>
    </row>
  </sheetData>
  <sheetProtection algorithmName="SHA-512" hashValue="B4sS2s0dVTLQ1zq8a7yZBMo5vA31f2OJioAGrLFoPGOrLp1lF0lfxsOSL+BNhBGubskFdxiFn1FiBdu4lwyTyw==" saltValue="fNk+0qiSUueGVwGagIscVQ==" spinCount="100000" sheet="1" objects="1" scenarios="1"/>
  <mergeCells count="34">
    <mergeCell ref="A31:C31"/>
    <mergeCell ref="A32:C32"/>
    <mergeCell ref="A1:D1"/>
    <mergeCell ref="A15:C15"/>
    <mergeCell ref="A28:C28"/>
    <mergeCell ref="B12:C12"/>
    <mergeCell ref="A18:C18"/>
    <mergeCell ref="A19:C19"/>
    <mergeCell ref="A20:C20"/>
    <mergeCell ref="A21:C21"/>
    <mergeCell ref="A22:C22"/>
    <mergeCell ref="A23:C23"/>
    <mergeCell ref="A24:C24"/>
    <mergeCell ref="A25:C25"/>
    <mergeCell ref="D11:D12"/>
    <mergeCell ref="A26:C26"/>
    <mergeCell ref="A27:C27"/>
    <mergeCell ref="B11:C11"/>
    <mergeCell ref="A60:D60"/>
    <mergeCell ref="A45:D45"/>
    <mergeCell ref="A44:C44"/>
    <mergeCell ref="A29:D29"/>
    <mergeCell ref="A40:C40"/>
    <mergeCell ref="A41:C41"/>
    <mergeCell ref="A42:C42"/>
    <mergeCell ref="A43:C43"/>
    <mergeCell ref="A37:C37"/>
    <mergeCell ref="A38:C38"/>
    <mergeCell ref="A34:C34"/>
    <mergeCell ref="A35:C35"/>
    <mergeCell ref="A36:C36"/>
    <mergeCell ref="A39:C39"/>
    <mergeCell ref="A33:C33"/>
    <mergeCell ref="A30:C30"/>
  </mergeCells>
  <phoneticPr fontId="1"/>
  <dataValidations count="3">
    <dataValidation type="whole" allowBlank="1" showInputMessage="1" showErrorMessage="1" error="半角数字7桁で入力してください" sqref="D23 D53 D55" xr:uid="{00000000-0002-0000-0000-000000000000}">
      <formula1>0</formula1>
      <formula2>9999999</formula2>
    </dataValidation>
    <dataValidation type="list" allowBlank="1" showInputMessage="1" showErrorMessage="1" sqref="D27" xr:uid="{00000000-0002-0000-0000-000001000000}">
      <formula1>"小規模事業者,中小企業,大企業"</formula1>
    </dataValidation>
    <dataValidation type="whole" operator="greaterThanOrEqual" allowBlank="1" showInputMessage="1" showErrorMessage="1" sqref="D26 D39:D40 D33:D34 D30:D31 D42:D44" xr:uid="{00000000-0002-0000-0000-000002000000}">
      <formula1>0</formula1>
    </dataValidation>
  </dataValidations>
  <pageMargins left="0.7" right="0.7" top="0.75" bottom="0.75" header="0.3" footer="0.3"/>
  <pageSetup paperSize="9" scale="95" orientation="portrait" horizontalDpi="300" verticalDpi="300" r:id="rId1"/>
  <rowBreaks count="1" manualBreakCount="1">
    <brk id="3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locked="0" defaultSize="0" autoFill="0" autoLine="0" autoPict="0">
                <anchor moveWithCells="1">
                  <from>
                    <xdr:col>1</xdr:col>
                    <xdr:colOff>66675</xdr:colOff>
                    <xdr:row>6</xdr:row>
                    <xdr:rowOff>238125</xdr:rowOff>
                  </from>
                  <to>
                    <xdr:col>2</xdr:col>
                    <xdr:colOff>66675</xdr:colOff>
                    <xdr:row>7</xdr:row>
                    <xdr:rowOff>209550</xdr:rowOff>
                  </to>
                </anchor>
              </controlPr>
            </control>
          </mc:Choice>
        </mc:AlternateContent>
        <mc:AlternateContent xmlns:mc="http://schemas.openxmlformats.org/markup-compatibility/2006">
          <mc:Choice Requires="x14">
            <control shapeId="4099" r:id="rId5" name="Check Box 3">
              <controlPr locked="0" defaultSize="0" autoFill="0" autoLine="0" autoPict="0">
                <anchor moveWithCells="1">
                  <from>
                    <xdr:col>1</xdr:col>
                    <xdr:colOff>66675</xdr:colOff>
                    <xdr:row>8</xdr:row>
                    <xdr:rowOff>0</xdr:rowOff>
                  </from>
                  <to>
                    <xdr:col>2</xdr:col>
                    <xdr:colOff>66675</xdr:colOff>
                    <xdr:row>8</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●入力不要●産業分類!$B$2:$B$20</xm:f>
          </x14:formula1>
          <xm:sqref>D25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0000"/>
    <pageSetUpPr fitToPage="1"/>
  </sheetPr>
  <dimension ref="A1:R304"/>
  <sheetViews>
    <sheetView showGridLines="0" showWhiteSpace="0" view="pageBreakPreview" topLeftCell="A25" zoomScale="85" zoomScaleNormal="93" zoomScaleSheetLayoutView="85" zoomScalePageLayoutView="60" workbookViewId="0">
      <selection activeCell="I44" sqref="I44"/>
    </sheetView>
  </sheetViews>
  <sheetFormatPr defaultColWidth="9" defaultRowHeight="13.5"/>
  <cols>
    <col min="1" max="1" width="4.625" style="2" customWidth="1"/>
    <col min="2" max="2" width="40.5" style="2" customWidth="1"/>
    <col min="3" max="3" width="7.375" style="10" hidden="1" customWidth="1"/>
    <col min="4" max="4" width="5.5" style="8" customWidth="1"/>
    <col min="5" max="6" width="18.375" style="2" customWidth="1"/>
    <col min="7" max="7" width="9.25" style="2" bestFit="1" customWidth="1"/>
    <col min="8" max="8" width="7.375" style="8" hidden="1" customWidth="1"/>
    <col min="9" max="9" width="31.625" style="9" customWidth="1"/>
    <col min="10" max="10" width="6.625" style="8" customWidth="1"/>
    <col min="11" max="11" width="7.5" style="8" hidden="1" customWidth="1"/>
    <col min="12" max="12" width="5.625" style="8" hidden="1" customWidth="1"/>
    <col min="13" max="13" width="43.5" style="5" customWidth="1"/>
    <col min="14" max="14" width="9" style="2" customWidth="1"/>
    <col min="15" max="15" width="9" style="2"/>
    <col min="16" max="16" width="21.5" style="2" customWidth="1"/>
    <col min="17" max="16384" width="9" style="2"/>
  </cols>
  <sheetData>
    <row r="1" spans="1:18" ht="32.25" customHeight="1" thickBot="1">
      <c r="A1" s="48" t="s">
        <v>15</v>
      </c>
      <c r="B1" s="49"/>
      <c r="C1" s="50"/>
      <c r="D1" s="51"/>
      <c r="E1" s="52"/>
      <c r="F1" s="53"/>
      <c r="G1" s="53"/>
      <c r="H1" s="53"/>
      <c r="I1" s="54"/>
      <c r="J1" s="53"/>
      <c r="K1" s="53"/>
      <c r="L1" s="53"/>
      <c r="M1" s="53"/>
    </row>
    <row r="2" spans="1:18" ht="120" customHeight="1">
      <c r="A2" s="311"/>
      <c r="B2" s="429" t="s">
        <v>379</v>
      </c>
      <c r="C2" s="429"/>
      <c r="D2" s="429"/>
      <c r="E2" s="429"/>
      <c r="F2" s="429"/>
      <c r="G2" s="430"/>
      <c r="H2" s="53"/>
      <c r="I2" s="329" t="str">
        <f>IF(OR(I5="未入力または不備があります",I44="未入力または不備があります",I100="未入力または不備があります",I121="未入力または不備があります",I212="未入力または不備があります",I251="未入力または不備があります"),"未入力または不備の項目がありますので、ご確認ください","")</f>
        <v>未入力または不備の項目がありますので、ご確認ください</v>
      </c>
      <c r="J2" s="329"/>
      <c r="K2" s="329"/>
      <c r="L2" s="329"/>
      <c r="M2" s="329"/>
    </row>
    <row r="3" spans="1:18" ht="51" customHeight="1" thickBot="1">
      <c r="A3" s="312"/>
      <c r="B3" s="431"/>
      <c r="C3" s="431"/>
      <c r="D3" s="431"/>
      <c r="E3" s="431"/>
      <c r="F3" s="431"/>
      <c r="G3" s="432"/>
      <c r="H3" s="55"/>
      <c r="I3" s="473" t="s">
        <v>289</v>
      </c>
      <c r="J3" s="473"/>
      <c r="K3" s="56"/>
      <c r="L3" s="56"/>
      <c r="M3" s="57" t="str">
        <f>IF('■要入力！■申請書（表紙）'!D20="","",'■要入力！■申請書（表紙）'!D20)</f>
        <v/>
      </c>
      <c r="R3" s="4"/>
    </row>
    <row r="4" spans="1:18" ht="15.75" customHeight="1">
      <c r="A4" s="52"/>
      <c r="B4" s="52"/>
      <c r="C4" s="50"/>
      <c r="D4" s="58"/>
      <c r="E4" s="52"/>
      <c r="F4" s="52"/>
      <c r="G4" s="52"/>
      <c r="H4" s="52"/>
      <c r="I4" s="59"/>
      <c r="J4" s="52"/>
      <c r="K4" s="52"/>
      <c r="L4" s="52"/>
      <c r="M4" s="60"/>
    </row>
    <row r="5" spans="1:18" ht="41.25" customHeight="1">
      <c r="A5" s="61" t="s">
        <v>281</v>
      </c>
      <c r="B5" s="62"/>
      <c r="C5" s="63"/>
      <c r="D5" s="244"/>
      <c r="E5" s="245"/>
      <c r="F5" s="245"/>
      <c r="G5" s="246"/>
      <c r="H5" s="64"/>
      <c r="I5" s="65" t="str">
        <f>IF((COUNTBLANK(I7:I43))&lt;37,"未入力または不備があります","")</f>
        <v>未入力または不備があります</v>
      </c>
      <c r="J5" s="64"/>
      <c r="K5" s="64">
        <f>SUM(K7:K43)</f>
        <v>0</v>
      </c>
      <c r="L5" s="64">
        <f>SUM(L7:L43)</f>
        <v>16</v>
      </c>
      <c r="M5" s="66"/>
    </row>
    <row r="6" spans="1:18" s="13" customFormat="1" ht="24" customHeight="1">
      <c r="A6" s="67" t="s">
        <v>17</v>
      </c>
      <c r="B6" s="68"/>
      <c r="C6" s="69" t="s">
        <v>207</v>
      </c>
      <c r="D6" s="16" t="s">
        <v>206</v>
      </c>
      <c r="E6" s="147"/>
      <c r="F6" s="148"/>
      <c r="G6" s="148"/>
      <c r="H6" s="70" t="s">
        <v>207</v>
      </c>
      <c r="I6" s="71" t="s">
        <v>199</v>
      </c>
      <c r="J6" s="70" t="s">
        <v>201</v>
      </c>
      <c r="K6" s="70" t="s">
        <v>200</v>
      </c>
      <c r="L6" s="72" t="s">
        <v>105</v>
      </c>
      <c r="M6" s="73" t="s">
        <v>136</v>
      </c>
    </row>
    <row r="7" spans="1:18" ht="21" customHeight="1">
      <c r="A7" s="351">
        <v>1</v>
      </c>
      <c r="B7" s="358" t="s">
        <v>266</v>
      </c>
      <c r="C7" s="247"/>
      <c r="D7" s="149"/>
      <c r="E7" s="150" t="s">
        <v>393</v>
      </c>
      <c r="F7" s="151"/>
      <c r="G7" s="151"/>
      <c r="H7" s="74" t="str">
        <f>IF(OR(C7=1,C7=2),"","×")</f>
        <v>×</v>
      </c>
      <c r="I7" s="75" t="str">
        <f>IF(OR(C7="",C7=0),"どちらか１つを選択してください。","")</f>
        <v>どちらか１つを選択してください。</v>
      </c>
      <c r="J7" s="297" t="str">
        <f>IF($C7=1,"○",IF($C7=2,"×",""))</f>
        <v/>
      </c>
      <c r="K7" s="297">
        <f>IF(J7="○",4,0)</f>
        <v>0</v>
      </c>
      <c r="L7" s="321">
        <v>4</v>
      </c>
      <c r="M7" s="336" t="s">
        <v>339</v>
      </c>
    </row>
    <row r="8" spans="1:18" ht="21" customHeight="1">
      <c r="A8" s="351"/>
      <c r="B8" s="358"/>
      <c r="C8" s="248"/>
      <c r="D8" s="152"/>
      <c r="E8" s="153" t="s">
        <v>198</v>
      </c>
      <c r="F8" s="153"/>
      <c r="G8" s="153"/>
      <c r="H8" s="76"/>
      <c r="I8" s="77"/>
      <c r="J8" s="298"/>
      <c r="K8" s="298"/>
      <c r="L8" s="298"/>
      <c r="M8" s="336"/>
    </row>
    <row r="9" spans="1:18" ht="21" customHeight="1">
      <c r="A9" s="351"/>
      <c r="B9" s="358"/>
      <c r="C9" s="249" t="str">
        <f>IF(COUNTIF(C10:C14,"TRUE"),"○","×")</f>
        <v>×</v>
      </c>
      <c r="D9" s="154" t="s">
        <v>130</v>
      </c>
      <c r="E9" s="155"/>
      <c r="F9" s="155"/>
      <c r="G9" s="156"/>
      <c r="H9" s="78" t="str">
        <f>IF(AND(C9="×",J7="○"),"×","")</f>
        <v/>
      </c>
      <c r="I9" s="75" t="str">
        <f>IF(H9="×","選択肢を１つ以上選択してください","")</f>
        <v/>
      </c>
      <c r="J9" s="298"/>
      <c r="K9" s="298"/>
      <c r="L9" s="298"/>
      <c r="M9" s="336"/>
    </row>
    <row r="10" spans="1:18" ht="21" customHeight="1">
      <c r="A10" s="351"/>
      <c r="B10" s="358"/>
      <c r="C10" s="249" t="b">
        <v>0</v>
      </c>
      <c r="D10" s="30"/>
      <c r="E10" s="418" t="s">
        <v>195</v>
      </c>
      <c r="F10" s="418"/>
      <c r="G10" s="418"/>
      <c r="H10" s="78" t="str">
        <f>IF(AND(C9="○",J7="×"),"×","")</f>
        <v/>
      </c>
      <c r="I10" s="79" t="str">
        <f>IF(H10="×","選択肢を１つ以上選択した場合は「取り組んでいる」を選択してください","")</f>
        <v/>
      </c>
      <c r="J10" s="298"/>
      <c r="K10" s="298"/>
      <c r="L10" s="298"/>
      <c r="M10" s="336"/>
    </row>
    <row r="11" spans="1:18" ht="21" customHeight="1">
      <c r="A11" s="351"/>
      <c r="B11" s="358"/>
      <c r="C11" s="249" t="b">
        <v>0</v>
      </c>
      <c r="D11" s="157">
        <v>1</v>
      </c>
      <c r="E11" s="422" t="s">
        <v>18</v>
      </c>
      <c r="F11" s="422"/>
      <c r="G11" s="422"/>
      <c r="H11" s="78"/>
      <c r="I11" s="75"/>
      <c r="J11" s="298"/>
      <c r="K11" s="298"/>
      <c r="L11" s="298"/>
      <c r="M11" s="336"/>
    </row>
    <row r="12" spans="1:18" ht="21" customHeight="1">
      <c r="A12" s="351"/>
      <c r="B12" s="358"/>
      <c r="C12" s="249" t="b">
        <v>0</v>
      </c>
      <c r="D12" s="157"/>
      <c r="E12" s="422" t="s">
        <v>19</v>
      </c>
      <c r="F12" s="422"/>
      <c r="G12" s="422"/>
      <c r="H12" s="78"/>
      <c r="I12" s="75"/>
      <c r="J12" s="298"/>
      <c r="K12" s="298"/>
      <c r="L12" s="298"/>
      <c r="M12" s="336"/>
    </row>
    <row r="13" spans="1:18" ht="30" customHeight="1">
      <c r="A13" s="351"/>
      <c r="B13" s="358"/>
      <c r="C13" s="249" t="b">
        <v>0</v>
      </c>
      <c r="D13" s="157"/>
      <c r="E13" s="422" t="s">
        <v>20</v>
      </c>
      <c r="F13" s="422"/>
      <c r="G13" s="422"/>
      <c r="H13" s="78"/>
      <c r="I13" s="75"/>
      <c r="J13" s="298"/>
      <c r="K13" s="298"/>
      <c r="L13" s="298"/>
      <c r="M13" s="336"/>
    </row>
    <row r="14" spans="1:18" ht="21" customHeight="1">
      <c r="A14" s="351"/>
      <c r="B14" s="358"/>
      <c r="C14" s="249" t="b">
        <v>0</v>
      </c>
      <c r="D14" s="149"/>
      <c r="E14" s="411" t="s">
        <v>113</v>
      </c>
      <c r="F14" s="411"/>
      <c r="G14" s="411"/>
      <c r="H14" s="78"/>
      <c r="I14" s="75"/>
      <c r="J14" s="298"/>
      <c r="K14" s="298"/>
      <c r="L14" s="298"/>
      <c r="M14" s="336"/>
    </row>
    <row r="15" spans="1:18" ht="42" customHeight="1">
      <c r="A15" s="352"/>
      <c r="B15" s="410"/>
      <c r="C15" s="249"/>
      <c r="D15" s="158"/>
      <c r="E15" s="466"/>
      <c r="F15" s="426"/>
      <c r="G15" s="426"/>
      <c r="H15" s="76" t="str">
        <f>IF(C14=TRUE,IF(E15="","×","○"),"")</f>
        <v/>
      </c>
      <c r="I15" s="77" t="str">
        <f>IF(H15="×","「その他」の内容を入力してください","")</f>
        <v/>
      </c>
      <c r="J15" s="302"/>
      <c r="K15" s="302"/>
      <c r="L15" s="322"/>
      <c r="M15" s="342"/>
    </row>
    <row r="16" spans="1:18" ht="21" customHeight="1">
      <c r="A16" s="350">
        <v>2</v>
      </c>
      <c r="B16" s="357" t="s">
        <v>110</v>
      </c>
      <c r="C16" s="247"/>
      <c r="D16" s="30"/>
      <c r="E16" s="159" t="s">
        <v>268</v>
      </c>
      <c r="F16" s="160"/>
      <c r="G16" s="160"/>
      <c r="H16" s="80"/>
      <c r="I16" s="81" t="str">
        <f>IF(OR(C16="",C16=0),"どちらか１つを選択してください。","")</f>
        <v>どちらか１つを選択してください。</v>
      </c>
      <c r="J16" s="298" t="str">
        <f>IF(C16=1,"○",IF(C16=2,"×",""))</f>
        <v/>
      </c>
      <c r="K16" s="298">
        <f>IF(J16="○",4,0)</f>
        <v>0</v>
      </c>
      <c r="L16" s="321">
        <v>4</v>
      </c>
      <c r="M16" s="335" t="s">
        <v>340</v>
      </c>
    </row>
    <row r="17" spans="1:13" ht="21" customHeight="1">
      <c r="A17" s="351"/>
      <c r="B17" s="358"/>
      <c r="C17" s="248"/>
      <c r="D17" s="152"/>
      <c r="E17" s="243" t="s">
        <v>202</v>
      </c>
      <c r="F17" s="161"/>
      <c r="G17" s="161"/>
      <c r="H17" s="76"/>
      <c r="I17" s="77"/>
      <c r="J17" s="298"/>
      <c r="K17" s="298"/>
      <c r="L17" s="298"/>
      <c r="M17" s="336"/>
    </row>
    <row r="18" spans="1:13" ht="21" customHeight="1">
      <c r="A18" s="351"/>
      <c r="B18" s="358"/>
      <c r="C18" s="249" t="str">
        <f>IF(COUNTIF(C19:C24,"TRUE"),"○","×")</f>
        <v>×</v>
      </c>
      <c r="D18" s="162" t="s">
        <v>129</v>
      </c>
      <c r="E18" s="163"/>
      <c r="F18" s="163"/>
      <c r="G18" s="163"/>
      <c r="H18" s="78" t="str">
        <f>IF(AND(C18="×",J16="○"),"×","")</f>
        <v/>
      </c>
      <c r="I18" s="75" t="str">
        <f>IF(H18="×","選択肢を１つ以上選択してください","")</f>
        <v/>
      </c>
      <c r="J18" s="298"/>
      <c r="K18" s="298"/>
      <c r="L18" s="298"/>
      <c r="M18" s="336"/>
    </row>
    <row r="19" spans="1:13" ht="21" customHeight="1">
      <c r="A19" s="351"/>
      <c r="B19" s="358"/>
      <c r="C19" s="249" t="b">
        <v>0</v>
      </c>
      <c r="D19" s="164"/>
      <c r="E19" s="423" t="s">
        <v>22</v>
      </c>
      <c r="F19" s="423"/>
      <c r="G19" s="423"/>
      <c r="H19" s="78" t="str">
        <f>IF(AND(C18="○",J16="×"),"×","")</f>
        <v/>
      </c>
      <c r="I19" s="79" t="str">
        <f>IF(H19="×","選択肢を１つ以上選択した場合は「把握している」を選択してください","")</f>
        <v/>
      </c>
      <c r="J19" s="298"/>
      <c r="K19" s="298"/>
      <c r="L19" s="298"/>
      <c r="M19" s="336"/>
    </row>
    <row r="20" spans="1:13" ht="21" customHeight="1">
      <c r="A20" s="351"/>
      <c r="B20" s="358"/>
      <c r="C20" s="249" t="b">
        <v>0</v>
      </c>
      <c r="D20" s="165"/>
      <c r="E20" s="417" t="s">
        <v>23</v>
      </c>
      <c r="F20" s="417"/>
      <c r="G20" s="417"/>
      <c r="H20" s="78"/>
      <c r="I20" s="75"/>
      <c r="J20" s="298"/>
      <c r="K20" s="298"/>
      <c r="L20" s="298"/>
      <c r="M20" s="336"/>
    </row>
    <row r="21" spans="1:13" ht="21" customHeight="1">
      <c r="A21" s="351"/>
      <c r="B21" s="358"/>
      <c r="C21" s="249" t="b">
        <v>0</v>
      </c>
      <c r="D21" s="165"/>
      <c r="E21" s="417" t="s">
        <v>204</v>
      </c>
      <c r="F21" s="417"/>
      <c r="G21" s="417"/>
      <c r="H21" s="78"/>
      <c r="I21" s="82"/>
      <c r="J21" s="298"/>
      <c r="K21" s="298"/>
      <c r="L21" s="298"/>
      <c r="M21" s="336"/>
    </row>
    <row r="22" spans="1:13" ht="21" customHeight="1">
      <c r="A22" s="351"/>
      <c r="B22" s="358"/>
      <c r="C22" s="249" t="b">
        <v>0</v>
      </c>
      <c r="D22" s="165"/>
      <c r="E22" s="417" t="s">
        <v>203</v>
      </c>
      <c r="F22" s="417"/>
      <c r="G22" s="417"/>
      <c r="H22" s="78"/>
      <c r="I22" s="82"/>
      <c r="J22" s="298"/>
      <c r="K22" s="298"/>
      <c r="L22" s="298"/>
      <c r="M22" s="336"/>
    </row>
    <row r="23" spans="1:13" ht="21" customHeight="1">
      <c r="A23" s="351"/>
      <c r="B23" s="358"/>
      <c r="C23" s="249" t="b">
        <v>0</v>
      </c>
      <c r="D23" s="166"/>
      <c r="E23" s="442" t="s">
        <v>205</v>
      </c>
      <c r="F23" s="442"/>
      <c r="G23" s="442"/>
      <c r="H23" s="78"/>
      <c r="I23" s="82"/>
      <c r="J23" s="298"/>
      <c r="K23" s="298"/>
      <c r="L23" s="298"/>
      <c r="M23" s="336"/>
    </row>
    <row r="24" spans="1:13" ht="21" customHeight="1">
      <c r="A24" s="351"/>
      <c r="B24" s="358"/>
      <c r="C24" s="249" t="b">
        <v>0</v>
      </c>
      <c r="D24" s="30"/>
      <c r="E24" s="407" t="s">
        <v>113</v>
      </c>
      <c r="F24" s="407"/>
      <c r="G24" s="407"/>
      <c r="H24" s="78"/>
      <c r="I24" s="82"/>
      <c r="J24" s="298"/>
      <c r="K24" s="298"/>
      <c r="L24" s="298"/>
      <c r="M24" s="336"/>
    </row>
    <row r="25" spans="1:13" ht="42" customHeight="1">
      <c r="A25" s="352"/>
      <c r="B25" s="410"/>
      <c r="C25" s="249"/>
      <c r="D25" s="158"/>
      <c r="E25" s="437"/>
      <c r="F25" s="438"/>
      <c r="G25" s="438"/>
      <c r="H25" s="76" t="str">
        <f>IF(C24=TRUE,IF(E25="","×","○"),"")</f>
        <v/>
      </c>
      <c r="I25" s="83" t="str">
        <f>IF(H25="×","「その他」の内容を入力してください","")</f>
        <v/>
      </c>
      <c r="J25" s="322"/>
      <c r="K25" s="322"/>
      <c r="L25" s="322"/>
      <c r="M25" s="342"/>
    </row>
    <row r="26" spans="1:13" ht="21" customHeight="1">
      <c r="A26" s="350">
        <v>3</v>
      </c>
      <c r="B26" s="357" t="s">
        <v>196</v>
      </c>
      <c r="C26" s="247"/>
      <c r="D26" s="149"/>
      <c r="E26" s="159" t="s">
        <v>208</v>
      </c>
      <c r="F26" s="161"/>
      <c r="G26" s="161"/>
      <c r="H26" s="74" t="str">
        <f>IF(OR(C26=1,C26=2),"","×")</f>
        <v>×</v>
      </c>
      <c r="I26" s="81" t="str">
        <f>IF(OR(C26="",C26=0),"どちらか１つを選択してください。","")</f>
        <v>どちらか１つを選択してください。</v>
      </c>
      <c r="J26" s="321" t="str">
        <f>IF(C26=1,"○",IF(C26=2,"×",""))</f>
        <v/>
      </c>
      <c r="K26" s="321">
        <f>IF(J26="○",4,0)</f>
        <v>0</v>
      </c>
      <c r="L26" s="321">
        <v>4</v>
      </c>
      <c r="M26" s="335" t="s">
        <v>341</v>
      </c>
    </row>
    <row r="27" spans="1:13" ht="21" customHeight="1">
      <c r="A27" s="351"/>
      <c r="B27" s="358"/>
      <c r="C27" s="248"/>
      <c r="D27" s="149"/>
      <c r="E27" s="159" t="s">
        <v>209</v>
      </c>
      <c r="F27" s="161"/>
      <c r="G27" s="161"/>
      <c r="H27" s="76"/>
      <c r="I27" s="77"/>
      <c r="J27" s="298"/>
      <c r="K27" s="298"/>
      <c r="L27" s="298"/>
      <c r="M27" s="336"/>
    </row>
    <row r="28" spans="1:13" ht="21" customHeight="1">
      <c r="A28" s="351"/>
      <c r="B28" s="358"/>
      <c r="C28" s="249" t="str">
        <f>IF(COUNTIF(C29:C34,"TRUE"),"○","×")</f>
        <v>×</v>
      </c>
      <c r="D28" s="167" t="s">
        <v>129</v>
      </c>
      <c r="E28" s="168"/>
      <c r="F28" s="168"/>
      <c r="G28" s="168"/>
      <c r="H28" s="78" t="str">
        <f>IF(AND(C28="×",J26="○"),"×","")</f>
        <v/>
      </c>
      <c r="I28" s="75" t="str">
        <f>IF(H28="×","選択肢を１つ以上選択してください","")</f>
        <v/>
      </c>
      <c r="J28" s="298"/>
      <c r="K28" s="298"/>
      <c r="L28" s="298"/>
      <c r="M28" s="336"/>
    </row>
    <row r="29" spans="1:13" ht="21" customHeight="1">
      <c r="A29" s="351"/>
      <c r="B29" s="358"/>
      <c r="C29" s="249" t="b">
        <v>0</v>
      </c>
      <c r="D29" s="30"/>
      <c r="E29" s="418" t="s">
        <v>24</v>
      </c>
      <c r="F29" s="418"/>
      <c r="G29" s="418"/>
      <c r="H29" s="78" t="str">
        <f>IF(AND(C28="○",J26="×"),"×","")</f>
        <v/>
      </c>
      <c r="I29" s="79" t="str">
        <f>IF(H29="×","選択肢を１つ以上選択した場合は「実施している」を選択してください","")</f>
        <v/>
      </c>
      <c r="J29" s="298"/>
      <c r="K29" s="298"/>
      <c r="L29" s="298"/>
      <c r="M29" s="336"/>
    </row>
    <row r="30" spans="1:13" ht="21" customHeight="1">
      <c r="A30" s="351"/>
      <c r="B30" s="358"/>
      <c r="C30" s="249"/>
      <c r="D30" s="152"/>
      <c r="E30" s="169" t="s">
        <v>25</v>
      </c>
      <c r="F30" s="330"/>
      <c r="G30" s="330"/>
      <c r="H30" s="76" t="str">
        <f>IF(C29=TRUE,IF(F30="","×","○"),"")</f>
        <v/>
      </c>
      <c r="I30" s="84" t="str">
        <f>IF(H30="×","「講師氏名」を入力してください","")</f>
        <v/>
      </c>
      <c r="J30" s="298"/>
      <c r="K30" s="298"/>
      <c r="L30" s="298"/>
      <c r="M30" s="336"/>
    </row>
    <row r="31" spans="1:13" ht="30.75" customHeight="1">
      <c r="A31" s="351"/>
      <c r="B31" s="358"/>
      <c r="C31" s="249" t="b">
        <v>0</v>
      </c>
      <c r="D31" s="157"/>
      <c r="E31" s="422" t="s">
        <v>26</v>
      </c>
      <c r="F31" s="422"/>
      <c r="G31" s="422"/>
      <c r="H31" s="78"/>
      <c r="I31" s="82"/>
      <c r="J31" s="298"/>
      <c r="K31" s="298"/>
      <c r="L31" s="298"/>
      <c r="M31" s="336"/>
    </row>
    <row r="32" spans="1:13" ht="21" customHeight="1">
      <c r="A32" s="351"/>
      <c r="B32" s="358"/>
      <c r="C32" s="249" t="b">
        <v>0</v>
      </c>
      <c r="D32" s="149"/>
      <c r="E32" s="422" t="s">
        <v>27</v>
      </c>
      <c r="F32" s="422"/>
      <c r="G32" s="422"/>
      <c r="H32" s="78"/>
      <c r="I32" s="82"/>
      <c r="J32" s="298"/>
      <c r="K32" s="298"/>
      <c r="L32" s="298"/>
      <c r="M32" s="336"/>
    </row>
    <row r="33" spans="1:13" ht="26.25" customHeight="1">
      <c r="A33" s="351"/>
      <c r="B33" s="358"/>
      <c r="C33" s="249" t="b">
        <v>0</v>
      </c>
      <c r="D33" s="157"/>
      <c r="E33" s="422" t="s">
        <v>121</v>
      </c>
      <c r="F33" s="422"/>
      <c r="G33" s="422"/>
      <c r="H33" s="78"/>
      <c r="I33" s="82"/>
      <c r="J33" s="298"/>
      <c r="K33" s="298"/>
      <c r="L33" s="298"/>
      <c r="M33" s="336"/>
    </row>
    <row r="34" spans="1:13" ht="21" customHeight="1">
      <c r="A34" s="351"/>
      <c r="B34" s="358"/>
      <c r="C34" s="249" t="b">
        <v>0</v>
      </c>
      <c r="D34" s="170"/>
      <c r="E34" s="407" t="s">
        <v>113</v>
      </c>
      <c r="F34" s="407"/>
      <c r="G34" s="407"/>
      <c r="H34" s="78"/>
      <c r="I34" s="82"/>
      <c r="J34" s="298"/>
      <c r="K34" s="298"/>
      <c r="L34" s="298"/>
      <c r="M34" s="336"/>
    </row>
    <row r="35" spans="1:13" ht="42" customHeight="1">
      <c r="A35" s="352"/>
      <c r="B35" s="410"/>
      <c r="C35" s="249"/>
      <c r="D35" s="171"/>
      <c r="E35" s="437"/>
      <c r="F35" s="438"/>
      <c r="G35" s="438"/>
      <c r="H35" s="76" t="str">
        <f>IF(C34=TRUE,IF(E35="","×","○"),"")</f>
        <v/>
      </c>
      <c r="I35" s="83" t="str">
        <f>IF(H35="×","「その他」の内容を入力してください","")</f>
        <v/>
      </c>
      <c r="J35" s="322"/>
      <c r="K35" s="322"/>
      <c r="L35" s="322"/>
      <c r="M35" s="342"/>
    </row>
    <row r="36" spans="1:13" ht="21" customHeight="1">
      <c r="A36" s="433">
        <v>4</v>
      </c>
      <c r="B36" s="357" t="s">
        <v>28</v>
      </c>
      <c r="C36" s="247"/>
      <c r="D36" s="30"/>
      <c r="E36" s="407" t="s">
        <v>271</v>
      </c>
      <c r="F36" s="424"/>
      <c r="G36" s="160"/>
      <c r="H36" s="74" t="str">
        <f>IF(OR(C36=1,C36=2),"","×")</f>
        <v>×</v>
      </c>
      <c r="I36" s="81" t="str">
        <f>IF(OR(C36="",C36=0),"どちらか１つを選択してください。","")</f>
        <v>どちらか１つを選択してください。</v>
      </c>
      <c r="J36" s="321" t="str">
        <f>IF(C36=1,"○",IF(C36=2,"×",""))</f>
        <v/>
      </c>
      <c r="K36" s="321">
        <f>IF(J36="○",4,0)</f>
        <v>0</v>
      </c>
      <c r="L36" s="427">
        <v>4</v>
      </c>
      <c r="M36" s="335" t="s">
        <v>342</v>
      </c>
    </row>
    <row r="37" spans="1:13" ht="21" customHeight="1">
      <c r="A37" s="434"/>
      <c r="B37" s="358"/>
      <c r="C37" s="248"/>
      <c r="D37" s="152"/>
      <c r="E37" s="425" t="s">
        <v>272</v>
      </c>
      <c r="F37" s="426"/>
      <c r="G37" s="172"/>
      <c r="H37" s="76"/>
      <c r="I37" s="77"/>
      <c r="J37" s="298"/>
      <c r="K37" s="298"/>
      <c r="L37" s="428"/>
      <c r="M37" s="336"/>
    </row>
    <row r="38" spans="1:13" ht="21" customHeight="1">
      <c r="A38" s="434"/>
      <c r="B38" s="358"/>
      <c r="C38" s="249" t="str">
        <f>IF(COUNTIF(C39:C43,"TRUE"),"○","×")</f>
        <v>×</v>
      </c>
      <c r="D38" s="167" t="s">
        <v>129</v>
      </c>
      <c r="E38" s="155"/>
      <c r="F38" s="155"/>
      <c r="G38" s="155"/>
      <c r="H38" s="78" t="str">
        <f>IF(AND(C38="×",J36="○"),"×","")</f>
        <v/>
      </c>
      <c r="I38" s="75" t="str">
        <f>IF(H38="×","選択肢を１つ以上選択してください","")</f>
        <v/>
      </c>
      <c r="J38" s="298"/>
      <c r="K38" s="298"/>
      <c r="L38" s="428"/>
      <c r="M38" s="336"/>
    </row>
    <row r="39" spans="1:13" ht="21" customHeight="1">
      <c r="A39" s="434"/>
      <c r="B39" s="358"/>
      <c r="C39" s="249" t="b">
        <v>0</v>
      </c>
      <c r="D39" s="30"/>
      <c r="E39" s="418" t="s">
        <v>29</v>
      </c>
      <c r="F39" s="418"/>
      <c r="G39" s="418"/>
      <c r="H39" s="78" t="str">
        <f>IF(AND(C38="○",J36="×"),"×","")</f>
        <v/>
      </c>
      <c r="I39" s="79" t="str">
        <f>IF(H39="×","選択肢を１つ以上選択した場合は「実施している」を選択してください","")</f>
        <v/>
      </c>
      <c r="J39" s="298"/>
      <c r="K39" s="298"/>
      <c r="L39" s="428"/>
      <c r="M39" s="336"/>
    </row>
    <row r="40" spans="1:13" ht="21" customHeight="1">
      <c r="A40" s="434"/>
      <c r="B40" s="358"/>
      <c r="C40" s="249"/>
      <c r="D40" s="152"/>
      <c r="E40" s="169" t="s">
        <v>30</v>
      </c>
      <c r="F40" s="330"/>
      <c r="G40" s="330"/>
      <c r="H40" s="76" t="str">
        <f>IF(C39=TRUE,IF(F40="","×","○"),"")</f>
        <v/>
      </c>
      <c r="I40" s="84" t="str">
        <f>IF(H40="×","「部署名」を入力してください","")</f>
        <v/>
      </c>
      <c r="J40" s="298"/>
      <c r="K40" s="298"/>
      <c r="L40" s="428"/>
      <c r="M40" s="336"/>
    </row>
    <row r="41" spans="1:13" ht="21" customHeight="1">
      <c r="A41" s="434"/>
      <c r="B41" s="358"/>
      <c r="C41" s="249" t="b">
        <v>0</v>
      </c>
      <c r="D41" s="30"/>
      <c r="E41" s="418" t="s">
        <v>31</v>
      </c>
      <c r="F41" s="418"/>
      <c r="G41" s="418"/>
      <c r="H41" s="78"/>
      <c r="I41" s="84"/>
      <c r="J41" s="298"/>
      <c r="K41" s="298"/>
      <c r="L41" s="428"/>
      <c r="M41" s="336"/>
    </row>
    <row r="42" spans="1:13" ht="21" customHeight="1">
      <c r="A42" s="434"/>
      <c r="B42" s="358"/>
      <c r="C42" s="249"/>
      <c r="D42" s="152"/>
      <c r="E42" s="169" t="s">
        <v>32</v>
      </c>
      <c r="F42" s="330"/>
      <c r="G42" s="330"/>
      <c r="H42" s="76" t="str">
        <f>IF(C41=TRUE,IF(F42="","×","○"),"")</f>
        <v/>
      </c>
      <c r="I42" s="84" t="str">
        <f>IF(H42="×","「チーム名」を入力してください","")</f>
        <v/>
      </c>
      <c r="J42" s="298"/>
      <c r="K42" s="298"/>
      <c r="L42" s="428"/>
      <c r="M42" s="336"/>
    </row>
    <row r="43" spans="1:13" ht="21" customHeight="1">
      <c r="A43" s="435"/>
      <c r="B43" s="410"/>
      <c r="C43" s="249" t="b">
        <v>0</v>
      </c>
      <c r="D43" s="157"/>
      <c r="E43" s="422" t="s">
        <v>33</v>
      </c>
      <c r="F43" s="422"/>
      <c r="G43" s="422"/>
      <c r="H43" s="78"/>
      <c r="I43" s="85"/>
      <c r="J43" s="322"/>
      <c r="K43" s="298"/>
      <c r="L43" s="428"/>
      <c r="M43" s="342"/>
    </row>
    <row r="44" spans="1:13" ht="42" customHeight="1">
      <c r="A44" s="86" t="s">
        <v>282</v>
      </c>
      <c r="B44" s="87"/>
      <c r="C44" s="250"/>
      <c r="D44" s="173"/>
      <c r="E44" s="174"/>
      <c r="F44" s="174"/>
      <c r="G44" s="175"/>
      <c r="H44" s="64"/>
      <c r="I44" s="88" t="str">
        <f>IF((COUNTBLANK(I46:I99)&lt;54),"未入力または不備があります","")</f>
        <v>未入力または不備があります</v>
      </c>
      <c r="J44" s="64"/>
      <c r="K44" s="64">
        <f>SUM(K46:K99)</f>
        <v>0</v>
      </c>
      <c r="L44" s="64">
        <f>SUM(L46:L99)</f>
        <v>18</v>
      </c>
      <c r="M44" s="89"/>
    </row>
    <row r="45" spans="1:13" ht="24" customHeight="1">
      <c r="A45" s="90" t="s">
        <v>17</v>
      </c>
      <c r="B45" s="91"/>
      <c r="C45" s="251" t="s">
        <v>207</v>
      </c>
      <c r="D45" s="147" t="s">
        <v>206</v>
      </c>
      <c r="E45" s="147"/>
      <c r="F45" s="176"/>
      <c r="G45" s="176"/>
      <c r="H45" s="70" t="s">
        <v>207</v>
      </c>
      <c r="I45" s="92" t="s">
        <v>199</v>
      </c>
      <c r="J45" s="70" t="s">
        <v>201</v>
      </c>
      <c r="K45" s="70" t="s">
        <v>200</v>
      </c>
      <c r="L45" s="72" t="s">
        <v>105</v>
      </c>
      <c r="M45" s="93" t="s">
        <v>136</v>
      </c>
    </row>
    <row r="46" spans="1:13" ht="21" customHeight="1">
      <c r="A46" s="350">
        <v>5</v>
      </c>
      <c r="B46" s="439" t="s">
        <v>34</v>
      </c>
      <c r="C46" s="247">
        <v>0</v>
      </c>
      <c r="D46" s="30"/>
      <c r="E46" s="177" t="s">
        <v>210</v>
      </c>
      <c r="F46" s="160"/>
      <c r="G46" s="160"/>
      <c r="H46" s="74" t="str">
        <f>IF(OR(C46=1,C46=2),"","×")</f>
        <v>×</v>
      </c>
      <c r="I46" s="81" t="str">
        <f>IF(OR(C46="",C46=0),"どちらか１つを選択してください。","")</f>
        <v>どちらか１つを選択してください。</v>
      </c>
      <c r="J46" s="321" t="str">
        <f>IF(C46=1,"○",IF(C46=2,"×",""))</f>
        <v/>
      </c>
      <c r="K46" s="321">
        <f>IF(J46="○",4,0)</f>
        <v>0</v>
      </c>
      <c r="L46" s="321">
        <v>4</v>
      </c>
      <c r="M46" s="335" t="s">
        <v>343</v>
      </c>
    </row>
    <row r="47" spans="1:13" ht="21" customHeight="1">
      <c r="A47" s="351"/>
      <c r="B47" s="440"/>
      <c r="C47" s="248"/>
      <c r="D47" s="152"/>
      <c r="E47" s="178" t="s">
        <v>211</v>
      </c>
      <c r="F47" s="172"/>
      <c r="G47" s="172"/>
      <c r="H47" s="76"/>
      <c r="I47" s="77"/>
      <c r="J47" s="298"/>
      <c r="K47" s="298"/>
      <c r="L47" s="298"/>
      <c r="M47" s="336"/>
    </row>
    <row r="48" spans="1:13" ht="21" customHeight="1">
      <c r="A48" s="351"/>
      <c r="B48" s="440"/>
      <c r="C48" s="247" t="str">
        <f>IF(COUNTIF(C49:C59,"TRUE"),"○","×")</f>
        <v>×</v>
      </c>
      <c r="D48" s="167" t="s">
        <v>126</v>
      </c>
      <c r="E48" s="203"/>
      <c r="F48" s="203"/>
      <c r="G48" s="203"/>
      <c r="H48" s="78" t="str">
        <f>IF(AND(C48="×",J46="○"),"×","")</f>
        <v/>
      </c>
      <c r="I48" s="75" t="str">
        <f>IF(H48="×","選択肢を１つ以上選択してください","")</f>
        <v/>
      </c>
      <c r="J48" s="298"/>
      <c r="K48" s="298"/>
      <c r="L48" s="298"/>
      <c r="M48" s="336"/>
    </row>
    <row r="49" spans="1:13" ht="21" customHeight="1">
      <c r="A49" s="351"/>
      <c r="B49" s="440"/>
      <c r="C49" s="252" t="b">
        <v>0</v>
      </c>
      <c r="D49" s="149"/>
      <c r="E49" s="421" t="s">
        <v>35</v>
      </c>
      <c r="F49" s="421"/>
      <c r="G49" s="421"/>
      <c r="H49" s="78" t="str">
        <f>IF(AND(C48="○",J46="×"),"×","")</f>
        <v/>
      </c>
      <c r="I49" s="79" t="str">
        <f>IF(H49="×","選択肢を１つ以上選択した場合は「行っている」を選択してください","")</f>
        <v/>
      </c>
      <c r="J49" s="298"/>
      <c r="K49" s="298"/>
      <c r="L49" s="298"/>
      <c r="M49" s="336"/>
    </row>
    <row r="50" spans="1:13" ht="21" customHeight="1">
      <c r="A50" s="351"/>
      <c r="B50" s="440"/>
      <c r="C50" s="253" t="b">
        <v>0</v>
      </c>
      <c r="D50" s="165"/>
      <c r="E50" s="420" t="s">
        <v>36</v>
      </c>
      <c r="F50" s="420"/>
      <c r="G50" s="420"/>
      <c r="H50" s="94"/>
      <c r="I50" s="82"/>
      <c r="J50" s="298"/>
      <c r="K50" s="298"/>
      <c r="L50" s="298"/>
      <c r="M50" s="336"/>
    </row>
    <row r="51" spans="1:13" ht="21" customHeight="1">
      <c r="A51" s="351"/>
      <c r="B51" s="440"/>
      <c r="C51" s="253" t="b">
        <v>0</v>
      </c>
      <c r="D51" s="165"/>
      <c r="E51" s="420" t="s">
        <v>37</v>
      </c>
      <c r="F51" s="420"/>
      <c r="G51" s="420"/>
      <c r="H51" s="94"/>
      <c r="I51" s="82"/>
      <c r="J51" s="298"/>
      <c r="K51" s="298"/>
      <c r="L51" s="298"/>
      <c r="M51" s="336"/>
    </row>
    <row r="52" spans="1:13" ht="21" customHeight="1">
      <c r="A52" s="351"/>
      <c r="B52" s="440"/>
      <c r="C52" s="253" t="b">
        <v>0</v>
      </c>
      <c r="D52" s="165"/>
      <c r="E52" s="420" t="s">
        <v>38</v>
      </c>
      <c r="F52" s="420"/>
      <c r="G52" s="420"/>
      <c r="H52" s="94"/>
      <c r="I52" s="82"/>
      <c r="J52" s="298"/>
      <c r="K52" s="298"/>
      <c r="L52" s="298"/>
      <c r="M52" s="336"/>
    </row>
    <row r="53" spans="1:13" ht="21" customHeight="1">
      <c r="A53" s="351"/>
      <c r="B53" s="440"/>
      <c r="C53" s="253" t="b">
        <v>0</v>
      </c>
      <c r="D53" s="165"/>
      <c r="E53" s="420" t="s">
        <v>39</v>
      </c>
      <c r="F53" s="420"/>
      <c r="G53" s="420"/>
      <c r="H53" s="94"/>
      <c r="I53" s="82"/>
      <c r="J53" s="298"/>
      <c r="K53" s="298"/>
      <c r="L53" s="298"/>
      <c r="M53" s="336"/>
    </row>
    <row r="54" spans="1:13" ht="21" customHeight="1">
      <c r="A54" s="351"/>
      <c r="B54" s="440"/>
      <c r="C54" s="254" t="b">
        <v>0</v>
      </c>
      <c r="D54" s="165"/>
      <c r="E54" s="420" t="s">
        <v>40</v>
      </c>
      <c r="F54" s="420"/>
      <c r="G54" s="420"/>
      <c r="H54" s="94"/>
      <c r="I54" s="82"/>
      <c r="J54" s="298"/>
      <c r="K54" s="298"/>
      <c r="L54" s="298"/>
      <c r="M54" s="336"/>
    </row>
    <row r="55" spans="1:13" ht="21" customHeight="1">
      <c r="A55" s="351"/>
      <c r="B55" s="440"/>
      <c r="C55" s="254" t="b">
        <v>0</v>
      </c>
      <c r="D55" s="165"/>
      <c r="E55" s="420" t="s">
        <v>41</v>
      </c>
      <c r="F55" s="420"/>
      <c r="G55" s="420"/>
      <c r="H55" s="94"/>
      <c r="I55" s="82"/>
      <c r="J55" s="298"/>
      <c r="K55" s="298"/>
      <c r="L55" s="298"/>
      <c r="M55" s="336"/>
    </row>
    <row r="56" spans="1:13" ht="21" customHeight="1">
      <c r="A56" s="351"/>
      <c r="B56" s="440"/>
      <c r="C56" s="254" t="b">
        <v>0</v>
      </c>
      <c r="D56" s="165"/>
      <c r="E56" s="420" t="s">
        <v>42</v>
      </c>
      <c r="F56" s="420"/>
      <c r="G56" s="420"/>
      <c r="H56" s="94"/>
      <c r="I56" s="82"/>
      <c r="J56" s="298"/>
      <c r="K56" s="298"/>
      <c r="L56" s="298"/>
      <c r="M56" s="336"/>
    </row>
    <row r="57" spans="1:13" ht="21" customHeight="1">
      <c r="A57" s="351"/>
      <c r="B57" s="440"/>
      <c r="C57" s="254" t="b">
        <v>0</v>
      </c>
      <c r="D57" s="165"/>
      <c r="E57" s="420" t="s">
        <v>43</v>
      </c>
      <c r="F57" s="420"/>
      <c r="G57" s="420"/>
      <c r="H57" s="94"/>
      <c r="I57" s="82"/>
      <c r="J57" s="298"/>
      <c r="K57" s="298"/>
      <c r="L57" s="298"/>
      <c r="M57" s="336"/>
    </row>
    <row r="58" spans="1:13" ht="21" customHeight="1">
      <c r="A58" s="351"/>
      <c r="B58" s="440"/>
      <c r="C58" s="255" t="b">
        <v>0</v>
      </c>
      <c r="D58" s="166"/>
      <c r="E58" s="419" t="s">
        <v>44</v>
      </c>
      <c r="F58" s="419"/>
      <c r="G58" s="419"/>
      <c r="H58" s="95"/>
      <c r="I58" s="82"/>
      <c r="J58" s="298"/>
      <c r="K58" s="298"/>
      <c r="L58" s="298"/>
      <c r="M58" s="336"/>
    </row>
    <row r="59" spans="1:13" ht="21" customHeight="1">
      <c r="A59" s="351"/>
      <c r="B59" s="440"/>
      <c r="C59" s="256" t="b">
        <v>0</v>
      </c>
      <c r="D59" s="170"/>
      <c r="E59" s="407" t="s">
        <v>113</v>
      </c>
      <c r="F59" s="407"/>
      <c r="G59" s="407"/>
      <c r="H59" s="74"/>
      <c r="I59" s="82"/>
      <c r="J59" s="298"/>
      <c r="K59" s="298"/>
      <c r="L59" s="298"/>
      <c r="M59" s="336"/>
    </row>
    <row r="60" spans="1:13" ht="42" customHeight="1">
      <c r="A60" s="352"/>
      <c r="B60" s="441"/>
      <c r="C60" s="257"/>
      <c r="D60" s="179"/>
      <c r="E60" s="330"/>
      <c r="F60" s="438"/>
      <c r="G60" s="438"/>
      <c r="H60" s="76" t="str">
        <f>IF(C59=TRUE,IF(E60="","×","○"),"")</f>
        <v/>
      </c>
      <c r="I60" s="83" t="str">
        <f>IF(H60="×","「その他」の内容を入力してください","")</f>
        <v/>
      </c>
      <c r="J60" s="322"/>
      <c r="K60" s="322"/>
      <c r="L60" s="322"/>
      <c r="M60" s="342"/>
    </row>
    <row r="61" spans="1:13" ht="24" customHeight="1">
      <c r="A61" s="297">
        <v>6</v>
      </c>
      <c r="B61" s="382" t="s">
        <v>357</v>
      </c>
      <c r="C61" s="258"/>
      <c r="D61" s="180" t="s">
        <v>323</v>
      </c>
      <c r="E61" s="181"/>
      <c r="F61" s="17"/>
      <c r="G61" s="177" t="s">
        <v>45</v>
      </c>
      <c r="H61" s="78" t="str">
        <f>IF(OR(F63&lt;F62,F63&lt;10),"○","×")</f>
        <v>○</v>
      </c>
      <c r="I61" s="81" t="str" cm="1">
        <f t="array" ref="I61:I63">IF(F61:F63="","数値を入力してください","")</f>
        <v>数値を入力してください</v>
      </c>
      <c r="J61" s="412" t="str">
        <f>IF(AND(H61="○",H62="○"),"○","×")</f>
        <v>×</v>
      </c>
      <c r="K61" s="343">
        <f>IF(J61="○",2,0)</f>
        <v>0</v>
      </c>
      <c r="L61" s="343">
        <v>2</v>
      </c>
      <c r="M61" s="375" t="s">
        <v>330</v>
      </c>
    </row>
    <row r="62" spans="1:13" ht="24" customHeight="1">
      <c r="A62" s="298"/>
      <c r="B62" s="383"/>
      <c r="C62" s="259"/>
      <c r="D62" s="182" t="s">
        <v>324</v>
      </c>
      <c r="E62" s="183"/>
      <c r="F62" s="18"/>
      <c r="G62" s="203" t="s">
        <v>45</v>
      </c>
      <c r="H62" s="78" t="str">
        <f>IF(F63="","×","○")</f>
        <v>×</v>
      </c>
      <c r="I62" s="96" t="str">
        <v>数値を入力してください</v>
      </c>
      <c r="J62" s="412"/>
      <c r="K62" s="343"/>
      <c r="L62" s="343"/>
      <c r="M62" s="375"/>
    </row>
    <row r="63" spans="1:13" ht="24" customHeight="1">
      <c r="A63" s="322"/>
      <c r="B63" s="436"/>
      <c r="C63" s="260"/>
      <c r="D63" s="184" t="s">
        <v>325</v>
      </c>
      <c r="E63" s="185"/>
      <c r="F63" s="19"/>
      <c r="G63" s="178" t="s">
        <v>45</v>
      </c>
      <c r="H63" s="76"/>
      <c r="I63" s="96" t="str">
        <v>数値を入力してください</v>
      </c>
      <c r="J63" s="412"/>
      <c r="K63" s="343"/>
      <c r="L63" s="343"/>
      <c r="M63" s="375"/>
    </row>
    <row r="64" spans="1:13" ht="21" customHeight="1">
      <c r="A64" s="321">
        <v>7</v>
      </c>
      <c r="B64" s="378" t="s">
        <v>358</v>
      </c>
      <c r="C64" s="249">
        <v>0</v>
      </c>
      <c r="D64" s="30"/>
      <c r="E64" s="407" t="s">
        <v>212</v>
      </c>
      <c r="F64" s="407"/>
      <c r="G64" s="407"/>
      <c r="H64" s="74" t="str">
        <f>IF(OR(C64=1,C64=2),"","×")</f>
        <v>×</v>
      </c>
      <c r="I64" s="81" t="str">
        <f>IF(OR(C64="",C64=0),"どちらか１つを選択してください。","")</f>
        <v>どちらか１つを選択してください。</v>
      </c>
      <c r="J64" s="321" t="str">
        <f>IF(C64=1,"○",IF(C64=2,"×",""))</f>
        <v/>
      </c>
      <c r="K64" s="321">
        <f>IF(J64="○",5,0)</f>
        <v>0</v>
      </c>
      <c r="L64" s="321">
        <v>5</v>
      </c>
      <c r="M64" s="335" t="s">
        <v>344</v>
      </c>
    </row>
    <row r="65" spans="1:13" ht="21" customHeight="1">
      <c r="A65" s="298"/>
      <c r="B65" s="379"/>
      <c r="C65" s="261"/>
      <c r="D65" s="149"/>
      <c r="E65" s="425" t="s">
        <v>213</v>
      </c>
      <c r="F65" s="425"/>
      <c r="G65" s="425"/>
      <c r="H65" s="78"/>
      <c r="I65" s="82"/>
      <c r="J65" s="298"/>
      <c r="K65" s="298"/>
      <c r="L65" s="298"/>
      <c r="M65" s="336"/>
    </row>
    <row r="66" spans="1:13" ht="21" customHeight="1">
      <c r="A66" s="298"/>
      <c r="B66" s="379"/>
      <c r="C66" s="262"/>
      <c r="D66" s="186"/>
      <c r="E66" s="187" t="s">
        <v>46</v>
      </c>
      <c r="F66" s="15"/>
      <c r="G66" s="188" t="s">
        <v>1</v>
      </c>
      <c r="H66" s="74" t="str">
        <f>IF(OR(F66&gt;=6,F67&gt;0),"○","")</f>
        <v/>
      </c>
      <c r="I66" s="97" t="str">
        <f>IF(AND(J64="○",H66=""),"数値目標または取得率を記入してください","")</f>
        <v/>
      </c>
      <c r="J66" s="298"/>
      <c r="K66" s="298"/>
      <c r="L66" s="298"/>
      <c r="M66" s="336"/>
    </row>
    <row r="67" spans="1:13" ht="21" customHeight="1">
      <c r="A67" s="298"/>
      <c r="B67" s="379"/>
      <c r="C67" s="263"/>
      <c r="D67" s="189"/>
      <c r="E67" s="190" t="s">
        <v>382</v>
      </c>
      <c r="F67" s="20"/>
      <c r="G67" s="153" t="s">
        <v>47</v>
      </c>
      <c r="H67" s="76"/>
      <c r="I67" s="75"/>
      <c r="J67" s="298"/>
      <c r="K67" s="298"/>
      <c r="L67" s="298"/>
      <c r="M67" s="336"/>
    </row>
    <row r="68" spans="1:13" ht="21" customHeight="1">
      <c r="A68" s="298"/>
      <c r="B68" s="379"/>
      <c r="C68" s="264" t="str">
        <f>IF(COUNTIF(C69:C72,"TRUE"),"○","×")</f>
        <v>×</v>
      </c>
      <c r="D68" s="191" t="s">
        <v>128</v>
      </c>
      <c r="E68" s="14"/>
      <c r="F68" s="14"/>
      <c r="G68" s="14"/>
      <c r="H68" s="78" t="str">
        <f>IF(AND(C68="×",J64="○"),"×","")</f>
        <v/>
      </c>
      <c r="I68" s="75" t="str">
        <f>IF(H68="×","選択肢を１つ以上選択してください","")</f>
        <v/>
      </c>
      <c r="J68" s="298"/>
      <c r="K68" s="298"/>
      <c r="L68" s="298"/>
      <c r="M68" s="336"/>
    </row>
    <row r="69" spans="1:13" ht="21" customHeight="1">
      <c r="A69" s="298"/>
      <c r="B69" s="379"/>
      <c r="C69" s="265" t="b">
        <v>0</v>
      </c>
      <c r="D69" s="165"/>
      <c r="E69" s="420" t="s">
        <v>48</v>
      </c>
      <c r="F69" s="420"/>
      <c r="G69" s="420"/>
      <c r="H69" s="94" t="str">
        <f>IF(AND(C68="○",J64="×"),"×","")</f>
        <v/>
      </c>
      <c r="I69" s="79" t="str">
        <f>IF(H69="×","選択肢を１つ以上選択した場合は「実施している」を選択してください","")</f>
        <v/>
      </c>
      <c r="J69" s="298"/>
      <c r="K69" s="298"/>
      <c r="L69" s="298"/>
      <c r="M69" s="336"/>
    </row>
    <row r="70" spans="1:13" ht="21" customHeight="1">
      <c r="A70" s="298"/>
      <c r="B70" s="379"/>
      <c r="C70" s="265" t="b">
        <v>0</v>
      </c>
      <c r="D70" s="165"/>
      <c r="E70" s="420" t="s">
        <v>49</v>
      </c>
      <c r="F70" s="420"/>
      <c r="G70" s="420"/>
      <c r="H70" s="94"/>
      <c r="I70" s="82"/>
      <c r="J70" s="298"/>
      <c r="K70" s="298"/>
      <c r="L70" s="298"/>
      <c r="M70" s="336"/>
    </row>
    <row r="71" spans="1:13" ht="21" customHeight="1">
      <c r="A71" s="298"/>
      <c r="B71" s="379"/>
      <c r="C71" s="265" t="b">
        <v>0</v>
      </c>
      <c r="D71" s="165"/>
      <c r="E71" s="420" t="s">
        <v>50</v>
      </c>
      <c r="F71" s="420"/>
      <c r="G71" s="420"/>
      <c r="H71" s="94"/>
      <c r="I71" s="82"/>
      <c r="J71" s="298"/>
      <c r="K71" s="298"/>
      <c r="L71" s="298"/>
      <c r="M71" s="336"/>
    </row>
    <row r="72" spans="1:13" ht="21" customHeight="1">
      <c r="A72" s="298"/>
      <c r="B72" s="379"/>
      <c r="C72" s="261" t="b">
        <v>0</v>
      </c>
      <c r="D72" s="192"/>
      <c r="E72" s="419" t="s">
        <v>113</v>
      </c>
      <c r="F72" s="419"/>
      <c r="G72" s="419"/>
      <c r="H72" s="78"/>
      <c r="I72" s="82"/>
      <c r="J72" s="298"/>
      <c r="K72" s="298"/>
      <c r="L72" s="298"/>
      <c r="M72" s="336"/>
    </row>
    <row r="73" spans="1:13" ht="42" customHeight="1">
      <c r="A73" s="322"/>
      <c r="B73" s="443"/>
      <c r="C73" s="266"/>
      <c r="D73" s="193"/>
      <c r="E73" s="377"/>
      <c r="F73" s="446"/>
      <c r="G73" s="446"/>
      <c r="H73" s="98" t="str">
        <f>IF(C72=TRUE,IF(E73="","×","○"),"")</f>
        <v/>
      </c>
      <c r="I73" s="83" t="str">
        <f>IF(H73="×","「その他」の内容を入力してください","")</f>
        <v/>
      </c>
      <c r="J73" s="322"/>
      <c r="K73" s="322"/>
      <c r="L73" s="322"/>
      <c r="M73" s="342"/>
    </row>
    <row r="74" spans="1:13" ht="21" customHeight="1">
      <c r="A74" s="321">
        <v>8</v>
      </c>
      <c r="B74" s="378" t="s">
        <v>359</v>
      </c>
      <c r="C74" s="267"/>
      <c r="D74" s="180" t="s">
        <v>323</v>
      </c>
      <c r="E74" s="181"/>
      <c r="F74" s="17"/>
      <c r="G74" s="177" t="s">
        <v>47</v>
      </c>
      <c r="H74" s="74" t="str">
        <f>IF(OR(F76&gt;F75,F76&gt;70),"○","×")</f>
        <v>×</v>
      </c>
      <c r="I74" s="81" t="str" cm="1">
        <f t="array" ref="I74:I76">IF(F74:F76="","数値を入力してください","")</f>
        <v>数値を入力してください</v>
      </c>
      <c r="J74" s="343" t="str">
        <f>IF(AND(H74="○",H75="○"),"○","×")</f>
        <v>×</v>
      </c>
      <c r="K74" s="343">
        <f>IF(J74="○",2,0)</f>
        <v>0</v>
      </c>
      <c r="L74" s="343">
        <v>2</v>
      </c>
      <c r="M74" s="375" t="s">
        <v>331</v>
      </c>
    </row>
    <row r="75" spans="1:13" ht="21" customHeight="1">
      <c r="A75" s="298"/>
      <c r="B75" s="379"/>
      <c r="C75" s="268"/>
      <c r="D75" s="182" t="s">
        <v>324</v>
      </c>
      <c r="E75" s="183"/>
      <c r="F75" s="18"/>
      <c r="G75" s="203" t="s">
        <v>47</v>
      </c>
      <c r="H75" s="78" t="str">
        <f>IF(OR(F76="",F76=0),"×","○")</f>
        <v>×</v>
      </c>
      <c r="I75" s="81" t="str">
        <v>数値を入力してください</v>
      </c>
      <c r="J75" s="343"/>
      <c r="K75" s="343"/>
      <c r="L75" s="343"/>
      <c r="M75" s="375"/>
    </row>
    <row r="76" spans="1:13" ht="21" customHeight="1">
      <c r="A76" s="322"/>
      <c r="B76" s="443"/>
      <c r="C76" s="269"/>
      <c r="D76" s="184" t="s">
        <v>325</v>
      </c>
      <c r="E76" s="185"/>
      <c r="F76" s="19"/>
      <c r="G76" s="178" t="s">
        <v>47</v>
      </c>
      <c r="H76" s="76"/>
      <c r="I76" s="81" t="str">
        <v>数値を入力してください</v>
      </c>
      <c r="J76" s="343"/>
      <c r="K76" s="343"/>
      <c r="L76" s="343"/>
      <c r="M76" s="375"/>
    </row>
    <row r="77" spans="1:13" ht="21" customHeight="1">
      <c r="A77" s="337">
        <v>9</v>
      </c>
      <c r="B77" s="378" t="s">
        <v>197</v>
      </c>
      <c r="C77" s="249">
        <v>0</v>
      </c>
      <c r="D77" s="30"/>
      <c r="E77" s="177" t="s">
        <v>259</v>
      </c>
      <c r="F77" s="160"/>
      <c r="G77" s="160"/>
      <c r="H77" s="74" t="str">
        <f>IF(OR(C77=1,C77=2),"","×")</f>
        <v>×</v>
      </c>
      <c r="I77" s="81" t="str">
        <f>IF(OR(C77="",C77=0),"どちらか１つを選択してください。","")</f>
        <v>どちらか１つを選択してください。</v>
      </c>
      <c r="J77" s="321" t="str">
        <f>IF(C77=1,"○",IF(C77=2,"×",""))</f>
        <v/>
      </c>
      <c r="K77" s="321">
        <f>IF(J77="○",2,0)</f>
        <v>0</v>
      </c>
      <c r="L77" s="321">
        <v>2</v>
      </c>
      <c r="M77" s="335" t="s">
        <v>345</v>
      </c>
    </row>
    <row r="78" spans="1:13" ht="21" customHeight="1">
      <c r="A78" s="325"/>
      <c r="B78" s="379"/>
      <c r="C78" s="249"/>
      <c r="D78" s="152"/>
      <c r="E78" s="178" t="s">
        <v>260</v>
      </c>
      <c r="F78" s="172"/>
      <c r="G78" s="172"/>
      <c r="H78" s="76"/>
      <c r="I78" s="77"/>
      <c r="J78" s="298"/>
      <c r="K78" s="298"/>
      <c r="L78" s="298"/>
      <c r="M78" s="336"/>
    </row>
    <row r="79" spans="1:13" ht="21" customHeight="1">
      <c r="A79" s="325"/>
      <c r="B79" s="379"/>
      <c r="C79" s="249" t="str">
        <f>IF(COUNTIF(C80:C86,"TRUE"),"○","×")</f>
        <v>×</v>
      </c>
      <c r="D79" s="191" t="s">
        <v>124</v>
      </c>
      <c r="E79" s="194"/>
      <c r="F79" s="194"/>
      <c r="G79" s="194"/>
      <c r="H79" s="78" t="str">
        <f>IF(AND(C79="×",J77="○"),"×","")</f>
        <v/>
      </c>
      <c r="I79" s="99" t="str">
        <f>IF(H79="×","選択肢を１つ以上選択してください","")</f>
        <v/>
      </c>
      <c r="J79" s="298"/>
      <c r="K79" s="298"/>
      <c r="L79" s="298"/>
      <c r="M79" s="336"/>
    </row>
    <row r="80" spans="1:13" ht="21" customHeight="1">
      <c r="A80" s="325"/>
      <c r="B80" s="379"/>
      <c r="C80" s="249" t="b">
        <v>0</v>
      </c>
      <c r="D80" s="149"/>
      <c r="E80" s="460" t="s">
        <v>51</v>
      </c>
      <c r="F80" s="461"/>
      <c r="G80" s="462"/>
      <c r="H80" s="100" t="str">
        <f>IF(AND(C79="○",J77="×"),"×","")</f>
        <v/>
      </c>
      <c r="I80" s="79" t="str">
        <f>IF(H80="×","選択肢を１つ以上選択した場合は「啓発を行っている」を選択してください","")</f>
        <v/>
      </c>
      <c r="J80" s="298"/>
      <c r="K80" s="298"/>
      <c r="L80" s="298"/>
      <c r="M80" s="336"/>
    </row>
    <row r="81" spans="1:13" ht="21" customHeight="1">
      <c r="A81" s="325"/>
      <c r="B81" s="379"/>
      <c r="C81" s="249" t="b">
        <v>0</v>
      </c>
      <c r="D81" s="165"/>
      <c r="E81" s="460" t="s">
        <v>52</v>
      </c>
      <c r="F81" s="461"/>
      <c r="G81" s="462"/>
      <c r="H81" s="101"/>
      <c r="I81" s="82"/>
      <c r="J81" s="298"/>
      <c r="K81" s="298"/>
      <c r="L81" s="298"/>
      <c r="M81" s="336"/>
    </row>
    <row r="82" spans="1:13" ht="21" customHeight="1">
      <c r="A82" s="325"/>
      <c r="B82" s="379"/>
      <c r="C82" s="249" t="b">
        <v>0</v>
      </c>
      <c r="D82" s="165"/>
      <c r="E82" s="460" t="s">
        <v>53</v>
      </c>
      <c r="F82" s="461"/>
      <c r="G82" s="462"/>
      <c r="H82" s="100"/>
      <c r="I82" s="82"/>
      <c r="J82" s="298"/>
      <c r="K82" s="298"/>
      <c r="L82" s="298"/>
      <c r="M82" s="336"/>
    </row>
    <row r="83" spans="1:13" ht="21" customHeight="1">
      <c r="A83" s="325"/>
      <c r="B83" s="379"/>
      <c r="C83" s="249" t="b">
        <v>0</v>
      </c>
      <c r="D83" s="166"/>
      <c r="E83" s="460" t="s">
        <v>54</v>
      </c>
      <c r="F83" s="461"/>
      <c r="G83" s="462"/>
      <c r="H83" s="100"/>
      <c r="I83" s="82"/>
      <c r="J83" s="298"/>
      <c r="K83" s="298"/>
      <c r="L83" s="298"/>
      <c r="M83" s="336"/>
    </row>
    <row r="84" spans="1:13" ht="21" customHeight="1">
      <c r="A84" s="325"/>
      <c r="B84" s="379"/>
      <c r="C84" s="249" t="b">
        <v>0</v>
      </c>
      <c r="D84" s="166"/>
      <c r="E84" s="460" t="s">
        <v>55</v>
      </c>
      <c r="F84" s="461"/>
      <c r="G84" s="462"/>
      <c r="H84" s="100"/>
      <c r="I84" s="82"/>
      <c r="J84" s="298"/>
      <c r="K84" s="298"/>
      <c r="L84" s="298"/>
      <c r="M84" s="336"/>
    </row>
    <row r="85" spans="1:13" ht="31.5" customHeight="1">
      <c r="A85" s="325"/>
      <c r="B85" s="379"/>
      <c r="C85" s="249" t="b">
        <v>0</v>
      </c>
      <c r="D85" s="195"/>
      <c r="E85" s="460" t="s">
        <v>56</v>
      </c>
      <c r="F85" s="461"/>
      <c r="G85" s="462"/>
      <c r="H85" s="102"/>
      <c r="I85" s="82"/>
      <c r="J85" s="298"/>
      <c r="K85" s="298"/>
      <c r="L85" s="298"/>
      <c r="M85" s="336"/>
    </row>
    <row r="86" spans="1:13" ht="21" customHeight="1">
      <c r="A86" s="325"/>
      <c r="B86" s="379"/>
      <c r="C86" s="249" t="b">
        <v>0</v>
      </c>
      <c r="D86" s="192"/>
      <c r="E86" s="457" t="s">
        <v>113</v>
      </c>
      <c r="F86" s="458"/>
      <c r="G86" s="459"/>
      <c r="H86" s="95"/>
      <c r="I86" s="82"/>
      <c r="J86" s="298"/>
      <c r="K86" s="298"/>
      <c r="L86" s="298"/>
      <c r="M86" s="336"/>
    </row>
    <row r="87" spans="1:13" ht="42" customHeight="1">
      <c r="A87" s="444"/>
      <c r="B87" s="443"/>
      <c r="C87" s="252"/>
      <c r="D87" s="196"/>
      <c r="E87" s="330"/>
      <c r="F87" s="438"/>
      <c r="G87" s="438"/>
      <c r="H87" s="98" t="str">
        <f>IF(C86=TRUE,IF(E87="","×","○"),"")</f>
        <v/>
      </c>
      <c r="I87" s="83" t="str">
        <f>IF(H87="×","「その他」の内容を入力してください","")</f>
        <v/>
      </c>
      <c r="J87" s="322"/>
      <c r="K87" s="322"/>
      <c r="L87" s="322"/>
      <c r="M87" s="342"/>
    </row>
    <row r="88" spans="1:13" ht="21" customHeight="1">
      <c r="A88" s="321">
        <v>10</v>
      </c>
      <c r="B88" s="382" t="s">
        <v>360</v>
      </c>
      <c r="C88" s="249">
        <v>0</v>
      </c>
      <c r="D88" s="30"/>
      <c r="E88" s="177" t="s">
        <v>214</v>
      </c>
      <c r="F88" s="160"/>
      <c r="G88" s="160"/>
      <c r="H88" s="74" t="str">
        <f>IF(OR(C88=1,C88=2),"","×")</f>
        <v>×</v>
      </c>
      <c r="I88" s="81" t="str">
        <f>IF(OR(C88="",C88=0),"どちらか１つを選択してください。","")</f>
        <v>どちらか１つを選択してください。</v>
      </c>
      <c r="J88" s="321" t="str">
        <f>IF(C88=1,"○",IF(C88=2,"×",""))</f>
        <v/>
      </c>
      <c r="K88" s="321">
        <f>IF(J88="○",3,0)</f>
        <v>0</v>
      </c>
      <c r="L88" s="321">
        <v>3</v>
      </c>
      <c r="M88" s="338" t="s">
        <v>383</v>
      </c>
    </row>
    <row r="89" spans="1:13" ht="21" customHeight="1">
      <c r="A89" s="298"/>
      <c r="B89" s="383"/>
      <c r="C89" s="249"/>
      <c r="D89" s="152"/>
      <c r="E89" s="178" t="s">
        <v>215</v>
      </c>
      <c r="F89" s="172"/>
      <c r="G89" s="172"/>
      <c r="H89" s="94" t="str">
        <f>IF(AND(C90="○",J88="×"),"×","")</f>
        <v/>
      </c>
      <c r="I89" s="79" t="str">
        <f>IF(H89="×","選択肢を１つ以上選択した場合は「制度がある」を選択してください","")</f>
        <v/>
      </c>
      <c r="J89" s="298"/>
      <c r="K89" s="298"/>
      <c r="L89" s="298"/>
      <c r="M89" s="339"/>
    </row>
    <row r="90" spans="1:13" ht="21" customHeight="1">
      <c r="A90" s="298"/>
      <c r="B90" s="383"/>
      <c r="C90" s="249" t="str">
        <f>IF(COUNTIF(C91:C98,"TRUE"),"○","×")</f>
        <v>×</v>
      </c>
      <c r="D90" s="197" t="s">
        <v>61</v>
      </c>
      <c r="E90" s="161"/>
      <c r="F90" s="161" t="s">
        <v>57</v>
      </c>
      <c r="G90" s="161"/>
      <c r="H90" s="78" t="str">
        <f>IF(AND(C90="×",J88="○"),"×","")</f>
        <v/>
      </c>
      <c r="I90" s="81" t="str">
        <f>IF(H90="×","選択肢を１つ以上選択してください","")</f>
        <v/>
      </c>
      <c r="J90" s="298"/>
      <c r="K90" s="298"/>
      <c r="L90" s="298"/>
      <c r="M90" s="339"/>
    </row>
    <row r="91" spans="1:13" ht="30" customHeight="1">
      <c r="A91" s="298"/>
      <c r="B91" s="383"/>
      <c r="C91" s="270" t="b">
        <v>0</v>
      </c>
      <c r="D91" s="157"/>
      <c r="E91" s="203" t="s">
        <v>135</v>
      </c>
      <c r="F91" s="377"/>
      <c r="G91" s="446"/>
      <c r="H91" s="98" t="str">
        <f>IF(C91=TRUE,IF(F91="","×","○"),"")</f>
        <v/>
      </c>
      <c r="I91" s="83" t="str">
        <f t="shared" ref="I91:I97" si="0">IF(H91="×","根拠規程・条項を入力してください","")</f>
        <v/>
      </c>
      <c r="J91" s="298"/>
      <c r="K91" s="298"/>
      <c r="L91" s="298"/>
      <c r="M91" s="339"/>
    </row>
    <row r="92" spans="1:13" ht="21" customHeight="1">
      <c r="A92" s="298"/>
      <c r="B92" s="383"/>
      <c r="C92" s="270" t="b">
        <v>0</v>
      </c>
      <c r="D92" s="157"/>
      <c r="E92" s="203" t="s">
        <v>107</v>
      </c>
      <c r="F92" s="377"/>
      <c r="G92" s="446"/>
      <c r="H92" s="98" t="str">
        <f t="shared" ref="H92:H97" si="1">IF(C92=TRUE,IF(F92="","×","○"),"")</f>
        <v/>
      </c>
      <c r="I92" s="83" t="str">
        <f t="shared" si="0"/>
        <v/>
      </c>
      <c r="J92" s="298"/>
      <c r="K92" s="298"/>
      <c r="L92" s="298"/>
      <c r="M92" s="339"/>
    </row>
    <row r="93" spans="1:13" ht="21" customHeight="1">
      <c r="A93" s="298"/>
      <c r="B93" s="383"/>
      <c r="C93" s="270" t="b">
        <v>0</v>
      </c>
      <c r="D93" s="157"/>
      <c r="E93" s="203" t="s">
        <v>108</v>
      </c>
      <c r="F93" s="377"/>
      <c r="G93" s="446"/>
      <c r="H93" s="98" t="str">
        <f t="shared" si="1"/>
        <v/>
      </c>
      <c r="I93" s="83" t="str">
        <f t="shared" si="0"/>
        <v/>
      </c>
      <c r="J93" s="298"/>
      <c r="K93" s="298"/>
      <c r="L93" s="298"/>
      <c r="M93" s="339"/>
    </row>
    <row r="94" spans="1:13" ht="21" customHeight="1">
      <c r="A94" s="298"/>
      <c r="B94" s="383"/>
      <c r="C94" s="270" t="b">
        <v>0</v>
      </c>
      <c r="D94" s="157"/>
      <c r="E94" s="203" t="s">
        <v>60</v>
      </c>
      <c r="F94" s="377"/>
      <c r="G94" s="446"/>
      <c r="H94" s="98" t="str">
        <f t="shared" si="1"/>
        <v/>
      </c>
      <c r="I94" s="83" t="str">
        <f t="shared" si="0"/>
        <v/>
      </c>
      <c r="J94" s="298"/>
      <c r="K94" s="298"/>
      <c r="L94" s="298"/>
      <c r="M94" s="339"/>
    </row>
    <row r="95" spans="1:13" ht="21" customHeight="1">
      <c r="A95" s="298"/>
      <c r="B95" s="383"/>
      <c r="C95" s="270" t="b">
        <v>0</v>
      </c>
      <c r="D95" s="157"/>
      <c r="E95" s="203" t="s">
        <v>59</v>
      </c>
      <c r="F95" s="377"/>
      <c r="G95" s="446"/>
      <c r="H95" s="98" t="str">
        <f t="shared" si="1"/>
        <v/>
      </c>
      <c r="I95" s="83" t="str">
        <f t="shared" si="0"/>
        <v/>
      </c>
      <c r="J95" s="298"/>
      <c r="K95" s="298"/>
      <c r="L95" s="298"/>
      <c r="M95" s="339"/>
    </row>
    <row r="96" spans="1:13" ht="21" customHeight="1">
      <c r="A96" s="298"/>
      <c r="B96" s="383"/>
      <c r="C96" s="270" t="b">
        <v>0</v>
      </c>
      <c r="D96" s="157"/>
      <c r="E96" s="203" t="s">
        <v>58</v>
      </c>
      <c r="F96" s="377"/>
      <c r="G96" s="446"/>
      <c r="H96" s="98" t="str">
        <f t="shared" si="1"/>
        <v/>
      </c>
      <c r="I96" s="83" t="str">
        <f t="shared" si="0"/>
        <v/>
      </c>
      <c r="J96" s="298"/>
      <c r="K96" s="298"/>
      <c r="L96" s="298"/>
      <c r="M96" s="339"/>
    </row>
    <row r="97" spans="1:13" ht="21" customHeight="1">
      <c r="A97" s="298"/>
      <c r="B97" s="383"/>
      <c r="C97" s="270" t="b">
        <v>0</v>
      </c>
      <c r="D97" s="157"/>
      <c r="E97" s="203" t="s">
        <v>109</v>
      </c>
      <c r="F97" s="377"/>
      <c r="G97" s="446"/>
      <c r="H97" s="98" t="str">
        <f t="shared" si="1"/>
        <v/>
      </c>
      <c r="I97" s="83" t="str">
        <f t="shared" si="0"/>
        <v/>
      </c>
      <c r="J97" s="298"/>
      <c r="K97" s="298"/>
      <c r="L97" s="298"/>
      <c r="M97" s="339"/>
    </row>
    <row r="98" spans="1:13" ht="21" customHeight="1">
      <c r="A98" s="298"/>
      <c r="B98" s="383"/>
      <c r="C98" s="270" t="b">
        <v>0</v>
      </c>
      <c r="D98" s="192"/>
      <c r="E98" s="159" t="s">
        <v>21</v>
      </c>
      <c r="F98" s="150"/>
      <c r="G98" s="150"/>
      <c r="H98" s="78"/>
      <c r="I98" s="82"/>
      <c r="J98" s="298"/>
      <c r="K98" s="298"/>
      <c r="L98" s="298"/>
      <c r="M98" s="339"/>
    </row>
    <row r="99" spans="1:13" ht="42" customHeight="1">
      <c r="A99" s="322"/>
      <c r="B99" s="436"/>
      <c r="C99" s="270"/>
      <c r="D99" s="179"/>
      <c r="E99" s="330"/>
      <c r="F99" s="447"/>
      <c r="G99" s="447"/>
      <c r="H99" s="98" t="str">
        <f>IF(C98=TRUE,IF(E99="","×","○"),"")</f>
        <v/>
      </c>
      <c r="I99" s="83" t="str">
        <f>IF(H99="×","「その他」の内容と根拠規程・条項を入力してください","")</f>
        <v/>
      </c>
      <c r="J99" s="322"/>
      <c r="K99" s="322"/>
      <c r="L99" s="322"/>
      <c r="M99" s="340"/>
    </row>
    <row r="100" spans="1:13" ht="42" customHeight="1">
      <c r="A100" s="103" t="s">
        <v>283</v>
      </c>
      <c r="B100" s="104"/>
      <c r="C100" s="271"/>
      <c r="D100" s="198"/>
      <c r="E100" s="199"/>
      <c r="F100" s="199"/>
      <c r="G100" s="199"/>
      <c r="H100" s="105"/>
      <c r="I100" s="88" t="str">
        <f>IF((COUNTBLANK(I102:I120)&lt;19),"未入力または不備があります","")</f>
        <v>未入力または不備があります</v>
      </c>
      <c r="J100" s="105"/>
      <c r="K100" s="64">
        <f>SUM(K102:K120)</f>
        <v>0</v>
      </c>
      <c r="L100" s="64">
        <f>SUM(L102:L120)</f>
        <v>9</v>
      </c>
      <c r="M100" s="89"/>
    </row>
    <row r="101" spans="1:13" ht="21" customHeight="1">
      <c r="A101" s="90" t="s">
        <v>17</v>
      </c>
      <c r="B101" s="91"/>
      <c r="C101" s="251" t="s">
        <v>207</v>
      </c>
      <c r="D101" s="147" t="s">
        <v>206</v>
      </c>
      <c r="E101" s="147"/>
      <c r="F101" s="176"/>
      <c r="G101" s="176"/>
      <c r="H101" s="70" t="s">
        <v>207</v>
      </c>
      <c r="I101" s="106" t="s">
        <v>199</v>
      </c>
      <c r="J101" s="70" t="s">
        <v>201</v>
      </c>
      <c r="K101" s="70" t="s">
        <v>200</v>
      </c>
      <c r="L101" s="72" t="s">
        <v>105</v>
      </c>
      <c r="M101" s="93" t="s">
        <v>136</v>
      </c>
    </row>
    <row r="102" spans="1:13" ht="21" customHeight="1">
      <c r="A102" s="350">
        <v>11</v>
      </c>
      <c r="B102" s="361" t="s">
        <v>361</v>
      </c>
      <c r="C102" s="249"/>
      <c r="D102" s="30"/>
      <c r="E102" s="177" t="s">
        <v>214</v>
      </c>
      <c r="F102" s="160"/>
      <c r="G102" s="160"/>
      <c r="H102" s="74" t="str">
        <f>IF(OR(C102=1,C102=2),"","×")</f>
        <v>×</v>
      </c>
      <c r="I102" s="107" t="str">
        <f>IF(OR(C102="",C102=0),"どちらか１つを選択してください。","")</f>
        <v>どちらか１つを選択してください。</v>
      </c>
      <c r="J102" s="321" t="str">
        <f>IF(C102=1,"○",IF(C102=2,"×",""))</f>
        <v/>
      </c>
      <c r="K102" s="321">
        <f>IF(J102="○",3,0)</f>
        <v>0</v>
      </c>
      <c r="L102" s="321">
        <v>3</v>
      </c>
      <c r="M102" s="338" t="s">
        <v>384</v>
      </c>
    </row>
    <row r="103" spans="1:13" ht="21" customHeight="1">
      <c r="A103" s="351"/>
      <c r="B103" s="362"/>
      <c r="C103" s="249"/>
      <c r="D103" s="152"/>
      <c r="E103" s="178" t="s">
        <v>215</v>
      </c>
      <c r="F103" s="172"/>
      <c r="G103" s="172"/>
      <c r="H103" s="94" t="str">
        <f>IF(AND(C104="○",J102="×"),"×","")</f>
        <v/>
      </c>
      <c r="I103" s="79" t="str">
        <f>IF(H103="×","選択肢を１つ以上選択した場合は「制度がある」を選択してください","")</f>
        <v/>
      </c>
      <c r="J103" s="298"/>
      <c r="K103" s="298"/>
      <c r="L103" s="298"/>
      <c r="M103" s="336"/>
    </row>
    <row r="104" spans="1:13" ht="21" customHeight="1">
      <c r="A104" s="351"/>
      <c r="B104" s="362"/>
      <c r="C104" s="249" t="str">
        <f>IF(COUNTIF(C105:C108,"TRUE"),"○","×")</f>
        <v>×</v>
      </c>
      <c r="D104" s="197" t="s">
        <v>61</v>
      </c>
      <c r="E104" s="161"/>
      <c r="F104" s="161" t="s">
        <v>57</v>
      </c>
      <c r="G104" s="159"/>
      <c r="H104" s="78" t="str">
        <f>IF(AND(C104="×",J102="○"),"×","")</f>
        <v/>
      </c>
      <c r="I104" s="107" t="str">
        <f>IF(H104="×","選択肢を１つ以上選択してください","")</f>
        <v/>
      </c>
      <c r="J104" s="298"/>
      <c r="K104" s="298"/>
      <c r="L104" s="298"/>
      <c r="M104" s="336"/>
    </row>
    <row r="105" spans="1:13" ht="27.75" customHeight="1">
      <c r="A105" s="351"/>
      <c r="B105" s="362"/>
      <c r="C105" s="270" t="b">
        <v>0</v>
      </c>
      <c r="D105" s="30"/>
      <c r="E105" s="177" t="s">
        <v>62</v>
      </c>
      <c r="F105" s="377"/>
      <c r="G105" s="446"/>
      <c r="H105" s="74" t="str">
        <f>IF(C105=TRUE,IF(F105="","×","○"),"")</f>
        <v/>
      </c>
      <c r="I105" s="83" t="str">
        <f>IF(H105="×","根拠規程・条項を入力してください","")</f>
        <v/>
      </c>
      <c r="J105" s="298"/>
      <c r="K105" s="298"/>
      <c r="L105" s="298"/>
      <c r="M105" s="336"/>
    </row>
    <row r="106" spans="1:13" ht="31.5" customHeight="1">
      <c r="A106" s="351"/>
      <c r="B106" s="362"/>
      <c r="C106" s="272" t="b">
        <v>0</v>
      </c>
      <c r="D106" s="157"/>
      <c r="E106" s="203" t="s">
        <v>63</v>
      </c>
      <c r="F106" s="377"/>
      <c r="G106" s="446"/>
      <c r="H106" s="98" t="str">
        <f>IF(C106=TRUE,IF(F106="","×","○"),"")</f>
        <v/>
      </c>
      <c r="I106" s="83" t="str">
        <f>IF(H106="×","根拠規程・条項を入力してください","")</f>
        <v/>
      </c>
      <c r="J106" s="298"/>
      <c r="K106" s="298"/>
      <c r="L106" s="298"/>
      <c r="M106" s="336"/>
    </row>
    <row r="107" spans="1:13" ht="21" customHeight="1">
      <c r="A107" s="351"/>
      <c r="B107" s="362"/>
      <c r="C107" s="270" t="b">
        <v>0</v>
      </c>
      <c r="D107" s="157"/>
      <c r="E107" s="203" t="s">
        <v>139</v>
      </c>
      <c r="F107" s="377"/>
      <c r="G107" s="446"/>
      <c r="H107" s="98" t="str">
        <f>IF(C107=TRUE,IF(F107="","×","○"),"")</f>
        <v/>
      </c>
      <c r="I107" s="83" t="str">
        <f>IF(H107="×","根拠規程・条項を入力してください","")</f>
        <v/>
      </c>
      <c r="J107" s="298"/>
      <c r="K107" s="298"/>
      <c r="L107" s="298"/>
      <c r="M107" s="336"/>
    </row>
    <row r="108" spans="1:13" ht="48" customHeight="1">
      <c r="A108" s="352"/>
      <c r="B108" s="445"/>
      <c r="C108" s="270" t="b">
        <v>0</v>
      </c>
      <c r="D108" s="157"/>
      <c r="E108" s="203" t="s">
        <v>217</v>
      </c>
      <c r="F108" s="377"/>
      <c r="G108" s="446"/>
      <c r="H108" s="98" t="str">
        <f>IF(C108=TRUE,IF(F108="","×","○"),"")</f>
        <v/>
      </c>
      <c r="I108" s="83" t="str">
        <f>IF(H108="×","「その他」の内容と根拠規程・条項を入力してください","")</f>
        <v/>
      </c>
      <c r="J108" s="322"/>
      <c r="K108" s="322"/>
      <c r="L108" s="322"/>
      <c r="M108" s="342"/>
    </row>
    <row r="109" spans="1:13" ht="21" customHeight="1">
      <c r="A109" s="351">
        <v>12</v>
      </c>
      <c r="B109" s="358" t="s">
        <v>362</v>
      </c>
      <c r="C109" s="247">
        <v>0</v>
      </c>
      <c r="D109" s="149"/>
      <c r="E109" s="407" t="s">
        <v>214</v>
      </c>
      <c r="F109" s="407"/>
      <c r="G109" s="407"/>
      <c r="H109" s="78"/>
      <c r="I109" s="107" t="str">
        <f>IF(OR(C109="",C109=0),"どちらか１つを選択してください。","")</f>
        <v>どちらか１つを選択してください。</v>
      </c>
      <c r="J109" s="321" t="str">
        <f>IF(C109=1,"○",IF(C109=2,"×",""))</f>
        <v/>
      </c>
      <c r="K109" s="321">
        <f>IF(J109="○",3,0)</f>
        <v>0</v>
      </c>
      <c r="L109" s="298">
        <v>3</v>
      </c>
      <c r="M109" s="339" t="s">
        <v>385</v>
      </c>
    </row>
    <row r="110" spans="1:13" ht="21" customHeight="1">
      <c r="A110" s="351"/>
      <c r="B110" s="358"/>
      <c r="C110" s="249"/>
      <c r="D110" s="149"/>
      <c r="E110" s="411" t="s">
        <v>335</v>
      </c>
      <c r="F110" s="411"/>
      <c r="G110" s="411"/>
      <c r="H110" s="94" t="str">
        <f>IF(AND(C111="○",J109="×"),"×","")</f>
        <v/>
      </c>
      <c r="I110" s="99" t="str">
        <f>IF(H110="×","選択肢を１つ以上選択した場合は「制度がある」を選択してください","")</f>
        <v/>
      </c>
      <c r="J110" s="298"/>
      <c r="K110" s="298"/>
      <c r="L110" s="298"/>
      <c r="M110" s="336"/>
    </row>
    <row r="111" spans="1:13" ht="21" customHeight="1">
      <c r="A111" s="351"/>
      <c r="B111" s="358"/>
      <c r="C111" s="249" t="str">
        <f>IF(COUNTIF(C112:C114,"TRUE"),"○","×")</f>
        <v>×</v>
      </c>
      <c r="D111" s="200" t="s">
        <v>61</v>
      </c>
      <c r="E111" s="201"/>
      <c r="F111" s="201" t="s">
        <v>57</v>
      </c>
      <c r="G111" s="201"/>
      <c r="H111" s="78" t="str">
        <f>IF(AND(C111="×",J109="○"),"×","")</f>
        <v/>
      </c>
      <c r="I111" s="107" t="str">
        <f>IF(H111="×","選択肢を１つ以上選択してください","")</f>
        <v/>
      </c>
      <c r="J111" s="298"/>
      <c r="K111" s="298"/>
      <c r="L111" s="298"/>
      <c r="M111" s="336"/>
    </row>
    <row r="112" spans="1:13" ht="21" customHeight="1">
      <c r="A112" s="351"/>
      <c r="B112" s="358"/>
      <c r="C112" s="249" t="b">
        <v>0</v>
      </c>
      <c r="D112" s="157"/>
      <c r="E112" s="202" t="s">
        <v>64</v>
      </c>
      <c r="F112" s="408"/>
      <c r="G112" s="409"/>
      <c r="H112" s="98" t="str">
        <f>IF(C112=TRUE,IF(F112="","×","○"),"")</f>
        <v/>
      </c>
      <c r="I112" s="83" t="str">
        <f>IF(H112="×","根拠規程・条項を入力してください","")</f>
        <v/>
      </c>
      <c r="J112" s="298"/>
      <c r="K112" s="298"/>
      <c r="L112" s="298"/>
      <c r="M112" s="336"/>
    </row>
    <row r="113" spans="1:13" ht="21" customHeight="1">
      <c r="A113" s="351"/>
      <c r="B113" s="358"/>
      <c r="C113" s="249" t="b">
        <v>0</v>
      </c>
      <c r="D113" s="157"/>
      <c r="E113" s="202" t="s">
        <v>65</v>
      </c>
      <c r="F113" s="408"/>
      <c r="G113" s="409"/>
      <c r="H113" s="98" t="str">
        <f>IF(C113=TRUE,IF(F113="","×","○"),"")</f>
        <v/>
      </c>
      <c r="I113" s="83" t="str">
        <f>IF(H113="×","根拠規程・条項を入力してください","")</f>
        <v/>
      </c>
      <c r="J113" s="298"/>
      <c r="K113" s="298"/>
      <c r="L113" s="298"/>
      <c r="M113" s="336"/>
    </row>
    <row r="114" spans="1:13" ht="21" customHeight="1">
      <c r="A114" s="352"/>
      <c r="B114" s="410"/>
      <c r="C114" s="249" t="b">
        <v>0</v>
      </c>
      <c r="D114" s="149"/>
      <c r="E114" s="159" t="s">
        <v>66</v>
      </c>
      <c r="F114" s="408"/>
      <c r="G114" s="409"/>
      <c r="H114" s="76" t="str">
        <f>IF(C114=TRUE,IF(F114="","×","○"),"")</f>
        <v/>
      </c>
      <c r="I114" s="83" t="str">
        <f>IF(H114="×","根拠規程・条項を入力してください","")</f>
        <v/>
      </c>
      <c r="J114" s="322"/>
      <c r="K114" s="322"/>
      <c r="L114" s="322"/>
      <c r="M114" s="342"/>
    </row>
    <row r="115" spans="1:13" ht="21" customHeight="1">
      <c r="A115" s="351">
        <v>13</v>
      </c>
      <c r="B115" s="362" t="s">
        <v>363</v>
      </c>
      <c r="C115" s="247">
        <v>0</v>
      </c>
      <c r="D115" s="30"/>
      <c r="E115" s="177" t="s">
        <v>214</v>
      </c>
      <c r="F115" s="160"/>
      <c r="G115" s="160"/>
      <c r="H115" s="74"/>
      <c r="I115" s="107" t="str">
        <f>IF(OR(C115="",C115=0),"どちらか１つを選択してください。","")</f>
        <v>どちらか１つを選択してください。</v>
      </c>
      <c r="J115" s="321" t="str">
        <f>IF(C115=1,"○",IF(C115=2,"×",""))</f>
        <v/>
      </c>
      <c r="K115" s="321">
        <f>IF(J115="○",3,0)</f>
        <v>0</v>
      </c>
      <c r="L115" s="298">
        <v>3</v>
      </c>
      <c r="M115" s="336" t="s">
        <v>346</v>
      </c>
    </row>
    <row r="116" spans="1:13" s="8" customFormat="1" ht="21" customHeight="1">
      <c r="A116" s="351"/>
      <c r="B116" s="362"/>
      <c r="C116" s="249"/>
      <c r="D116" s="152"/>
      <c r="E116" s="178" t="s">
        <v>215</v>
      </c>
      <c r="F116" s="172"/>
      <c r="G116" s="172"/>
      <c r="H116" s="94" t="str">
        <f>IF(AND(C117="○",J115="×"),"×","")</f>
        <v/>
      </c>
      <c r="I116" s="108" t="str">
        <f>IF(H116="×","選択肢を１つ以上選択した場合は「制度がある」を選択してください","")</f>
        <v/>
      </c>
      <c r="J116" s="298"/>
      <c r="K116" s="298"/>
      <c r="L116" s="298"/>
      <c r="M116" s="336"/>
    </row>
    <row r="117" spans="1:13" ht="24.95" customHeight="1">
      <c r="A117" s="351"/>
      <c r="B117" s="362"/>
      <c r="C117" s="249" t="str">
        <f>IF(COUNTIF(C118:C120,"TRUE"),"○","×")</f>
        <v>×</v>
      </c>
      <c r="D117" s="197" t="s">
        <v>61</v>
      </c>
      <c r="E117" s="161"/>
      <c r="F117" s="161" t="s">
        <v>57</v>
      </c>
      <c r="G117" s="161"/>
      <c r="H117" s="78" t="str">
        <f>IF(AND(C117="×",J115="○"),"×","")</f>
        <v/>
      </c>
      <c r="I117" s="99" t="str">
        <f>IF(H117="×","選択肢を１つ以上選択してください","")</f>
        <v/>
      </c>
      <c r="J117" s="298"/>
      <c r="K117" s="298"/>
      <c r="L117" s="298"/>
      <c r="M117" s="336"/>
    </row>
    <row r="118" spans="1:13" ht="30" customHeight="1">
      <c r="A118" s="351"/>
      <c r="B118" s="362"/>
      <c r="C118" s="270" t="b">
        <v>0</v>
      </c>
      <c r="D118" s="157"/>
      <c r="E118" s="203" t="s">
        <v>67</v>
      </c>
      <c r="F118" s="377"/>
      <c r="G118" s="446"/>
      <c r="H118" s="98" t="str">
        <f>IF(C118=TRUE,IF(F118="","×","○"),"")</f>
        <v/>
      </c>
      <c r="I118" s="83" t="str">
        <f>IF(H118="×","根拠規程・条項を入力してください","")</f>
        <v/>
      </c>
      <c r="J118" s="298"/>
      <c r="K118" s="298"/>
      <c r="L118" s="298"/>
      <c r="M118" s="336"/>
    </row>
    <row r="119" spans="1:13" ht="33" customHeight="1">
      <c r="A119" s="351"/>
      <c r="B119" s="362"/>
      <c r="C119" s="270" t="b">
        <v>0</v>
      </c>
      <c r="D119" s="157"/>
      <c r="E119" s="203" t="s">
        <v>68</v>
      </c>
      <c r="F119" s="377"/>
      <c r="G119" s="446"/>
      <c r="H119" s="98" t="str">
        <f>IF(C119=TRUE,IF(F119="","×","○"),"")</f>
        <v/>
      </c>
      <c r="I119" s="83" t="str">
        <f>IF(H119="×","根拠規程・条項を入力してください","")</f>
        <v/>
      </c>
      <c r="J119" s="298"/>
      <c r="K119" s="298"/>
      <c r="L119" s="298"/>
      <c r="M119" s="336"/>
    </row>
    <row r="120" spans="1:13" ht="50.25" customHeight="1">
      <c r="A120" s="352"/>
      <c r="B120" s="445"/>
      <c r="C120" s="270" t="b">
        <v>0</v>
      </c>
      <c r="D120" s="157"/>
      <c r="E120" s="203" t="s">
        <v>140</v>
      </c>
      <c r="F120" s="377"/>
      <c r="G120" s="446"/>
      <c r="H120" s="98" t="str">
        <f>IF(C120=TRUE,IF(F120="","×","○"),"")</f>
        <v/>
      </c>
      <c r="I120" s="83" t="str">
        <f>IF(H120="×","根拠規程・条項を入力してください","")</f>
        <v/>
      </c>
      <c r="J120" s="322"/>
      <c r="K120" s="322"/>
      <c r="L120" s="322"/>
      <c r="M120" s="342"/>
    </row>
    <row r="121" spans="1:13" ht="42" customHeight="1">
      <c r="A121" s="103" t="s">
        <v>286</v>
      </c>
      <c r="B121" s="104"/>
      <c r="C121" s="273"/>
      <c r="D121" s="198"/>
      <c r="E121" s="199"/>
      <c r="F121" s="199"/>
      <c r="G121" s="199"/>
      <c r="H121" s="109"/>
      <c r="I121" s="88" t="str">
        <f>IF((COUNTBLANK(I123:I211)+COUNTIF(I123:I211,"法令の範囲内です。")&lt;87),"未入力または不備があります","")</f>
        <v>未入力または不備があります</v>
      </c>
      <c r="J121" s="105"/>
      <c r="K121" s="64">
        <f>SUM(K123:K211)</f>
        <v>0</v>
      </c>
      <c r="L121" s="64">
        <f>SUM(L123:L211)</f>
        <v>28</v>
      </c>
      <c r="M121" s="89"/>
    </row>
    <row r="122" spans="1:13" ht="21" customHeight="1">
      <c r="A122" s="90" t="s">
        <v>17</v>
      </c>
      <c r="B122" s="91"/>
      <c r="C122" s="251" t="s">
        <v>207</v>
      </c>
      <c r="D122" s="147" t="s">
        <v>206</v>
      </c>
      <c r="E122" s="147"/>
      <c r="F122" s="176"/>
      <c r="G122" s="176"/>
      <c r="H122" s="95" t="s">
        <v>207</v>
      </c>
      <c r="I122" s="92" t="s">
        <v>199</v>
      </c>
      <c r="J122" s="70" t="s">
        <v>201</v>
      </c>
      <c r="K122" s="70" t="s">
        <v>200</v>
      </c>
      <c r="L122" s="72" t="s">
        <v>105</v>
      </c>
      <c r="M122" s="93" t="s">
        <v>136</v>
      </c>
    </row>
    <row r="123" spans="1:13" ht="21" customHeight="1">
      <c r="A123" s="404">
        <v>14</v>
      </c>
      <c r="B123" s="110"/>
      <c r="C123" s="249">
        <v>0</v>
      </c>
      <c r="D123" s="30"/>
      <c r="E123" s="407" t="s">
        <v>212</v>
      </c>
      <c r="F123" s="407"/>
      <c r="G123" s="407"/>
      <c r="H123" s="78"/>
      <c r="I123" s="107" t="str">
        <f>IF(OR(C123="",C123=0),"どちらか１つを選択してください。","")</f>
        <v>どちらか１つを選択してください。</v>
      </c>
      <c r="J123" s="321" t="str">
        <f>IF(C123=1,"○",IF(C123=2,"×",""))</f>
        <v/>
      </c>
      <c r="K123" s="321">
        <f>IF(J123="○",5,0)</f>
        <v>0</v>
      </c>
      <c r="L123" s="321">
        <v>5</v>
      </c>
      <c r="M123" s="338" t="s">
        <v>350</v>
      </c>
    </row>
    <row r="124" spans="1:13" ht="21" customHeight="1">
      <c r="A124" s="405"/>
      <c r="B124" s="383" t="s">
        <v>273</v>
      </c>
      <c r="C124" s="261"/>
      <c r="D124" s="149"/>
      <c r="E124" s="425" t="s">
        <v>213</v>
      </c>
      <c r="F124" s="425"/>
      <c r="G124" s="425"/>
      <c r="H124" s="78"/>
      <c r="I124" s="111"/>
      <c r="J124" s="298"/>
      <c r="K124" s="298"/>
      <c r="L124" s="346"/>
      <c r="M124" s="339"/>
    </row>
    <row r="125" spans="1:13" ht="21" customHeight="1">
      <c r="A125" s="405"/>
      <c r="B125" s="383"/>
      <c r="C125" s="262"/>
      <c r="D125" s="186"/>
      <c r="E125" s="187" t="s">
        <v>46</v>
      </c>
      <c r="F125" s="15"/>
      <c r="G125" s="188" t="s">
        <v>47</v>
      </c>
      <c r="H125" s="74" t="str">
        <f>IF(OR(F125="",F125=0),"×","")</f>
        <v>×</v>
      </c>
      <c r="I125" s="107" t="str">
        <f>IF(AND(J123="○",H125="×"),"数値目標を記入してください","")</f>
        <v/>
      </c>
      <c r="J125" s="298"/>
      <c r="K125" s="298"/>
      <c r="L125" s="346"/>
      <c r="M125" s="339"/>
    </row>
    <row r="126" spans="1:13" ht="21" customHeight="1">
      <c r="A126" s="405"/>
      <c r="B126" s="383"/>
      <c r="C126" s="263"/>
      <c r="D126" s="189"/>
      <c r="E126" s="190" t="s">
        <v>261</v>
      </c>
      <c r="F126" s="330"/>
      <c r="G126" s="330"/>
      <c r="H126" s="112" t="str">
        <f>IF(OR(F126="",F126=0),"×","")</f>
        <v>×</v>
      </c>
      <c r="I126" s="107" t="str">
        <f>IF(AND(J123="○",H126="×"),"数値目標を記入してください","")</f>
        <v/>
      </c>
      <c r="J126" s="298"/>
      <c r="K126" s="298"/>
      <c r="L126" s="346"/>
      <c r="M126" s="339"/>
    </row>
    <row r="127" spans="1:13" ht="21" customHeight="1">
      <c r="A127" s="405"/>
      <c r="B127" s="383"/>
      <c r="C127" s="249" t="str">
        <f>IF(COUNTIF(C128:C131,"TRUE"),"○","×")</f>
        <v>×</v>
      </c>
      <c r="D127" s="191" t="s">
        <v>128</v>
      </c>
      <c r="E127" s="14"/>
      <c r="F127" s="14"/>
      <c r="G127" s="14"/>
      <c r="H127" s="78" t="str">
        <f>IF(AND(C127="×",J123="○"),"×","")</f>
        <v/>
      </c>
      <c r="I127" s="99" t="str">
        <f>IF(H127="×","選択肢を１つ以上選択してください","")</f>
        <v/>
      </c>
      <c r="J127" s="298"/>
      <c r="K127" s="298"/>
      <c r="L127" s="346"/>
      <c r="M127" s="339"/>
    </row>
    <row r="128" spans="1:13" ht="21" customHeight="1">
      <c r="A128" s="405"/>
      <c r="B128" s="383"/>
      <c r="C128" s="270" t="b">
        <v>0</v>
      </c>
      <c r="D128" s="157"/>
      <c r="E128" s="371" t="s">
        <v>48</v>
      </c>
      <c r="F128" s="371"/>
      <c r="G128" s="371"/>
      <c r="H128" s="98" t="str">
        <f>IF(AND(C127="○",J123="×"),"×","")</f>
        <v/>
      </c>
      <c r="I128" s="113"/>
      <c r="J128" s="298"/>
      <c r="K128" s="298"/>
      <c r="L128" s="346"/>
      <c r="M128" s="339"/>
    </row>
    <row r="129" spans="1:16" ht="21" customHeight="1">
      <c r="A129" s="405"/>
      <c r="B129" s="383"/>
      <c r="C129" s="270" t="b">
        <v>0</v>
      </c>
      <c r="D129" s="157"/>
      <c r="E129" s="371" t="s">
        <v>70</v>
      </c>
      <c r="F129" s="371"/>
      <c r="G129" s="371"/>
      <c r="H129" s="98"/>
      <c r="I129" s="114"/>
      <c r="J129" s="298"/>
      <c r="K129" s="298"/>
      <c r="L129" s="346"/>
      <c r="M129" s="339"/>
    </row>
    <row r="130" spans="1:16" ht="21" customHeight="1">
      <c r="A130" s="405"/>
      <c r="B130" s="383"/>
      <c r="C130" s="270" t="b">
        <v>0</v>
      </c>
      <c r="D130" s="157"/>
      <c r="E130" s="371" t="s">
        <v>71</v>
      </c>
      <c r="F130" s="371"/>
      <c r="G130" s="371"/>
      <c r="H130" s="98"/>
      <c r="I130" s="115"/>
      <c r="J130" s="298"/>
      <c r="K130" s="298"/>
      <c r="L130" s="346"/>
      <c r="M130" s="339"/>
    </row>
    <row r="131" spans="1:16" ht="21" customHeight="1">
      <c r="A131" s="405"/>
      <c r="B131" s="383"/>
      <c r="C131" s="270" t="b">
        <v>0</v>
      </c>
      <c r="D131" s="192"/>
      <c r="E131" s="407" t="s">
        <v>113</v>
      </c>
      <c r="F131" s="407"/>
      <c r="G131" s="407"/>
      <c r="H131" s="76"/>
      <c r="I131" s="115"/>
      <c r="J131" s="298"/>
      <c r="K131" s="298"/>
      <c r="L131" s="346"/>
      <c r="M131" s="339"/>
    </row>
    <row r="132" spans="1:16" ht="42" customHeight="1">
      <c r="A132" s="406"/>
      <c r="B132" s="436"/>
      <c r="C132" s="274"/>
      <c r="D132" s="204"/>
      <c r="E132" s="330"/>
      <c r="F132" s="448"/>
      <c r="G132" s="448"/>
      <c r="H132" s="98" t="str">
        <f>IF(C131=TRUE,IF(E132="","×","○"),"")</f>
        <v/>
      </c>
      <c r="I132" s="83" t="str">
        <f>IF(H132="×","「その他」の内容を入力してください","")</f>
        <v/>
      </c>
      <c r="J132" s="322"/>
      <c r="K132" s="322"/>
      <c r="L132" s="347"/>
      <c r="M132" s="340"/>
    </row>
    <row r="133" spans="1:16" ht="42" customHeight="1">
      <c r="A133" s="353">
        <v>15</v>
      </c>
      <c r="B133" s="326" t="s">
        <v>364</v>
      </c>
      <c r="C133" s="275"/>
      <c r="D133" s="453" t="s">
        <v>320</v>
      </c>
      <c r="E133" s="454"/>
      <c r="F133" s="454"/>
      <c r="G133" s="454"/>
      <c r="H133" s="116"/>
      <c r="I133" s="117" t="str">
        <f>IF(COUNTIF(C134:C141,FALSE)&gt;0,"法令上、1つ以上の取組を行うことが義務付けられています。","")</f>
        <v>法令上、1つ以上の取組を行うことが義務付けられています。</v>
      </c>
      <c r="J133" s="297" t="str">
        <f>IF(SUM(C135,C137,C139,C141)&gt;=2,"○","×")</f>
        <v>×</v>
      </c>
      <c r="K133" s="299">
        <f>IF(J133="○",2,0)</f>
        <v>0</v>
      </c>
      <c r="L133" s="350">
        <v>2</v>
      </c>
      <c r="M133" s="479" t="s">
        <v>354</v>
      </c>
    </row>
    <row r="134" spans="1:16" ht="33" customHeight="1">
      <c r="A134" s="354"/>
      <c r="B134" s="327"/>
      <c r="C134" s="276" t="b">
        <v>0</v>
      </c>
      <c r="D134" s="205"/>
      <c r="E134" s="455" t="s">
        <v>314</v>
      </c>
      <c r="F134" s="455"/>
      <c r="G134" s="455"/>
      <c r="H134" s="118" t="str">
        <f>IF(C134=TRUE,"○","×")</f>
        <v>×</v>
      </c>
      <c r="I134" s="99"/>
      <c r="J134" s="298"/>
      <c r="K134" s="300"/>
      <c r="L134" s="351"/>
      <c r="M134" s="480"/>
    </row>
    <row r="135" spans="1:16" ht="21" customHeight="1">
      <c r="A135" s="354"/>
      <c r="B135" s="327"/>
      <c r="C135" s="276">
        <f>IF(AND(H134="○",H135="○"),1,0)</f>
        <v>0</v>
      </c>
      <c r="D135" s="206" t="s">
        <v>319</v>
      </c>
      <c r="E135" s="487"/>
      <c r="F135" s="488"/>
      <c r="G135" s="488"/>
      <c r="H135" s="118" t="str">
        <f>IF(E135&lt;&gt;"","○","")</f>
        <v/>
      </c>
      <c r="I135" s="119" t="str">
        <f>IF(AND(H134="○",E135=""),"具体的な取組内容を記入してください。","")</f>
        <v/>
      </c>
      <c r="J135" s="298"/>
      <c r="K135" s="300"/>
      <c r="L135" s="351"/>
      <c r="M135" s="480"/>
    </row>
    <row r="136" spans="1:16" ht="33" customHeight="1">
      <c r="A136" s="354"/>
      <c r="B136" s="327"/>
      <c r="C136" s="276" t="b">
        <v>0</v>
      </c>
      <c r="D136" s="205"/>
      <c r="E136" s="402" t="s">
        <v>315</v>
      </c>
      <c r="F136" s="402"/>
      <c r="G136" s="402"/>
      <c r="H136" s="118" t="str">
        <f>IF(C136=TRUE,"○","×")</f>
        <v>×</v>
      </c>
      <c r="I136" s="119"/>
      <c r="J136" s="298"/>
      <c r="K136" s="300"/>
      <c r="L136" s="351"/>
      <c r="M136" s="480"/>
    </row>
    <row r="137" spans="1:16" ht="21" customHeight="1">
      <c r="A137" s="354"/>
      <c r="B137" s="327"/>
      <c r="C137" s="276">
        <f>IF(AND(H136="○",H137="○"),1,0)</f>
        <v>0</v>
      </c>
      <c r="D137" s="206" t="s">
        <v>319</v>
      </c>
      <c r="E137" s="487"/>
      <c r="F137" s="488"/>
      <c r="G137" s="488"/>
      <c r="H137" s="118" t="str">
        <f>IF(E137&lt;&gt;"","○","")</f>
        <v/>
      </c>
      <c r="I137" s="119" t="str">
        <f>IF(AND(H136="○",E137=""),"具体的な取組内容を記入してください。","")</f>
        <v/>
      </c>
      <c r="J137" s="298"/>
      <c r="K137" s="300"/>
      <c r="L137" s="351"/>
      <c r="M137" s="480"/>
    </row>
    <row r="138" spans="1:16" ht="33" customHeight="1">
      <c r="A138" s="354"/>
      <c r="B138" s="327"/>
      <c r="C138" s="276" t="b">
        <v>0</v>
      </c>
      <c r="D138" s="205"/>
      <c r="E138" s="495" t="s">
        <v>316</v>
      </c>
      <c r="F138" s="495"/>
      <c r="G138" s="495"/>
      <c r="H138" s="118" t="str">
        <f>IF(C138=TRUE,"○","×")</f>
        <v>×</v>
      </c>
      <c r="I138" s="119"/>
      <c r="J138" s="298"/>
      <c r="K138" s="300"/>
      <c r="L138" s="351"/>
      <c r="M138" s="480"/>
    </row>
    <row r="139" spans="1:16" ht="21" customHeight="1">
      <c r="A139" s="354"/>
      <c r="B139" s="327"/>
      <c r="C139" s="276">
        <f>IF(AND(H138="○",H139="○"),1,0)</f>
        <v>0</v>
      </c>
      <c r="D139" s="206" t="s">
        <v>319</v>
      </c>
      <c r="E139" s="496"/>
      <c r="F139" s="497"/>
      <c r="G139" s="497"/>
      <c r="H139" s="118" t="str">
        <f>IF(E139&lt;&gt;"","○","")</f>
        <v/>
      </c>
      <c r="I139" s="119" t="str">
        <f>IF(AND(H138="○",E139=""),"具体的な取組内容を記入してください。","")</f>
        <v/>
      </c>
      <c r="J139" s="298"/>
      <c r="K139" s="300"/>
      <c r="L139" s="351"/>
      <c r="M139" s="480"/>
    </row>
    <row r="140" spans="1:16" ht="33" customHeight="1">
      <c r="A140" s="354"/>
      <c r="B140" s="327"/>
      <c r="C140" s="276" t="b">
        <v>0</v>
      </c>
      <c r="D140" s="205"/>
      <c r="E140" s="495" t="s">
        <v>317</v>
      </c>
      <c r="F140" s="495"/>
      <c r="G140" s="495"/>
      <c r="H140" s="118" t="str">
        <f>IF(C140=TRUE,"○","×")</f>
        <v>×</v>
      </c>
      <c r="I140" s="119"/>
      <c r="J140" s="298"/>
      <c r="K140" s="300"/>
      <c r="L140" s="351"/>
      <c r="M140" s="480"/>
    </row>
    <row r="141" spans="1:16" ht="21" customHeight="1">
      <c r="A141" s="355"/>
      <c r="B141" s="328"/>
      <c r="C141" s="277">
        <f>IF(AND(H140="○",H141="○"),1,0)</f>
        <v>0</v>
      </c>
      <c r="D141" s="206" t="s">
        <v>319</v>
      </c>
      <c r="E141" s="496"/>
      <c r="F141" s="497"/>
      <c r="G141" s="497"/>
      <c r="H141" s="120" t="str">
        <f>IF(E141&lt;&gt;"","○","")</f>
        <v/>
      </c>
      <c r="I141" s="121" t="str">
        <f>IF(AND(H140="○",E141=""),"具体的な取組内容を記入してください。","")</f>
        <v/>
      </c>
      <c r="J141" s="302"/>
      <c r="K141" s="301"/>
      <c r="L141" s="352"/>
      <c r="M141" s="481"/>
    </row>
    <row r="142" spans="1:16" ht="21" customHeight="1">
      <c r="A142" s="321">
        <v>16</v>
      </c>
      <c r="B142" s="382" t="s">
        <v>365</v>
      </c>
      <c r="C142" s="249"/>
      <c r="D142" s="30"/>
      <c r="E142" s="207" t="s">
        <v>208</v>
      </c>
      <c r="F142" s="208"/>
      <c r="G142" s="208"/>
      <c r="H142" s="74" t="str">
        <f>IF(OR(C142=1,C142=2),"","×")</f>
        <v>×</v>
      </c>
      <c r="I142" s="107" t="str">
        <f>IF(OR(C142="",C142=0),"どちらか１つを選択してください。","")</f>
        <v>どちらか１つを選択してください。</v>
      </c>
      <c r="J142" s="321" t="str">
        <f>IF(C142=1,"○",IF(C142=2,"×",""))</f>
        <v/>
      </c>
      <c r="K142" s="321">
        <f>IF(J142="○",4,0)</f>
        <v>0</v>
      </c>
      <c r="L142" s="337">
        <v>4</v>
      </c>
      <c r="M142" s="335" t="s">
        <v>347</v>
      </c>
    </row>
    <row r="143" spans="1:16" ht="21" customHeight="1">
      <c r="A143" s="298"/>
      <c r="B143" s="395"/>
      <c r="C143" s="249"/>
      <c r="D143" s="152"/>
      <c r="E143" s="178" t="s">
        <v>209</v>
      </c>
      <c r="F143" s="172"/>
      <c r="G143" s="172"/>
      <c r="H143" s="94" t="str">
        <f>IF(AND(C146="○",J142="×"),"×","")</f>
        <v/>
      </c>
      <c r="I143" s="114"/>
      <c r="J143" s="298"/>
      <c r="K143" s="298"/>
      <c r="L143" s="325"/>
      <c r="M143" s="336"/>
    </row>
    <row r="144" spans="1:16" s="3" customFormat="1" ht="21" customHeight="1">
      <c r="A144" s="298"/>
      <c r="B144" s="395"/>
      <c r="C144" s="249" t="str">
        <f>IF(COUNTIF(C145:C152,"TRUE"),"○","×")</f>
        <v>×</v>
      </c>
      <c r="D144" s="191" t="s">
        <v>126</v>
      </c>
      <c r="E144" s="194"/>
      <c r="F144" s="194"/>
      <c r="G144" s="194"/>
      <c r="H144" s="78" t="str">
        <f>IF(AND(C144="×",J142="○"),"×","")</f>
        <v/>
      </c>
      <c r="I144" s="99" t="str">
        <f>IF(H144="×","選択肢を１つ以上選択してください","")</f>
        <v/>
      </c>
      <c r="J144" s="298"/>
      <c r="K144" s="298"/>
      <c r="L144" s="325"/>
      <c r="M144" s="336"/>
      <c r="P144" s="2"/>
    </row>
    <row r="145" spans="1:16" s="3" customFormat="1" ht="21" customHeight="1">
      <c r="A145" s="298"/>
      <c r="B145" s="395"/>
      <c r="C145" s="270" t="b">
        <v>0</v>
      </c>
      <c r="D145" s="165"/>
      <c r="E145" s="420" t="s">
        <v>72</v>
      </c>
      <c r="F145" s="420"/>
      <c r="G145" s="420"/>
      <c r="H145" s="94" t="str">
        <f>IF(AND(C144="○",J142="×"),"×","")</f>
        <v/>
      </c>
      <c r="I145" s="122" t="str">
        <f>IF(H145="×","選択肢を１つ以上選択した場合は「実施している」を選択してください","")</f>
        <v/>
      </c>
      <c r="J145" s="298"/>
      <c r="K145" s="298"/>
      <c r="L145" s="325"/>
      <c r="M145" s="336"/>
      <c r="P145" s="2"/>
    </row>
    <row r="146" spans="1:16" s="3" customFormat="1" ht="21" customHeight="1">
      <c r="A146" s="298"/>
      <c r="B146" s="395"/>
      <c r="C146" s="270" t="b">
        <v>0</v>
      </c>
      <c r="D146" s="165"/>
      <c r="E146" s="420" t="s">
        <v>73</v>
      </c>
      <c r="F146" s="420"/>
      <c r="G146" s="420"/>
      <c r="H146" s="94"/>
      <c r="I146" s="114"/>
      <c r="J146" s="298"/>
      <c r="K146" s="298"/>
      <c r="L146" s="325"/>
      <c r="M146" s="336"/>
      <c r="P146" s="2"/>
    </row>
    <row r="147" spans="1:16" s="3" customFormat="1" ht="21" customHeight="1">
      <c r="A147" s="298"/>
      <c r="B147" s="395"/>
      <c r="C147" s="270" t="b">
        <v>0</v>
      </c>
      <c r="D147" s="165"/>
      <c r="E147" s="420" t="s">
        <v>74</v>
      </c>
      <c r="F147" s="420"/>
      <c r="G147" s="420"/>
      <c r="H147" s="94"/>
      <c r="I147" s="114"/>
      <c r="J147" s="298"/>
      <c r="K147" s="298"/>
      <c r="L147" s="325"/>
      <c r="M147" s="336"/>
      <c r="P147" s="2"/>
    </row>
    <row r="148" spans="1:16" s="3" customFormat="1" ht="21" customHeight="1">
      <c r="A148" s="298"/>
      <c r="B148" s="395"/>
      <c r="C148" s="270" t="b">
        <v>0</v>
      </c>
      <c r="D148" s="165"/>
      <c r="E148" s="420" t="s">
        <v>75</v>
      </c>
      <c r="F148" s="420"/>
      <c r="G148" s="420"/>
      <c r="H148" s="94"/>
      <c r="I148" s="114"/>
      <c r="J148" s="298"/>
      <c r="K148" s="298"/>
      <c r="L148" s="325"/>
      <c r="M148" s="336"/>
      <c r="P148" s="2"/>
    </row>
    <row r="149" spans="1:16" s="3" customFormat="1" ht="21" customHeight="1">
      <c r="A149" s="298"/>
      <c r="B149" s="395"/>
      <c r="C149" s="270" t="b">
        <v>0</v>
      </c>
      <c r="D149" s="165"/>
      <c r="E149" s="420" t="s">
        <v>76</v>
      </c>
      <c r="F149" s="420"/>
      <c r="G149" s="420"/>
      <c r="H149" s="94"/>
      <c r="I149" s="114"/>
      <c r="J149" s="298"/>
      <c r="K149" s="298"/>
      <c r="L149" s="325"/>
      <c r="M149" s="336"/>
      <c r="P149" s="2"/>
    </row>
    <row r="150" spans="1:16" s="3" customFormat="1" ht="21" customHeight="1">
      <c r="A150" s="298"/>
      <c r="B150" s="395"/>
      <c r="C150" s="270" t="b">
        <v>0</v>
      </c>
      <c r="D150" s="165"/>
      <c r="E150" s="420" t="s">
        <v>77</v>
      </c>
      <c r="F150" s="420"/>
      <c r="G150" s="420"/>
      <c r="H150" s="94"/>
      <c r="I150" s="114"/>
      <c r="J150" s="298"/>
      <c r="K150" s="298"/>
      <c r="L150" s="325"/>
      <c r="M150" s="336"/>
      <c r="P150" s="2"/>
    </row>
    <row r="151" spans="1:16" s="3" customFormat="1" ht="21" customHeight="1">
      <c r="A151" s="298"/>
      <c r="B151" s="395"/>
      <c r="C151" s="270" t="b">
        <v>0</v>
      </c>
      <c r="D151" s="165"/>
      <c r="E151" s="420" t="s">
        <v>78</v>
      </c>
      <c r="F151" s="420"/>
      <c r="G151" s="420"/>
      <c r="H151" s="94"/>
      <c r="I151" s="114"/>
      <c r="J151" s="298"/>
      <c r="K151" s="298"/>
      <c r="L151" s="325"/>
      <c r="M151" s="336"/>
      <c r="P151" s="2"/>
    </row>
    <row r="152" spans="1:16" ht="21" customHeight="1">
      <c r="A152" s="298"/>
      <c r="B152" s="395"/>
      <c r="C152" s="270" t="b">
        <v>0</v>
      </c>
      <c r="D152" s="192"/>
      <c r="E152" s="470" t="s">
        <v>113</v>
      </c>
      <c r="F152" s="470"/>
      <c r="G152" s="470"/>
      <c r="H152" s="78"/>
      <c r="I152" s="114"/>
      <c r="J152" s="298"/>
      <c r="K152" s="298"/>
      <c r="L152" s="325"/>
      <c r="M152" s="336"/>
    </row>
    <row r="153" spans="1:16" ht="42" customHeight="1">
      <c r="A153" s="298"/>
      <c r="B153" s="396"/>
      <c r="C153" s="270"/>
      <c r="D153" s="196"/>
      <c r="E153" s="449"/>
      <c r="F153" s="450"/>
      <c r="G153" s="450"/>
      <c r="H153" s="98" t="str">
        <f>IF(C152=TRUE,IF(E153="","×","○"),"")</f>
        <v/>
      </c>
      <c r="I153" s="83" t="str">
        <f>IF(H153="×","「その他」の内容を入力してください","")</f>
        <v/>
      </c>
      <c r="J153" s="302"/>
      <c r="K153" s="302"/>
      <c r="L153" s="325"/>
      <c r="M153" s="336"/>
    </row>
    <row r="154" spans="1:16" ht="21" customHeight="1">
      <c r="A154" s="298"/>
      <c r="B154" s="394" t="s">
        <v>137</v>
      </c>
      <c r="C154" s="278"/>
      <c r="D154" s="209" t="s">
        <v>138</v>
      </c>
      <c r="E154" s="210"/>
      <c r="F154" s="211" t="s">
        <v>264</v>
      </c>
      <c r="G154" s="211" t="s">
        <v>265</v>
      </c>
      <c r="H154" s="123"/>
      <c r="I154" s="124"/>
      <c r="J154" s="348"/>
      <c r="K154" s="348"/>
      <c r="L154" s="348"/>
      <c r="M154" s="333"/>
      <c r="N154" s="6"/>
    </row>
    <row r="155" spans="1:16" ht="21" customHeight="1">
      <c r="A155" s="298"/>
      <c r="B155" s="395"/>
      <c r="C155" s="279"/>
      <c r="D155" s="212" t="s">
        <v>326</v>
      </c>
      <c r="E155" s="213"/>
      <c r="F155" s="21"/>
      <c r="G155" s="21"/>
      <c r="H155" s="123"/>
      <c r="I155" s="124"/>
      <c r="J155" s="348"/>
      <c r="K155" s="348"/>
      <c r="L155" s="349"/>
      <c r="M155" s="334"/>
      <c r="N155" s="7"/>
    </row>
    <row r="156" spans="1:16" ht="21" customHeight="1">
      <c r="A156" s="298"/>
      <c r="B156" s="395"/>
      <c r="C156" s="279"/>
      <c r="D156" s="212" t="s">
        <v>324</v>
      </c>
      <c r="E156" s="213"/>
      <c r="F156" s="21"/>
      <c r="G156" s="21"/>
      <c r="H156" s="123"/>
      <c r="I156" s="124"/>
      <c r="J156" s="348"/>
      <c r="K156" s="348"/>
      <c r="L156" s="349"/>
      <c r="M156" s="334"/>
      <c r="N156" s="7"/>
    </row>
    <row r="157" spans="1:16" ht="21" customHeight="1">
      <c r="A157" s="322"/>
      <c r="B157" s="396"/>
      <c r="C157" s="279"/>
      <c r="D157" s="212" t="s">
        <v>325</v>
      </c>
      <c r="E157" s="213"/>
      <c r="F157" s="21"/>
      <c r="G157" s="21"/>
      <c r="H157" s="125"/>
      <c r="I157" s="124"/>
      <c r="J157" s="348"/>
      <c r="K157" s="348"/>
      <c r="L157" s="349"/>
      <c r="M157" s="334"/>
      <c r="N157" s="7"/>
    </row>
    <row r="158" spans="1:16" s="3" customFormat="1" ht="21" customHeight="1">
      <c r="A158" s="323">
        <v>17</v>
      </c>
      <c r="B158" s="326" t="s">
        <v>366</v>
      </c>
      <c r="C158" s="256"/>
      <c r="D158" s="317" t="s">
        <v>321</v>
      </c>
      <c r="E158" s="317"/>
      <c r="F158" s="317"/>
      <c r="G158" s="318"/>
      <c r="H158" s="74"/>
      <c r="I158" s="126" t="str">
        <f>IF(COUNTBLANK(F159:F160)-COUNTIF(I159:I160,"法令の範囲内です。")&gt;0,"空欄が無いようにご入力ください。","")</f>
        <v>空欄が無いようにご入力ください。</v>
      </c>
      <c r="J158" s="297" t="str">
        <f>IF(OR(AND(H159="○",H160="○"),
AND(H161="○",H162="○")),
"○","×")</f>
        <v>×</v>
      </c>
      <c r="K158" s="297">
        <f>IF(J158="○",3,0)</f>
        <v>0</v>
      </c>
      <c r="L158" s="299">
        <v>3</v>
      </c>
      <c r="M158" s="344" t="s">
        <v>351</v>
      </c>
      <c r="P158" s="2"/>
    </row>
    <row r="159" spans="1:16" s="3" customFormat="1" ht="21" customHeight="1">
      <c r="A159" s="324"/>
      <c r="B159" s="327"/>
      <c r="C159" s="270"/>
      <c r="D159" s="314" t="s">
        <v>291</v>
      </c>
      <c r="E159" s="314"/>
      <c r="F159" s="303"/>
      <c r="G159" s="304"/>
      <c r="H159" s="78" t="str">
        <f>IF(F159="1歳以上","○",IF(F159="1歳未満","×",""))</f>
        <v/>
      </c>
      <c r="I159" s="114" t="str">
        <f>IF(F159="","制度内容を選択してください。",IF(F159="1歳以上","",IF(F159="1歳未満","法令の範囲内です。","")))</f>
        <v>制度内容を選択してください。</v>
      </c>
      <c r="J159" s="298"/>
      <c r="K159" s="298"/>
      <c r="L159" s="300"/>
      <c r="M159" s="345"/>
      <c r="P159" s="2"/>
    </row>
    <row r="160" spans="1:16" s="3" customFormat="1" ht="21" customHeight="1">
      <c r="A160" s="324"/>
      <c r="B160" s="327"/>
      <c r="C160" s="280"/>
      <c r="D160" s="390" t="s">
        <v>57</v>
      </c>
      <c r="E160" s="390"/>
      <c r="F160" s="331"/>
      <c r="G160" s="332"/>
      <c r="H160" s="78" t="str">
        <f>IF(F160&lt;&gt;"","○","")</f>
        <v/>
      </c>
      <c r="I160" s="114" t="str">
        <f>IF(OR(I159="法令の範囲内です。",F160&lt;&gt;""),"","根拠規程・条項を入力してください。")</f>
        <v>根拠規程・条項を入力してください。</v>
      </c>
      <c r="J160" s="298"/>
      <c r="K160" s="298"/>
      <c r="L160" s="300"/>
      <c r="M160" s="345"/>
      <c r="P160" s="2"/>
    </row>
    <row r="161" spans="1:16" s="3" customFormat="1" ht="21" customHeight="1">
      <c r="A161" s="324"/>
      <c r="B161" s="327"/>
      <c r="C161" s="270"/>
      <c r="D161" s="391" t="s">
        <v>292</v>
      </c>
      <c r="E161" s="391"/>
      <c r="F161" s="303"/>
      <c r="G161" s="304"/>
      <c r="H161" s="78" t="str">
        <f>IF(F161&lt;&gt;"","○","")</f>
        <v/>
      </c>
      <c r="I161" s="114"/>
      <c r="J161" s="298"/>
      <c r="K161" s="298"/>
      <c r="L161" s="300"/>
      <c r="M161" s="345"/>
      <c r="P161" s="2"/>
    </row>
    <row r="162" spans="1:16" s="3" customFormat="1" ht="21" customHeight="1">
      <c r="A162" s="324"/>
      <c r="B162" s="328"/>
      <c r="C162" s="281"/>
      <c r="D162" s="392" t="s">
        <v>57</v>
      </c>
      <c r="E162" s="392"/>
      <c r="F162" s="305"/>
      <c r="G162" s="306"/>
      <c r="H162" s="76" t="str">
        <f>IF(F162&lt;&gt;"","○","")</f>
        <v/>
      </c>
      <c r="I162" s="111" t="str">
        <f>IF(AND(F161&lt;&gt;"",F162=""),"根拠規程・条項を入力してください。","")</f>
        <v/>
      </c>
      <c r="J162" s="302"/>
      <c r="K162" s="302"/>
      <c r="L162" s="301"/>
      <c r="M162" s="345"/>
      <c r="P162" s="2"/>
    </row>
    <row r="163" spans="1:16" s="3" customFormat="1" ht="21" customHeight="1">
      <c r="A163" s="324"/>
      <c r="B163" s="326" t="s">
        <v>367</v>
      </c>
      <c r="C163" s="256"/>
      <c r="D163" s="309" t="s">
        <v>322</v>
      </c>
      <c r="E163" s="309"/>
      <c r="F163" s="309"/>
      <c r="G163" s="310"/>
      <c r="H163" s="74"/>
      <c r="I163" s="126" t="str">
        <f>IF(COUNTBLANK(F164:F173)-COUNTIF(I164:I173,"法令の範囲内です。")&gt;0,"空欄が無いようにご入力ください。","")</f>
        <v>空欄が無いようにご入力ください。</v>
      </c>
      <c r="J163" s="297" t="str">
        <f>IF(OR(AND(H164="○",H165="○"),
AND(H166="○",H167="○"),
AND(H168="○",H169="○"),
AND(H170="○",H171="○"),
AND(H172="○",H173="○"),
AND(H174="○",H175="○")),
"○","×")</f>
        <v>×</v>
      </c>
      <c r="K163" s="297">
        <f>IF(J163="○",3,0)</f>
        <v>0</v>
      </c>
      <c r="L163" s="299">
        <v>3</v>
      </c>
      <c r="M163" s="345"/>
      <c r="P163" s="2"/>
    </row>
    <row r="164" spans="1:16" s="3" customFormat="1" ht="21" customHeight="1">
      <c r="A164" s="324"/>
      <c r="B164" s="327"/>
      <c r="C164" s="270"/>
      <c r="D164" s="314" t="s">
        <v>293</v>
      </c>
      <c r="E164" s="314"/>
      <c r="F164" s="303"/>
      <c r="G164" s="304"/>
      <c r="H164" s="78" t="str">
        <f>IF(F164="","",(IF(F164="1年度に5日","×","○")))</f>
        <v/>
      </c>
      <c r="I164" s="114" t="str">
        <f>IF(F164="","制度内容を選択してください。",IF(F164="1年度に5日","法令の範囲内です。",""))</f>
        <v>制度内容を選択してください。</v>
      </c>
      <c r="J164" s="298"/>
      <c r="K164" s="298"/>
      <c r="L164" s="300"/>
      <c r="M164" s="345"/>
      <c r="P164" s="2"/>
    </row>
    <row r="165" spans="1:16" s="3" customFormat="1" ht="21" customHeight="1">
      <c r="A165" s="324"/>
      <c r="B165" s="327"/>
      <c r="C165" s="280"/>
      <c r="D165" s="313" t="s">
        <v>294</v>
      </c>
      <c r="E165" s="313"/>
      <c r="F165" s="305"/>
      <c r="G165" s="306"/>
      <c r="H165" s="78" t="str">
        <f>IF(F165&lt;&gt;"","○","")</f>
        <v/>
      </c>
      <c r="I165" s="114" t="str">
        <f>IF(OR(I164="法令の範囲内です。",F165&lt;&gt;""),"","根拠規程・条項を入力してください。")</f>
        <v>根拠規程・条項を入力してください。</v>
      </c>
      <c r="J165" s="298"/>
      <c r="K165" s="298"/>
      <c r="L165" s="300"/>
      <c r="M165" s="345"/>
      <c r="P165" s="2"/>
    </row>
    <row r="166" spans="1:16" s="3" customFormat="1" ht="21" customHeight="1">
      <c r="A166" s="324"/>
      <c r="B166" s="327"/>
      <c r="C166" s="270"/>
      <c r="D166" s="314" t="s">
        <v>295</v>
      </c>
      <c r="E166" s="314"/>
      <c r="F166" s="307"/>
      <c r="G166" s="308"/>
      <c r="H166" s="78" t="str">
        <f>IF(F166="","",(IF(F166="1年度に10日","×","○")))</f>
        <v/>
      </c>
      <c r="I166" s="114" t="str">
        <f>IF(F166="","制度内容を選択してください。",IF(F166="1年度に10日","法令の範囲内です。",""))</f>
        <v>制度内容を選択してください。</v>
      </c>
      <c r="J166" s="298"/>
      <c r="K166" s="298"/>
      <c r="L166" s="300"/>
      <c r="M166" s="345"/>
      <c r="P166" s="2"/>
    </row>
    <row r="167" spans="1:16" s="3" customFormat="1" ht="21" customHeight="1">
      <c r="A167" s="324"/>
      <c r="B167" s="327"/>
      <c r="C167" s="280"/>
      <c r="D167" s="313" t="s">
        <v>294</v>
      </c>
      <c r="E167" s="313"/>
      <c r="F167" s="305"/>
      <c r="G167" s="306"/>
      <c r="H167" s="78" t="str">
        <f>IF(F167&lt;&gt;"","○","")</f>
        <v/>
      </c>
      <c r="I167" s="114" t="str">
        <f>IF(OR(I166="法令の範囲内です。",F167&lt;&gt;""),"","根拠規程・条項を入力してください。")</f>
        <v>根拠規程・条項を入力してください。</v>
      </c>
      <c r="J167" s="298"/>
      <c r="K167" s="298"/>
      <c r="L167" s="300"/>
      <c r="M167" s="345"/>
      <c r="P167" s="2"/>
    </row>
    <row r="168" spans="1:16" s="3" customFormat="1" ht="21" customHeight="1">
      <c r="A168" s="324"/>
      <c r="B168" s="327"/>
      <c r="C168" s="270"/>
      <c r="D168" s="314" t="s">
        <v>296</v>
      </c>
      <c r="E168" s="314"/>
      <c r="F168" s="303"/>
      <c r="G168" s="304"/>
      <c r="H168" s="78" t="str">
        <f>IF(F168="","",(IF(F168="無給","×","○")))</f>
        <v/>
      </c>
      <c r="I168" s="114" t="str">
        <f>IF(F168="","制度内容を選択してください。",IF(F168="無給","法令の範囲内です。",""))</f>
        <v>制度内容を選択してください。</v>
      </c>
      <c r="J168" s="298"/>
      <c r="K168" s="298"/>
      <c r="L168" s="300"/>
      <c r="M168" s="345"/>
      <c r="P168" s="2"/>
    </row>
    <row r="169" spans="1:16" s="3" customFormat="1" ht="21" customHeight="1">
      <c r="A169" s="324"/>
      <c r="B169" s="327"/>
      <c r="C169" s="280"/>
      <c r="D169" s="313" t="s">
        <v>294</v>
      </c>
      <c r="E169" s="313"/>
      <c r="F169" s="305"/>
      <c r="G169" s="306"/>
      <c r="H169" s="78" t="str">
        <f>IF(F169&lt;&gt;"","○","")</f>
        <v/>
      </c>
      <c r="I169" s="114" t="str">
        <f>IF(OR(I168="法令の範囲内です。",F169&lt;&gt;""),"","根拠規程・条項を入力してください。")</f>
        <v>根拠規程・条項を入力してください。</v>
      </c>
      <c r="J169" s="298"/>
      <c r="K169" s="298"/>
      <c r="L169" s="300"/>
      <c r="M169" s="345"/>
      <c r="P169" s="2"/>
    </row>
    <row r="170" spans="1:16" s="3" customFormat="1" ht="21" customHeight="1">
      <c r="A170" s="324"/>
      <c r="B170" s="327"/>
      <c r="C170" s="270"/>
      <c r="D170" s="314" t="s">
        <v>297</v>
      </c>
      <c r="E170" s="314"/>
      <c r="F170" s="307"/>
      <c r="G170" s="308"/>
      <c r="H170" s="78" t="str">
        <f>IF(F170="","",(IF(F170="小学校3年生修了まで","×","○")))</f>
        <v/>
      </c>
      <c r="I170" s="114" t="str">
        <f>IF(F170="","制度内容を選択してください。",IF(F170="小学校3年生修了まで","法令の範囲内です。",""))</f>
        <v>制度内容を選択してください。</v>
      </c>
      <c r="J170" s="298"/>
      <c r="K170" s="298"/>
      <c r="L170" s="300"/>
      <c r="M170" s="345"/>
      <c r="P170" s="2"/>
    </row>
    <row r="171" spans="1:16" s="3" customFormat="1" ht="21" customHeight="1">
      <c r="A171" s="324"/>
      <c r="B171" s="327"/>
      <c r="C171" s="280"/>
      <c r="D171" s="313" t="s">
        <v>294</v>
      </c>
      <c r="E171" s="313"/>
      <c r="F171" s="305"/>
      <c r="G171" s="306"/>
      <c r="H171" s="78" t="str">
        <f>IF(F171&lt;&gt;"","○","")</f>
        <v/>
      </c>
      <c r="I171" s="114" t="str">
        <f>IF(OR(I170="法令の範囲内です。",F171&lt;&gt;""),"","根拠規程・条項を入力してください。")</f>
        <v>根拠規程・条項を入力してください。</v>
      </c>
      <c r="J171" s="298"/>
      <c r="K171" s="298"/>
      <c r="L171" s="300"/>
      <c r="M171" s="345"/>
      <c r="P171" s="2"/>
    </row>
    <row r="172" spans="1:16" s="3" customFormat="1" ht="21" customHeight="1">
      <c r="A172" s="324"/>
      <c r="B172" s="327"/>
      <c r="C172" s="270"/>
      <c r="D172" s="316" t="s">
        <v>302</v>
      </c>
      <c r="E172" s="316"/>
      <c r="F172" s="307"/>
      <c r="G172" s="308"/>
      <c r="H172" s="78" t="str">
        <f>IF(F172="","",(IF(F172="取得できない","×","○")))</f>
        <v/>
      </c>
      <c r="I172" s="114" t="str">
        <f>IF(F172="","制度内容を選択してください。",IF(F172="取得できない","法令の範囲内です。",""))</f>
        <v>制度内容を選択してください。</v>
      </c>
      <c r="J172" s="298"/>
      <c r="K172" s="298"/>
      <c r="L172" s="300"/>
      <c r="M172" s="345"/>
      <c r="P172" s="2"/>
    </row>
    <row r="173" spans="1:16" s="3" customFormat="1" ht="21" customHeight="1">
      <c r="A173" s="324"/>
      <c r="B173" s="327"/>
      <c r="C173" s="280"/>
      <c r="D173" s="313" t="s">
        <v>294</v>
      </c>
      <c r="E173" s="313"/>
      <c r="F173" s="305"/>
      <c r="G173" s="306"/>
      <c r="H173" s="78" t="str">
        <f>IF(F173&lt;&gt;"","○","")</f>
        <v/>
      </c>
      <c r="I173" s="114" t="str">
        <f>IF(AND(F172="取得できる",F173=""),"根拠規程・条項を入力してください。",IF(AND(F172="",F173=""),"根拠規程・条項を入力してください。",""))</f>
        <v>根拠規程・条項を入力してください。</v>
      </c>
      <c r="J173" s="298"/>
      <c r="K173" s="298"/>
      <c r="L173" s="300"/>
      <c r="M173" s="345"/>
      <c r="P173" s="2"/>
    </row>
    <row r="174" spans="1:16" s="3" customFormat="1" ht="21" customHeight="1">
      <c r="A174" s="324"/>
      <c r="B174" s="327"/>
      <c r="C174" s="270"/>
      <c r="D174" s="314" t="s">
        <v>298</v>
      </c>
      <c r="E174" s="314"/>
      <c r="F174" s="303"/>
      <c r="G174" s="304"/>
      <c r="H174" s="78" t="str">
        <f>IF(F174&lt;&gt;"","○","")</f>
        <v/>
      </c>
      <c r="I174" s="114"/>
      <c r="J174" s="298"/>
      <c r="K174" s="298"/>
      <c r="L174" s="300"/>
      <c r="M174" s="345"/>
      <c r="P174" s="2"/>
    </row>
    <row r="175" spans="1:16" s="3" customFormat="1" ht="21" customHeight="1">
      <c r="A175" s="324"/>
      <c r="B175" s="328"/>
      <c r="C175" s="281"/>
      <c r="D175" s="313" t="s">
        <v>299</v>
      </c>
      <c r="E175" s="313"/>
      <c r="F175" s="305"/>
      <c r="G175" s="306"/>
      <c r="H175" s="76" t="str">
        <f>IF(F175&lt;&gt;"","○","")</f>
        <v/>
      </c>
      <c r="I175" s="111" t="str">
        <f>IF(AND(F174&lt;&gt;"",F175=""),"根拠規程・条項を入力してください。","")</f>
        <v/>
      </c>
      <c r="J175" s="302"/>
      <c r="K175" s="302"/>
      <c r="L175" s="301"/>
      <c r="M175" s="345"/>
      <c r="P175" s="2"/>
    </row>
    <row r="176" spans="1:16" s="3" customFormat="1" ht="21" customHeight="1">
      <c r="A176" s="325"/>
      <c r="B176" s="387" t="s">
        <v>368</v>
      </c>
      <c r="C176" s="270"/>
      <c r="D176" s="319" t="s">
        <v>322</v>
      </c>
      <c r="E176" s="319"/>
      <c r="F176" s="319"/>
      <c r="G176" s="320"/>
      <c r="H176" s="78"/>
      <c r="I176" s="126" t="str">
        <f>IF(COUNTBLANK(F177:F180)-COUNTIF(I177:I180,"法令の範囲内です。")&gt;0,"空欄が無いようにご入力ください。","")</f>
        <v>空欄が無いようにご入力ください。</v>
      </c>
      <c r="J176" s="297" t="str">
        <f>IF(OR(AND(H177="○",H178="○"),
AND(H179="○",H180="○"),
AND(H181="○",H182="○")),
"○","×")</f>
        <v>×</v>
      </c>
      <c r="K176" s="297">
        <f>IF(J176="○",3,0)</f>
        <v>0</v>
      </c>
      <c r="L176" s="297">
        <v>3</v>
      </c>
      <c r="M176" s="345"/>
      <c r="P176" s="2"/>
    </row>
    <row r="177" spans="1:16" s="3" customFormat="1" ht="30" customHeight="1">
      <c r="A177" s="325"/>
      <c r="B177" s="388"/>
      <c r="C177" s="270"/>
      <c r="D177" s="315" t="s">
        <v>300</v>
      </c>
      <c r="E177" s="314"/>
      <c r="F177" s="303"/>
      <c r="G177" s="304"/>
      <c r="H177" s="78" t="str">
        <f>IF(F177="","",(IF(F177="3歳未満","×","○")))</f>
        <v/>
      </c>
      <c r="I177" s="114" t="str">
        <f>IF(F177="","制度内容を選択してください。",IF(F177="3歳未満","法令の範囲内です。",""))</f>
        <v>制度内容を選択してください。</v>
      </c>
      <c r="J177" s="298"/>
      <c r="K177" s="298"/>
      <c r="L177" s="298"/>
      <c r="M177" s="345"/>
      <c r="P177" s="2"/>
    </row>
    <row r="178" spans="1:16" s="3" customFormat="1" ht="21" customHeight="1">
      <c r="A178" s="325"/>
      <c r="B178" s="388"/>
      <c r="C178" s="280"/>
      <c r="D178" s="313" t="s">
        <v>294</v>
      </c>
      <c r="E178" s="313"/>
      <c r="F178" s="305"/>
      <c r="G178" s="306"/>
      <c r="H178" s="78" t="str">
        <f>IF(F178&lt;&gt;"","○","")</f>
        <v/>
      </c>
      <c r="I178" s="114" t="str">
        <f>IF(OR(I177="法令の範囲内です。",F178&lt;&gt;""),"","根拠規程・条項を入力してください。")</f>
        <v>根拠規程・条項を入力してください。</v>
      </c>
      <c r="J178" s="298"/>
      <c r="K178" s="298"/>
      <c r="L178" s="298"/>
      <c r="M178" s="345"/>
      <c r="P178" s="2"/>
    </row>
    <row r="179" spans="1:16" s="3" customFormat="1" ht="30" customHeight="1">
      <c r="A179" s="325"/>
      <c r="B179" s="388"/>
      <c r="C179" s="270"/>
      <c r="D179" s="315" t="s">
        <v>312</v>
      </c>
      <c r="E179" s="315"/>
      <c r="F179" s="303"/>
      <c r="G179" s="304"/>
      <c r="H179" s="78" t="str">
        <f>IF(F179="","",(IF(F179="6時間","×","○")))</f>
        <v/>
      </c>
      <c r="I179" s="114" t="str">
        <f>IF(F179="","制度内容を選択してください。",IF(F179="6時間","法令の範囲内です。",""))</f>
        <v>制度内容を選択してください。</v>
      </c>
      <c r="J179" s="298"/>
      <c r="K179" s="298"/>
      <c r="L179" s="298"/>
      <c r="M179" s="345"/>
      <c r="P179" s="2"/>
    </row>
    <row r="180" spans="1:16" s="3" customFormat="1" ht="21" customHeight="1">
      <c r="A180" s="325"/>
      <c r="B180" s="388"/>
      <c r="C180" s="280"/>
      <c r="D180" s="313" t="s">
        <v>294</v>
      </c>
      <c r="E180" s="313"/>
      <c r="F180" s="305"/>
      <c r="G180" s="306"/>
      <c r="H180" s="78" t="str">
        <f>IF(F180&lt;&gt;"","○","")</f>
        <v/>
      </c>
      <c r="I180" s="114" t="str">
        <f>IF(OR(I179="法令の範囲内です。",F180&lt;&gt;""),"","根拠規程・条項を入力してください。")</f>
        <v>根拠規程・条項を入力してください。</v>
      </c>
      <c r="J180" s="298"/>
      <c r="K180" s="298"/>
      <c r="L180" s="298"/>
      <c r="M180" s="345"/>
      <c r="P180" s="2"/>
    </row>
    <row r="181" spans="1:16" s="3" customFormat="1" ht="21" customHeight="1">
      <c r="A181" s="325"/>
      <c r="B181" s="388"/>
      <c r="C181" s="270"/>
      <c r="D181" s="314" t="s">
        <v>301</v>
      </c>
      <c r="E181" s="314"/>
      <c r="F181" s="303"/>
      <c r="G181" s="304"/>
      <c r="H181" s="78" t="str">
        <f>IF(F181&lt;&gt;"","○","")</f>
        <v/>
      </c>
      <c r="I181" s="114"/>
      <c r="J181" s="298"/>
      <c r="K181" s="298"/>
      <c r="L181" s="298"/>
      <c r="M181" s="345"/>
      <c r="P181" s="2"/>
    </row>
    <row r="182" spans="1:16" s="3" customFormat="1" ht="21" customHeight="1">
      <c r="A182" s="325"/>
      <c r="B182" s="389"/>
      <c r="C182" s="280"/>
      <c r="D182" s="313" t="s">
        <v>299</v>
      </c>
      <c r="E182" s="313"/>
      <c r="F182" s="305"/>
      <c r="G182" s="306"/>
      <c r="H182" s="78" t="str">
        <f>IF(F182&lt;&gt;"","○","")</f>
        <v/>
      </c>
      <c r="I182" s="114" t="str">
        <f>IF(AND(F181&lt;&gt;"",F182=""),"根拠規程・条項を入力してください。","")</f>
        <v/>
      </c>
      <c r="J182" s="298"/>
      <c r="K182" s="298"/>
      <c r="L182" s="302"/>
      <c r="M182" s="345"/>
      <c r="P182" s="2"/>
    </row>
    <row r="183" spans="1:16" ht="42" customHeight="1">
      <c r="A183" s="353">
        <v>18</v>
      </c>
      <c r="B183" s="326" t="s">
        <v>369</v>
      </c>
      <c r="C183" s="256"/>
      <c r="D183" s="482" t="s">
        <v>311</v>
      </c>
      <c r="E183" s="482"/>
      <c r="F183" s="482"/>
      <c r="G183" s="483"/>
      <c r="H183" s="127"/>
      <c r="I183" s="117" t="str">
        <f>IF(COUNTIF(C184:C191,FALSE)&gt;0,"法令上、1つ以上の取組を行うことが義務付けられています。","")</f>
        <v>法令上、1つ以上の取組を行うことが義務付けられています。</v>
      </c>
      <c r="J183" s="297" t="str">
        <f>IF(SUM(C185,C187,C189,C191)&gt;=2,"○","×")</f>
        <v>×</v>
      </c>
      <c r="K183" s="299">
        <f>IF(J183="○",2,0)</f>
        <v>0</v>
      </c>
      <c r="L183" s="350">
        <v>2</v>
      </c>
      <c r="M183" s="479" t="s">
        <v>355</v>
      </c>
    </row>
    <row r="184" spans="1:16" ht="33" customHeight="1">
      <c r="A184" s="354"/>
      <c r="B184" s="327"/>
      <c r="C184" s="270" t="b">
        <v>0</v>
      </c>
      <c r="D184" s="205"/>
      <c r="E184" s="455" t="s">
        <v>389</v>
      </c>
      <c r="F184" s="455"/>
      <c r="G184" s="484"/>
      <c r="H184" s="118" t="str">
        <f>IF(C184=TRUE,"○","×")</f>
        <v>×</v>
      </c>
      <c r="I184" s="99"/>
      <c r="J184" s="298"/>
      <c r="K184" s="300"/>
      <c r="L184" s="351"/>
      <c r="M184" s="480"/>
    </row>
    <row r="185" spans="1:16" ht="21" customHeight="1">
      <c r="A185" s="354"/>
      <c r="B185" s="327"/>
      <c r="C185" s="270">
        <f>IF(AND(H184="○",H185="○"),1,0)</f>
        <v>0</v>
      </c>
      <c r="D185" s="206" t="s">
        <v>319</v>
      </c>
      <c r="E185" s="487"/>
      <c r="F185" s="488"/>
      <c r="G185" s="489"/>
      <c r="H185" s="118" t="str">
        <f>IF(E185&lt;&gt;"","○","")</f>
        <v/>
      </c>
      <c r="I185" s="119" t="str">
        <f>IF(AND(H184="○",E185=""),"具体的な取組状況を記入してください。","")</f>
        <v/>
      </c>
      <c r="J185" s="298"/>
      <c r="K185" s="300"/>
      <c r="L185" s="351"/>
      <c r="M185" s="480"/>
    </row>
    <row r="186" spans="1:16" ht="33" customHeight="1">
      <c r="A186" s="354"/>
      <c r="B186" s="327"/>
      <c r="C186" s="270" t="b">
        <v>0</v>
      </c>
      <c r="D186" s="205"/>
      <c r="E186" s="485" t="s">
        <v>390</v>
      </c>
      <c r="F186" s="485"/>
      <c r="G186" s="486"/>
      <c r="H186" s="118" t="str">
        <f>IF(C186=TRUE,"○","×")</f>
        <v>×</v>
      </c>
      <c r="I186" s="99"/>
      <c r="J186" s="298"/>
      <c r="K186" s="300"/>
      <c r="L186" s="351"/>
      <c r="M186" s="480"/>
    </row>
    <row r="187" spans="1:16" ht="21" customHeight="1">
      <c r="A187" s="354"/>
      <c r="B187" s="327"/>
      <c r="C187" s="270">
        <f>IF(AND(H186="○",H187="○"),1,0)</f>
        <v>0</v>
      </c>
      <c r="D187" s="206" t="s">
        <v>319</v>
      </c>
      <c r="E187" s="487"/>
      <c r="F187" s="488"/>
      <c r="G187" s="489"/>
      <c r="H187" s="118" t="str">
        <f>IF(E187&lt;&gt;"","○","")</f>
        <v/>
      </c>
      <c r="I187" s="119" t="str">
        <f>IF(AND(H186="○",E187=""),"具体的な取組状況を記入してください。","")</f>
        <v/>
      </c>
      <c r="J187" s="298"/>
      <c r="K187" s="300"/>
      <c r="L187" s="351"/>
      <c r="M187" s="480"/>
    </row>
    <row r="188" spans="1:16" ht="33" customHeight="1">
      <c r="A188" s="354"/>
      <c r="B188" s="327"/>
      <c r="C188" s="270" t="b">
        <v>0</v>
      </c>
      <c r="D188" s="205"/>
      <c r="E188" s="455" t="s">
        <v>391</v>
      </c>
      <c r="F188" s="455"/>
      <c r="G188" s="484"/>
      <c r="H188" s="118" t="str">
        <f>IF(C188=TRUE,"○","×")</f>
        <v>×</v>
      </c>
      <c r="I188" s="99"/>
      <c r="J188" s="298"/>
      <c r="K188" s="300"/>
      <c r="L188" s="351"/>
      <c r="M188" s="480"/>
    </row>
    <row r="189" spans="1:16" ht="21" customHeight="1">
      <c r="A189" s="354"/>
      <c r="B189" s="327"/>
      <c r="C189" s="270">
        <f>IF(AND(H188="○",H189="○"),1,0)</f>
        <v>0</v>
      </c>
      <c r="D189" s="206" t="s">
        <v>319</v>
      </c>
      <c r="E189" s="487"/>
      <c r="F189" s="488"/>
      <c r="G189" s="489"/>
      <c r="H189" s="118" t="str">
        <f>IF(E189&lt;&gt;"","○","")</f>
        <v/>
      </c>
      <c r="I189" s="119" t="str">
        <f>IF(AND(H188="○",E189=""),"具体的な取組状況を記入してください。","")</f>
        <v/>
      </c>
      <c r="J189" s="298"/>
      <c r="K189" s="300"/>
      <c r="L189" s="351"/>
      <c r="M189" s="480"/>
    </row>
    <row r="190" spans="1:16" ht="33" customHeight="1">
      <c r="A190" s="354"/>
      <c r="B190" s="327"/>
      <c r="C190" s="270" t="b">
        <v>0</v>
      </c>
      <c r="D190" s="205"/>
      <c r="E190" s="455" t="s">
        <v>392</v>
      </c>
      <c r="F190" s="455"/>
      <c r="G190" s="484"/>
      <c r="H190" s="118" t="str">
        <f>IF(C190=TRUE,"○","×")</f>
        <v>×</v>
      </c>
      <c r="I190" s="99"/>
      <c r="J190" s="298"/>
      <c r="K190" s="300"/>
      <c r="L190" s="351"/>
      <c r="M190" s="480"/>
    </row>
    <row r="191" spans="1:16" ht="21" customHeight="1">
      <c r="A191" s="355"/>
      <c r="B191" s="328"/>
      <c r="C191" s="257">
        <f>IF(AND(H190="○",H191="○"),1,0)</f>
        <v>0</v>
      </c>
      <c r="D191" s="206" t="s">
        <v>319</v>
      </c>
      <c r="E191" s="487"/>
      <c r="F191" s="488"/>
      <c r="G191" s="489"/>
      <c r="H191" s="120" t="str">
        <f>IF(E191&lt;&gt;"","○","")</f>
        <v/>
      </c>
      <c r="I191" s="121" t="str">
        <f>IF(AND(H190="○",E191=""),"具体的な取組状況を記入してください。","")</f>
        <v/>
      </c>
      <c r="J191" s="302"/>
      <c r="K191" s="301"/>
      <c r="L191" s="352"/>
      <c r="M191" s="481"/>
    </row>
    <row r="192" spans="1:16" ht="21" customHeight="1">
      <c r="A192" s="490">
        <v>19</v>
      </c>
      <c r="B192" s="364" t="s">
        <v>370</v>
      </c>
      <c r="C192" s="270"/>
      <c r="D192" s="492" t="s">
        <v>322</v>
      </c>
      <c r="E192" s="492"/>
      <c r="F192" s="492"/>
      <c r="G192" s="493"/>
      <c r="H192" s="78"/>
      <c r="I192" s="114" t="str">
        <f>IF(COUNTBLANK(F193:F198)-COUNTIF(I193:I198,"法令の範囲内です。")&gt;0,"空欄が無いようにご入力ください。","")</f>
        <v>空欄が無いようにご入力ください。</v>
      </c>
      <c r="J192" s="298" t="str">
        <f>IF(OR(AND(H193="○",H194="○"),
AND(H195="○",H196="○"),
AND(H197="○",H198="○"),
AND(H199="○",H200="○")),
"○","×")</f>
        <v>×</v>
      </c>
      <c r="K192" s="298">
        <f>IF(J192="○",3,0)</f>
        <v>0</v>
      </c>
      <c r="L192" s="324">
        <v>3</v>
      </c>
      <c r="M192" s="415" t="s">
        <v>352</v>
      </c>
    </row>
    <row r="193" spans="1:13" ht="32.25" customHeight="1">
      <c r="A193" s="490"/>
      <c r="B193" s="365"/>
      <c r="C193" s="270"/>
      <c r="D193" s="401" t="s">
        <v>303</v>
      </c>
      <c r="E193" s="401"/>
      <c r="F193" s="471"/>
      <c r="G193" s="472"/>
      <c r="H193" s="78" t="str">
        <f>IF(F193="","",(IF(F193="通算93日まで","×","○")))</f>
        <v/>
      </c>
      <c r="I193" s="114" t="str">
        <f>IF(F193="","制度内容を選択してください。",IF(F193="通算93日まで","法令の範囲内です。",""))</f>
        <v>制度内容を選択してください。</v>
      </c>
      <c r="J193" s="298"/>
      <c r="K193" s="298"/>
      <c r="L193" s="324"/>
      <c r="M193" s="415"/>
    </row>
    <row r="194" spans="1:13" ht="21" customHeight="1">
      <c r="A194" s="490"/>
      <c r="B194" s="365"/>
      <c r="C194" s="280"/>
      <c r="D194" s="392" t="s">
        <v>304</v>
      </c>
      <c r="E194" s="392"/>
      <c r="F194" s="397"/>
      <c r="G194" s="398"/>
      <c r="H194" s="128" t="str">
        <f>IF(F194&lt;&gt;"","○","")</f>
        <v/>
      </c>
      <c r="I194" s="114" t="str">
        <f>IF(OR(I193="法令の範囲内です。",F194&lt;&gt;""),"","根拠規程・条項を入力してください。")</f>
        <v>根拠規程・条項を入力してください。</v>
      </c>
      <c r="J194" s="298"/>
      <c r="K194" s="298"/>
      <c r="L194" s="324"/>
      <c r="M194" s="415"/>
    </row>
    <row r="195" spans="1:13" ht="35.25" customHeight="1">
      <c r="A195" s="490"/>
      <c r="B195" s="365"/>
      <c r="C195" s="270"/>
      <c r="D195" s="402" t="s">
        <v>305</v>
      </c>
      <c r="E195" s="402"/>
      <c r="F195" s="399"/>
      <c r="G195" s="400"/>
      <c r="H195" s="78" t="str">
        <f>IF(F195="","",(IF(F195="3回まで","×","○")))</f>
        <v/>
      </c>
      <c r="I195" s="114" t="str">
        <f>IF(F195="","制度内容を選択してください。",IF(F195="3回まで","法令の範囲内です。",""))</f>
        <v>制度内容を選択してください。</v>
      </c>
      <c r="J195" s="298"/>
      <c r="K195" s="298"/>
      <c r="L195" s="324"/>
      <c r="M195" s="415"/>
    </row>
    <row r="196" spans="1:13" ht="21" customHeight="1">
      <c r="A196" s="490"/>
      <c r="B196" s="365"/>
      <c r="C196" s="280"/>
      <c r="D196" s="392" t="s">
        <v>304</v>
      </c>
      <c r="E196" s="392"/>
      <c r="F196" s="397"/>
      <c r="G196" s="398"/>
      <c r="H196" s="128" t="str">
        <f>IF(F196&lt;&gt;"","○","")</f>
        <v/>
      </c>
      <c r="I196" s="114" t="str">
        <f>IF(OR(I195="法令の範囲内です。",F196&lt;&gt;""),"","根拠規程・条項を入力してください。")</f>
        <v>根拠規程・条項を入力してください。</v>
      </c>
      <c r="J196" s="298"/>
      <c r="K196" s="298"/>
      <c r="L196" s="324"/>
      <c r="M196" s="415"/>
    </row>
    <row r="197" spans="1:13" ht="47.25" customHeight="1">
      <c r="A197" s="490"/>
      <c r="B197" s="365"/>
      <c r="C197" s="270"/>
      <c r="D197" s="403" t="s">
        <v>306</v>
      </c>
      <c r="E197" s="403"/>
      <c r="F197" s="399"/>
      <c r="G197" s="400"/>
      <c r="H197" s="78" t="str">
        <f>IF(F197="","",(IF(F197="「配偶者（事実婚を含)、父母、子、配偶者の父母、兄弟姉妹、孫」のみ","×","○")))</f>
        <v/>
      </c>
      <c r="I197" s="114" t="str">
        <f>IF(F197="","制度内容を選択してください。",IF(F197="「配偶者（事実婚を含)、父母、子、配偶者の父母、兄弟姉妹、孫」のみ","法令の範囲内です。",""))</f>
        <v>制度内容を選択してください。</v>
      </c>
      <c r="J197" s="298"/>
      <c r="K197" s="298"/>
      <c r="L197" s="324"/>
      <c r="M197" s="415"/>
    </row>
    <row r="198" spans="1:13" ht="21" customHeight="1">
      <c r="A198" s="490"/>
      <c r="B198" s="365"/>
      <c r="C198" s="280"/>
      <c r="D198" s="392" t="s">
        <v>304</v>
      </c>
      <c r="E198" s="392"/>
      <c r="F198" s="397"/>
      <c r="G198" s="398"/>
      <c r="H198" s="128" t="str">
        <f>IF(F198&lt;&gt;"","○","")</f>
        <v/>
      </c>
      <c r="I198" s="114" t="str">
        <f>IF(OR(I197="法令の範囲内です。",F198&lt;&gt;""),"","根拠規程・条項を入力してください。")</f>
        <v>根拠規程・条項を入力してください。</v>
      </c>
      <c r="J198" s="298"/>
      <c r="K198" s="298"/>
      <c r="L198" s="324"/>
      <c r="M198" s="415"/>
    </row>
    <row r="199" spans="1:13" ht="21" customHeight="1">
      <c r="A199" s="490"/>
      <c r="B199" s="365"/>
      <c r="C199" s="270"/>
      <c r="D199" s="403" t="s">
        <v>307</v>
      </c>
      <c r="E199" s="403"/>
      <c r="F199" s="399"/>
      <c r="G199" s="400"/>
      <c r="H199" s="78" t="str">
        <f>IF(F199&lt;&gt;"","○","")</f>
        <v/>
      </c>
      <c r="I199" s="99"/>
      <c r="J199" s="298"/>
      <c r="K199" s="298"/>
      <c r="L199" s="324"/>
      <c r="M199" s="415"/>
    </row>
    <row r="200" spans="1:13" ht="21" customHeight="1">
      <c r="A200" s="490"/>
      <c r="B200" s="366"/>
      <c r="C200" s="281"/>
      <c r="D200" s="392" t="s">
        <v>57</v>
      </c>
      <c r="E200" s="392"/>
      <c r="F200" s="397"/>
      <c r="G200" s="398"/>
      <c r="H200" s="129" t="str">
        <f>IF(F200&lt;&gt;"","○","")</f>
        <v/>
      </c>
      <c r="I200" s="83" t="str">
        <f>IF(AND(F199&lt;&gt;"",F200=""),"根拠規程・条項を入力してください。","")</f>
        <v/>
      </c>
      <c r="J200" s="302"/>
      <c r="K200" s="302"/>
      <c r="L200" s="341"/>
      <c r="M200" s="415"/>
    </row>
    <row r="201" spans="1:13" ht="21" customHeight="1">
      <c r="A201" s="490"/>
      <c r="B201" s="387" t="s">
        <v>371</v>
      </c>
      <c r="C201" s="270"/>
      <c r="D201" s="492" t="s">
        <v>322</v>
      </c>
      <c r="E201" s="492"/>
      <c r="F201" s="492"/>
      <c r="G201" s="493"/>
      <c r="H201" s="128"/>
      <c r="I201" s="126" t="str">
        <f>IF(COUNTBLANK(F202:F209)-COUNTIF(I202:I209,"法令の範囲内です。")&gt;0,"空欄が無いようにご入力ください。","")</f>
        <v>空欄が無いようにご入力ください。</v>
      </c>
      <c r="J201" s="297" t="str">
        <f>IF(OR(AND(H202="○",H203="○"),
AND(H204="○",H205="○"),
AND(H206="○",H207="○"),
AND(H208="○",H209="○"),
AND(H210="○",H211="○")),
"○","×")</f>
        <v>×</v>
      </c>
      <c r="K201" s="297">
        <f>IF(J201="○",3,0)</f>
        <v>0</v>
      </c>
      <c r="L201" s="413">
        <v>3</v>
      </c>
      <c r="M201" s="415"/>
    </row>
    <row r="202" spans="1:13" ht="35.25" customHeight="1">
      <c r="A202" s="490"/>
      <c r="B202" s="388"/>
      <c r="C202" s="270"/>
      <c r="D202" s="401" t="s">
        <v>308</v>
      </c>
      <c r="E202" s="401"/>
      <c r="F202" s="471"/>
      <c r="G202" s="472"/>
      <c r="H202" s="128" t="str">
        <f>IF(F202="","",(IF(F202="1年度に5日","×","○")))</f>
        <v/>
      </c>
      <c r="I202" s="114" t="str">
        <f>IF(F202="","制度内容を選択してください。",IF(F202="1年度に5日","法令の範囲内です。",""))</f>
        <v>制度内容を選択してください。</v>
      </c>
      <c r="J202" s="298"/>
      <c r="K202" s="298"/>
      <c r="L202" s="324"/>
      <c r="M202" s="415"/>
    </row>
    <row r="203" spans="1:13" ht="21" customHeight="1">
      <c r="A203" s="490"/>
      <c r="B203" s="388"/>
      <c r="C203" s="280"/>
      <c r="D203" s="392" t="s">
        <v>304</v>
      </c>
      <c r="E203" s="392"/>
      <c r="F203" s="397"/>
      <c r="G203" s="398"/>
      <c r="H203" s="128" t="str">
        <f>IF(F203&lt;&gt;"","○","")</f>
        <v/>
      </c>
      <c r="I203" s="114" t="str">
        <f>IF(OR(I202="法令の範囲内です。",F203&lt;&gt;""),"","根拠規程・条項を入力してください。")</f>
        <v>根拠規程・条項を入力してください。</v>
      </c>
      <c r="J203" s="298"/>
      <c r="K203" s="298"/>
      <c r="L203" s="324"/>
      <c r="M203" s="415"/>
    </row>
    <row r="204" spans="1:13" ht="35.25" customHeight="1">
      <c r="A204" s="490"/>
      <c r="B204" s="388"/>
      <c r="C204" s="270"/>
      <c r="D204" s="402" t="s">
        <v>309</v>
      </c>
      <c r="E204" s="402"/>
      <c r="F204" s="399"/>
      <c r="G204" s="400"/>
      <c r="H204" s="128" t="str">
        <f>IF(F204="","",(IF(F204="1年度に10日","×","○")))</f>
        <v/>
      </c>
      <c r="I204" s="114" t="str">
        <f>IF(F204="","制度内容を選択してください。",IF(F204="1年度に10日","法令の範囲内です。",""))</f>
        <v>制度内容を選択してください。</v>
      </c>
      <c r="J204" s="298"/>
      <c r="K204" s="298"/>
      <c r="L204" s="324"/>
      <c r="M204" s="415"/>
    </row>
    <row r="205" spans="1:13" ht="21" customHeight="1">
      <c r="A205" s="490"/>
      <c r="B205" s="388"/>
      <c r="C205" s="280"/>
      <c r="D205" s="392" t="s">
        <v>304</v>
      </c>
      <c r="E205" s="392"/>
      <c r="F205" s="397"/>
      <c r="G205" s="398"/>
      <c r="H205" s="128" t="str">
        <f>IF(F205&lt;&gt;"","○","")</f>
        <v/>
      </c>
      <c r="I205" s="114" t="str">
        <f>IF(OR(I204="法令の範囲内です。",F205&lt;&gt;""),"","根拠規程・条項を入力してください。")</f>
        <v>根拠規程・条項を入力してください。</v>
      </c>
      <c r="J205" s="298"/>
      <c r="K205" s="298"/>
      <c r="L205" s="324"/>
      <c r="M205" s="415"/>
    </row>
    <row r="206" spans="1:13" ht="48" customHeight="1">
      <c r="A206" s="490"/>
      <c r="B206" s="388"/>
      <c r="C206" s="270"/>
      <c r="D206" s="403" t="s">
        <v>306</v>
      </c>
      <c r="E206" s="403"/>
      <c r="F206" s="399"/>
      <c r="G206" s="400"/>
      <c r="H206" s="78" t="str">
        <f>IF(F206="","",(IF(F206="「配偶者(事実婚を含)、父母、子、配偶者の父母、兄弟姉妹、孫」のみ","×","○")))</f>
        <v/>
      </c>
      <c r="I206" s="114" t="str">
        <f>IF(F206="","制度内容を選択してください。",IF(F206="「配偶者(事実婚を含)、父母、子、配偶者の父母、兄弟姉妹、孫」のみ","法令の範囲内です。",""))</f>
        <v>制度内容を選択してください。</v>
      </c>
      <c r="J206" s="298"/>
      <c r="K206" s="298"/>
      <c r="L206" s="324"/>
      <c r="M206" s="415"/>
    </row>
    <row r="207" spans="1:13" ht="21" customHeight="1">
      <c r="A207" s="490"/>
      <c r="B207" s="388"/>
      <c r="C207" s="280"/>
      <c r="D207" s="392" t="s">
        <v>304</v>
      </c>
      <c r="E207" s="392"/>
      <c r="F207" s="397"/>
      <c r="G207" s="398"/>
      <c r="H207" s="128" t="str">
        <f>IF(F207&lt;&gt;"","○","")</f>
        <v/>
      </c>
      <c r="I207" s="114" t="str">
        <f>IF(OR(I206="法令の範囲内です。",F207&lt;&gt;""),"","根拠規程・条項を入力してください。")</f>
        <v>根拠規程・条項を入力してください。</v>
      </c>
      <c r="J207" s="298"/>
      <c r="K207" s="298"/>
      <c r="L207" s="324"/>
      <c r="M207" s="415"/>
    </row>
    <row r="208" spans="1:13" ht="21" customHeight="1">
      <c r="A208" s="490"/>
      <c r="B208" s="388"/>
      <c r="C208" s="270"/>
      <c r="D208" s="494" t="s">
        <v>310</v>
      </c>
      <c r="E208" s="494"/>
      <c r="F208" s="399"/>
      <c r="G208" s="400"/>
      <c r="H208" s="128" t="str">
        <f>IF(F208="","",(IF(F208="取得できない","×","○")))</f>
        <v/>
      </c>
      <c r="I208" s="114" t="str">
        <f>IF(F208="","制度内容を選択してください。",IF(F208="取得できない","法令の範囲内です。",""))</f>
        <v>制度内容を選択してください。</v>
      </c>
      <c r="J208" s="298"/>
      <c r="K208" s="298"/>
      <c r="L208" s="324"/>
      <c r="M208" s="415"/>
    </row>
    <row r="209" spans="1:13" ht="21" customHeight="1">
      <c r="A209" s="490"/>
      <c r="B209" s="388"/>
      <c r="C209" s="280"/>
      <c r="D209" s="392" t="s">
        <v>304</v>
      </c>
      <c r="E209" s="392"/>
      <c r="F209" s="397"/>
      <c r="G209" s="398"/>
      <c r="H209" s="128" t="str">
        <f>IF(F209&lt;&gt;"","○","")</f>
        <v/>
      </c>
      <c r="I209" s="114" t="str">
        <f>IF(OR(I208="法令の範囲内です。",F209&lt;&gt;""),"","根拠規程・条項を入力してください。")</f>
        <v>根拠規程・条項を入力してください。</v>
      </c>
      <c r="J209" s="298"/>
      <c r="K209" s="298"/>
      <c r="L209" s="324"/>
      <c r="M209" s="415"/>
    </row>
    <row r="210" spans="1:13" ht="21" customHeight="1">
      <c r="A210" s="490"/>
      <c r="B210" s="388"/>
      <c r="C210" s="270"/>
      <c r="D210" s="403" t="s">
        <v>307</v>
      </c>
      <c r="E210" s="403"/>
      <c r="F210" s="399"/>
      <c r="G210" s="400"/>
      <c r="H210" s="78" t="str">
        <f>IF(F210&lt;&gt;"","○","")</f>
        <v/>
      </c>
      <c r="I210" s="99"/>
      <c r="J210" s="298"/>
      <c r="K210" s="298"/>
      <c r="L210" s="324"/>
      <c r="M210" s="415"/>
    </row>
    <row r="211" spans="1:13" ht="21" customHeight="1">
      <c r="A211" s="491"/>
      <c r="B211" s="456"/>
      <c r="C211" s="281"/>
      <c r="D211" s="392" t="s">
        <v>57</v>
      </c>
      <c r="E211" s="392"/>
      <c r="F211" s="397"/>
      <c r="G211" s="398"/>
      <c r="H211" s="129" t="str">
        <f>IF(F211&lt;&gt;"","○","")</f>
        <v/>
      </c>
      <c r="I211" s="83" t="str">
        <f>IF(AND(F210&lt;&gt;"",F211=""),"根拠規程・条項を入力してください。","")</f>
        <v/>
      </c>
      <c r="J211" s="322"/>
      <c r="K211" s="322"/>
      <c r="L211" s="414"/>
      <c r="M211" s="416"/>
    </row>
    <row r="212" spans="1:13" ht="42" customHeight="1">
      <c r="A212" s="103" t="s">
        <v>285</v>
      </c>
      <c r="B212" s="104"/>
      <c r="C212" s="271"/>
      <c r="D212" s="173"/>
      <c r="E212" s="174"/>
      <c r="F212" s="174"/>
      <c r="G212" s="175"/>
      <c r="H212" s="64"/>
      <c r="I212" s="88" t="str">
        <f>IF((COUNTBLANK(I214:I250)&lt;37),"未入力または不備があります","")</f>
        <v>未入力または不備があります</v>
      </c>
      <c r="J212" s="64"/>
      <c r="K212" s="64">
        <f>SUM(K214:K250)</f>
        <v>0</v>
      </c>
      <c r="L212" s="64">
        <f>SUM(L214:L250)</f>
        <v>13</v>
      </c>
      <c r="M212" s="89"/>
    </row>
    <row r="213" spans="1:13" ht="21" customHeight="1">
      <c r="A213" s="90" t="s">
        <v>17</v>
      </c>
      <c r="B213" s="91"/>
      <c r="C213" s="251" t="s">
        <v>207</v>
      </c>
      <c r="D213" s="147" t="s">
        <v>206</v>
      </c>
      <c r="E213" s="147"/>
      <c r="F213" s="176"/>
      <c r="G213" s="176"/>
      <c r="H213" s="70" t="s">
        <v>207</v>
      </c>
      <c r="I213" s="92" t="s">
        <v>199</v>
      </c>
      <c r="J213" s="70" t="s">
        <v>201</v>
      </c>
      <c r="K213" s="70" t="s">
        <v>200</v>
      </c>
      <c r="L213" s="72" t="s">
        <v>105</v>
      </c>
      <c r="M213" s="93" t="s">
        <v>136</v>
      </c>
    </row>
    <row r="214" spans="1:13" ht="21" customHeight="1">
      <c r="A214" s="321">
        <v>20</v>
      </c>
      <c r="B214" s="378" t="s">
        <v>220</v>
      </c>
      <c r="C214" s="249">
        <v>0</v>
      </c>
      <c r="D214" s="214"/>
      <c r="E214" s="215" t="s">
        <v>218</v>
      </c>
      <c r="F214" s="188"/>
      <c r="G214" s="188"/>
      <c r="H214" s="72"/>
      <c r="I214" s="107" t="str">
        <f>IF(OR(C214="",C214=0),"どちらか１つを選択してください。","")</f>
        <v>どちらか１つを選択してください。</v>
      </c>
      <c r="J214" s="321" t="str">
        <f>IF(C214=1,"○",IF(C214=2,"×",""))</f>
        <v/>
      </c>
      <c r="K214" s="321">
        <f>IF(J214="○",5,0)</f>
        <v>0</v>
      </c>
      <c r="L214" s="321">
        <v>5</v>
      </c>
      <c r="M214" s="335" t="s">
        <v>356</v>
      </c>
    </row>
    <row r="215" spans="1:13" ht="21" customHeight="1">
      <c r="A215" s="298"/>
      <c r="B215" s="395"/>
      <c r="C215" s="249"/>
      <c r="D215" s="216"/>
      <c r="E215" s="159" t="s">
        <v>219</v>
      </c>
      <c r="F215" s="150"/>
      <c r="G215" s="150"/>
      <c r="H215" s="72"/>
      <c r="I215" s="130"/>
      <c r="J215" s="298"/>
      <c r="K215" s="298"/>
      <c r="L215" s="346"/>
      <c r="M215" s="336"/>
    </row>
    <row r="216" spans="1:13" ht="21" customHeight="1">
      <c r="A216" s="298"/>
      <c r="B216" s="395"/>
      <c r="C216" s="249"/>
      <c r="D216" s="200" t="s">
        <v>46</v>
      </c>
      <c r="E216" s="203"/>
      <c r="F216" s="22"/>
      <c r="G216" s="201" t="s">
        <v>47</v>
      </c>
      <c r="H216" s="94" t="str">
        <f>IF(OR(F216="",F216=0),"×","")</f>
        <v>×</v>
      </c>
      <c r="I216" s="131" t="str">
        <f>IF(AND(J214="○",H216="×"),"数値目標を記入してください","")</f>
        <v/>
      </c>
      <c r="J216" s="298"/>
      <c r="K216" s="298"/>
      <c r="L216" s="346"/>
      <c r="M216" s="336"/>
    </row>
    <row r="217" spans="1:13" ht="21" customHeight="1">
      <c r="A217" s="298"/>
      <c r="B217" s="395"/>
      <c r="C217" s="249"/>
      <c r="D217" s="200" t="s">
        <v>69</v>
      </c>
      <c r="E217" s="203"/>
      <c r="F217" s="35"/>
      <c r="G217" s="217"/>
      <c r="H217" s="94" t="str">
        <f>IF(OR(F217="",F217=0),"×","")</f>
        <v>×</v>
      </c>
      <c r="I217" s="131" t="str">
        <f>IF(AND(J214="○",H217="×"),"達成期限を記入してください","")</f>
        <v/>
      </c>
      <c r="J217" s="298"/>
      <c r="K217" s="298"/>
      <c r="L217" s="346"/>
      <c r="M217" s="336"/>
    </row>
    <row r="218" spans="1:13" ht="21" customHeight="1">
      <c r="A218" s="298"/>
      <c r="B218" s="395"/>
      <c r="C218" s="249" t="str">
        <f>IF(COUNTIF(C219:C223,"TRUE"),"○","×")</f>
        <v>×</v>
      </c>
      <c r="D218" s="167" t="s">
        <v>122</v>
      </c>
      <c r="E218" s="202"/>
      <c r="F218" s="202"/>
      <c r="G218" s="202"/>
      <c r="H218" s="78" t="str">
        <f>IF(AND(C218="×",J214="○"),"×","")</f>
        <v/>
      </c>
      <c r="I218" s="99" t="str">
        <f>IF(H218="×","選択肢を１つ以上選択してください","")</f>
        <v/>
      </c>
      <c r="J218" s="298"/>
      <c r="K218" s="298"/>
      <c r="L218" s="346"/>
      <c r="M218" s="336"/>
    </row>
    <row r="219" spans="1:13" ht="21" customHeight="1">
      <c r="A219" s="298"/>
      <c r="B219" s="395"/>
      <c r="C219" s="249" t="b">
        <v>0</v>
      </c>
      <c r="D219" s="157"/>
      <c r="E219" s="371" t="s">
        <v>48</v>
      </c>
      <c r="F219" s="371"/>
      <c r="G219" s="371"/>
      <c r="H219" s="94" t="str">
        <f>IF(AND(C218="○",J214="×"),"×","")</f>
        <v/>
      </c>
      <c r="I219" s="113" t="str">
        <f>IF(H219="×","選択肢を１つ以上選択した場合は「周知している」を選択してください","")</f>
        <v/>
      </c>
      <c r="J219" s="298"/>
      <c r="K219" s="298"/>
      <c r="L219" s="346"/>
      <c r="M219" s="336"/>
    </row>
    <row r="220" spans="1:13" ht="21" customHeight="1">
      <c r="A220" s="298"/>
      <c r="B220" s="395"/>
      <c r="C220" s="249" t="b">
        <v>0</v>
      </c>
      <c r="D220" s="157"/>
      <c r="E220" s="371" t="s">
        <v>49</v>
      </c>
      <c r="F220" s="371"/>
      <c r="G220" s="371"/>
      <c r="H220" s="94"/>
      <c r="I220" s="114"/>
      <c r="J220" s="298"/>
      <c r="K220" s="298"/>
      <c r="L220" s="346"/>
      <c r="M220" s="336"/>
    </row>
    <row r="221" spans="1:13" ht="21" customHeight="1">
      <c r="A221" s="298"/>
      <c r="B221" s="395"/>
      <c r="C221" s="249" t="b">
        <v>0</v>
      </c>
      <c r="D221" s="157"/>
      <c r="E221" s="371" t="s">
        <v>50</v>
      </c>
      <c r="F221" s="371"/>
      <c r="G221" s="371"/>
      <c r="H221" s="94"/>
      <c r="I221" s="114"/>
      <c r="J221" s="298"/>
      <c r="K221" s="298"/>
      <c r="L221" s="346"/>
      <c r="M221" s="336"/>
    </row>
    <row r="222" spans="1:13" ht="21" customHeight="1">
      <c r="A222" s="298"/>
      <c r="B222" s="395"/>
      <c r="C222" s="249" t="b">
        <v>0</v>
      </c>
      <c r="D222" s="157"/>
      <c r="E222" s="371" t="s">
        <v>79</v>
      </c>
      <c r="F222" s="371"/>
      <c r="G222" s="371"/>
      <c r="H222" s="94"/>
      <c r="I222" s="114"/>
      <c r="J222" s="298"/>
      <c r="K222" s="298"/>
      <c r="L222" s="346"/>
      <c r="M222" s="336"/>
    </row>
    <row r="223" spans="1:13" ht="21" customHeight="1">
      <c r="A223" s="298"/>
      <c r="B223" s="395"/>
      <c r="C223" s="249" t="b">
        <v>0</v>
      </c>
      <c r="D223" s="192"/>
      <c r="E223" s="407" t="s">
        <v>113</v>
      </c>
      <c r="F223" s="407"/>
      <c r="G223" s="407"/>
      <c r="H223" s="94"/>
      <c r="I223" s="114"/>
      <c r="J223" s="298"/>
      <c r="K223" s="298"/>
      <c r="L223" s="346"/>
      <c r="M223" s="336"/>
    </row>
    <row r="224" spans="1:13" ht="42" customHeight="1">
      <c r="A224" s="322"/>
      <c r="B224" s="396"/>
      <c r="C224" s="248"/>
      <c r="D224" s="218"/>
      <c r="E224" s="467"/>
      <c r="F224" s="468"/>
      <c r="G224" s="468"/>
      <c r="H224" s="132" t="str">
        <f>IF(C223=TRUE,IF(E224="","×","○"),"")</f>
        <v/>
      </c>
      <c r="I224" s="133" t="str">
        <f>IF(H224="×","「その他」の内容を入力してください","")</f>
        <v/>
      </c>
      <c r="J224" s="302"/>
      <c r="K224" s="322"/>
      <c r="L224" s="347"/>
      <c r="M224" s="342"/>
    </row>
    <row r="225" spans="1:13" ht="28.5" customHeight="1">
      <c r="A225" s="337">
        <v>21</v>
      </c>
      <c r="B225" s="379" t="s">
        <v>372</v>
      </c>
      <c r="C225" s="249"/>
      <c r="D225" s="219" t="s">
        <v>258</v>
      </c>
      <c r="E225" s="451"/>
      <c r="F225" s="452"/>
      <c r="G225" s="220" t="str">
        <f>IFERROR(VLOOKUP(E225,●入力不要●女性管理職割合!B3:C29,2,FALSE),"")</f>
        <v/>
      </c>
      <c r="H225" s="134"/>
      <c r="I225" s="107" t="str">
        <f>IF(E225="","産業分類をプルダウンから選択してください","")</f>
        <v>産業分類をプルダウンから選択してください</v>
      </c>
      <c r="J225" s="297" t="str">
        <f>H229</f>
        <v/>
      </c>
      <c r="K225" s="321">
        <f>IF(J225="○",2,0)</f>
        <v>0</v>
      </c>
      <c r="L225" s="321">
        <v>2</v>
      </c>
      <c r="M225" s="335" t="s">
        <v>388</v>
      </c>
    </row>
    <row r="226" spans="1:13" ht="21" customHeight="1">
      <c r="A226" s="325"/>
      <c r="B226" s="379"/>
      <c r="C226" s="282"/>
      <c r="D226" s="221" t="s">
        <v>276</v>
      </c>
      <c r="E226" s="222" t="s">
        <v>6</v>
      </c>
      <c r="F226" s="222" t="s">
        <v>7</v>
      </c>
      <c r="G226" s="223" t="s">
        <v>8</v>
      </c>
      <c r="H226" s="135"/>
      <c r="I226" s="131"/>
      <c r="J226" s="298"/>
      <c r="K226" s="298"/>
      <c r="L226" s="298"/>
      <c r="M226" s="336"/>
    </row>
    <row r="227" spans="1:13" ht="21" customHeight="1">
      <c r="A227" s="325"/>
      <c r="B227" s="379"/>
      <c r="C227" s="253"/>
      <c r="D227" s="224" t="s">
        <v>327</v>
      </c>
      <c r="E227" s="23"/>
      <c r="F227" s="23"/>
      <c r="G227" s="225" t="str">
        <f>IFERROR(F227/SUM(E227:F227),"")</f>
        <v/>
      </c>
      <c r="H227" s="72"/>
      <c r="I227" s="107" t="str">
        <f>IF(OR(E227="",F227=""),"数値を入力してください","")</f>
        <v>数値を入力してください</v>
      </c>
      <c r="J227" s="298"/>
      <c r="K227" s="298"/>
      <c r="L227" s="298"/>
      <c r="M227" s="336"/>
    </row>
    <row r="228" spans="1:13" ht="21" customHeight="1">
      <c r="A228" s="325"/>
      <c r="B228" s="379"/>
      <c r="C228" s="253"/>
      <c r="D228" s="226" t="s">
        <v>328</v>
      </c>
      <c r="E228" s="23"/>
      <c r="F228" s="23"/>
      <c r="G228" s="225" t="str">
        <f t="shared" ref="G228" si="2">IFERROR(F228/SUM(E228:F228),"")</f>
        <v/>
      </c>
      <c r="H228" s="72" t="str">
        <f>IF(G228="","",IF(G228&gt;$G$225,"○",IF(G228&gt;G227,"○","×")))</f>
        <v/>
      </c>
      <c r="I228" s="107" t="str">
        <f>IF(OR(E228="",F228=""),"数値を入力してください","")</f>
        <v>数値を入力してください</v>
      </c>
      <c r="J228" s="298"/>
      <c r="K228" s="298"/>
      <c r="L228" s="298"/>
      <c r="M228" s="336"/>
    </row>
    <row r="229" spans="1:13" ht="21" customHeight="1">
      <c r="A229" s="444"/>
      <c r="B229" s="443"/>
      <c r="C229" s="253"/>
      <c r="D229" s="227" t="s">
        <v>329</v>
      </c>
      <c r="E229" s="23"/>
      <c r="F229" s="23"/>
      <c r="G229" s="228" t="str">
        <f>IFERROR(F229/SUM(E229:F229),"")</f>
        <v/>
      </c>
      <c r="H229" s="72" t="str">
        <f>IF(G229="","",IF(G229&gt;$G$225,"○",IF(G229&gt;G228,"○","×")))</f>
        <v/>
      </c>
      <c r="I229" s="107" t="str">
        <f>IF(OR(E229="",F229=""),"数値を入力してください","")</f>
        <v>数値を入力してください</v>
      </c>
      <c r="J229" s="302"/>
      <c r="K229" s="322"/>
      <c r="L229" s="322"/>
      <c r="M229" s="342"/>
    </row>
    <row r="230" spans="1:13" ht="28.5" customHeight="1">
      <c r="A230" s="321">
        <v>22</v>
      </c>
      <c r="B230" s="394" t="s">
        <v>373</v>
      </c>
      <c r="C230" s="283"/>
      <c r="D230" s="229" t="s">
        <v>274</v>
      </c>
      <c r="E230" s="222" t="s">
        <v>6</v>
      </c>
      <c r="F230" s="222" t="s">
        <v>7</v>
      </c>
      <c r="G230" s="223" t="s">
        <v>194</v>
      </c>
      <c r="H230" s="94"/>
      <c r="I230" s="131"/>
      <c r="J230" s="393" t="str">
        <f>IF(AND(H231="○",H232="○"),"○","×")</f>
        <v>×</v>
      </c>
      <c r="K230" s="343">
        <f>IF(J230="○",1,0)</f>
        <v>0</v>
      </c>
      <c r="L230" s="343">
        <v>1</v>
      </c>
      <c r="M230" s="375"/>
    </row>
    <row r="231" spans="1:13" ht="21" customHeight="1">
      <c r="A231" s="385"/>
      <c r="B231" s="380"/>
      <c r="C231" s="283"/>
      <c r="D231" s="224" t="s">
        <v>327</v>
      </c>
      <c r="E231" s="23"/>
      <c r="F231" s="23"/>
      <c r="G231" s="225" t="str">
        <f t="shared" ref="G231:G232" si="3">IFERROR(F231/SUM(E231:F231),"")</f>
        <v/>
      </c>
      <c r="H231" s="94" t="str">
        <f>IFERROR(IF(G233&gt;G232,"○","×"),"")</f>
        <v>×</v>
      </c>
      <c r="I231" s="107" t="str">
        <f>IF(OR(E231="",F231=""),"数値を入力してください","")</f>
        <v>数値を入力してください</v>
      </c>
      <c r="J231" s="393"/>
      <c r="K231" s="343"/>
      <c r="L231" s="343"/>
      <c r="M231" s="375"/>
    </row>
    <row r="232" spans="1:13" ht="21" customHeight="1">
      <c r="A232" s="385"/>
      <c r="B232" s="380"/>
      <c r="C232" s="283"/>
      <c r="D232" s="230" t="s">
        <v>328</v>
      </c>
      <c r="E232" s="23"/>
      <c r="F232" s="23"/>
      <c r="G232" s="225" t="str">
        <f t="shared" si="3"/>
        <v/>
      </c>
      <c r="H232" s="94" t="str">
        <f>IF(G233="","×","○")</f>
        <v>×</v>
      </c>
      <c r="I232" s="107" t="str">
        <f t="shared" ref="I232:I233" si="4">IF(OR(E232="",F232=""),"数値を入力してください","")</f>
        <v>数値を入力してください</v>
      </c>
      <c r="J232" s="393"/>
      <c r="K232" s="343"/>
      <c r="L232" s="343"/>
      <c r="M232" s="375"/>
    </row>
    <row r="233" spans="1:13" ht="21" customHeight="1">
      <c r="A233" s="386"/>
      <c r="B233" s="381"/>
      <c r="C233" s="284"/>
      <c r="D233" s="231" t="s">
        <v>329</v>
      </c>
      <c r="E233" s="23"/>
      <c r="F233" s="23"/>
      <c r="G233" s="225" t="str">
        <f>IFERROR(F233/SUM(E233:F233),"")</f>
        <v/>
      </c>
      <c r="H233" s="78"/>
      <c r="I233" s="107" t="str">
        <f t="shared" si="4"/>
        <v>数値を入力してください</v>
      </c>
      <c r="J233" s="393"/>
      <c r="K233" s="343"/>
      <c r="L233" s="343"/>
      <c r="M233" s="375"/>
    </row>
    <row r="234" spans="1:13" ht="43.5" customHeight="1">
      <c r="A234" s="72">
        <v>23</v>
      </c>
      <c r="B234" s="136" t="s">
        <v>262</v>
      </c>
      <c r="C234" s="254"/>
      <c r="D234" s="30"/>
      <c r="E234" s="159" t="s">
        <v>80</v>
      </c>
      <c r="F234" s="161"/>
      <c r="G234" s="161"/>
      <c r="H234" s="72"/>
      <c r="I234" s="137" t="str">
        <f>IF(D234="","人数を入力してください","")</f>
        <v>人数を入力してください</v>
      </c>
      <c r="J234" s="138" t="str">
        <f>IF(D234="","",IF(D234&gt;=1,"○","×"))</f>
        <v/>
      </c>
      <c r="K234" s="72">
        <f>IF(J234="○",1,0)</f>
        <v>0</v>
      </c>
      <c r="L234" s="72">
        <v>1</v>
      </c>
      <c r="M234" s="139" t="s">
        <v>111</v>
      </c>
    </row>
    <row r="235" spans="1:13" ht="21" customHeight="1">
      <c r="A235" s="321">
        <v>24</v>
      </c>
      <c r="B235" s="378" t="s">
        <v>374</v>
      </c>
      <c r="C235" s="249">
        <v>0</v>
      </c>
      <c r="D235" s="30"/>
      <c r="E235" s="177" t="s">
        <v>227</v>
      </c>
      <c r="F235" s="177"/>
      <c r="G235" s="177"/>
      <c r="H235" s="72"/>
      <c r="I235" s="107" t="str">
        <f>IF(OR(C235="",C235=0),"どちらか１つを選択してください。","")</f>
        <v>どちらか１つを選択してください。</v>
      </c>
      <c r="J235" s="321" t="str">
        <f>IF(C235=1,"○",IF(C235=2,"×",""))</f>
        <v/>
      </c>
      <c r="K235" s="321">
        <f>IF(J235="○",1,0)</f>
        <v>0</v>
      </c>
      <c r="L235" s="321">
        <v>1</v>
      </c>
      <c r="M235" s="335" t="s">
        <v>387</v>
      </c>
    </row>
    <row r="236" spans="1:13" ht="21" customHeight="1">
      <c r="A236" s="298"/>
      <c r="B236" s="379"/>
      <c r="C236" s="249" t="str">
        <f>IF(AND(J235="○",(OR(F237="",F238=""))),"×","")</f>
        <v/>
      </c>
      <c r="D236" s="149"/>
      <c r="E236" s="159" t="s">
        <v>228</v>
      </c>
      <c r="F236" s="159"/>
      <c r="G236" s="178"/>
      <c r="H236" s="72"/>
      <c r="I236" s="130"/>
      <c r="J236" s="298"/>
      <c r="K236" s="298"/>
      <c r="L236" s="346"/>
      <c r="M236" s="336"/>
    </row>
    <row r="237" spans="1:13" ht="24.75" customHeight="1">
      <c r="A237" s="298"/>
      <c r="B237" s="380"/>
      <c r="C237" s="270" t="str">
        <f>IF(OR(F237&lt;&gt;"",F238&lt;&gt;""),"○","×")</f>
        <v>×</v>
      </c>
      <c r="D237" s="232" t="s">
        <v>112</v>
      </c>
      <c r="E237" s="232"/>
      <c r="F237" s="377"/>
      <c r="G237" s="377"/>
      <c r="H237" s="94"/>
      <c r="I237" s="140" t="str">
        <f>IF(C236="×","根拠規程・条項、制度内容を記入してください","")</f>
        <v/>
      </c>
      <c r="J237" s="298"/>
      <c r="K237" s="298"/>
      <c r="L237" s="346"/>
      <c r="M237" s="336"/>
    </row>
    <row r="238" spans="1:13" ht="42" customHeight="1">
      <c r="A238" s="322"/>
      <c r="B238" s="381"/>
      <c r="C238" s="252"/>
      <c r="D238" s="232" t="s">
        <v>263</v>
      </c>
      <c r="E238" s="233"/>
      <c r="F238" s="377"/>
      <c r="G238" s="377"/>
      <c r="H238" s="78" t="str">
        <f>IF(AND(C237="○",J235="×"),"×","")</f>
        <v/>
      </c>
      <c r="I238" s="141" t="str">
        <f>IF(H238="×","制度がある場合は「制度がある」を選択してください","")</f>
        <v/>
      </c>
      <c r="J238" s="322"/>
      <c r="K238" s="322"/>
      <c r="L238" s="347"/>
      <c r="M238" s="342"/>
    </row>
    <row r="239" spans="1:13" ht="21" customHeight="1">
      <c r="A239" s="337">
        <v>25</v>
      </c>
      <c r="B239" s="382" t="s">
        <v>81</v>
      </c>
      <c r="C239" s="270">
        <v>0</v>
      </c>
      <c r="D239" s="30"/>
      <c r="E239" s="177" t="s">
        <v>221</v>
      </c>
      <c r="F239" s="177"/>
      <c r="G239" s="177"/>
      <c r="H239" s="95"/>
      <c r="I239" s="107" t="str">
        <f>IF(OR(C239="",C239=0),"どちらか１つを選択してください。","")</f>
        <v>どちらか１つを選択してください。</v>
      </c>
      <c r="J239" s="321" t="str">
        <f>IF(C239=1,"○",IF(C239=2,"×",""))</f>
        <v/>
      </c>
      <c r="K239" s="321">
        <f>IF(J239="○",1,0)</f>
        <v>0</v>
      </c>
      <c r="L239" s="321">
        <v>1</v>
      </c>
      <c r="M239" s="335" t="s">
        <v>275</v>
      </c>
    </row>
    <row r="240" spans="1:13" ht="21" customHeight="1">
      <c r="A240" s="325"/>
      <c r="B240" s="383"/>
      <c r="C240" s="270" t="str">
        <f>IF(AND(J239="○",(E241="")),"×","")</f>
        <v/>
      </c>
      <c r="D240" s="149"/>
      <c r="E240" s="159" t="s">
        <v>222</v>
      </c>
      <c r="F240" s="159"/>
      <c r="G240" s="159"/>
      <c r="H240" s="78" t="str">
        <f>IF(AND(C241="○",J239="×"),"×","")</f>
        <v/>
      </c>
      <c r="I240" s="122" t="str">
        <f>IF(H240="×","取得している場合は「取得している」を選択してください","")</f>
        <v/>
      </c>
      <c r="J240" s="298"/>
      <c r="K240" s="298"/>
      <c r="L240" s="298"/>
      <c r="M240" s="336"/>
    </row>
    <row r="241" spans="1:13" ht="57.75" customHeight="1">
      <c r="A241" s="376"/>
      <c r="B241" s="384"/>
      <c r="C241" s="270" t="str">
        <f>IF(E241&lt;&gt;"","○","")</f>
        <v/>
      </c>
      <c r="D241" s="159" t="s">
        <v>269</v>
      </c>
      <c r="E241" s="24"/>
      <c r="F241" s="159" t="s">
        <v>114</v>
      </c>
      <c r="G241" s="176"/>
      <c r="H241" s="142"/>
      <c r="I241" s="133" t="str">
        <f>IF(C240="×","取得時期（西暦）を記入してください","")</f>
        <v/>
      </c>
      <c r="J241" s="322"/>
      <c r="K241" s="322"/>
      <c r="L241" s="322"/>
      <c r="M241" s="342"/>
    </row>
    <row r="242" spans="1:13" ht="21" customHeight="1">
      <c r="A242" s="350">
        <v>26</v>
      </c>
      <c r="B242" s="357" t="s">
        <v>83</v>
      </c>
      <c r="C242" s="247">
        <v>0</v>
      </c>
      <c r="D242" s="30"/>
      <c r="E242" s="177" t="s">
        <v>225</v>
      </c>
      <c r="F242" s="177"/>
      <c r="G242" s="177"/>
      <c r="H242" s="143"/>
      <c r="I242" s="107" t="str">
        <f>IF(OR(C242="",C242=0),"どちらか１つを選択してください。","")</f>
        <v>どちらか１つを選択してください。</v>
      </c>
      <c r="J242" s="321" t="str">
        <f>IF(C242=1,"○",IF(C242=2,"×",""))</f>
        <v/>
      </c>
      <c r="K242" s="321">
        <f>IF(J242="○",2,0)</f>
        <v>0</v>
      </c>
      <c r="L242" s="337">
        <v>2</v>
      </c>
      <c r="M242" s="335" t="s">
        <v>336</v>
      </c>
    </row>
    <row r="243" spans="1:13" ht="21" customHeight="1">
      <c r="A243" s="351"/>
      <c r="B243" s="358"/>
      <c r="C243" s="249"/>
      <c r="D243" s="149"/>
      <c r="E243" s="159" t="s">
        <v>226</v>
      </c>
      <c r="F243" s="159"/>
      <c r="G243" s="159"/>
      <c r="H243" s="144"/>
      <c r="I243" s="114"/>
      <c r="J243" s="298"/>
      <c r="K243" s="298"/>
      <c r="L243" s="325"/>
      <c r="M243" s="336"/>
    </row>
    <row r="244" spans="1:13" ht="21" customHeight="1">
      <c r="A244" s="351"/>
      <c r="B244" s="359"/>
      <c r="C244" s="249" t="str">
        <f>IF(COUNTIF(C245:C249,"TRUE"),"○","×")</f>
        <v>×</v>
      </c>
      <c r="D244" s="167" t="s">
        <v>124</v>
      </c>
      <c r="E244" s="234"/>
      <c r="F244" s="234"/>
      <c r="G244" s="235"/>
      <c r="H244" s="78" t="str">
        <f>IF(AND(C244="×",J242="○"),"×","")</f>
        <v/>
      </c>
      <c r="I244" s="99" t="str">
        <f>IF(H244="×","選択肢を１つ以上選択してください","")</f>
        <v/>
      </c>
      <c r="J244" s="298"/>
      <c r="K244" s="298"/>
      <c r="L244" s="298"/>
      <c r="M244" s="336"/>
    </row>
    <row r="245" spans="1:13" ht="21" customHeight="1">
      <c r="A245" s="351"/>
      <c r="B245" s="359"/>
      <c r="C245" s="249" t="b">
        <v>0</v>
      </c>
      <c r="D245" s="157"/>
      <c r="E245" s="371" t="s">
        <v>84</v>
      </c>
      <c r="F245" s="371"/>
      <c r="G245" s="371"/>
      <c r="H245" s="78" t="str">
        <f>IF(AND(C244="○",J242="×"),"×","")</f>
        <v/>
      </c>
      <c r="I245" s="122" t="str">
        <f>IF(H245="×","選択肢を１つ以上選択した場合は「行っている」を選択してください","")</f>
        <v/>
      </c>
      <c r="J245" s="298"/>
      <c r="K245" s="298"/>
      <c r="L245" s="298"/>
      <c r="M245" s="336"/>
    </row>
    <row r="246" spans="1:13" ht="21" customHeight="1">
      <c r="A246" s="351"/>
      <c r="B246" s="359"/>
      <c r="C246" s="249" t="b">
        <v>0</v>
      </c>
      <c r="D246" s="157"/>
      <c r="E246" s="371" t="s">
        <v>85</v>
      </c>
      <c r="F246" s="371"/>
      <c r="G246" s="371"/>
      <c r="H246" s="78"/>
      <c r="I246" s="114"/>
      <c r="J246" s="298"/>
      <c r="K246" s="298"/>
      <c r="L246" s="298"/>
      <c r="M246" s="336"/>
    </row>
    <row r="247" spans="1:13" ht="21" customHeight="1">
      <c r="A247" s="351"/>
      <c r="B247" s="359"/>
      <c r="C247" s="249" t="b">
        <v>0</v>
      </c>
      <c r="D247" s="157"/>
      <c r="E247" s="371" t="s">
        <v>86</v>
      </c>
      <c r="F247" s="371"/>
      <c r="G247" s="371"/>
      <c r="H247" s="78"/>
      <c r="I247" s="114"/>
      <c r="J247" s="298"/>
      <c r="K247" s="298"/>
      <c r="L247" s="298"/>
      <c r="M247" s="336"/>
    </row>
    <row r="248" spans="1:13" ht="21" customHeight="1">
      <c r="A248" s="351"/>
      <c r="B248" s="359"/>
      <c r="C248" s="249" t="b">
        <v>0</v>
      </c>
      <c r="D248" s="157"/>
      <c r="E248" s="371" t="s">
        <v>87</v>
      </c>
      <c r="F248" s="371"/>
      <c r="G248" s="371"/>
      <c r="H248" s="78"/>
      <c r="I248" s="114"/>
      <c r="J248" s="298"/>
      <c r="K248" s="298"/>
      <c r="L248" s="298"/>
      <c r="M248" s="336"/>
    </row>
    <row r="249" spans="1:13" ht="21" customHeight="1">
      <c r="A249" s="351"/>
      <c r="B249" s="359"/>
      <c r="C249" s="249" t="b">
        <v>0</v>
      </c>
      <c r="D249" s="170"/>
      <c r="E249" s="407" t="s">
        <v>113</v>
      </c>
      <c r="F249" s="407"/>
      <c r="G249" s="407"/>
      <c r="H249" s="78"/>
      <c r="I249" s="114"/>
      <c r="J249" s="298"/>
      <c r="K249" s="298"/>
      <c r="L249" s="298"/>
      <c r="M249" s="336"/>
    </row>
    <row r="250" spans="1:13" ht="42" customHeight="1">
      <c r="A250" s="352"/>
      <c r="B250" s="360"/>
      <c r="C250" s="249"/>
      <c r="D250" s="236"/>
      <c r="E250" s="469"/>
      <c r="F250" s="469"/>
      <c r="G250" s="469"/>
      <c r="H250" s="142" t="str">
        <f>IF(C249=TRUE,IF(E250="","×","○"),"")</f>
        <v/>
      </c>
      <c r="I250" s="133" t="str">
        <f>IF(H250="×","「その他」の内容を入力してください","")</f>
        <v/>
      </c>
      <c r="J250" s="322"/>
      <c r="K250" s="322"/>
      <c r="L250" s="322"/>
      <c r="M250" s="342"/>
    </row>
    <row r="251" spans="1:13" ht="42" customHeight="1">
      <c r="A251" s="145" t="s">
        <v>284</v>
      </c>
      <c r="B251" s="146"/>
      <c r="C251" s="271"/>
      <c r="D251" s="173"/>
      <c r="E251" s="174"/>
      <c r="F251" s="174"/>
      <c r="G251" s="175"/>
      <c r="H251" s="64"/>
      <c r="I251" s="88" t="str">
        <f>IF((COUNTBLANK(I253:I304)&lt;52),"未入力または不備があります","")</f>
        <v>未入力または不備があります</v>
      </c>
      <c r="J251" s="64"/>
      <c r="K251" s="64">
        <f>SUM(K253:K304)</f>
        <v>0</v>
      </c>
      <c r="L251" s="64">
        <f>SUM(L253:L304)</f>
        <v>16</v>
      </c>
      <c r="M251" s="89"/>
    </row>
    <row r="252" spans="1:13" ht="21" customHeight="1">
      <c r="A252" s="90" t="s">
        <v>17</v>
      </c>
      <c r="B252" s="91"/>
      <c r="C252" s="251" t="s">
        <v>207</v>
      </c>
      <c r="D252" s="147" t="s">
        <v>206</v>
      </c>
      <c r="E252" s="147"/>
      <c r="F252" s="176"/>
      <c r="G252" s="176"/>
      <c r="H252" s="70" t="s">
        <v>207</v>
      </c>
      <c r="I252" s="92" t="s">
        <v>199</v>
      </c>
      <c r="J252" s="70" t="s">
        <v>201</v>
      </c>
      <c r="K252" s="70" t="s">
        <v>200</v>
      </c>
      <c r="L252" s="72" t="s">
        <v>105</v>
      </c>
      <c r="M252" s="93" t="s">
        <v>136</v>
      </c>
    </row>
    <row r="253" spans="1:13" ht="21" customHeight="1">
      <c r="A253" s="353">
        <v>27</v>
      </c>
      <c r="B253" s="361" t="s">
        <v>267</v>
      </c>
      <c r="C253" s="256">
        <v>0</v>
      </c>
      <c r="D253" s="166"/>
      <c r="E253" s="177" t="s">
        <v>223</v>
      </c>
      <c r="F253" s="177"/>
      <c r="G253" s="177"/>
      <c r="H253" s="95"/>
      <c r="I253" s="107" t="str">
        <f>IF(OR(C253="",C253=0),"どちらか１つを選択してください。","")</f>
        <v>どちらか１つを選択してください。</v>
      </c>
      <c r="J253" s="321" t="str">
        <f>IF(C253=1,"○",IF(C253=2,"×",""))</f>
        <v/>
      </c>
      <c r="K253" s="321">
        <f>IF(J253="○",1,0)</f>
        <v>0</v>
      </c>
      <c r="L253" s="321">
        <v>1</v>
      </c>
      <c r="M253" s="335" t="s">
        <v>348</v>
      </c>
    </row>
    <row r="254" spans="1:13" ht="21" customHeight="1">
      <c r="A254" s="354"/>
      <c r="B254" s="362"/>
      <c r="C254" s="270"/>
      <c r="D254" s="149"/>
      <c r="E254" s="159" t="s">
        <v>224</v>
      </c>
      <c r="F254" s="159"/>
      <c r="G254" s="159"/>
      <c r="H254" s="78"/>
      <c r="I254" s="114"/>
      <c r="J254" s="298"/>
      <c r="K254" s="298"/>
      <c r="L254" s="298"/>
      <c r="M254" s="336"/>
    </row>
    <row r="255" spans="1:13" ht="21" customHeight="1">
      <c r="A255" s="354"/>
      <c r="B255" s="359"/>
      <c r="C255" s="249" t="str">
        <f>IF(COUNTIF(C256:C260,"TRUE"),"○","×")</f>
        <v>×</v>
      </c>
      <c r="D255" s="197" t="s">
        <v>131</v>
      </c>
      <c r="E255" s="159"/>
      <c r="F255" s="159"/>
      <c r="G255" s="159"/>
      <c r="H255" s="78" t="str">
        <f>IF(AND(C255="×",J253="○"),"×","")</f>
        <v/>
      </c>
      <c r="I255" s="99" t="str">
        <f>IF(H255="×","選択肢を１つ以上選択してください","")</f>
        <v/>
      </c>
      <c r="J255" s="298"/>
      <c r="K255" s="298"/>
      <c r="L255" s="298"/>
      <c r="M255" s="336"/>
    </row>
    <row r="256" spans="1:13" ht="21" customHeight="1">
      <c r="A256" s="354"/>
      <c r="B256" s="359"/>
      <c r="C256" s="270" t="b">
        <v>0</v>
      </c>
      <c r="D256" s="157"/>
      <c r="E256" s="371" t="s">
        <v>127</v>
      </c>
      <c r="F256" s="371"/>
      <c r="G256" s="371"/>
      <c r="H256" s="78" t="str">
        <f>IF(AND(C255="○",J253="×"),"×","")</f>
        <v/>
      </c>
      <c r="I256" s="122" t="str">
        <f>IF(H256="×","選択肢を１つ以上選択した場合は「実施している」を選択してください","")</f>
        <v/>
      </c>
      <c r="J256" s="298"/>
      <c r="K256" s="298"/>
      <c r="L256" s="298"/>
      <c r="M256" s="336"/>
    </row>
    <row r="257" spans="1:13" ht="21" customHeight="1">
      <c r="A257" s="354"/>
      <c r="B257" s="359"/>
      <c r="C257" s="270" t="b">
        <v>0</v>
      </c>
      <c r="D257" s="157"/>
      <c r="E257" s="371" t="s">
        <v>88</v>
      </c>
      <c r="F257" s="371"/>
      <c r="G257" s="371"/>
      <c r="H257" s="78"/>
      <c r="I257" s="114"/>
      <c r="J257" s="298"/>
      <c r="K257" s="298"/>
      <c r="L257" s="298"/>
      <c r="M257" s="336"/>
    </row>
    <row r="258" spans="1:13" ht="21" customHeight="1">
      <c r="A258" s="354"/>
      <c r="B258" s="359"/>
      <c r="C258" s="270" t="b">
        <v>0</v>
      </c>
      <c r="D258" s="157"/>
      <c r="E258" s="371" t="s">
        <v>89</v>
      </c>
      <c r="F258" s="371"/>
      <c r="G258" s="371"/>
      <c r="H258" s="78"/>
      <c r="I258" s="114"/>
      <c r="J258" s="298"/>
      <c r="K258" s="298"/>
      <c r="L258" s="298"/>
      <c r="M258" s="336"/>
    </row>
    <row r="259" spans="1:13" ht="21" customHeight="1">
      <c r="A259" s="354"/>
      <c r="B259" s="359"/>
      <c r="C259" s="270" t="b">
        <v>0</v>
      </c>
      <c r="D259" s="157"/>
      <c r="E259" s="371" t="s">
        <v>90</v>
      </c>
      <c r="F259" s="371"/>
      <c r="G259" s="371"/>
      <c r="H259" s="78"/>
      <c r="I259" s="114"/>
      <c r="J259" s="298"/>
      <c r="K259" s="298"/>
      <c r="L259" s="298"/>
      <c r="M259" s="336"/>
    </row>
    <row r="260" spans="1:13" ht="21" customHeight="1">
      <c r="A260" s="354"/>
      <c r="B260" s="359"/>
      <c r="C260" s="270" t="b">
        <v>0</v>
      </c>
      <c r="D260" s="170"/>
      <c r="E260" s="407" t="s">
        <v>113</v>
      </c>
      <c r="F260" s="407"/>
      <c r="G260" s="407"/>
      <c r="H260" s="78"/>
      <c r="I260" s="114"/>
      <c r="J260" s="298"/>
      <c r="K260" s="298"/>
      <c r="L260" s="298"/>
      <c r="M260" s="336"/>
    </row>
    <row r="261" spans="1:13" ht="42" customHeight="1">
      <c r="A261" s="355"/>
      <c r="B261" s="360"/>
      <c r="C261" s="270"/>
      <c r="D261" s="237"/>
      <c r="E261" s="477"/>
      <c r="F261" s="478"/>
      <c r="G261" s="478"/>
      <c r="H261" s="142" t="str">
        <f>IF(C260=TRUE,IF(E261="","×","○"),"")</f>
        <v/>
      </c>
      <c r="I261" s="133" t="str">
        <f>IF(H261="×","「その他」の内容を入力してください","")</f>
        <v/>
      </c>
      <c r="J261" s="322"/>
      <c r="K261" s="322"/>
      <c r="L261" s="322"/>
      <c r="M261" s="342"/>
    </row>
    <row r="262" spans="1:13" ht="21" customHeight="1">
      <c r="A262" s="350">
        <v>28</v>
      </c>
      <c r="B262" s="357" t="s">
        <v>91</v>
      </c>
      <c r="C262" s="247">
        <v>0</v>
      </c>
      <c r="D262" s="166"/>
      <c r="E262" s="177" t="s">
        <v>223</v>
      </c>
      <c r="F262" s="177"/>
      <c r="G262" s="177"/>
      <c r="H262" s="95"/>
      <c r="I262" s="107" t="str">
        <f>IF(OR(C262="",C262=0),"どちらか１つを選択してください。","")</f>
        <v>どちらか１つを選択してください。</v>
      </c>
      <c r="J262" s="321" t="str">
        <f>IF(C262=1,"○",IF(C262=2,"×",""))</f>
        <v/>
      </c>
      <c r="K262" s="321">
        <f>IF(J262="○",2,0)</f>
        <v>0</v>
      </c>
      <c r="L262" s="321">
        <v>2</v>
      </c>
      <c r="M262" s="335" t="s">
        <v>349</v>
      </c>
    </row>
    <row r="263" spans="1:13" ht="21" customHeight="1">
      <c r="A263" s="351"/>
      <c r="B263" s="358"/>
      <c r="C263" s="249"/>
      <c r="D263" s="149"/>
      <c r="E263" s="159" t="s">
        <v>224</v>
      </c>
      <c r="F263" s="159"/>
      <c r="G263" s="159"/>
      <c r="H263" s="78"/>
      <c r="I263" s="114"/>
      <c r="J263" s="298"/>
      <c r="K263" s="298"/>
      <c r="L263" s="298"/>
      <c r="M263" s="336"/>
    </row>
    <row r="264" spans="1:13" ht="21" customHeight="1">
      <c r="A264" s="351"/>
      <c r="B264" s="359"/>
      <c r="C264" s="249" t="str">
        <f>IF(COUNTIF(C265:C268,"TRUE"),"○","×")</f>
        <v>×</v>
      </c>
      <c r="D264" s="197" t="s">
        <v>132</v>
      </c>
      <c r="E264" s="159"/>
      <c r="F264" s="159"/>
      <c r="G264" s="159"/>
      <c r="H264" s="78" t="str">
        <f>IF(AND(C264="×",J262="○"),"×","")</f>
        <v/>
      </c>
      <c r="I264" s="99" t="str">
        <f>IF(H264="×","選択肢を１つ以上選択してください","")</f>
        <v/>
      </c>
      <c r="J264" s="298"/>
      <c r="K264" s="298"/>
      <c r="L264" s="298"/>
      <c r="M264" s="336"/>
    </row>
    <row r="265" spans="1:13" ht="21" customHeight="1">
      <c r="A265" s="351"/>
      <c r="B265" s="359"/>
      <c r="C265" s="249" t="b">
        <v>0</v>
      </c>
      <c r="D265" s="157"/>
      <c r="E265" s="371" t="s">
        <v>92</v>
      </c>
      <c r="F265" s="371"/>
      <c r="G265" s="371"/>
      <c r="H265" s="78" t="str">
        <f>IF(AND(C264="○",J262="×"),"×","")</f>
        <v/>
      </c>
      <c r="I265" s="122" t="str">
        <f>IF(H265="×","選択肢を１つ以上選択した場合は「実施している」を選択してください","")</f>
        <v/>
      </c>
      <c r="J265" s="298"/>
      <c r="K265" s="298"/>
      <c r="L265" s="298"/>
      <c r="M265" s="336"/>
    </row>
    <row r="266" spans="1:13" ht="21" customHeight="1">
      <c r="A266" s="351"/>
      <c r="B266" s="359"/>
      <c r="C266" s="249" t="b">
        <v>0</v>
      </c>
      <c r="D266" s="157"/>
      <c r="E266" s="371" t="s">
        <v>93</v>
      </c>
      <c r="F266" s="371"/>
      <c r="G266" s="371"/>
      <c r="H266" s="78"/>
      <c r="I266" s="114"/>
      <c r="J266" s="298"/>
      <c r="K266" s="298"/>
      <c r="L266" s="298"/>
      <c r="M266" s="336"/>
    </row>
    <row r="267" spans="1:13" ht="30" customHeight="1">
      <c r="A267" s="351"/>
      <c r="B267" s="359"/>
      <c r="C267" s="249" t="b">
        <v>0</v>
      </c>
      <c r="D267" s="157"/>
      <c r="E267" s="422" t="s">
        <v>94</v>
      </c>
      <c r="F267" s="422"/>
      <c r="G267" s="422"/>
      <c r="H267" s="78"/>
      <c r="I267" s="114"/>
      <c r="J267" s="298"/>
      <c r="K267" s="298"/>
      <c r="L267" s="298"/>
      <c r="M267" s="336"/>
    </row>
    <row r="268" spans="1:13" ht="21" customHeight="1">
      <c r="A268" s="351"/>
      <c r="B268" s="359"/>
      <c r="C268" s="249" t="b">
        <v>0</v>
      </c>
      <c r="D268" s="192"/>
      <c r="E268" s="407" t="s">
        <v>113</v>
      </c>
      <c r="F268" s="407"/>
      <c r="G268" s="407"/>
      <c r="H268" s="78"/>
      <c r="I268" s="114"/>
      <c r="J268" s="298"/>
      <c r="K268" s="298"/>
      <c r="L268" s="298"/>
      <c r="M268" s="336"/>
    </row>
    <row r="269" spans="1:13" ht="42" customHeight="1">
      <c r="A269" s="352"/>
      <c r="B269" s="360"/>
      <c r="C269" s="249"/>
      <c r="D269" s="237"/>
      <c r="E269" s="464"/>
      <c r="F269" s="474"/>
      <c r="G269" s="474"/>
      <c r="H269" s="142" t="str">
        <f>IF(C268=TRUE,IF(E269="","×","○"),"")</f>
        <v/>
      </c>
      <c r="I269" s="133" t="str">
        <f>IF(H269="×","「その他」の内容を入力してください","")</f>
        <v/>
      </c>
      <c r="J269" s="322"/>
      <c r="K269" s="322"/>
      <c r="L269" s="322"/>
      <c r="M269" s="342"/>
    </row>
    <row r="270" spans="1:13" ht="21" customHeight="1">
      <c r="A270" s="350">
        <v>29</v>
      </c>
      <c r="B270" s="363" t="s">
        <v>133</v>
      </c>
      <c r="C270" s="256">
        <v>0</v>
      </c>
      <c r="D270" s="166"/>
      <c r="E270" s="177" t="s">
        <v>223</v>
      </c>
      <c r="F270" s="177"/>
      <c r="G270" s="177"/>
      <c r="H270" s="95"/>
      <c r="I270" s="107" t="str">
        <f>IF(OR(C270="",C270=0),"どちらか１つを選択してください。","")</f>
        <v>どちらか１つを選択してください。</v>
      </c>
      <c r="J270" s="321" t="str">
        <f>IF(C270=1,"○",IF(C270=2,"×",""))</f>
        <v/>
      </c>
      <c r="K270" s="321">
        <f>IF(J270="○",4,0)</f>
        <v>0</v>
      </c>
      <c r="L270" s="321">
        <v>4</v>
      </c>
      <c r="M270" s="335" t="s">
        <v>386</v>
      </c>
    </row>
    <row r="271" spans="1:13" ht="21" customHeight="1">
      <c r="A271" s="351"/>
      <c r="B271" s="364"/>
      <c r="C271" s="270"/>
      <c r="D271" s="149"/>
      <c r="E271" s="159" t="s">
        <v>224</v>
      </c>
      <c r="F271" s="159"/>
      <c r="G271" s="159"/>
      <c r="H271" s="78"/>
      <c r="I271" s="114"/>
      <c r="J271" s="298"/>
      <c r="K271" s="298"/>
      <c r="L271" s="298"/>
      <c r="M271" s="336"/>
    </row>
    <row r="272" spans="1:13" ht="21" customHeight="1">
      <c r="A272" s="351"/>
      <c r="B272" s="365"/>
      <c r="C272" s="249" t="str">
        <f>IF(COUNTIF(C273:C277,"TRUE"),"○","×")</f>
        <v>×</v>
      </c>
      <c r="D272" s="191" t="s">
        <v>124</v>
      </c>
      <c r="E272" s="14"/>
      <c r="F272" s="14"/>
      <c r="G272" s="14"/>
      <c r="H272" s="78" t="str">
        <f>IF(AND(C272="×",J270="○"),"×","")</f>
        <v/>
      </c>
      <c r="I272" s="99" t="str">
        <f>IF(H272="×","選択肢を１つ以上選択してください","")</f>
        <v/>
      </c>
      <c r="J272" s="298"/>
      <c r="K272" s="298"/>
      <c r="L272" s="298"/>
      <c r="M272" s="336"/>
    </row>
    <row r="273" spans="1:13" ht="21" customHeight="1">
      <c r="A273" s="351"/>
      <c r="B273" s="365"/>
      <c r="C273" s="270" t="b">
        <v>0</v>
      </c>
      <c r="D273" s="157"/>
      <c r="E273" s="371" t="s">
        <v>95</v>
      </c>
      <c r="F273" s="371"/>
      <c r="G273" s="371"/>
      <c r="H273" s="78" t="str">
        <f>IF(AND(C272="○",J270="×"),"×","")</f>
        <v/>
      </c>
      <c r="I273" s="122" t="str">
        <f>IF(H273="×","選択肢を１つ以上選択した場合は「実施している」を選択してください","")</f>
        <v/>
      </c>
      <c r="J273" s="298"/>
      <c r="K273" s="298"/>
      <c r="L273" s="298"/>
      <c r="M273" s="336"/>
    </row>
    <row r="274" spans="1:13" ht="21" customHeight="1">
      <c r="A274" s="351"/>
      <c r="B274" s="365"/>
      <c r="C274" s="270" t="b">
        <v>0</v>
      </c>
      <c r="D274" s="157"/>
      <c r="E274" s="371" t="s">
        <v>96</v>
      </c>
      <c r="F274" s="371"/>
      <c r="G274" s="371"/>
      <c r="H274" s="78"/>
      <c r="I274" s="114"/>
      <c r="J274" s="298"/>
      <c r="K274" s="298"/>
      <c r="L274" s="298"/>
      <c r="M274" s="336"/>
    </row>
    <row r="275" spans="1:13" ht="21" customHeight="1">
      <c r="A275" s="351"/>
      <c r="B275" s="365"/>
      <c r="C275" s="270" t="b">
        <v>0</v>
      </c>
      <c r="D275" s="157"/>
      <c r="E275" s="371" t="s">
        <v>97</v>
      </c>
      <c r="F275" s="371"/>
      <c r="G275" s="371"/>
      <c r="H275" s="78"/>
      <c r="I275" s="114"/>
      <c r="J275" s="298"/>
      <c r="K275" s="298"/>
      <c r="L275" s="298"/>
      <c r="M275" s="336"/>
    </row>
    <row r="276" spans="1:13" ht="21" customHeight="1">
      <c r="A276" s="351"/>
      <c r="B276" s="365"/>
      <c r="C276" s="270" t="b">
        <v>0</v>
      </c>
      <c r="D276" s="157"/>
      <c r="E276" s="371" t="s">
        <v>98</v>
      </c>
      <c r="F276" s="371"/>
      <c r="G276" s="371"/>
      <c r="H276" s="78"/>
      <c r="I276" s="114"/>
      <c r="J276" s="298"/>
      <c r="K276" s="298"/>
      <c r="L276" s="298"/>
      <c r="M276" s="336"/>
    </row>
    <row r="277" spans="1:13" ht="21" customHeight="1">
      <c r="A277" s="351"/>
      <c r="B277" s="365"/>
      <c r="C277" s="270" t="b">
        <v>0</v>
      </c>
      <c r="D277" s="192"/>
      <c r="E277" s="407" t="s">
        <v>113</v>
      </c>
      <c r="F277" s="407"/>
      <c r="G277" s="407"/>
      <c r="H277" s="78"/>
      <c r="I277" s="114"/>
      <c r="J277" s="298"/>
      <c r="K277" s="298"/>
      <c r="L277" s="298"/>
      <c r="M277" s="336"/>
    </row>
    <row r="278" spans="1:13" ht="42" customHeight="1">
      <c r="A278" s="352"/>
      <c r="B278" s="366"/>
      <c r="C278" s="270"/>
      <c r="D278" s="238"/>
      <c r="E278" s="475"/>
      <c r="F278" s="476"/>
      <c r="G278" s="476"/>
      <c r="H278" s="142" t="str">
        <f>IF(C277=TRUE,IF(E278="","×","○"),"")</f>
        <v/>
      </c>
      <c r="I278" s="133" t="str">
        <f>IF(H278="×","「その他」の内容を入力してください","")</f>
        <v/>
      </c>
      <c r="J278" s="322"/>
      <c r="K278" s="322"/>
      <c r="L278" s="322"/>
      <c r="M278" s="342"/>
    </row>
    <row r="279" spans="1:13" ht="21" customHeight="1">
      <c r="A279" s="350">
        <v>30</v>
      </c>
      <c r="B279" s="363" t="s">
        <v>375</v>
      </c>
      <c r="C279" s="256">
        <v>0</v>
      </c>
      <c r="D279" s="30"/>
      <c r="E279" s="177" t="s">
        <v>223</v>
      </c>
      <c r="F279" s="177"/>
      <c r="G279" s="177"/>
      <c r="H279" s="70"/>
      <c r="I279" s="107" t="str">
        <f>IF(OR(C279="",C279=0),"どちらか１つを選択してください。","")</f>
        <v>どちらか１つを選択してください。</v>
      </c>
      <c r="J279" s="321" t="str">
        <f>IF(C279=1,"○",IF(C279=2,"×",""))</f>
        <v/>
      </c>
      <c r="K279" s="321">
        <f>IF(J279="○",4,0)</f>
        <v>0</v>
      </c>
      <c r="L279" s="321">
        <v>4</v>
      </c>
      <c r="M279" s="335" t="s">
        <v>353</v>
      </c>
    </row>
    <row r="280" spans="1:13" ht="21" customHeight="1">
      <c r="A280" s="351"/>
      <c r="B280" s="364"/>
      <c r="C280" s="270"/>
      <c r="D280" s="149"/>
      <c r="E280" s="159" t="s">
        <v>224</v>
      </c>
      <c r="F280" s="159"/>
      <c r="G280" s="159"/>
      <c r="H280" s="134"/>
      <c r="I280" s="99"/>
      <c r="J280" s="298"/>
      <c r="K280" s="298"/>
      <c r="L280" s="298"/>
      <c r="M280" s="336"/>
    </row>
    <row r="281" spans="1:13" ht="21" customHeight="1">
      <c r="A281" s="351"/>
      <c r="B281" s="365"/>
      <c r="C281" s="249" t="str">
        <f>IF(COUNTIF(C282:C288,"TRUE"),"○","×")</f>
        <v>×</v>
      </c>
      <c r="D281" s="197" t="s">
        <v>123</v>
      </c>
      <c r="E281" s="159"/>
      <c r="F281" s="159"/>
      <c r="G281" s="159"/>
      <c r="H281" s="78" t="str">
        <f>IF(AND(C281="×",J279="○"),"×","")</f>
        <v/>
      </c>
      <c r="I281" s="99" t="str">
        <f>IF(H281="×","選択肢を１つ以上選択してください","")</f>
        <v/>
      </c>
      <c r="J281" s="298"/>
      <c r="K281" s="298"/>
      <c r="L281" s="298"/>
      <c r="M281" s="336"/>
    </row>
    <row r="282" spans="1:13" ht="21" customHeight="1">
      <c r="A282" s="351"/>
      <c r="B282" s="365"/>
      <c r="C282" s="270" t="b">
        <v>0</v>
      </c>
      <c r="D282" s="157"/>
      <c r="E282" s="371" t="s">
        <v>115</v>
      </c>
      <c r="F282" s="371"/>
      <c r="G282" s="371"/>
      <c r="H282" s="134" t="str">
        <f>IF(AND(C281="○",J279="×"),"×","")</f>
        <v/>
      </c>
      <c r="I282" s="79" t="str">
        <f>IF(H282="×","選択肢を１つ以上選択した場合は「実施している」を選択してください","")</f>
        <v/>
      </c>
      <c r="J282" s="298"/>
      <c r="K282" s="298"/>
      <c r="L282" s="298"/>
      <c r="M282" s="336"/>
    </row>
    <row r="283" spans="1:13" ht="21" customHeight="1">
      <c r="A283" s="351"/>
      <c r="B283" s="365"/>
      <c r="C283" s="270" t="b">
        <v>0</v>
      </c>
      <c r="D283" s="157"/>
      <c r="E283" s="371" t="s">
        <v>376</v>
      </c>
      <c r="F283" s="371"/>
      <c r="G283" s="371"/>
      <c r="H283" s="134"/>
      <c r="I283" s="99"/>
      <c r="J283" s="298"/>
      <c r="K283" s="298"/>
      <c r="L283" s="298"/>
      <c r="M283" s="336"/>
    </row>
    <row r="284" spans="1:13" ht="21" customHeight="1">
      <c r="A284" s="351"/>
      <c r="B284" s="365"/>
      <c r="C284" s="270" t="b">
        <v>0</v>
      </c>
      <c r="D284" s="157"/>
      <c r="E284" s="371" t="s">
        <v>116</v>
      </c>
      <c r="F284" s="371"/>
      <c r="G284" s="371"/>
      <c r="H284" s="134"/>
      <c r="I284" s="99"/>
      <c r="J284" s="298"/>
      <c r="K284" s="298"/>
      <c r="L284" s="298"/>
      <c r="M284" s="336"/>
    </row>
    <row r="285" spans="1:13" ht="21" customHeight="1">
      <c r="A285" s="351"/>
      <c r="B285" s="365"/>
      <c r="C285" s="270"/>
      <c r="D285" s="197" t="s">
        <v>270</v>
      </c>
      <c r="E285" s="159"/>
      <c r="F285" s="356"/>
      <c r="G285" s="356"/>
      <c r="H285" s="134"/>
      <c r="I285" s="99" t="str">
        <f>IF(OR(C282=TRUE,C283=TRUE,C284=TRUE),IF(F285="","根拠規定・条項を記入してください",""),"")</f>
        <v/>
      </c>
      <c r="J285" s="298"/>
      <c r="K285" s="298"/>
      <c r="L285" s="298"/>
      <c r="M285" s="336"/>
    </row>
    <row r="286" spans="1:13" ht="21" customHeight="1">
      <c r="A286" s="351"/>
      <c r="B286" s="365"/>
      <c r="C286" s="270" t="b">
        <v>0</v>
      </c>
      <c r="D286" s="157"/>
      <c r="E286" s="371" t="s">
        <v>99</v>
      </c>
      <c r="F286" s="371"/>
      <c r="G286" s="371"/>
      <c r="H286" s="134"/>
      <c r="I286" s="99"/>
      <c r="J286" s="298"/>
      <c r="K286" s="298"/>
      <c r="L286" s="298"/>
      <c r="M286" s="336"/>
    </row>
    <row r="287" spans="1:13" ht="21" customHeight="1">
      <c r="A287" s="351"/>
      <c r="B287" s="365"/>
      <c r="C287" s="270" t="b">
        <v>0</v>
      </c>
      <c r="D287" s="157"/>
      <c r="E287" s="371" t="s">
        <v>100</v>
      </c>
      <c r="F287" s="371"/>
      <c r="G287" s="371"/>
      <c r="H287" s="134"/>
      <c r="I287" s="99"/>
      <c r="J287" s="298"/>
      <c r="K287" s="298"/>
      <c r="L287" s="298"/>
      <c r="M287" s="336"/>
    </row>
    <row r="288" spans="1:13" ht="21" customHeight="1">
      <c r="A288" s="351"/>
      <c r="B288" s="365"/>
      <c r="C288" s="270" t="b">
        <v>0</v>
      </c>
      <c r="D288" s="170"/>
      <c r="E288" s="407" t="s">
        <v>113</v>
      </c>
      <c r="F288" s="407"/>
      <c r="G288" s="407"/>
      <c r="H288" s="134"/>
      <c r="I288" s="99"/>
      <c r="J288" s="298"/>
      <c r="K288" s="298"/>
      <c r="L288" s="298"/>
      <c r="M288" s="336"/>
    </row>
    <row r="289" spans="1:13" ht="42" customHeight="1">
      <c r="A289" s="352"/>
      <c r="B289" s="366"/>
      <c r="C289" s="270"/>
      <c r="D289" s="239"/>
      <c r="E289" s="464"/>
      <c r="F289" s="474"/>
      <c r="G289" s="474"/>
      <c r="H289" s="138" t="str">
        <f>IF(C288=TRUE,IF(E289="","×","○"),"")</f>
        <v/>
      </c>
      <c r="I289" s="130" t="str">
        <f>IF(H289="×","「その他」の内容を入力してください","")</f>
        <v/>
      </c>
      <c r="J289" s="322"/>
      <c r="K289" s="322"/>
      <c r="L289" s="322"/>
      <c r="M289" s="342"/>
    </row>
    <row r="290" spans="1:13" ht="21" customHeight="1">
      <c r="A290" s="353">
        <v>31</v>
      </c>
      <c r="B290" s="363" t="s">
        <v>134</v>
      </c>
      <c r="C290" s="256">
        <v>0</v>
      </c>
      <c r="D290" s="166"/>
      <c r="E290" s="177" t="s">
        <v>223</v>
      </c>
      <c r="F290" s="177"/>
      <c r="G290" s="177"/>
      <c r="H290" s="70"/>
      <c r="I290" s="107" t="str">
        <f>IF(OR(C290="",C290=0),"どちらか１つを選択してください。","")</f>
        <v>どちらか１つを選択してください。</v>
      </c>
      <c r="J290" s="321" t="str">
        <f>IF(C290=1,"○",IF(C290=2,"×",""))</f>
        <v/>
      </c>
      <c r="K290" s="321">
        <f>IF(J290="○",1,0)</f>
        <v>0</v>
      </c>
      <c r="L290" s="337">
        <v>1</v>
      </c>
      <c r="M290" s="335" t="s">
        <v>334</v>
      </c>
    </row>
    <row r="291" spans="1:13" ht="21" customHeight="1">
      <c r="A291" s="354"/>
      <c r="B291" s="364"/>
      <c r="C291" s="270"/>
      <c r="D291" s="149"/>
      <c r="E291" s="159" t="s">
        <v>224</v>
      </c>
      <c r="F291" s="159"/>
      <c r="G291" s="159"/>
      <c r="H291" s="134"/>
      <c r="I291" s="99"/>
      <c r="J291" s="298"/>
      <c r="K291" s="298"/>
      <c r="L291" s="325"/>
      <c r="M291" s="336"/>
    </row>
    <row r="292" spans="1:13" ht="21" customHeight="1">
      <c r="A292" s="354"/>
      <c r="B292" s="365"/>
      <c r="C292" s="249" t="str">
        <f>IF(COUNTIF(C293:C297,"TRUE"),"○","×")</f>
        <v>×</v>
      </c>
      <c r="D292" s="197" t="s">
        <v>125</v>
      </c>
      <c r="E292" s="159"/>
      <c r="F292" s="159"/>
      <c r="G292" s="159"/>
      <c r="H292" s="78" t="str">
        <f>IF(AND(C292="×",J290="○"),"×","")</f>
        <v/>
      </c>
      <c r="I292" s="99" t="str">
        <f>IF(H292="×","選択肢を１つ以上選択してください","")</f>
        <v/>
      </c>
      <c r="J292" s="298"/>
      <c r="K292" s="298"/>
      <c r="L292" s="298"/>
      <c r="M292" s="336"/>
    </row>
    <row r="293" spans="1:13" ht="21" customHeight="1">
      <c r="A293" s="354"/>
      <c r="B293" s="365"/>
      <c r="C293" s="270" t="b">
        <v>0</v>
      </c>
      <c r="D293" s="157"/>
      <c r="E293" s="371" t="s">
        <v>120</v>
      </c>
      <c r="F293" s="371"/>
      <c r="G293" s="371"/>
      <c r="H293" s="134" t="str">
        <f>IF(AND(C292="○",J290="×"),"×","")</f>
        <v/>
      </c>
      <c r="I293" s="79" t="str">
        <f>IF(H293="×","選択肢を１つ以上選択した場合は「実施している」を選択してください","")</f>
        <v/>
      </c>
      <c r="J293" s="298"/>
      <c r="K293" s="298"/>
      <c r="L293" s="298"/>
      <c r="M293" s="336"/>
    </row>
    <row r="294" spans="1:13" ht="21" customHeight="1">
      <c r="A294" s="354"/>
      <c r="B294" s="365"/>
      <c r="C294" s="270" t="b">
        <v>0</v>
      </c>
      <c r="D294" s="157"/>
      <c r="E294" s="371" t="s">
        <v>119</v>
      </c>
      <c r="F294" s="371"/>
      <c r="G294" s="371"/>
      <c r="H294" s="134"/>
      <c r="I294" s="99"/>
      <c r="J294" s="298"/>
      <c r="K294" s="298"/>
      <c r="L294" s="298"/>
      <c r="M294" s="336"/>
    </row>
    <row r="295" spans="1:13" ht="21" customHeight="1">
      <c r="A295" s="354"/>
      <c r="B295" s="365"/>
      <c r="C295" s="270" t="b">
        <v>0</v>
      </c>
      <c r="D295" s="157"/>
      <c r="E295" s="371" t="s">
        <v>118</v>
      </c>
      <c r="F295" s="371"/>
      <c r="G295" s="371"/>
      <c r="H295" s="134"/>
      <c r="I295" s="99"/>
      <c r="J295" s="298"/>
      <c r="K295" s="298"/>
      <c r="L295" s="298"/>
      <c r="M295" s="336"/>
    </row>
    <row r="296" spans="1:13" ht="21" customHeight="1">
      <c r="A296" s="354"/>
      <c r="B296" s="365"/>
      <c r="C296" s="270" t="b">
        <v>0</v>
      </c>
      <c r="D296" s="157"/>
      <c r="E296" s="371" t="s">
        <v>117</v>
      </c>
      <c r="F296" s="371"/>
      <c r="G296" s="371"/>
      <c r="H296" s="134"/>
      <c r="I296" s="99"/>
      <c r="J296" s="298"/>
      <c r="K296" s="298"/>
      <c r="L296" s="298"/>
      <c r="M296" s="336"/>
    </row>
    <row r="297" spans="1:13" ht="21" customHeight="1">
      <c r="A297" s="354"/>
      <c r="B297" s="365"/>
      <c r="C297" s="270" t="b">
        <v>0</v>
      </c>
      <c r="D297" s="192"/>
      <c r="E297" s="407" t="s">
        <v>113</v>
      </c>
      <c r="F297" s="407"/>
      <c r="G297" s="407"/>
      <c r="H297" s="134"/>
      <c r="I297" s="99"/>
      <c r="J297" s="298"/>
      <c r="K297" s="298"/>
      <c r="L297" s="298"/>
      <c r="M297" s="336"/>
    </row>
    <row r="298" spans="1:13" ht="42" customHeight="1">
      <c r="A298" s="355"/>
      <c r="B298" s="366"/>
      <c r="C298" s="270"/>
      <c r="D298" s="240"/>
      <c r="E298" s="464"/>
      <c r="F298" s="465"/>
      <c r="G298" s="465"/>
      <c r="H298" s="138" t="str">
        <f>IF(C297=TRUE,IF(E298="","×","○"),"")</f>
        <v/>
      </c>
      <c r="I298" s="130" t="str">
        <f>IF(H298="×","「その他」の内容を入力してください","")</f>
        <v/>
      </c>
      <c r="J298" s="322"/>
      <c r="K298" s="322"/>
      <c r="L298" s="322"/>
      <c r="M298" s="342"/>
    </row>
    <row r="299" spans="1:13" ht="21" customHeight="1">
      <c r="A299" s="350">
        <v>32</v>
      </c>
      <c r="B299" s="363" t="s">
        <v>101</v>
      </c>
      <c r="C299" s="256">
        <v>0</v>
      </c>
      <c r="D299" s="30"/>
      <c r="E299" s="177" t="s">
        <v>221</v>
      </c>
      <c r="F299" s="177"/>
      <c r="G299" s="177"/>
      <c r="H299" s="95"/>
      <c r="I299" s="107" t="str">
        <f>IF(OR(C299="",C299=0),"どちらか１つを選択してください。","")</f>
        <v>どちらか１つを選択してください。</v>
      </c>
      <c r="J299" s="321" t="str">
        <f>IF(C299=1,"○",IF(C299=2,"×",""))</f>
        <v/>
      </c>
      <c r="K299" s="321">
        <f>IF(J299="○",1,0)</f>
        <v>0</v>
      </c>
      <c r="L299" s="321">
        <v>1</v>
      </c>
      <c r="M299" s="335" t="s">
        <v>332</v>
      </c>
    </row>
    <row r="300" spans="1:13" ht="23.25" customHeight="1">
      <c r="A300" s="351"/>
      <c r="B300" s="364"/>
      <c r="C300" s="270" t="str">
        <f>IF(AND(J299="○",(E301="")),"×","")</f>
        <v/>
      </c>
      <c r="D300" s="149"/>
      <c r="E300" s="159" t="s">
        <v>222</v>
      </c>
      <c r="F300" s="159"/>
      <c r="G300" s="159"/>
      <c r="H300" s="78" t="str">
        <f>IF(AND(C301="○",J299="×"),"×","")</f>
        <v/>
      </c>
      <c r="I300" s="79" t="str">
        <f>IF(H300="×","取得している場合は「取得している」を選択してください","")</f>
        <v/>
      </c>
      <c r="J300" s="298"/>
      <c r="K300" s="298"/>
      <c r="L300" s="298"/>
      <c r="M300" s="336"/>
    </row>
    <row r="301" spans="1:13" ht="57.75" customHeight="1">
      <c r="A301" s="352"/>
      <c r="B301" s="366"/>
      <c r="C301" s="270" t="str">
        <f>IF(E301&lt;&gt;"","○","")</f>
        <v/>
      </c>
      <c r="D301" s="159" t="s">
        <v>82</v>
      </c>
      <c r="E301" s="25"/>
      <c r="F301" s="159" t="s">
        <v>114</v>
      </c>
      <c r="G301" s="176"/>
      <c r="H301" s="142"/>
      <c r="I301" s="99" t="str">
        <f>IF(C300="×","取得時期（西暦）を記入してください","")</f>
        <v/>
      </c>
      <c r="J301" s="322"/>
      <c r="K301" s="322"/>
      <c r="L301" s="322"/>
      <c r="M301" s="342"/>
    </row>
    <row r="302" spans="1:13" ht="21" customHeight="1">
      <c r="A302" s="367">
        <v>33</v>
      </c>
      <c r="B302" s="372" t="s">
        <v>102</v>
      </c>
      <c r="C302" s="285" t="str">
        <f>IF(COUNTIF(C303:C304,"TRUE"),"○","×")</f>
        <v>×</v>
      </c>
      <c r="D302" s="241" t="s">
        <v>290</v>
      </c>
      <c r="E302" s="215"/>
      <c r="F302" s="215"/>
      <c r="G302" s="215"/>
      <c r="H302" s="343"/>
      <c r="I302" s="370"/>
      <c r="J302" s="321" t="str">
        <f>C302</f>
        <v>×</v>
      </c>
      <c r="K302" s="321">
        <f>IF(J302="○",3,0)</f>
        <v>0</v>
      </c>
      <c r="L302" s="343">
        <v>3</v>
      </c>
      <c r="M302" s="375" t="s">
        <v>333</v>
      </c>
    </row>
    <row r="303" spans="1:13" ht="21" customHeight="1">
      <c r="A303" s="368"/>
      <c r="B303" s="373"/>
      <c r="C303" s="270" t="b">
        <v>0</v>
      </c>
      <c r="D303" s="149"/>
      <c r="E303" s="411" t="s">
        <v>103</v>
      </c>
      <c r="F303" s="411"/>
      <c r="G303" s="411"/>
      <c r="H303" s="343"/>
      <c r="I303" s="370"/>
      <c r="J303" s="298"/>
      <c r="K303" s="298"/>
      <c r="L303" s="343"/>
      <c r="M303" s="375"/>
    </row>
    <row r="304" spans="1:13" ht="50.25" customHeight="1">
      <c r="A304" s="369"/>
      <c r="B304" s="374"/>
      <c r="C304" s="274" t="b">
        <v>0</v>
      </c>
      <c r="D304" s="242"/>
      <c r="E304" s="463" t="s">
        <v>104</v>
      </c>
      <c r="F304" s="463"/>
      <c r="G304" s="463"/>
      <c r="H304" s="343"/>
      <c r="I304" s="370"/>
      <c r="J304" s="322"/>
      <c r="K304" s="322"/>
      <c r="L304" s="343"/>
      <c r="M304" s="375"/>
    </row>
  </sheetData>
  <sheetProtection algorithmName="SHA-512" hashValue="1YzS/1Q69pDJu6irWrwx2Mj6bN8nMgVKXRsNS4sir2/uoVHufBh3wErHPmtxUTSmPa4p10OJkoXdPgOEj0rXPA==" saltValue="67t6LOQjvRC0km9JEXBJkA==" spinCount="100000" sheet="1" scenarios="1"/>
  <mergeCells count="457">
    <mergeCell ref="A133:A141"/>
    <mergeCell ref="B133:B141"/>
    <mergeCell ref="J133:J141"/>
    <mergeCell ref="K133:K141"/>
    <mergeCell ref="L133:L141"/>
    <mergeCell ref="M133:M141"/>
    <mergeCell ref="E136:G136"/>
    <mergeCell ref="E138:G138"/>
    <mergeCell ref="E140:G140"/>
    <mergeCell ref="E135:G135"/>
    <mergeCell ref="E137:G137"/>
    <mergeCell ref="E139:G139"/>
    <mergeCell ref="E141:G141"/>
    <mergeCell ref="D204:E204"/>
    <mergeCell ref="D205:E205"/>
    <mergeCell ref="D206:E206"/>
    <mergeCell ref="D207:E207"/>
    <mergeCell ref="D210:E210"/>
    <mergeCell ref="D211:E211"/>
    <mergeCell ref="D208:E208"/>
    <mergeCell ref="D209:E209"/>
    <mergeCell ref="F202:G202"/>
    <mergeCell ref="F203:G203"/>
    <mergeCell ref="F204:G204"/>
    <mergeCell ref="F205:G205"/>
    <mergeCell ref="F206:G206"/>
    <mergeCell ref="F207:G207"/>
    <mergeCell ref="F208:G208"/>
    <mergeCell ref="F209:G209"/>
    <mergeCell ref="F210:G210"/>
    <mergeCell ref="F211:G211"/>
    <mergeCell ref="D199:E199"/>
    <mergeCell ref="D200:E200"/>
    <mergeCell ref="B192:B200"/>
    <mergeCell ref="B183:B191"/>
    <mergeCell ref="A183:A191"/>
    <mergeCell ref="M183:M191"/>
    <mergeCell ref="J183:J191"/>
    <mergeCell ref="L183:L191"/>
    <mergeCell ref="K183:K191"/>
    <mergeCell ref="D183:G183"/>
    <mergeCell ref="E184:G184"/>
    <mergeCell ref="E188:G188"/>
    <mergeCell ref="E186:G186"/>
    <mergeCell ref="E190:G190"/>
    <mergeCell ref="E185:G185"/>
    <mergeCell ref="E187:G187"/>
    <mergeCell ref="E189:G189"/>
    <mergeCell ref="E191:G191"/>
    <mergeCell ref="J192:J200"/>
    <mergeCell ref="A192:A211"/>
    <mergeCell ref="D192:G192"/>
    <mergeCell ref="D201:G201"/>
    <mergeCell ref="D202:E202"/>
    <mergeCell ref="D203:E203"/>
    <mergeCell ref="I3:J3"/>
    <mergeCell ref="E269:G269"/>
    <mergeCell ref="E278:G278"/>
    <mergeCell ref="E289:G289"/>
    <mergeCell ref="E261:G261"/>
    <mergeCell ref="E257:G257"/>
    <mergeCell ref="E256:G256"/>
    <mergeCell ref="E249:G249"/>
    <mergeCell ref="E248:G248"/>
    <mergeCell ref="E247:G247"/>
    <mergeCell ref="E260:G260"/>
    <mergeCell ref="E259:G259"/>
    <mergeCell ref="E258:G258"/>
    <mergeCell ref="E268:G268"/>
    <mergeCell ref="E267:G267"/>
    <mergeCell ref="E266:G266"/>
    <mergeCell ref="E265:G265"/>
    <mergeCell ref="E148:G148"/>
    <mergeCell ref="E147:G147"/>
    <mergeCell ref="E146:G146"/>
    <mergeCell ref="E145:G145"/>
    <mergeCell ref="E65:G65"/>
    <mergeCell ref="E150:G150"/>
    <mergeCell ref="J201:J211"/>
    <mergeCell ref="E15:G15"/>
    <mergeCell ref="B142:B153"/>
    <mergeCell ref="E224:G224"/>
    <mergeCell ref="E250:G250"/>
    <mergeCell ref="E246:G246"/>
    <mergeCell ref="E245:G245"/>
    <mergeCell ref="E223:G223"/>
    <mergeCell ref="E222:G222"/>
    <mergeCell ref="E221:G221"/>
    <mergeCell ref="E220:G220"/>
    <mergeCell ref="E219:G219"/>
    <mergeCell ref="E152:G152"/>
    <mergeCell ref="E151:G151"/>
    <mergeCell ref="E72:G72"/>
    <mergeCell ref="E84:G84"/>
    <mergeCell ref="E83:G83"/>
    <mergeCell ref="E82:G82"/>
    <mergeCell ref="E81:G81"/>
    <mergeCell ref="E80:G80"/>
    <mergeCell ref="E149:G149"/>
    <mergeCell ref="E71:G71"/>
    <mergeCell ref="E70:G70"/>
    <mergeCell ref="E69:G69"/>
    <mergeCell ref="F193:G193"/>
    <mergeCell ref="E86:G86"/>
    <mergeCell ref="E85:G85"/>
    <mergeCell ref="E64:G64"/>
    <mergeCell ref="E73:G73"/>
    <mergeCell ref="E304:G304"/>
    <mergeCell ref="E303:G303"/>
    <mergeCell ref="E277:G277"/>
    <mergeCell ref="E276:G276"/>
    <mergeCell ref="E275:G275"/>
    <mergeCell ref="E274:G274"/>
    <mergeCell ref="E273:G273"/>
    <mergeCell ref="E288:G288"/>
    <mergeCell ref="E287:G287"/>
    <mergeCell ref="E286:G286"/>
    <mergeCell ref="E284:G284"/>
    <mergeCell ref="E283:G283"/>
    <mergeCell ref="E282:G282"/>
    <mergeCell ref="E298:G298"/>
    <mergeCell ref="E297:G297"/>
    <mergeCell ref="E296:G296"/>
    <mergeCell ref="E295:G295"/>
    <mergeCell ref="F96:G96"/>
    <mergeCell ref="F97:G97"/>
    <mergeCell ref="E87:G87"/>
    <mergeCell ref="A225:A229"/>
    <mergeCell ref="M225:M229"/>
    <mergeCell ref="J225:J229"/>
    <mergeCell ref="L225:L229"/>
    <mergeCell ref="K225:K229"/>
    <mergeCell ref="F118:G118"/>
    <mergeCell ref="F119:G119"/>
    <mergeCell ref="F120:G120"/>
    <mergeCell ref="E132:G132"/>
    <mergeCell ref="E153:G153"/>
    <mergeCell ref="E225:F225"/>
    <mergeCell ref="B225:B229"/>
    <mergeCell ref="A115:A120"/>
    <mergeCell ref="B115:B120"/>
    <mergeCell ref="B124:B132"/>
    <mergeCell ref="M115:M120"/>
    <mergeCell ref="L115:L120"/>
    <mergeCell ref="E124:G124"/>
    <mergeCell ref="J115:J120"/>
    <mergeCell ref="A214:A224"/>
    <mergeCell ref="D171:E171"/>
    <mergeCell ref="D133:G133"/>
    <mergeCell ref="E134:G134"/>
    <mergeCell ref="B201:B211"/>
    <mergeCell ref="F105:G105"/>
    <mergeCell ref="F106:G106"/>
    <mergeCell ref="F107:G107"/>
    <mergeCell ref="F108:G108"/>
    <mergeCell ref="F112:G112"/>
    <mergeCell ref="F113:G113"/>
    <mergeCell ref="F95:G95"/>
    <mergeCell ref="E99:G99"/>
    <mergeCell ref="F91:G91"/>
    <mergeCell ref="F92:G92"/>
    <mergeCell ref="F93:G93"/>
    <mergeCell ref="F94:G94"/>
    <mergeCell ref="A64:A73"/>
    <mergeCell ref="B64:B73"/>
    <mergeCell ref="A74:A76"/>
    <mergeCell ref="B74:B76"/>
    <mergeCell ref="A77:A87"/>
    <mergeCell ref="B77:B87"/>
    <mergeCell ref="B88:B99"/>
    <mergeCell ref="A102:A108"/>
    <mergeCell ref="B102:B108"/>
    <mergeCell ref="A88:A99"/>
    <mergeCell ref="B2:G3"/>
    <mergeCell ref="B36:B43"/>
    <mergeCell ref="A36:A43"/>
    <mergeCell ref="B61:B63"/>
    <mergeCell ref="A61:A63"/>
    <mergeCell ref="E12:G12"/>
    <mergeCell ref="E13:G13"/>
    <mergeCell ref="E10:G10"/>
    <mergeCell ref="E11:G11"/>
    <mergeCell ref="E14:G14"/>
    <mergeCell ref="B7:B15"/>
    <mergeCell ref="A7:A15"/>
    <mergeCell ref="B16:B25"/>
    <mergeCell ref="A16:A25"/>
    <mergeCell ref="A26:A35"/>
    <mergeCell ref="B26:B35"/>
    <mergeCell ref="E25:G25"/>
    <mergeCell ref="E35:G35"/>
    <mergeCell ref="E60:G60"/>
    <mergeCell ref="B46:B60"/>
    <mergeCell ref="E24:G24"/>
    <mergeCell ref="E23:G23"/>
    <mergeCell ref="E22:G22"/>
    <mergeCell ref="A46:A60"/>
    <mergeCell ref="K7:K15"/>
    <mergeCell ref="L7:L15"/>
    <mergeCell ref="M7:M15"/>
    <mergeCell ref="M36:M43"/>
    <mergeCell ref="K36:K43"/>
    <mergeCell ref="L36:L43"/>
    <mergeCell ref="M26:M35"/>
    <mergeCell ref="K26:K35"/>
    <mergeCell ref="L26:L35"/>
    <mergeCell ref="M16:M25"/>
    <mergeCell ref="K16:K25"/>
    <mergeCell ref="L16:L25"/>
    <mergeCell ref="E19:G19"/>
    <mergeCell ref="E34:G34"/>
    <mergeCell ref="E33:G33"/>
    <mergeCell ref="E32:G32"/>
    <mergeCell ref="E31:G31"/>
    <mergeCell ref="E29:G29"/>
    <mergeCell ref="E39:G39"/>
    <mergeCell ref="E36:F36"/>
    <mergeCell ref="E37:F37"/>
    <mergeCell ref="K61:K63"/>
    <mergeCell ref="L61:L63"/>
    <mergeCell ref="M61:M63"/>
    <mergeCell ref="K64:K73"/>
    <mergeCell ref="K46:K60"/>
    <mergeCell ref="L46:L60"/>
    <mergeCell ref="M46:M60"/>
    <mergeCell ref="E21:G21"/>
    <mergeCell ref="E20:G20"/>
    <mergeCell ref="E41:G41"/>
    <mergeCell ref="E59:G59"/>
    <mergeCell ref="E58:G58"/>
    <mergeCell ref="E57:G57"/>
    <mergeCell ref="E56:G56"/>
    <mergeCell ref="E55:G55"/>
    <mergeCell ref="E54:G54"/>
    <mergeCell ref="E53:G53"/>
    <mergeCell ref="E52:G52"/>
    <mergeCell ref="E51:G51"/>
    <mergeCell ref="E50:G50"/>
    <mergeCell ref="E49:G49"/>
    <mergeCell ref="E43:G43"/>
    <mergeCell ref="M74:M76"/>
    <mergeCell ref="K77:K87"/>
    <mergeCell ref="L77:L87"/>
    <mergeCell ref="M77:M87"/>
    <mergeCell ref="K74:K76"/>
    <mergeCell ref="L74:L76"/>
    <mergeCell ref="K88:K99"/>
    <mergeCell ref="L64:L73"/>
    <mergeCell ref="M64:M73"/>
    <mergeCell ref="L201:L211"/>
    <mergeCell ref="M192:M211"/>
    <mergeCell ref="K201:K211"/>
    <mergeCell ref="K163:K175"/>
    <mergeCell ref="L163:L175"/>
    <mergeCell ref="L176:L182"/>
    <mergeCell ref="M102:M108"/>
    <mergeCell ref="L102:L108"/>
    <mergeCell ref="L88:L99"/>
    <mergeCell ref="M88:M99"/>
    <mergeCell ref="M299:M301"/>
    <mergeCell ref="L302:L304"/>
    <mergeCell ref="M302:M304"/>
    <mergeCell ref="L299:L301"/>
    <mergeCell ref="M290:M298"/>
    <mergeCell ref="L290:L298"/>
    <mergeCell ref="J7:J15"/>
    <mergeCell ref="J16:J25"/>
    <mergeCell ref="J26:J35"/>
    <mergeCell ref="J36:J43"/>
    <mergeCell ref="J46:J60"/>
    <mergeCell ref="J61:J63"/>
    <mergeCell ref="J64:J73"/>
    <mergeCell ref="J74:J76"/>
    <mergeCell ref="L253:L261"/>
    <mergeCell ref="M253:M261"/>
    <mergeCell ref="L239:L241"/>
    <mergeCell ref="M239:M241"/>
    <mergeCell ref="L242:L250"/>
    <mergeCell ref="M242:M250"/>
    <mergeCell ref="L235:L238"/>
    <mergeCell ref="M279:M289"/>
    <mergeCell ref="L279:L289"/>
    <mergeCell ref="M270:M278"/>
    <mergeCell ref="A123:A132"/>
    <mergeCell ref="E123:G123"/>
    <mergeCell ref="E131:G131"/>
    <mergeCell ref="E130:G130"/>
    <mergeCell ref="E129:G129"/>
    <mergeCell ref="E128:G128"/>
    <mergeCell ref="F126:G126"/>
    <mergeCell ref="F114:G114"/>
    <mergeCell ref="A109:A114"/>
    <mergeCell ref="B109:B114"/>
    <mergeCell ref="E110:G110"/>
    <mergeCell ref="E109:G109"/>
    <mergeCell ref="B176:B182"/>
    <mergeCell ref="D159:E159"/>
    <mergeCell ref="D160:E160"/>
    <mergeCell ref="D161:E161"/>
    <mergeCell ref="D162:E162"/>
    <mergeCell ref="D164:E164"/>
    <mergeCell ref="J230:J233"/>
    <mergeCell ref="J154:J157"/>
    <mergeCell ref="B154:B157"/>
    <mergeCell ref="B214:B224"/>
    <mergeCell ref="B230:B233"/>
    <mergeCell ref="F194:G194"/>
    <mergeCell ref="F195:G195"/>
    <mergeCell ref="F196:G196"/>
    <mergeCell ref="F197:G197"/>
    <mergeCell ref="F198:G198"/>
    <mergeCell ref="F199:G199"/>
    <mergeCell ref="F200:G200"/>
    <mergeCell ref="D193:E193"/>
    <mergeCell ref="D194:E194"/>
    <mergeCell ref="D195:E195"/>
    <mergeCell ref="D196:E196"/>
    <mergeCell ref="D197:E197"/>
    <mergeCell ref="D198:E198"/>
    <mergeCell ref="M230:M233"/>
    <mergeCell ref="A242:A250"/>
    <mergeCell ref="A239:A241"/>
    <mergeCell ref="A235:A238"/>
    <mergeCell ref="K239:K241"/>
    <mergeCell ref="J239:J241"/>
    <mergeCell ref="K242:K250"/>
    <mergeCell ref="J242:J250"/>
    <mergeCell ref="F238:G238"/>
    <mergeCell ref="F237:G237"/>
    <mergeCell ref="B235:B238"/>
    <mergeCell ref="B239:B241"/>
    <mergeCell ref="B242:B250"/>
    <mergeCell ref="A230:A233"/>
    <mergeCell ref="K290:K298"/>
    <mergeCell ref="J290:J298"/>
    <mergeCell ref="K302:K304"/>
    <mergeCell ref="J302:J304"/>
    <mergeCell ref="K299:K301"/>
    <mergeCell ref="J299:J301"/>
    <mergeCell ref="A302:A304"/>
    <mergeCell ref="A299:A301"/>
    <mergeCell ref="A290:A298"/>
    <mergeCell ref="I302:I304"/>
    <mergeCell ref="E293:G293"/>
    <mergeCell ref="H302:H304"/>
    <mergeCell ref="B290:B298"/>
    <mergeCell ref="B299:B301"/>
    <mergeCell ref="B302:B304"/>
    <mergeCell ref="E294:G294"/>
    <mergeCell ref="A279:A289"/>
    <mergeCell ref="A270:A278"/>
    <mergeCell ref="A262:A269"/>
    <mergeCell ref="A253:A261"/>
    <mergeCell ref="K270:K278"/>
    <mergeCell ref="J270:J278"/>
    <mergeCell ref="K262:K269"/>
    <mergeCell ref="J262:J269"/>
    <mergeCell ref="K279:K289"/>
    <mergeCell ref="J279:J289"/>
    <mergeCell ref="K253:K261"/>
    <mergeCell ref="F285:G285"/>
    <mergeCell ref="B262:B269"/>
    <mergeCell ref="B253:B261"/>
    <mergeCell ref="B270:B278"/>
    <mergeCell ref="B279:B289"/>
    <mergeCell ref="J253:J261"/>
    <mergeCell ref="L270:L278"/>
    <mergeCell ref="M262:M269"/>
    <mergeCell ref="L262:L269"/>
    <mergeCell ref="M214:M224"/>
    <mergeCell ref="K230:K233"/>
    <mergeCell ref="J77:J87"/>
    <mergeCell ref="J88:J99"/>
    <mergeCell ref="J102:J108"/>
    <mergeCell ref="J123:J132"/>
    <mergeCell ref="M158:M182"/>
    <mergeCell ref="K235:K238"/>
    <mergeCell ref="J235:J238"/>
    <mergeCell ref="M235:M238"/>
    <mergeCell ref="J142:J153"/>
    <mergeCell ref="J109:J114"/>
    <mergeCell ref="K123:K132"/>
    <mergeCell ref="K115:K120"/>
    <mergeCell ref="L230:L233"/>
    <mergeCell ref="L214:L224"/>
    <mergeCell ref="M109:M114"/>
    <mergeCell ref="L109:L114"/>
    <mergeCell ref="L123:L132"/>
    <mergeCell ref="K154:K157"/>
    <mergeCell ref="L154:L157"/>
    <mergeCell ref="I2:M2"/>
    <mergeCell ref="F42:G42"/>
    <mergeCell ref="F40:G40"/>
    <mergeCell ref="F30:G30"/>
    <mergeCell ref="J214:J224"/>
    <mergeCell ref="K102:K108"/>
    <mergeCell ref="F159:G159"/>
    <mergeCell ref="F160:G160"/>
    <mergeCell ref="F161:G161"/>
    <mergeCell ref="F162:G162"/>
    <mergeCell ref="F171:G171"/>
    <mergeCell ref="F172:G172"/>
    <mergeCell ref="F173:G173"/>
    <mergeCell ref="F174:G174"/>
    <mergeCell ref="M154:M157"/>
    <mergeCell ref="M142:M153"/>
    <mergeCell ref="L142:L153"/>
    <mergeCell ref="M123:M132"/>
    <mergeCell ref="K142:K153"/>
    <mergeCell ref="K214:K224"/>
    <mergeCell ref="K109:K114"/>
    <mergeCell ref="K176:K182"/>
    <mergeCell ref="K192:K200"/>
    <mergeCell ref="L192:L200"/>
    <mergeCell ref="A2:A3"/>
    <mergeCell ref="D182:E182"/>
    <mergeCell ref="F175:G175"/>
    <mergeCell ref="D173:E173"/>
    <mergeCell ref="D174:E174"/>
    <mergeCell ref="D175:E175"/>
    <mergeCell ref="D177:E177"/>
    <mergeCell ref="D178:E178"/>
    <mergeCell ref="D179:E179"/>
    <mergeCell ref="D180:E180"/>
    <mergeCell ref="D181:E181"/>
    <mergeCell ref="D172:E172"/>
    <mergeCell ref="D158:G158"/>
    <mergeCell ref="D176:G176"/>
    <mergeCell ref="D165:E165"/>
    <mergeCell ref="D166:E166"/>
    <mergeCell ref="D167:E167"/>
    <mergeCell ref="D168:E168"/>
    <mergeCell ref="D169:E169"/>
    <mergeCell ref="D170:E170"/>
    <mergeCell ref="A142:A157"/>
    <mergeCell ref="A158:A182"/>
    <mergeCell ref="B158:B162"/>
    <mergeCell ref="B163:B175"/>
    <mergeCell ref="J176:J182"/>
    <mergeCell ref="L158:L162"/>
    <mergeCell ref="K158:K162"/>
    <mergeCell ref="F164:G164"/>
    <mergeCell ref="F165:G165"/>
    <mergeCell ref="F166:G166"/>
    <mergeCell ref="F167:G167"/>
    <mergeCell ref="F168:G168"/>
    <mergeCell ref="F169:G169"/>
    <mergeCell ref="F170:G170"/>
    <mergeCell ref="J163:J175"/>
    <mergeCell ref="D163:G163"/>
    <mergeCell ref="F177:G177"/>
    <mergeCell ref="F178:G178"/>
    <mergeCell ref="F179:G179"/>
    <mergeCell ref="F180:G180"/>
    <mergeCell ref="F181:G181"/>
    <mergeCell ref="F182:G182"/>
    <mergeCell ref="J158:J162"/>
  </mergeCells>
  <phoneticPr fontId="1"/>
  <conditionalFormatting sqref="D128:D132">
    <cfRule type="expression" dxfId="15" priority="77">
      <formula>$F$124="目標を設定していない"</formula>
    </cfRule>
  </conditionalFormatting>
  <conditionalFormatting sqref="I159">
    <cfRule type="expression" dxfId="14" priority="15">
      <formula>$I159="法令の範囲内です。"</formula>
    </cfRule>
  </conditionalFormatting>
  <conditionalFormatting sqref="I164">
    <cfRule type="expression" dxfId="13" priority="14">
      <formula>$I164="法令の範囲内です。"</formula>
    </cfRule>
  </conditionalFormatting>
  <conditionalFormatting sqref="I166">
    <cfRule type="expression" dxfId="12" priority="13">
      <formula>$I166="法令の範囲内です。"</formula>
    </cfRule>
  </conditionalFormatting>
  <conditionalFormatting sqref="I168">
    <cfRule type="expression" dxfId="11" priority="12">
      <formula>$I168="法令の範囲内です。"</formula>
    </cfRule>
  </conditionalFormatting>
  <conditionalFormatting sqref="I170">
    <cfRule type="expression" dxfId="10" priority="11">
      <formula>$I170="法令の範囲内です。"</formula>
    </cfRule>
  </conditionalFormatting>
  <conditionalFormatting sqref="I172">
    <cfRule type="expression" dxfId="9" priority="10">
      <formula>$I172="法令の範囲内です。"</formula>
    </cfRule>
  </conditionalFormatting>
  <conditionalFormatting sqref="I177">
    <cfRule type="expression" dxfId="8" priority="9">
      <formula>$I177="法令の範囲内です。"</formula>
    </cfRule>
  </conditionalFormatting>
  <conditionalFormatting sqref="I179">
    <cfRule type="expression" dxfId="7" priority="8">
      <formula>$I179="法令の範囲内です。"</formula>
    </cfRule>
  </conditionalFormatting>
  <conditionalFormatting sqref="I193">
    <cfRule type="expression" dxfId="6" priority="7">
      <formula>$I193="法令の範囲内です。"</formula>
    </cfRule>
  </conditionalFormatting>
  <conditionalFormatting sqref="I195">
    <cfRule type="expression" dxfId="5" priority="6">
      <formula>$I195="法令の範囲内です。"</formula>
    </cfRule>
  </conditionalFormatting>
  <conditionalFormatting sqref="I197">
    <cfRule type="expression" dxfId="4" priority="5">
      <formula>$I197="法令の範囲内です。"</formula>
    </cfRule>
  </conditionalFormatting>
  <conditionalFormatting sqref="I202">
    <cfRule type="expression" dxfId="3" priority="4">
      <formula>$I202="法令の範囲内です。"</formula>
    </cfRule>
  </conditionalFormatting>
  <conditionalFormatting sqref="I204">
    <cfRule type="expression" dxfId="2" priority="3">
      <formula>$I204="法令の範囲内です。"</formula>
    </cfRule>
  </conditionalFormatting>
  <conditionalFormatting sqref="I206">
    <cfRule type="expression" dxfId="1" priority="2">
      <formula>$I206="法令の範囲内です。"</formula>
    </cfRule>
  </conditionalFormatting>
  <conditionalFormatting sqref="I208">
    <cfRule type="expression" dxfId="0" priority="1">
      <formula>$I208="法令の範囲内です。"</formula>
    </cfRule>
  </conditionalFormatting>
  <dataValidations xWindow="768" yWindow="561" count="14">
    <dataValidation type="whole" allowBlank="1" showInputMessage="1" showErrorMessage="1" sqref="F66 F125" xr:uid="{00000000-0002-0000-0100-000000000000}">
      <formula1>6</formula1>
      <formula2>100</formula2>
    </dataValidation>
    <dataValidation type="list" allowBlank="1" showInputMessage="1" showErrorMessage="1" sqref="F159:G159" xr:uid="{00000000-0002-0000-0100-000001000000}">
      <formula1>"1歳未満,1歳以上"</formula1>
    </dataValidation>
    <dataValidation type="list" allowBlank="1" showInputMessage="1" showErrorMessage="1" sqref="F202:G202 F164:G164" xr:uid="{00000000-0002-0000-0100-000002000000}">
      <formula1>"1年度に5日,5日を上回る"</formula1>
    </dataValidation>
    <dataValidation type="list" allowBlank="1" showInputMessage="1" showErrorMessage="1" sqref="F204:G204 F166:G166" xr:uid="{00000000-0002-0000-0100-000003000000}">
      <formula1>"1年度に10日,10日を上回る"</formula1>
    </dataValidation>
    <dataValidation type="list" allowBlank="1" showInputMessage="1" showErrorMessage="1" sqref="F168:G168" xr:uid="{00000000-0002-0000-0100-000004000000}">
      <formula1>"無給,有給"</formula1>
    </dataValidation>
    <dataValidation type="list" allowBlank="1" showInputMessage="1" showErrorMessage="1" sqref="F170:G170" xr:uid="{00000000-0002-0000-0100-000005000000}">
      <formula1>"小学校3年生修了まで,小学校4年生以上"</formula1>
    </dataValidation>
    <dataValidation type="list" allowBlank="1" showInputMessage="1" showErrorMessage="1" sqref="F172:G172 F208:G208" xr:uid="{00000000-0002-0000-0100-000006000000}">
      <formula1>"取得できない,取得できる"</formula1>
    </dataValidation>
    <dataValidation type="list" allowBlank="1" showInputMessage="1" showErrorMessage="1" sqref="F177:G177" xr:uid="{00000000-0002-0000-0100-000007000000}">
      <formula1>"3歳未満,3歳以上"</formula1>
    </dataValidation>
    <dataValidation type="list" allowBlank="1" showInputMessage="1" showErrorMessage="1" sqref="F179:G179" xr:uid="{00000000-0002-0000-0100-000008000000}">
      <formula1>"6時間,6時間未満"</formula1>
    </dataValidation>
    <dataValidation type="list" allowBlank="1" showInputMessage="1" showErrorMessage="1" sqref="F193:G193" xr:uid="{00000000-0002-0000-0100-000009000000}">
      <formula1>"通算93日まで,93日を上回る"</formula1>
    </dataValidation>
    <dataValidation type="list" allowBlank="1" showInputMessage="1" showErrorMessage="1" sqref="F195:G195" xr:uid="{00000000-0002-0000-0100-00000A000000}">
      <formula1>"3回まで,4回以上"</formula1>
    </dataValidation>
    <dataValidation type="list" allowBlank="1" showInputMessage="1" showErrorMessage="1" sqref="F206:G206" xr:uid="{00000000-0002-0000-0100-00000B000000}">
      <formula1>"「配偶者(事実婚を含)、父母、子、配偶者の父母、兄弟姉妹、孫」のみ,　「配偶者（事実婚を含)、父母、子、配偶者の父母、兄弟姉妹、孫」以外も対象としている"</formula1>
    </dataValidation>
    <dataValidation type="list" allowBlank="1" showInputMessage="1" showErrorMessage="1" sqref="E225:F225" xr:uid="{00000000-0002-0000-0100-00000C000000}">
      <formula1>INDIRECT("●入力不要●女性管理職割合!$B$3:$B$29")</formula1>
    </dataValidation>
    <dataValidation type="list" allowBlank="1" showInputMessage="1" showErrorMessage="1" sqref="F197:G197" xr:uid="{00000000-0002-0000-0100-00000D000000}">
      <formula1>"「配偶者（事実婚を含)、父母、子、配偶者の父母、兄弟姉妹、孫」のみ,「配偶者(事実婚も含）、父母、子、配偶者の父母、兄弟姉妹、孫」以外も対象としている,"</formula1>
    </dataValidation>
  </dataValidations>
  <printOptions horizontalCentered="1"/>
  <pageMargins left="0.19685039370078741" right="0.19685039370078741" top="0.39370078740157483" bottom="0.39370078740157483" header="0.27559055118110237" footer="0.11811023622047245"/>
  <pageSetup paperSize="9" scale="51" fitToHeight="0" orientation="portrait" r:id="rId1"/>
  <headerFooter alignWithMargins="0">
    <oddFooter xml:space="preserve">&amp;C&amp;P 
</oddFooter>
  </headerFooter>
  <rowBreaks count="6" manualBreakCount="6">
    <brk id="43" max="16383" man="1"/>
    <brk id="99" max="16383" man="1"/>
    <brk id="120" max="16383" man="1"/>
    <brk id="182" max="12" man="1"/>
    <brk id="211" max="16383" man="1"/>
    <brk id="25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173" r:id="rId4" name="Check Box 5">
              <controlPr defaultSize="0" autoFill="0" autoLine="0" autoPict="0">
                <anchor moveWithCells="1">
                  <from>
                    <xdr:col>3</xdr:col>
                    <xdr:colOff>76200</xdr:colOff>
                    <xdr:row>8</xdr:row>
                    <xdr:rowOff>257175</xdr:rowOff>
                  </from>
                  <to>
                    <xdr:col>3</xdr:col>
                    <xdr:colOff>352425</xdr:colOff>
                    <xdr:row>10</xdr:row>
                    <xdr:rowOff>0</xdr:rowOff>
                  </to>
                </anchor>
              </controlPr>
            </control>
          </mc:Choice>
        </mc:AlternateContent>
        <mc:AlternateContent xmlns:mc="http://schemas.openxmlformats.org/markup-compatibility/2006">
          <mc:Choice Requires="x14">
            <control shapeId="7181" r:id="rId5" name="Check Box 13">
              <controlPr defaultSize="0" autoFill="0" autoLine="0" autoPict="0">
                <anchor moveWithCells="1">
                  <from>
                    <xdr:col>3</xdr:col>
                    <xdr:colOff>76200</xdr:colOff>
                    <xdr:row>9</xdr:row>
                    <xdr:rowOff>361950</xdr:rowOff>
                  </from>
                  <to>
                    <xdr:col>3</xdr:col>
                    <xdr:colOff>352425</xdr:colOff>
                    <xdr:row>11</xdr:row>
                    <xdr:rowOff>9525</xdr:rowOff>
                  </to>
                </anchor>
              </controlPr>
            </control>
          </mc:Choice>
        </mc:AlternateContent>
        <mc:AlternateContent xmlns:mc="http://schemas.openxmlformats.org/markup-compatibility/2006">
          <mc:Choice Requires="x14">
            <control shapeId="7182" r:id="rId6" name="Check Box 14">
              <controlPr defaultSize="0" autoFill="0" autoLine="0" autoPict="0">
                <anchor moveWithCells="1">
                  <from>
                    <xdr:col>3</xdr:col>
                    <xdr:colOff>76200</xdr:colOff>
                    <xdr:row>10</xdr:row>
                    <xdr:rowOff>238125</xdr:rowOff>
                  </from>
                  <to>
                    <xdr:col>4</xdr:col>
                    <xdr:colOff>0</xdr:colOff>
                    <xdr:row>12</xdr:row>
                    <xdr:rowOff>76200</xdr:rowOff>
                  </to>
                </anchor>
              </controlPr>
            </control>
          </mc:Choice>
        </mc:AlternateContent>
        <mc:AlternateContent xmlns:mc="http://schemas.openxmlformats.org/markup-compatibility/2006">
          <mc:Choice Requires="x14">
            <control shapeId="7183" r:id="rId7" name="Check Box 15">
              <controlPr defaultSize="0" autoFill="0" autoLine="0" autoPict="0">
                <anchor moveWithCells="1">
                  <from>
                    <xdr:col>3</xdr:col>
                    <xdr:colOff>76200</xdr:colOff>
                    <xdr:row>12</xdr:row>
                    <xdr:rowOff>0</xdr:rowOff>
                  </from>
                  <to>
                    <xdr:col>4</xdr:col>
                    <xdr:colOff>0</xdr:colOff>
                    <xdr:row>12</xdr:row>
                    <xdr:rowOff>361950</xdr:rowOff>
                  </to>
                </anchor>
              </controlPr>
            </control>
          </mc:Choice>
        </mc:AlternateContent>
        <mc:AlternateContent xmlns:mc="http://schemas.openxmlformats.org/markup-compatibility/2006">
          <mc:Choice Requires="x14">
            <control shapeId="7184" r:id="rId8" name="Check Box 16">
              <controlPr defaultSize="0" autoFill="0" autoLine="0" autoPict="0">
                <anchor moveWithCells="1">
                  <from>
                    <xdr:col>3</xdr:col>
                    <xdr:colOff>76200</xdr:colOff>
                    <xdr:row>12</xdr:row>
                    <xdr:rowOff>428625</xdr:rowOff>
                  </from>
                  <to>
                    <xdr:col>3</xdr:col>
                    <xdr:colOff>352425</xdr:colOff>
                    <xdr:row>14</xdr:row>
                    <xdr:rowOff>19050</xdr:rowOff>
                  </to>
                </anchor>
              </controlPr>
            </control>
          </mc:Choice>
        </mc:AlternateContent>
        <mc:AlternateContent xmlns:mc="http://schemas.openxmlformats.org/markup-compatibility/2006">
          <mc:Choice Requires="x14">
            <control shapeId="7185" r:id="rId9" name="Option Button 17">
              <controlPr defaultSize="0" autoFill="0" autoLine="0" autoPict="0">
                <anchor moveWithCells="1">
                  <from>
                    <xdr:col>3</xdr:col>
                    <xdr:colOff>76200</xdr:colOff>
                    <xdr:row>14</xdr:row>
                    <xdr:rowOff>533400</xdr:rowOff>
                  </from>
                  <to>
                    <xdr:col>3</xdr:col>
                    <xdr:colOff>285750</xdr:colOff>
                    <xdr:row>16</xdr:row>
                    <xdr:rowOff>0</xdr:rowOff>
                  </to>
                </anchor>
              </controlPr>
            </control>
          </mc:Choice>
        </mc:AlternateContent>
        <mc:AlternateContent xmlns:mc="http://schemas.openxmlformats.org/markup-compatibility/2006">
          <mc:Choice Requires="x14">
            <control shapeId="7186" r:id="rId10" name="Option Button 18">
              <controlPr defaultSize="0" autoFill="0" autoLine="0" autoPict="0">
                <anchor moveWithCells="1">
                  <from>
                    <xdr:col>3</xdr:col>
                    <xdr:colOff>76200</xdr:colOff>
                    <xdr:row>16</xdr:row>
                    <xdr:rowOff>19050</xdr:rowOff>
                  </from>
                  <to>
                    <xdr:col>3</xdr:col>
                    <xdr:colOff>314325</xdr:colOff>
                    <xdr:row>17</xdr:row>
                    <xdr:rowOff>19050</xdr:rowOff>
                  </to>
                </anchor>
              </controlPr>
            </control>
          </mc:Choice>
        </mc:AlternateContent>
        <mc:AlternateContent xmlns:mc="http://schemas.openxmlformats.org/markup-compatibility/2006">
          <mc:Choice Requires="x14">
            <control shapeId="7187" r:id="rId11" name="Check Box 19">
              <controlPr defaultSize="0" autoFill="0" autoLine="0" autoPict="0">
                <anchor moveWithCells="1">
                  <from>
                    <xdr:col>3</xdr:col>
                    <xdr:colOff>76200</xdr:colOff>
                    <xdr:row>17</xdr:row>
                    <xdr:rowOff>238125</xdr:rowOff>
                  </from>
                  <to>
                    <xdr:col>3</xdr:col>
                    <xdr:colOff>352425</xdr:colOff>
                    <xdr:row>18</xdr:row>
                    <xdr:rowOff>247650</xdr:rowOff>
                  </to>
                </anchor>
              </controlPr>
            </control>
          </mc:Choice>
        </mc:AlternateContent>
        <mc:AlternateContent xmlns:mc="http://schemas.openxmlformats.org/markup-compatibility/2006">
          <mc:Choice Requires="x14">
            <control shapeId="7188" r:id="rId12" name="Check Box 20">
              <controlPr defaultSize="0" autoFill="0" autoLine="0" autoPict="0">
                <anchor moveWithCells="1">
                  <from>
                    <xdr:col>3</xdr:col>
                    <xdr:colOff>76200</xdr:colOff>
                    <xdr:row>18</xdr:row>
                    <xdr:rowOff>228600</xdr:rowOff>
                  </from>
                  <to>
                    <xdr:col>3</xdr:col>
                    <xdr:colOff>352425</xdr:colOff>
                    <xdr:row>19</xdr:row>
                    <xdr:rowOff>238125</xdr:rowOff>
                  </to>
                </anchor>
              </controlPr>
            </control>
          </mc:Choice>
        </mc:AlternateContent>
        <mc:AlternateContent xmlns:mc="http://schemas.openxmlformats.org/markup-compatibility/2006">
          <mc:Choice Requires="x14">
            <control shapeId="7189" r:id="rId13" name="Check Box 21">
              <controlPr defaultSize="0" autoFill="0" autoLine="0" autoPict="0">
                <anchor moveWithCells="1">
                  <from>
                    <xdr:col>3</xdr:col>
                    <xdr:colOff>76200</xdr:colOff>
                    <xdr:row>19</xdr:row>
                    <xdr:rowOff>219075</xdr:rowOff>
                  </from>
                  <to>
                    <xdr:col>3</xdr:col>
                    <xdr:colOff>352425</xdr:colOff>
                    <xdr:row>20</xdr:row>
                    <xdr:rowOff>228600</xdr:rowOff>
                  </to>
                </anchor>
              </controlPr>
            </control>
          </mc:Choice>
        </mc:AlternateContent>
        <mc:AlternateContent xmlns:mc="http://schemas.openxmlformats.org/markup-compatibility/2006">
          <mc:Choice Requires="x14">
            <control shapeId="7190" r:id="rId14" name="Check Box 22">
              <controlPr defaultSize="0" autoFill="0" autoLine="0" autoPict="0">
                <anchor moveWithCells="1">
                  <from>
                    <xdr:col>3</xdr:col>
                    <xdr:colOff>76200</xdr:colOff>
                    <xdr:row>21</xdr:row>
                    <xdr:rowOff>0</xdr:rowOff>
                  </from>
                  <to>
                    <xdr:col>3</xdr:col>
                    <xdr:colOff>352425</xdr:colOff>
                    <xdr:row>22</xdr:row>
                    <xdr:rowOff>9525</xdr:rowOff>
                  </to>
                </anchor>
              </controlPr>
            </control>
          </mc:Choice>
        </mc:AlternateContent>
        <mc:AlternateContent xmlns:mc="http://schemas.openxmlformats.org/markup-compatibility/2006">
          <mc:Choice Requires="x14">
            <control shapeId="7191" r:id="rId15" name="Check Box 23">
              <controlPr defaultSize="0" autoFill="0" autoLine="0" autoPict="0">
                <anchor moveWithCells="1">
                  <from>
                    <xdr:col>3</xdr:col>
                    <xdr:colOff>76200</xdr:colOff>
                    <xdr:row>21</xdr:row>
                    <xdr:rowOff>428625</xdr:rowOff>
                  </from>
                  <to>
                    <xdr:col>3</xdr:col>
                    <xdr:colOff>352425</xdr:colOff>
                    <xdr:row>23</xdr:row>
                    <xdr:rowOff>9525</xdr:rowOff>
                  </to>
                </anchor>
              </controlPr>
            </control>
          </mc:Choice>
        </mc:AlternateContent>
        <mc:AlternateContent xmlns:mc="http://schemas.openxmlformats.org/markup-compatibility/2006">
          <mc:Choice Requires="x14">
            <control shapeId="7192" r:id="rId16" name="Check Box 24">
              <controlPr defaultSize="0" autoFill="0" autoLine="0" autoPict="0">
                <anchor moveWithCells="1">
                  <from>
                    <xdr:col>3</xdr:col>
                    <xdr:colOff>76200</xdr:colOff>
                    <xdr:row>22</xdr:row>
                    <xdr:rowOff>0</xdr:rowOff>
                  </from>
                  <to>
                    <xdr:col>3</xdr:col>
                    <xdr:colOff>352425</xdr:colOff>
                    <xdr:row>23</xdr:row>
                    <xdr:rowOff>9525</xdr:rowOff>
                  </to>
                </anchor>
              </controlPr>
            </control>
          </mc:Choice>
        </mc:AlternateContent>
        <mc:AlternateContent xmlns:mc="http://schemas.openxmlformats.org/markup-compatibility/2006">
          <mc:Choice Requires="x14">
            <control shapeId="7193" r:id="rId17" name="Check Box 25">
              <controlPr defaultSize="0" autoFill="0" autoLine="0" autoPict="0">
                <anchor moveWithCells="1">
                  <from>
                    <xdr:col>3</xdr:col>
                    <xdr:colOff>76200</xdr:colOff>
                    <xdr:row>22</xdr:row>
                    <xdr:rowOff>428625</xdr:rowOff>
                  </from>
                  <to>
                    <xdr:col>3</xdr:col>
                    <xdr:colOff>352425</xdr:colOff>
                    <xdr:row>24</xdr:row>
                    <xdr:rowOff>9525</xdr:rowOff>
                  </to>
                </anchor>
              </controlPr>
            </control>
          </mc:Choice>
        </mc:AlternateContent>
        <mc:AlternateContent xmlns:mc="http://schemas.openxmlformats.org/markup-compatibility/2006">
          <mc:Choice Requires="x14">
            <control shapeId="7196" r:id="rId18" name="Check Box 28">
              <controlPr defaultSize="0" autoFill="0" autoLine="0" autoPict="0">
                <anchor moveWithCells="1">
                  <from>
                    <xdr:col>3</xdr:col>
                    <xdr:colOff>95250</xdr:colOff>
                    <xdr:row>28</xdr:row>
                    <xdr:rowOff>19050</xdr:rowOff>
                  </from>
                  <to>
                    <xdr:col>3</xdr:col>
                    <xdr:colOff>371475</xdr:colOff>
                    <xdr:row>29</xdr:row>
                    <xdr:rowOff>0</xdr:rowOff>
                  </to>
                </anchor>
              </controlPr>
            </control>
          </mc:Choice>
        </mc:AlternateContent>
        <mc:AlternateContent xmlns:mc="http://schemas.openxmlformats.org/markup-compatibility/2006">
          <mc:Choice Requires="x14">
            <control shapeId="7197" r:id="rId19" name="Check Box 29">
              <controlPr defaultSize="0" autoFill="0" autoLine="0" autoPict="0">
                <anchor moveWithCells="1">
                  <from>
                    <xdr:col>3</xdr:col>
                    <xdr:colOff>95250</xdr:colOff>
                    <xdr:row>30</xdr:row>
                    <xdr:rowOff>0</xdr:rowOff>
                  </from>
                  <to>
                    <xdr:col>3</xdr:col>
                    <xdr:colOff>371475</xdr:colOff>
                    <xdr:row>30</xdr:row>
                    <xdr:rowOff>276225</xdr:rowOff>
                  </to>
                </anchor>
              </controlPr>
            </control>
          </mc:Choice>
        </mc:AlternateContent>
        <mc:AlternateContent xmlns:mc="http://schemas.openxmlformats.org/markup-compatibility/2006">
          <mc:Choice Requires="x14">
            <control shapeId="7198" r:id="rId20" name="Check Box 30">
              <controlPr defaultSize="0" autoFill="0" autoLine="0" autoPict="0">
                <anchor moveWithCells="1">
                  <from>
                    <xdr:col>3</xdr:col>
                    <xdr:colOff>95250</xdr:colOff>
                    <xdr:row>31</xdr:row>
                    <xdr:rowOff>0</xdr:rowOff>
                  </from>
                  <to>
                    <xdr:col>3</xdr:col>
                    <xdr:colOff>371475</xdr:colOff>
                    <xdr:row>32</xdr:row>
                    <xdr:rowOff>9525</xdr:rowOff>
                  </to>
                </anchor>
              </controlPr>
            </control>
          </mc:Choice>
        </mc:AlternateContent>
        <mc:AlternateContent xmlns:mc="http://schemas.openxmlformats.org/markup-compatibility/2006">
          <mc:Choice Requires="x14">
            <control shapeId="7199" r:id="rId21" name="Check Box 31">
              <controlPr defaultSize="0" autoFill="0" autoLine="0" autoPict="0">
                <anchor moveWithCells="1">
                  <from>
                    <xdr:col>3</xdr:col>
                    <xdr:colOff>104775</xdr:colOff>
                    <xdr:row>31</xdr:row>
                    <xdr:rowOff>257175</xdr:rowOff>
                  </from>
                  <to>
                    <xdr:col>4</xdr:col>
                    <xdr:colOff>28575</xdr:colOff>
                    <xdr:row>33</xdr:row>
                    <xdr:rowOff>9525</xdr:rowOff>
                  </to>
                </anchor>
              </controlPr>
            </control>
          </mc:Choice>
        </mc:AlternateContent>
        <mc:AlternateContent xmlns:mc="http://schemas.openxmlformats.org/markup-compatibility/2006">
          <mc:Choice Requires="x14">
            <control shapeId="7203" r:id="rId22" name="Option Button 35">
              <controlPr defaultSize="0" autoFill="0" autoLine="0" autoPict="0">
                <anchor moveWithCells="1">
                  <from>
                    <xdr:col>3</xdr:col>
                    <xdr:colOff>66675</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7209" r:id="rId23" name="Option Button 41">
              <controlPr defaultSize="0" autoFill="0" autoLine="0" autoPict="0">
                <anchor moveWithCells="1">
                  <from>
                    <xdr:col>3</xdr:col>
                    <xdr:colOff>95250</xdr:colOff>
                    <xdr:row>25</xdr:row>
                    <xdr:rowOff>28575</xdr:rowOff>
                  </from>
                  <to>
                    <xdr:col>3</xdr:col>
                    <xdr:colOff>381000</xdr:colOff>
                    <xdr:row>26</xdr:row>
                    <xdr:rowOff>9525</xdr:rowOff>
                  </to>
                </anchor>
              </controlPr>
            </control>
          </mc:Choice>
        </mc:AlternateContent>
        <mc:AlternateContent xmlns:mc="http://schemas.openxmlformats.org/markup-compatibility/2006">
          <mc:Choice Requires="x14">
            <control shapeId="7210" r:id="rId24" name="Option Button 42">
              <controlPr defaultSize="0" autoFill="0" autoLine="0" autoPict="0">
                <anchor moveWithCells="1">
                  <from>
                    <xdr:col>3</xdr:col>
                    <xdr:colOff>95250</xdr:colOff>
                    <xdr:row>26</xdr:row>
                    <xdr:rowOff>28575</xdr:rowOff>
                  </from>
                  <to>
                    <xdr:col>3</xdr:col>
                    <xdr:colOff>361950</xdr:colOff>
                    <xdr:row>26</xdr:row>
                    <xdr:rowOff>247650</xdr:rowOff>
                  </to>
                </anchor>
              </controlPr>
            </control>
          </mc:Choice>
        </mc:AlternateContent>
        <mc:AlternateContent xmlns:mc="http://schemas.openxmlformats.org/markup-compatibility/2006">
          <mc:Choice Requires="x14">
            <control shapeId="7211" r:id="rId25" name="Check Box 43">
              <controlPr defaultSize="0" autoFill="0" autoLine="0" autoPict="0">
                <anchor moveWithCells="1">
                  <from>
                    <xdr:col>3</xdr:col>
                    <xdr:colOff>76200</xdr:colOff>
                    <xdr:row>38</xdr:row>
                    <xdr:rowOff>104775</xdr:rowOff>
                  </from>
                  <to>
                    <xdr:col>3</xdr:col>
                    <xdr:colOff>352425</xdr:colOff>
                    <xdr:row>39</xdr:row>
                    <xdr:rowOff>114300</xdr:rowOff>
                  </to>
                </anchor>
              </controlPr>
            </control>
          </mc:Choice>
        </mc:AlternateContent>
        <mc:AlternateContent xmlns:mc="http://schemas.openxmlformats.org/markup-compatibility/2006">
          <mc:Choice Requires="x14">
            <control shapeId="7212" r:id="rId26" name="Check Box 44">
              <controlPr defaultSize="0" autoFill="0" autoLine="0" autoPict="0">
                <anchor moveWithCells="1">
                  <from>
                    <xdr:col>3</xdr:col>
                    <xdr:colOff>76200</xdr:colOff>
                    <xdr:row>40</xdr:row>
                    <xdr:rowOff>85725</xdr:rowOff>
                  </from>
                  <to>
                    <xdr:col>3</xdr:col>
                    <xdr:colOff>352425</xdr:colOff>
                    <xdr:row>41</xdr:row>
                    <xdr:rowOff>95250</xdr:rowOff>
                  </to>
                </anchor>
              </controlPr>
            </control>
          </mc:Choice>
        </mc:AlternateContent>
        <mc:AlternateContent xmlns:mc="http://schemas.openxmlformats.org/markup-compatibility/2006">
          <mc:Choice Requires="x14">
            <control shapeId="7213" r:id="rId27" name="Check Box 45">
              <controlPr defaultSize="0" autoFill="0" autoLine="0" autoPict="0">
                <anchor moveWithCells="1">
                  <from>
                    <xdr:col>3</xdr:col>
                    <xdr:colOff>85725</xdr:colOff>
                    <xdr:row>42</xdr:row>
                    <xdr:rowOff>0</xdr:rowOff>
                  </from>
                  <to>
                    <xdr:col>3</xdr:col>
                    <xdr:colOff>361950</xdr:colOff>
                    <xdr:row>43</xdr:row>
                    <xdr:rowOff>9525</xdr:rowOff>
                  </to>
                </anchor>
              </controlPr>
            </control>
          </mc:Choice>
        </mc:AlternateContent>
        <mc:AlternateContent xmlns:mc="http://schemas.openxmlformats.org/markup-compatibility/2006">
          <mc:Choice Requires="x14">
            <control shapeId="7216" r:id="rId28" name="Option Button 48">
              <controlPr defaultSize="0" autoFill="0" autoLine="0" autoPict="0">
                <anchor moveWithCells="1">
                  <from>
                    <xdr:col>3</xdr:col>
                    <xdr:colOff>85725</xdr:colOff>
                    <xdr:row>34</xdr:row>
                    <xdr:rowOff>533400</xdr:rowOff>
                  </from>
                  <to>
                    <xdr:col>3</xdr:col>
                    <xdr:colOff>371475</xdr:colOff>
                    <xdr:row>36</xdr:row>
                    <xdr:rowOff>9525</xdr:rowOff>
                  </to>
                </anchor>
              </controlPr>
            </control>
          </mc:Choice>
        </mc:AlternateContent>
        <mc:AlternateContent xmlns:mc="http://schemas.openxmlformats.org/markup-compatibility/2006">
          <mc:Choice Requires="x14">
            <control shapeId="7217" r:id="rId29" name="Option Button 49">
              <controlPr defaultSize="0" autoFill="0" autoLine="0" autoPict="0">
                <anchor moveWithCells="1">
                  <from>
                    <xdr:col>3</xdr:col>
                    <xdr:colOff>85725</xdr:colOff>
                    <xdr:row>35</xdr:row>
                    <xdr:rowOff>238125</xdr:rowOff>
                  </from>
                  <to>
                    <xdr:col>3</xdr:col>
                    <xdr:colOff>371475</xdr:colOff>
                    <xdr:row>36</xdr:row>
                    <xdr:rowOff>247650</xdr:rowOff>
                  </to>
                </anchor>
              </controlPr>
            </control>
          </mc:Choice>
        </mc:AlternateContent>
        <mc:AlternateContent xmlns:mc="http://schemas.openxmlformats.org/markup-compatibility/2006">
          <mc:Choice Requires="x14">
            <control shapeId="7219" r:id="rId30" name="Check Box 51">
              <controlPr defaultSize="0" autoFill="0" autoLine="0" autoPict="0">
                <anchor moveWithCells="1">
                  <from>
                    <xdr:col>3</xdr:col>
                    <xdr:colOff>76200</xdr:colOff>
                    <xdr:row>47</xdr:row>
                    <xdr:rowOff>238125</xdr:rowOff>
                  </from>
                  <to>
                    <xdr:col>3</xdr:col>
                    <xdr:colOff>352425</xdr:colOff>
                    <xdr:row>48</xdr:row>
                    <xdr:rowOff>247650</xdr:rowOff>
                  </to>
                </anchor>
              </controlPr>
            </control>
          </mc:Choice>
        </mc:AlternateContent>
        <mc:AlternateContent xmlns:mc="http://schemas.openxmlformats.org/markup-compatibility/2006">
          <mc:Choice Requires="x14">
            <control shapeId="7220" r:id="rId31" name="Check Box 52">
              <controlPr defaultSize="0" autoFill="0" autoLine="0" autoPict="0">
                <anchor moveWithCells="1">
                  <from>
                    <xdr:col>3</xdr:col>
                    <xdr:colOff>76200</xdr:colOff>
                    <xdr:row>49</xdr:row>
                    <xdr:rowOff>228600</xdr:rowOff>
                  </from>
                  <to>
                    <xdr:col>3</xdr:col>
                    <xdr:colOff>352425</xdr:colOff>
                    <xdr:row>50</xdr:row>
                    <xdr:rowOff>238125</xdr:rowOff>
                  </to>
                </anchor>
              </controlPr>
            </control>
          </mc:Choice>
        </mc:AlternateContent>
        <mc:AlternateContent xmlns:mc="http://schemas.openxmlformats.org/markup-compatibility/2006">
          <mc:Choice Requires="x14">
            <control shapeId="7221" r:id="rId32" name="Check Box 53">
              <controlPr defaultSize="0" autoFill="0" autoLine="0" autoPict="0">
                <anchor moveWithCells="1">
                  <from>
                    <xdr:col>3</xdr:col>
                    <xdr:colOff>76200</xdr:colOff>
                    <xdr:row>52</xdr:row>
                    <xdr:rowOff>0</xdr:rowOff>
                  </from>
                  <to>
                    <xdr:col>3</xdr:col>
                    <xdr:colOff>352425</xdr:colOff>
                    <xdr:row>53</xdr:row>
                    <xdr:rowOff>9525</xdr:rowOff>
                  </to>
                </anchor>
              </controlPr>
            </control>
          </mc:Choice>
        </mc:AlternateContent>
        <mc:AlternateContent xmlns:mc="http://schemas.openxmlformats.org/markup-compatibility/2006">
          <mc:Choice Requires="x14">
            <control shapeId="7222" r:id="rId33" name="Option Button 54">
              <controlPr defaultSize="0" autoFill="0" autoLine="0" autoPict="0">
                <anchor moveWithCells="1">
                  <from>
                    <xdr:col>3</xdr:col>
                    <xdr:colOff>76200</xdr:colOff>
                    <xdr:row>45</xdr:row>
                    <xdr:rowOff>38100</xdr:rowOff>
                  </from>
                  <to>
                    <xdr:col>3</xdr:col>
                    <xdr:colOff>361950</xdr:colOff>
                    <xdr:row>46</xdr:row>
                    <xdr:rowOff>19050</xdr:rowOff>
                  </to>
                </anchor>
              </controlPr>
            </control>
          </mc:Choice>
        </mc:AlternateContent>
        <mc:AlternateContent xmlns:mc="http://schemas.openxmlformats.org/markup-compatibility/2006">
          <mc:Choice Requires="x14">
            <control shapeId="7223" r:id="rId34" name="Option Button 55">
              <controlPr defaultSize="0" autoFill="0" autoLine="0" autoPict="0">
                <anchor moveWithCells="1">
                  <from>
                    <xdr:col>3</xdr:col>
                    <xdr:colOff>76200</xdr:colOff>
                    <xdr:row>46</xdr:row>
                    <xdr:rowOff>19050</xdr:rowOff>
                  </from>
                  <to>
                    <xdr:col>3</xdr:col>
                    <xdr:colOff>361950</xdr:colOff>
                    <xdr:row>47</xdr:row>
                    <xdr:rowOff>0</xdr:rowOff>
                  </to>
                </anchor>
              </controlPr>
            </control>
          </mc:Choice>
        </mc:AlternateContent>
        <mc:AlternateContent xmlns:mc="http://schemas.openxmlformats.org/markup-compatibility/2006">
          <mc:Choice Requires="x14">
            <control shapeId="7224" r:id="rId35" name="Check Box 56">
              <controlPr defaultSize="0" autoFill="0" autoLine="0" autoPict="0">
                <anchor moveWithCells="1">
                  <from>
                    <xdr:col>3</xdr:col>
                    <xdr:colOff>76200</xdr:colOff>
                    <xdr:row>48</xdr:row>
                    <xdr:rowOff>238125</xdr:rowOff>
                  </from>
                  <to>
                    <xdr:col>3</xdr:col>
                    <xdr:colOff>352425</xdr:colOff>
                    <xdr:row>49</xdr:row>
                    <xdr:rowOff>247650</xdr:rowOff>
                  </to>
                </anchor>
              </controlPr>
            </control>
          </mc:Choice>
        </mc:AlternateContent>
        <mc:AlternateContent xmlns:mc="http://schemas.openxmlformats.org/markup-compatibility/2006">
          <mc:Choice Requires="x14">
            <control shapeId="7225" r:id="rId36" name="Check Box 57">
              <controlPr defaultSize="0" autoFill="0" autoLine="0" autoPict="0">
                <anchor moveWithCells="1">
                  <from>
                    <xdr:col>3</xdr:col>
                    <xdr:colOff>76200</xdr:colOff>
                    <xdr:row>50</xdr:row>
                    <xdr:rowOff>228600</xdr:rowOff>
                  </from>
                  <to>
                    <xdr:col>3</xdr:col>
                    <xdr:colOff>352425</xdr:colOff>
                    <xdr:row>51</xdr:row>
                    <xdr:rowOff>238125</xdr:rowOff>
                  </to>
                </anchor>
              </controlPr>
            </control>
          </mc:Choice>
        </mc:AlternateContent>
        <mc:AlternateContent xmlns:mc="http://schemas.openxmlformats.org/markup-compatibility/2006">
          <mc:Choice Requires="x14">
            <control shapeId="7226" r:id="rId37" name="Check Box 58">
              <controlPr defaultSize="0" autoFill="0" autoLine="0" autoPict="0">
                <anchor moveWithCells="1">
                  <from>
                    <xdr:col>3</xdr:col>
                    <xdr:colOff>76200</xdr:colOff>
                    <xdr:row>53</xdr:row>
                    <xdr:rowOff>238125</xdr:rowOff>
                  </from>
                  <to>
                    <xdr:col>3</xdr:col>
                    <xdr:colOff>352425</xdr:colOff>
                    <xdr:row>54</xdr:row>
                    <xdr:rowOff>247650</xdr:rowOff>
                  </to>
                </anchor>
              </controlPr>
            </control>
          </mc:Choice>
        </mc:AlternateContent>
        <mc:AlternateContent xmlns:mc="http://schemas.openxmlformats.org/markup-compatibility/2006">
          <mc:Choice Requires="x14">
            <control shapeId="7228" r:id="rId38" name="Check Box 60">
              <controlPr defaultSize="0" autoFill="0" autoLine="0" autoPict="0">
                <anchor moveWithCells="1">
                  <from>
                    <xdr:col>3</xdr:col>
                    <xdr:colOff>76200</xdr:colOff>
                    <xdr:row>56</xdr:row>
                    <xdr:rowOff>0</xdr:rowOff>
                  </from>
                  <to>
                    <xdr:col>3</xdr:col>
                    <xdr:colOff>352425</xdr:colOff>
                    <xdr:row>57</xdr:row>
                    <xdr:rowOff>9525</xdr:rowOff>
                  </to>
                </anchor>
              </controlPr>
            </control>
          </mc:Choice>
        </mc:AlternateContent>
        <mc:AlternateContent xmlns:mc="http://schemas.openxmlformats.org/markup-compatibility/2006">
          <mc:Choice Requires="x14">
            <control shapeId="7229" r:id="rId39" name="Check Box 61">
              <controlPr defaultSize="0" autoFill="0" autoLine="0" autoPict="0">
                <anchor moveWithCells="1">
                  <from>
                    <xdr:col>3</xdr:col>
                    <xdr:colOff>76200</xdr:colOff>
                    <xdr:row>57</xdr:row>
                    <xdr:rowOff>228600</xdr:rowOff>
                  </from>
                  <to>
                    <xdr:col>3</xdr:col>
                    <xdr:colOff>352425</xdr:colOff>
                    <xdr:row>58</xdr:row>
                    <xdr:rowOff>238125</xdr:rowOff>
                  </to>
                </anchor>
              </controlPr>
            </control>
          </mc:Choice>
        </mc:AlternateContent>
        <mc:AlternateContent xmlns:mc="http://schemas.openxmlformats.org/markup-compatibility/2006">
          <mc:Choice Requires="x14">
            <control shapeId="7230" r:id="rId40" name="Check Box 62">
              <controlPr defaultSize="0" autoFill="0" autoLine="0" autoPict="0">
                <anchor moveWithCells="1">
                  <from>
                    <xdr:col>3</xdr:col>
                    <xdr:colOff>76200</xdr:colOff>
                    <xdr:row>53</xdr:row>
                    <xdr:rowOff>0</xdr:rowOff>
                  </from>
                  <to>
                    <xdr:col>3</xdr:col>
                    <xdr:colOff>352425</xdr:colOff>
                    <xdr:row>54</xdr:row>
                    <xdr:rowOff>9525</xdr:rowOff>
                  </to>
                </anchor>
              </controlPr>
            </control>
          </mc:Choice>
        </mc:AlternateContent>
        <mc:AlternateContent xmlns:mc="http://schemas.openxmlformats.org/markup-compatibility/2006">
          <mc:Choice Requires="x14">
            <control shapeId="7232" r:id="rId41" name="Check Box 64">
              <controlPr defaultSize="0" autoFill="0" autoLine="0" autoPict="0">
                <anchor moveWithCells="1">
                  <from>
                    <xdr:col>3</xdr:col>
                    <xdr:colOff>76200</xdr:colOff>
                    <xdr:row>54</xdr:row>
                    <xdr:rowOff>238125</xdr:rowOff>
                  </from>
                  <to>
                    <xdr:col>3</xdr:col>
                    <xdr:colOff>352425</xdr:colOff>
                    <xdr:row>55</xdr:row>
                    <xdr:rowOff>247650</xdr:rowOff>
                  </to>
                </anchor>
              </controlPr>
            </control>
          </mc:Choice>
        </mc:AlternateContent>
        <mc:AlternateContent xmlns:mc="http://schemas.openxmlformats.org/markup-compatibility/2006">
          <mc:Choice Requires="x14">
            <control shapeId="7233" r:id="rId42" name="Check Box 65">
              <controlPr defaultSize="0" autoFill="0" autoLine="0" autoPict="0">
                <anchor moveWithCells="1">
                  <from>
                    <xdr:col>3</xdr:col>
                    <xdr:colOff>76200</xdr:colOff>
                    <xdr:row>57</xdr:row>
                    <xdr:rowOff>0</xdr:rowOff>
                  </from>
                  <to>
                    <xdr:col>3</xdr:col>
                    <xdr:colOff>352425</xdr:colOff>
                    <xdr:row>58</xdr:row>
                    <xdr:rowOff>9525</xdr:rowOff>
                  </to>
                </anchor>
              </controlPr>
            </control>
          </mc:Choice>
        </mc:AlternateContent>
        <mc:AlternateContent xmlns:mc="http://schemas.openxmlformats.org/markup-compatibility/2006">
          <mc:Choice Requires="x14">
            <control shapeId="7234" r:id="rId43" name="Check Box 66">
              <controlPr defaultSize="0" autoFill="0" autoLine="0" autoPict="0">
                <anchor moveWithCells="1">
                  <from>
                    <xdr:col>3</xdr:col>
                    <xdr:colOff>95250</xdr:colOff>
                    <xdr:row>68</xdr:row>
                    <xdr:rowOff>9525</xdr:rowOff>
                  </from>
                  <to>
                    <xdr:col>3</xdr:col>
                    <xdr:colOff>371475</xdr:colOff>
                    <xdr:row>69</xdr:row>
                    <xdr:rowOff>19050</xdr:rowOff>
                  </to>
                </anchor>
              </controlPr>
            </control>
          </mc:Choice>
        </mc:AlternateContent>
        <mc:AlternateContent xmlns:mc="http://schemas.openxmlformats.org/markup-compatibility/2006">
          <mc:Choice Requires="x14">
            <control shapeId="7235" r:id="rId44" name="Check Box 67">
              <controlPr defaultSize="0" autoFill="0" autoLine="0" autoPict="0">
                <anchor moveWithCells="1">
                  <from>
                    <xdr:col>3</xdr:col>
                    <xdr:colOff>85725</xdr:colOff>
                    <xdr:row>79</xdr:row>
                    <xdr:rowOff>9525</xdr:rowOff>
                  </from>
                  <to>
                    <xdr:col>3</xdr:col>
                    <xdr:colOff>361950</xdr:colOff>
                    <xdr:row>80</xdr:row>
                    <xdr:rowOff>19050</xdr:rowOff>
                  </to>
                </anchor>
              </controlPr>
            </control>
          </mc:Choice>
        </mc:AlternateContent>
        <mc:AlternateContent xmlns:mc="http://schemas.openxmlformats.org/markup-compatibility/2006">
          <mc:Choice Requires="x14">
            <control shapeId="7236" r:id="rId45" name="Check Box 68">
              <controlPr defaultSize="0" autoFill="0" autoLine="0" autoPict="0">
                <anchor moveWithCells="1">
                  <from>
                    <xdr:col>3</xdr:col>
                    <xdr:colOff>85725</xdr:colOff>
                    <xdr:row>70</xdr:row>
                    <xdr:rowOff>0</xdr:rowOff>
                  </from>
                  <to>
                    <xdr:col>3</xdr:col>
                    <xdr:colOff>361950</xdr:colOff>
                    <xdr:row>71</xdr:row>
                    <xdr:rowOff>9525</xdr:rowOff>
                  </to>
                </anchor>
              </controlPr>
            </control>
          </mc:Choice>
        </mc:AlternateContent>
        <mc:AlternateContent xmlns:mc="http://schemas.openxmlformats.org/markup-compatibility/2006">
          <mc:Choice Requires="x14">
            <control shapeId="7237" r:id="rId46" name="Check Box 69">
              <controlPr defaultSize="0" autoFill="0" autoLine="0" autoPict="0">
                <anchor moveWithCells="1">
                  <from>
                    <xdr:col>3</xdr:col>
                    <xdr:colOff>76200</xdr:colOff>
                    <xdr:row>70</xdr:row>
                    <xdr:rowOff>247650</xdr:rowOff>
                  </from>
                  <to>
                    <xdr:col>3</xdr:col>
                    <xdr:colOff>352425</xdr:colOff>
                    <xdr:row>71</xdr:row>
                    <xdr:rowOff>257175</xdr:rowOff>
                  </to>
                </anchor>
              </controlPr>
            </control>
          </mc:Choice>
        </mc:AlternateContent>
        <mc:AlternateContent xmlns:mc="http://schemas.openxmlformats.org/markup-compatibility/2006">
          <mc:Choice Requires="x14">
            <control shapeId="7238" r:id="rId47" name="Check Box 70">
              <controlPr defaultSize="0" autoFill="0" autoLine="0" autoPict="0">
                <anchor moveWithCells="1">
                  <from>
                    <xdr:col>3</xdr:col>
                    <xdr:colOff>95250</xdr:colOff>
                    <xdr:row>69</xdr:row>
                    <xdr:rowOff>9525</xdr:rowOff>
                  </from>
                  <to>
                    <xdr:col>3</xdr:col>
                    <xdr:colOff>371475</xdr:colOff>
                    <xdr:row>70</xdr:row>
                    <xdr:rowOff>19050</xdr:rowOff>
                  </to>
                </anchor>
              </controlPr>
            </control>
          </mc:Choice>
        </mc:AlternateContent>
        <mc:AlternateContent xmlns:mc="http://schemas.openxmlformats.org/markup-compatibility/2006">
          <mc:Choice Requires="x14">
            <control shapeId="7239" r:id="rId48" name="Option Button 71">
              <controlPr defaultSize="0" autoFill="0" autoLine="0" autoPict="0">
                <anchor moveWithCells="1">
                  <from>
                    <xdr:col>3</xdr:col>
                    <xdr:colOff>95250</xdr:colOff>
                    <xdr:row>62</xdr:row>
                    <xdr:rowOff>295275</xdr:rowOff>
                  </from>
                  <to>
                    <xdr:col>3</xdr:col>
                    <xdr:colOff>400050</xdr:colOff>
                    <xdr:row>64</xdr:row>
                    <xdr:rowOff>0</xdr:rowOff>
                  </to>
                </anchor>
              </controlPr>
            </control>
          </mc:Choice>
        </mc:AlternateContent>
        <mc:AlternateContent xmlns:mc="http://schemas.openxmlformats.org/markup-compatibility/2006">
          <mc:Choice Requires="x14">
            <control shapeId="7241" r:id="rId49" name="Option Button 73">
              <controlPr defaultSize="0" autoFill="0" autoLine="0" autoPict="0">
                <anchor moveWithCells="1">
                  <from>
                    <xdr:col>3</xdr:col>
                    <xdr:colOff>95250</xdr:colOff>
                    <xdr:row>63</xdr:row>
                    <xdr:rowOff>209550</xdr:rowOff>
                  </from>
                  <to>
                    <xdr:col>3</xdr:col>
                    <xdr:colOff>400050</xdr:colOff>
                    <xdr:row>64</xdr:row>
                    <xdr:rowOff>219075</xdr:rowOff>
                  </to>
                </anchor>
              </controlPr>
            </control>
          </mc:Choice>
        </mc:AlternateContent>
        <mc:AlternateContent xmlns:mc="http://schemas.openxmlformats.org/markup-compatibility/2006">
          <mc:Choice Requires="x14">
            <control shapeId="7242" r:id="rId50" name="Group Box 74">
              <controlPr defaultSize="0" autoFill="0" autoPict="0">
                <anchor moveWithCells="1">
                  <from>
                    <xdr:col>1</xdr:col>
                    <xdr:colOff>2952750</xdr:colOff>
                    <xdr:row>44</xdr:row>
                    <xdr:rowOff>171450</xdr:rowOff>
                  </from>
                  <to>
                    <xdr:col>6</xdr:col>
                    <xdr:colOff>209550</xdr:colOff>
                    <xdr:row>47</xdr:row>
                    <xdr:rowOff>95250</xdr:rowOff>
                  </to>
                </anchor>
              </controlPr>
            </control>
          </mc:Choice>
        </mc:AlternateContent>
        <mc:AlternateContent xmlns:mc="http://schemas.openxmlformats.org/markup-compatibility/2006">
          <mc:Choice Requires="x14">
            <control shapeId="7245" r:id="rId51" name="Group Box 77">
              <controlPr defaultSize="0" autoFill="0" autoPict="0">
                <anchor moveWithCells="1">
                  <from>
                    <xdr:col>1</xdr:col>
                    <xdr:colOff>3048000</xdr:colOff>
                    <xdr:row>76</xdr:row>
                    <xdr:rowOff>9525</xdr:rowOff>
                  </from>
                  <to>
                    <xdr:col>8</xdr:col>
                    <xdr:colOff>1733550</xdr:colOff>
                    <xdr:row>78</xdr:row>
                    <xdr:rowOff>76200</xdr:rowOff>
                  </to>
                </anchor>
              </controlPr>
            </control>
          </mc:Choice>
        </mc:AlternateContent>
        <mc:AlternateContent xmlns:mc="http://schemas.openxmlformats.org/markup-compatibility/2006">
          <mc:Choice Requires="x14">
            <control shapeId="7246" r:id="rId52" name="Check Box 78">
              <controlPr defaultSize="0" autoFill="0" autoLine="0" autoPict="0">
                <anchor moveWithCells="1">
                  <from>
                    <xdr:col>3</xdr:col>
                    <xdr:colOff>85725</xdr:colOff>
                    <xdr:row>80</xdr:row>
                    <xdr:rowOff>9525</xdr:rowOff>
                  </from>
                  <to>
                    <xdr:col>3</xdr:col>
                    <xdr:colOff>361950</xdr:colOff>
                    <xdr:row>81</xdr:row>
                    <xdr:rowOff>19050</xdr:rowOff>
                  </to>
                </anchor>
              </controlPr>
            </control>
          </mc:Choice>
        </mc:AlternateContent>
        <mc:AlternateContent xmlns:mc="http://schemas.openxmlformats.org/markup-compatibility/2006">
          <mc:Choice Requires="x14">
            <control shapeId="7247" r:id="rId53" name="Check Box 79">
              <controlPr defaultSize="0" autoFill="0" autoLine="0" autoPict="0">
                <anchor moveWithCells="1">
                  <from>
                    <xdr:col>3</xdr:col>
                    <xdr:colOff>85725</xdr:colOff>
                    <xdr:row>81</xdr:row>
                    <xdr:rowOff>28575</xdr:rowOff>
                  </from>
                  <to>
                    <xdr:col>3</xdr:col>
                    <xdr:colOff>333375</xdr:colOff>
                    <xdr:row>82</xdr:row>
                    <xdr:rowOff>9525</xdr:rowOff>
                  </to>
                </anchor>
              </controlPr>
            </control>
          </mc:Choice>
        </mc:AlternateContent>
        <mc:AlternateContent xmlns:mc="http://schemas.openxmlformats.org/markup-compatibility/2006">
          <mc:Choice Requires="x14">
            <control shapeId="7248" r:id="rId54" name="Check Box 80">
              <controlPr defaultSize="0" autoFill="0" autoLine="0" autoPict="0">
                <anchor moveWithCells="1">
                  <from>
                    <xdr:col>3</xdr:col>
                    <xdr:colOff>76200</xdr:colOff>
                    <xdr:row>82</xdr:row>
                    <xdr:rowOff>0</xdr:rowOff>
                  </from>
                  <to>
                    <xdr:col>3</xdr:col>
                    <xdr:colOff>352425</xdr:colOff>
                    <xdr:row>83</xdr:row>
                    <xdr:rowOff>9525</xdr:rowOff>
                  </to>
                </anchor>
              </controlPr>
            </control>
          </mc:Choice>
        </mc:AlternateContent>
        <mc:AlternateContent xmlns:mc="http://schemas.openxmlformats.org/markup-compatibility/2006">
          <mc:Choice Requires="x14">
            <control shapeId="7249" r:id="rId55" name="Check Box 81">
              <controlPr defaultSize="0" autoFill="0" autoLine="0" autoPict="0">
                <anchor moveWithCells="1">
                  <from>
                    <xdr:col>3</xdr:col>
                    <xdr:colOff>76200</xdr:colOff>
                    <xdr:row>82</xdr:row>
                    <xdr:rowOff>266700</xdr:rowOff>
                  </from>
                  <to>
                    <xdr:col>3</xdr:col>
                    <xdr:colOff>352425</xdr:colOff>
                    <xdr:row>84</xdr:row>
                    <xdr:rowOff>9525</xdr:rowOff>
                  </to>
                </anchor>
              </controlPr>
            </control>
          </mc:Choice>
        </mc:AlternateContent>
        <mc:AlternateContent xmlns:mc="http://schemas.openxmlformats.org/markup-compatibility/2006">
          <mc:Choice Requires="x14">
            <control shapeId="7250" r:id="rId56" name="Check Box 82">
              <controlPr defaultSize="0" autoFill="0" autoLine="0" autoPict="0">
                <anchor moveWithCells="1">
                  <from>
                    <xdr:col>3</xdr:col>
                    <xdr:colOff>66675</xdr:colOff>
                    <xdr:row>84</xdr:row>
                    <xdr:rowOff>76200</xdr:rowOff>
                  </from>
                  <to>
                    <xdr:col>3</xdr:col>
                    <xdr:colOff>342900</xdr:colOff>
                    <xdr:row>84</xdr:row>
                    <xdr:rowOff>352425</xdr:rowOff>
                  </to>
                </anchor>
              </controlPr>
            </control>
          </mc:Choice>
        </mc:AlternateContent>
        <mc:AlternateContent xmlns:mc="http://schemas.openxmlformats.org/markup-compatibility/2006">
          <mc:Choice Requires="x14">
            <control shapeId="7251" r:id="rId57" name="Check Box 83">
              <controlPr defaultSize="0" autoFill="0" autoLine="0" autoPict="0">
                <anchor moveWithCells="1">
                  <from>
                    <xdr:col>3</xdr:col>
                    <xdr:colOff>85725</xdr:colOff>
                    <xdr:row>85</xdr:row>
                    <xdr:rowOff>0</xdr:rowOff>
                  </from>
                  <to>
                    <xdr:col>3</xdr:col>
                    <xdr:colOff>361950</xdr:colOff>
                    <xdr:row>86</xdr:row>
                    <xdr:rowOff>9525</xdr:rowOff>
                  </to>
                </anchor>
              </controlPr>
            </control>
          </mc:Choice>
        </mc:AlternateContent>
        <mc:AlternateContent xmlns:mc="http://schemas.openxmlformats.org/markup-compatibility/2006">
          <mc:Choice Requires="x14">
            <control shapeId="7252" r:id="rId58" name="Option Button 84">
              <controlPr defaultSize="0" autoFill="0" autoLine="0" autoPict="0">
                <anchor moveWithCells="1">
                  <from>
                    <xdr:col>3</xdr:col>
                    <xdr:colOff>85725</xdr:colOff>
                    <xdr:row>87</xdr:row>
                    <xdr:rowOff>38100</xdr:rowOff>
                  </from>
                  <to>
                    <xdr:col>3</xdr:col>
                    <xdr:colOff>371475</xdr:colOff>
                    <xdr:row>87</xdr:row>
                    <xdr:rowOff>228600</xdr:rowOff>
                  </to>
                </anchor>
              </controlPr>
            </control>
          </mc:Choice>
        </mc:AlternateContent>
        <mc:AlternateContent xmlns:mc="http://schemas.openxmlformats.org/markup-compatibility/2006">
          <mc:Choice Requires="x14">
            <control shapeId="7253" r:id="rId59" name="Option Button 85">
              <controlPr defaultSize="0" autoFill="0" autoLine="0" autoPict="0">
                <anchor moveWithCells="1">
                  <from>
                    <xdr:col>3</xdr:col>
                    <xdr:colOff>85725</xdr:colOff>
                    <xdr:row>88</xdr:row>
                    <xdr:rowOff>9525</xdr:rowOff>
                  </from>
                  <to>
                    <xdr:col>3</xdr:col>
                    <xdr:colOff>371475</xdr:colOff>
                    <xdr:row>88</xdr:row>
                    <xdr:rowOff>200025</xdr:rowOff>
                  </to>
                </anchor>
              </controlPr>
            </control>
          </mc:Choice>
        </mc:AlternateContent>
        <mc:AlternateContent xmlns:mc="http://schemas.openxmlformats.org/markup-compatibility/2006">
          <mc:Choice Requires="x14">
            <control shapeId="7254" r:id="rId60" name="Group Box 86">
              <controlPr defaultSize="0" autoFill="0" autoPict="0">
                <anchor moveWithCells="1">
                  <from>
                    <xdr:col>1</xdr:col>
                    <xdr:colOff>2943225</xdr:colOff>
                    <xdr:row>86</xdr:row>
                    <xdr:rowOff>419100</xdr:rowOff>
                  </from>
                  <to>
                    <xdr:col>6</xdr:col>
                    <xdr:colOff>200025</xdr:colOff>
                    <xdr:row>89</xdr:row>
                    <xdr:rowOff>114300</xdr:rowOff>
                  </to>
                </anchor>
              </controlPr>
            </control>
          </mc:Choice>
        </mc:AlternateContent>
        <mc:AlternateContent xmlns:mc="http://schemas.openxmlformats.org/markup-compatibility/2006">
          <mc:Choice Requires="x14">
            <control shapeId="7255" r:id="rId61" name="Check Box 87">
              <controlPr defaultSize="0" autoFill="0" autoLine="0" autoPict="0">
                <anchor moveWithCells="1">
                  <from>
                    <xdr:col>3</xdr:col>
                    <xdr:colOff>85725</xdr:colOff>
                    <xdr:row>90</xdr:row>
                    <xdr:rowOff>38100</xdr:rowOff>
                  </from>
                  <to>
                    <xdr:col>3</xdr:col>
                    <xdr:colOff>361950</xdr:colOff>
                    <xdr:row>90</xdr:row>
                    <xdr:rowOff>314325</xdr:rowOff>
                  </to>
                </anchor>
              </controlPr>
            </control>
          </mc:Choice>
        </mc:AlternateContent>
        <mc:AlternateContent xmlns:mc="http://schemas.openxmlformats.org/markup-compatibility/2006">
          <mc:Choice Requires="x14">
            <control shapeId="7256" r:id="rId62" name="Check Box 88">
              <controlPr defaultSize="0" autoFill="0" autoLine="0" autoPict="0">
                <anchor moveWithCells="1">
                  <from>
                    <xdr:col>3</xdr:col>
                    <xdr:colOff>85725</xdr:colOff>
                    <xdr:row>90</xdr:row>
                    <xdr:rowOff>361950</xdr:rowOff>
                  </from>
                  <to>
                    <xdr:col>3</xdr:col>
                    <xdr:colOff>342900</xdr:colOff>
                    <xdr:row>92</xdr:row>
                    <xdr:rowOff>9525</xdr:rowOff>
                  </to>
                </anchor>
              </controlPr>
            </control>
          </mc:Choice>
        </mc:AlternateContent>
        <mc:AlternateContent xmlns:mc="http://schemas.openxmlformats.org/markup-compatibility/2006">
          <mc:Choice Requires="x14">
            <control shapeId="7257" r:id="rId63" name="Check Box 89">
              <controlPr defaultSize="0" autoFill="0" autoLine="0" autoPict="0">
                <anchor moveWithCells="1">
                  <from>
                    <xdr:col>3</xdr:col>
                    <xdr:colOff>85725</xdr:colOff>
                    <xdr:row>92</xdr:row>
                    <xdr:rowOff>9525</xdr:rowOff>
                  </from>
                  <to>
                    <xdr:col>3</xdr:col>
                    <xdr:colOff>361950</xdr:colOff>
                    <xdr:row>93</xdr:row>
                    <xdr:rowOff>19050</xdr:rowOff>
                  </to>
                </anchor>
              </controlPr>
            </control>
          </mc:Choice>
        </mc:AlternateContent>
        <mc:AlternateContent xmlns:mc="http://schemas.openxmlformats.org/markup-compatibility/2006">
          <mc:Choice Requires="x14">
            <control shapeId="7258" r:id="rId64" name="Check Box 90">
              <controlPr defaultSize="0" autoFill="0" autoLine="0" autoPict="0">
                <anchor moveWithCells="1">
                  <from>
                    <xdr:col>3</xdr:col>
                    <xdr:colOff>76200</xdr:colOff>
                    <xdr:row>93</xdr:row>
                    <xdr:rowOff>0</xdr:rowOff>
                  </from>
                  <to>
                    <xdr:col>3</xdr:col>
                    <xdr:colOff>352425</xdr:colOff>
                    <xdr:row>94</xdr:row>
                    <xdr:rowOff>9525</xdr:rowOff>
                  </to>
                </anchor>
              </controlPr>
            </control>
          </mc:Choice>
        </mc:AlternateContent>
        <mc:AlternateContent xmlns:mc="http://schemas.openxmlformats.org/markup-compatibility/2006">
          <mc:Choice Requires="x14">
            <control shapeId="7259" r:id="rId65" name="Check Box 91">
              <controlPr defaultSize="0" autoFill="0" autoLine="0" autoPict="0">
                <anchor moveWithCells="1">
                  <from>
                    <xdr:col>3</xdr:col>
                    <xdr:colOff>66675</xdr:colOff>
                    <xdr:row>93</xdr:row>
                    <xdr:rowOff>257175</xdr:rowOff>
                  </from>
                  <to>
                    <xdr:col>3</xdr:col>
                    <xdr:colOff>342900</xdr:colOff>
                    <xdr:row>95</xdr:row>
                    <xdr:rowOff>0</xdr:rowOff>
                  </to>
                </anchor>
              </controlPr>
            </control>
          </mc:Choice>
        </mc:AlternateContent>
        <mc:AlternateContent xmlns:mc="http://schemas.openxmlformats.org/markup-compatibility/2006">
          <mc:Choice Requires="x14">
            <control shapeId="7260" r:id="rId66" name="Check Box 92">
              <controlPr defaultSize="0" autoFill="0" autoLine="0" autoPict="0">
                <anchor moveWithCells="1">
                  <from>
                    <xdr:col>3</xdr:col>
                    <xdr:colOff>66675</xdr:colOff>
                    <xdr:row>95</xdr:row>
                    <xdr:rowOff>9525</xdr:rowOff>
                  </from>
                  <to>
                    <xdr:col>3</xdr:col>
                    <xdr:colOff>342900</xdr:colOff>
                    <xdr:row>96</xdr:row>
                    <xdr:rowOff>19050</xdr:rowOff>
                  </to>
                </anchor>
              </controlPr>
            </control>
          </mc:Choice>
        </mc:AlternateContent>
        <mc:AlternateContent xmlns:mc="http://schemas.openxmlformats.org/markup-compatibility/2006">
          <mc:Choice Requires="x14">
            <control shapeId="7261" r:id="rId67" name="Check Box 93">
              <controlPr defaultSize="0" autoFill="0" autoLine="0" autoPict="0">
                <anchor moveWithCells="1">
                  <from>
                    <xdr:col>3</xdr:col>
                    <xdr:colOff>85725</xdr:colOff>
                    <xdr:row>96</xdr:row>
                    <xdr:rowOff>0</xdr:rowOff>
                  </from>
                  <to>
                    <xdr:col>3</xdr:col>
                    <xdr:colOff>361950</xdr:colOff>
                    <xdr:row>97</xdr:row>
                    <xdr:rowOff>9525</xdr:rowOff>
                  </to>
                </anchor>
              </controlPr>
            </control>
          </mc:Choice>
        </mc:AlternateContent>
        <mc:AlternateContent xmlns:mc="http://schemas.openxmlformats.org/markup-compatibility/2006">
          <mc:Choice Requires="x14">
            <control shapeId="7262" r:id="rId68" name="Check Box 94">
              <controlPr defaultSize="0" autoFill="0" autoLine="0" autoPict="0">
                <anchor moveWithCells="1">
                  <from>
                    <xdr:col>3</xdr:col>
                    <xdr:colOff>76200</xdr:colOff>
                    <xdr:row>96</xdr:row>
                    <xdr:rowOff>257175</xdr:rowOff>
                  </from>
                  <to>
                    <xdr:col>3</xdr:col>
                    <xdr:colOff>352425</xdr:colOff>
                    <xdr:row>98</xdr:row>
                    <xdr:rowOff>0</xdr:rowOff>
                  </to>
                </anchor>
              </controlPr>
            </control>
          </mc:Choice>
        </mc:AlternateContent>
        <mc:AlternateContent xmlns:mc="http://schemas.openxmlformats.org/markup-compatibility/2006">
          <mc:Choice Requires="x14">
            <control shapeId="7267" r:id="rId69" name="Group Box 99">
              <controlPr defaultSize="0" autoFill="0" autoPict="0">
                <anchor moveWithCells="1">
                  <from>
                    <xdr:col>2</xdr:col>
                    <xdr:colOff>0</xdr:colOff>
                    <xdr:row>5</xdr:row>
                    <xdr:rowOff>228600</xdr:rowOff>
                  </from>
                  <to>
                    <xdr:col>5</xdr:col>
                    <xdr:colOff>1362075</xdr:colOff>
                    <xdr:row>8</xdr:row>
                    <xdr:rowOff>104775</xdr:rowOff>
                  </to>
                </anchor>
              </controlPr>
            </control>
          </mc:Choice>
        </mc:AlternateContent>
        <mc:AlternateContent xmlns:mc="http://schemas.openxmlformats.org/markup-compatibility/2006">
          <mc:Choice Requires="x14">
            <control shapeId="7269" r:id="rId70" name="Group Box 101">
              <controlPr defaultSize="0" autoFill="0" autoPict="0">
                <anchor moveWithCells="1">
                  <from>
                    <xdr:col>1</xdr:col>
                    <xdr:colOff>3076575</xdr:colOff>
                    <xdr:row>14</xdr:row>
                    <xdr:rowOff>485775</xdr:rowOff>
                  </from>
                  <to>
                    <xdr:col>5</xdr:col>
                    <xdr:colOff>1314450</xdr:colOff>
                    <xdr:row>17</xdr:row>
                    <xdr:rowOff>76200</xdr:rowOff>
                  </to>
                </anchor>
              </controlPr>
            </control>
          </mc:Choice>
        </mc:AlternateContent>
        <mc:AlternateContent xmlns:mc="http://schemas.openxmlformats.org/markup-compatibility/2006">
          <mc:Choice Requires="x14">
            <control shapeId="7286" r:id="rId71" name="Option Button 118">
              <controlPr defaultSize="0" autoFill="0" autoLine="0" autoPict="0">
                <anchor moveWithCells="1">
                  <from>
                    <xdr:col>3</xdr:col>
                    <xdr:colOff>85725</xdr:colOff>
                    <xdr:row>114</xdr:row>
                    <xdr:rowOff>38100</xdr:rowOff>
                  </from>
                  <to>
                    <xdr:col>3</xdr:col>
                    <xdr:colOff>371475</xdr:colOff>
                    <xdr:row>115</xdr:row>
                    <xdr:rowOff>19050</xdr:rowOff>
                  </to>
                </anchor>
              </controlPr>
            </control>
          </mc:Choice>
        </mc:AlternateContent>
        <mc:AlternateContent xmlns:mc="http://schemas.openxmlformats.org/markup-compatibility/2006">
          <mc:Choice Requires="x14">
            <control shapeId="7288" r:id="rId72" name="Option Button 120">
              <controlPr defaultSize="0" autoFill="0" autoLine="0" autoPict="0">
                <anchor moveWithCells="1">
                  <from>
                    <xdr:col>3</xdr:col>
                    <xdr:colOff>85725</xdr:colOff>
                    <xdr:row>115</xdr:row>
                    <xdr:rowOff>19050</xdr:rowOff>
                  </from>
                  <to>
                    <xdr:col>3</xdr:col>
                    <xdr:colOff>371475</xdr:colOff>
                    <xdr:row>116</xdr:row>
                    <xdr:rowOff>0</xdr:rowOff>
                  </to>
                </anchor>
              </controlPr>
            </control>
          </mc:Choice>
        </mc:AlternateContent>
        <mc:AlternateContent xmlns:mc="http://schemas.openxmlformats.org/markup-compatibility/2006">
          <mc:Choice Requires="x14">
            <control shapeId="7300" r:id="rId73" name="Group Box 132">
              <controlPr defaultSize="0" autoFill="0" autoPict="0">
                <anchor moveWithCells="1">
                  <from>
                    <xdr:col>2</xdr:col>
                    <xdr:colOff>28575</xdr:colOff>
                    <xdr:row>24</xdr:row>
                    <xdr:rowOff>495300</xdr:rowOff>
                  </from>
                  <to>
                    <xdr:col>6</xdr:col>
                    <xdr:colOff>495300</xdr:colOff>
                    <xdr:row>27</xdr:row>
                    <xdr:rowOff>76200</xdr:rowOff>
                  </to>
                </anchor>
              </controlPr>
            </control>
          </mc:Choice>
        </mc:AlternateContent>
        <mc:AlternateContent xmlns:mc="http://schemas.openxmlformats.org/markup-compatibility/2006">
          <mc:Choice Requires="x14">
            <control shapeId="7301" r:id="rId74" name="Group Box 133">
              <controlPr defaultSize="0" autoFill="0" autoPict="0">
                <anchor moveWithCells="1">
                  <from>
                    <xdr:col>2</xdr:col>
                    <xdr:colOff>0</xdr:colOff>
                    <xdr:row>34</xdr:row>
                    <xdr:rowOff>457200</xdr:rowOff>
                  </from>
                  <to>
                    <xdr:col>6</xdr:col>
                    <xdr:colOff>523875</xdr:colOff>
                    <xdr:row>37</xdr:row>
                    <xdr:rowOff>142875</xdr:rowOff>
                  </to>
                </anchor>
              </controlPr>
            </control>
          </mc:Choice>
        </mc:AlternateContent>
        <mc:AlternateContent xmlns:mc="http://schemas.openxmlformats.org/markup-compatibility/2006">
          <mc:Choice Requires="x14">
            <control shapeId="7320" r:id="rId75" name="Option Button 152">
              <controlPr defaultSize="0" autoFill="0" autoLine="0" autoPict="0">
                <anchor moveWithCells="1">
                  <from>
                    <xdr:col>3</xdr:col>
                    <xdr:colOff>66675</xdr:colOff>
                    <xdr:row>101</xdr:row>
                    <xdr:rowOff>0</xdr:rowOff>
                  </from>
                  <to>
                    <xdr:col>3</xdr:col>
                    <xdr:colOff>276225</xdr:colOff>
                    <xdr:row>102</xdr:row>
                    <xdr:rowOff>19050</xdr:rowOff>
                  </to>
                </anchor>
              </controlPr>
            </control>
          </mc:Choice>
        </mc:AlternateContent>
        <mc:AlternateContent xmlns:mc="http://schemas.openxmlformats.org/markup-compatibility/2006">
          <mc:Choice Requires="x14">
            <control shapeId="7321" r:id="rId76" name="Option Button 153">
              <controlPr defaultSize="0" autoFill="0" autoLine="0" autoPict="0">
                <anchor moveWithCells="1">
                  <from>
                    <xdr:col>3</xdr:col>
                    <xdr:colOff>66675</xdr:colOff>
                    <xdr:row>102</xdr:row>
                    <xdr:rowOff>9525</xdr:rowOff>
                  </from>
                  <to>
                    <xdr:col>3</xdr:col>
                    <xdr:colOff>295275</xdr:colOff>
                    <xdr:row>102</xdr:row>
                    <xdr:rowOff>247650</xdr:rowOff>
                  </to>
                </anchor>
              </controlPr>
            </control>
          </mc:Choice>
        </mc:AlternateContent>
        <mc:AlternateContent xmlns:mc="http://schemas.openxmlformats.org/markup-compatibility/2006">
          <mc:Choice Requires="x14">
            <control shapeId="7328" r:id="rId77" name="Group Box 160">
              <controlPr defaultSize="0" autoFill="0" autoPict="0">
                <anchor moveWithCells="1">
                  <from>
                    <xdr:col>2</xdr:col>
                    <xdr:colOff>38100</xdr:colOff>
                    <xdr:row>107</xdr:row>
                    <xdr:rowOff>495300</xdr:rowOff>
                  </from>
                  <to>
                    <xdr:col>8</xdr:col>
                    <xdr:colOff>438150</xdr:colOff>
                    <xdr:row>109</xdr:row>
                    <xdr:rowOff>257175</xdr:rowOff>
                  </to>
                </anchor>
              </controlPr>
            </control>
          </mc:Choice>
        </mc:AlternateContent>
        <mc:AlternateContent xmlns:mc="http://schemas.openxmlformats.org/markup-compatibility/2006">
          <mc:Choice Requires="x14">
            <control shapeId="7330" r:id="rId78" name="Group Box 162">
              <controlPr defaultSize="0" autoFill="0" autoPict="0">
                <anchor moveWithCells="1">
                  <from>
                    <xdr:col>1</xdr:col>
                    <xdr:colOff>2886075</xdr:colOff>
                    <xdr:row>113</xdr:row>
                    <xdr:rowOff>152400</xdr:rowOff>
                  </from>
                  <to>
                    <xdr:col>8</xdr:col>
                    <xdr:colOff>723900</xdr:colOff>
                    <xdr:row>116</xdr:row>
                    <xdr:rowOff>38100</xdr:rowOff>
                  </to>
                </anchor>
              </controlPr>
            </control>
          </mc:Choice>
        </mc:AlternateContent>
        <mc:AlternateContent xmlns:mc="http://schemas.openxmlformats.org/markup-compatibility/2006">
          <mc:Choice Requires="x14">
            <control shapeId="7333" r:id="rId79" name="Option Button 165">
              <controlPr defaultSize="0" autoFill="0" autoLine="0" autoPict="0">
                <anchor moveWithCells="1">
                  <from>
                    <xdr:col>3</xdr:col>
                    <xdr:colOff>76200</xdr:colOff>
                    <xdr:row>122</xdr:row>
                    <xdr:rowOff>28575</xdr:rowOff>
                  </from>
                  <to>
                    <xdr:col>3</xdr:col>
                    <xdr:colOff>352425</xdr:colOff>
                    <xdr:row>122</xdr:row>
                    <xdr:rowOff>257175</xdr:rowOff>
                  </to>
                </anchor>
              </controlPr>
            </control>
          </mc:Choice>
        </mc:AlternateContent>
        <mc:AlternateContent xmlns:mc="http://schemas.openxmlformats.org/markup-compatibility/2006">
          <mc:Choice Requires="x14">
            <control shapeId="7334" r:id="rId80" name="Option Button 166">
              <controlPr defaultSize="0" autoFill="0" autoLine="0" autoPict="0">
                <anchor moveWithCells="1">
                  <from>
                    <xdr:col>3</xdr:col>
                    <xdr:colOff>76200</xdr:colOff>
                    <xdr:row>123</xdr:row>
                    <xdr:rowOff>28575</xdr:rowOff>
                  </from>
                  <to>
                    <xdr:col>3</xdr:col>
                    <xdr:colOff>352425</xdr:colOff>
                    <xdr:row>123</xdr:row>
                    <xdr:rowOff>257175</xdr:rowOff>
                  </to>
                </anchor>
              </controlPr>
            </control>
          </mc:Choice>
        </mc:AlternateContent>
        <mc:AlternateContent xmlns:mc="http://schemas.openxmlformats.org/markup-compatibility/2006">
          <mc:Choice Requires="x14">
            <control shapeId="7335" r:id="rId81" name="Group Box 167">
              <controlPr defaultSize="0" autoFill="0" autoPict="0">
                <anchor moveWithCells="1">
                  <from>
                    <xdr:col>1</xdr:col>
                    <xdr:colOff>2981325</xdr:colOff>
                    <xdr:row>121</xdr:row>
                    <xdr:rowOff>209550</xdr:rowOff>
                  </from>
                  <to>
                    <xdr:col>8</xdr:col>
                    <xdr:colOff>95250</xdr:colOff>
                    <xdr:row>124</xdr:row>
                    <xdr:rowOff>114300</xdr:rowOff>
                  </to>
                </anchor>
              </controlPr>
            </control>
          </mc:Choice>
        </mc:AlternateContent>
        <mc:AlternateContent xmlns:mc="http://schemas.openxmlformats.org/markup-compatibility/2006">
          <mc:Choice Requires="x14">
            <control shapeId="7336" r:id="rId82" name="Option Button 168">
              <controlPr defaultSize="0" autoFill="0" autoLine="0" autoPict="0">
                <anchor moveWithCells="1">
                  <from>
                    <xdr:col>3</xdr:col>
                    <xdr:colOff>85725</xdr:colOff>
                    <xdr:row>141</xdr:row>
                    <xdr:rowOff>28575</xdr:rowOff>
                  </from>
                  <to>
                    <xdr:col>3</xdr:col>
                    <xdr:colOff>314325</xdr:colOff>
                    <xdr:row>141</xdr:row>
                    <xdr:rowOff>228600</xdr:rowOff>
                  </to>
                </anchor>
              </controlPr>
            </control>
          </mc:Choice>
        </mc:AlternateContent>
        <mc:AlternateContent xmlns:mc="http://schemas.openxmlformats.org/markup-compatibility/2006">
          <mc:Choice Requires="x14">
            <control shapeId="7341" r:id="rId83" name="Option Button 173">
              <controlPr defaultSize="0" autoFill="0" autoLine="0" autoPict="0">
                <anchor moveWithCells="1">
                  <from>
                    <xdr:col>3</xdr:col>
                    <xdr:colOff>85725</xdr:colOff>
                    <xdr:row>142</xdr:row>
                    <xdr:rowOff>19050</xdr:rowOff>
                  </from>
                  <to>
                    <xdr:col>3</xdr:col>
                    <xdr:colOff>314325</xdr:colOff>
                    <xdr:row>142</xdr:row>
                    <xdr:rowOff>238125</xdr:rowOff>
                  </to>
                </anchor>
              </controlPr>
            </control>
          </mc:Choice>
        </mc:AlternateContent>
        <mc:AlternateContent xmlns:mc="http://schemas.openxmlformats.org/markup-compatibility/2006">
          <mc:Choice Requires="x14">
            <control shapeId="7365" r:id="rId84" name="Group Box 197">
              <controlPr defaultSize="0" autoFill="0" autoPict="0">
                <anchor moveWithCells="1">
                  <from>
                    <xdr:col>1</xdr:col>
                    <xdr:colOff>2962275</xdr:colOff>
                    <xdr:row>297</xdr:row>
                    <xdr:rowOff>485775</xdr:rowOff>
                  </from>
                  <to>
                    <xdr:col>8</xdr:col>
                    <xdr:colOff>342900</xdr:colOff>
                    <xdr:row>300</xdr:row>
                    <xdr:rowOff>85725</xdr:rowOff>
                  </to>
                </anchor>
              </controlPr>
            </control>
          </mc:Choice>
        </mc:AlternateContent>
        <mc:AlternateContent xmlns:mc="http://schemas.openxmlformats.org/markup-compatibility/2006">
          <mc:Choice Requires="x14">
            <control shapeId="7366" r:id="rId85" name="Option Button 198">
              <controlPr defaultSize="0" autoFill="0" autoLine="0" autoPict="0">
                <anchor moveWithCells="1">
                  <from>
                    <xdr:col>3</xdr:col>
                    <xdr:colOff>85725</xdr:colOff>
                    <xdr:row>289</xdr:row>
                    <xdr:rowOff>9525</xdr:rowOff>
                  </from>
                  <to>
                    <xdr:col>3</xdr:col>
                    <xdr:colOff>371475</xdr:colOff>
                    <xdr:row>290</xdr:row>
                    <xdr:rowOff>38100</xdr:rowOff>
                  </to>
                </anchor>
              </controlPr>
            </control>
          </mc:Choice>
        </mc:AlternateContent>
        <mc:AlternateContent xmlns:mc="http://schemas.openxmlformats.org/markup-compatibility/2006">
          <mc:Choice Requires="x14">
            <control shapeId="7367" r:id="rId86" name="Option Button 199">
              <controlPr defaultSize="0" autoFill="0" autoLine="0" autoPict="0">
                <anchor moveWithCells="1">
                  <from>
                    <xdr:col>3</xdr:col>
                    <xdr:colOff>76200</xdr:colOff>
                    <xdr:row>290</xdr:row>
                    <xdr:rowOff>19050</xdr:rowOff>
                  </from>
                  <to>
                    <xdr:col>3</xdr:col>
                    <xdr:colOff>361950</xdr:colOff>
                    <xdr:row>290</xdr:row>
                    <xdr:rowOff>257175</xdr:rowOff>
                  </to>
                </anchor>
              </controlPr>
            </control>
          </mc:Choice>
        </mc:AlternateContent>
        <mc:AlternateContent xmlns:mc="http://schemas.openxmlformats.org/markup-compatibility/2006">
          <mc:Choice Requires="x14">
            <control shapeId="7368" r:id="rId87" name="Group Box 200">
              <controlPr defaultSize="0" autoFill="0" autoPict="0">
                <anchor moveWithCells="1">
                  <from>
                    <xdr:col>1</xdr:col>
                    <xdr:colOff>3038475</xdr:colOff>
                    <xdr:row>288</xdr:row>
                    <xdr:rowOff>476250</xdr:rowOff>
                  </from>
                  <to>
                    <xdr:col>8</xdr:col>
                    <xdr:colOff>285750</xdr:colOff>
                    <xdr:row>291</xdr:row>
                    <xdr:rowOff>133350</xdr:rowOff>
                  </to>
                </anchor>
              </controlPr>
            </control>
          </mc:Choice>
        </mc:AlternateContent>
        <mc:AlternateContent xmlns:mc="http://schemas.openxmlformats.org/markup-compatibility/2006">
          <mc:Choice Requires="x14">
            <control shapeId="7369" r:id="rId88" name="Option Button 201">
              <controlPr defaultSize="0" autoFill="0" autoLine="0" autoPict="0">
                <anchor moveWithCells="1">
                  <from>
                    <xdr:col>3</xdr:col>
                    <xdr:colOff>76200</xdr:colOff>
                    <xdr:row>278</xdr:row>
                    <xdr:rowOff>38100</xdr:rowOff>
                  </from>
                  <to>
                    <xdr:col>3</xdr:col>
                    <xdr:colOff>247650</xdr:colOff>
                    <xdr:row>279</xdr:row>
                    <xdr:rowOff>9525</xdr:rowOff>
                  </to>
                </anchor>
              </controlPr>
            </control>
          </mc:Choice>
        </mc:AlternateContent>
        <mc:AlternateContent xmlns:mc="http://schemas.openxmlformats.org/markup-compatibility/2006">
          <mc:Choice Requires="x14">
            <control shapeId="7372" r:id="rId89" name="Option Button 204">
              <controlPr defaultSize="0" autoFill="0" autoLine="0" autoPict="0">
                <anchor moveWithCells="1">
                  <from>
                    <xdr:col>3</xdr:col>
                    <xdr:colOff>76200</xdr:colOff>
                    <xdr:row>279</xdr:row>
                    <xdr:rowOff>38100</xdr:rowOff>
                  </from>
                  <to>
                    <xdr:col>3</xdr:col>
                    <xdr:colOff>247650</xdr:colOff>
                    <xdr:row>280</xdr:row>
                    <xdr:rowOff>9525</xdr:rowOff>
                  </to>
                </anchor>
              </controlPr>
            </control>
          </mc:Choice>
        </mc:AlternateContent>
        <mc:AlternateContent xmlns:mc="http://schemas.openxmlformats.org/markup-compatibility/2006">
          <mc:Choice Requires="x14">
            <control shapeId="7374" r:id="rId90" name="Option Button 206">
              <controlPr defaultSize="0" autoFill="0" autoLine="0" autoPict="0">
                <anchor moveWithCells="1">
                  <from>
                    <xdr:col>3</xdr:col>
                    <xdr:colOff>95250</xdr:colOff>
                    <xdr:row>268</xdr:row>
                    <xdr:rowOff>523875</xdr:rowOff>
                  </from>
                  <to>
                    <xdr:col>3</xdr:col>
                    <xdr:colOff>333375</xdr:colOff>
                    <xdr:row>270</xdr:row>
                    <xdr:rowOff>9525</xdr:rowOff>
                  </to>
                </anchor>
              </controlPr>
            </control>
          </mc:Choice>
        </mc:AlternateContent>
        <mc:AlternateContent xmlns:mc="http://schemas.openxmlformats.org/markup-compatibility/2006">
          <mc:Choice Requires="x14">
            <control shapeId="7375" r:id="rId91" name="Group Box 207">
              <controlPr defaultSize="0" autoFill="0" autoPict="0">
                <anchor moveWithCells="1">
                  <from>
                    <xdr:col>1</xdr:col>
                    <xdr:colOff>3019425</xdr:colOff>
                    <xdr:row>277</xdr:row>
                    <xdr:rowOff>495300</xdr:rowOff>
                  </from>
                  <to>
                    <xdr:col>8</xdr:col>
                    <xdr:colOff>466725</xdr:colOff>
                    <xdr:row>280</xdr:row>
                    <xdr:rowOff>161925</xdr:rowOff>
                  </to>
                </anchor>
              </controlPr>
            </control>
          </mc:Choice>
        </mc:AlternateContent>
        <mc:AlternateContent xmlns:mc="http://schemas.openxmlformats.org/markup-compatibility/2006">
          <mc:Choice Requires="x14">
            <control shapeId="7376" r:id="rId92" name="Option Button 208">
              <controlPr defaultSize="0" autoFill="0" autoLine="0" autoPict="0">
                <anchor moveWithCells="1">
                  <from>
                    <xdr:col>3</xdr:col>
                    <xdr:colOff>95250</xdr:colOff>
                    <xdr:row>269</xdr:row>
                    <xdr:rowOff>247650</xdr:rowOff>
                  </from>
                  <to>
                    <xdr:col>3</xdr:col>
                    <xdr:colOff>333375</xdr:colOff>
                    <xdr:row>271</xdr:row>
                    <xdr:rowOff>9525</xdr:rowOff>
                  </to>
                </anchor>
              </controlPr>
            </control>
          </mc:Choice>
        </mc:AlternateContent>
        <mc:AlternateContent xmlns:mc="http://schemas.openxmlformats.org/markup-compatibility/2006">
          <mc:Choice Requires="x14">
            <control shapeId="7377" r:id="rId93" name="Group Box 209">
              <controlPr defaultSize="0" autoFill="0" autoPict="0">
                <anchor moveWithCells="1">
                  <from>
                    <xdr:col>1</xdr:col>
                    <xdr:colOff>2943225</xdr:colOff>
                    <xdr:row>268</xdr:row>
                    <xdr:rowOff>400050</xdr:rowOff>
                  </from>
                  <to>
                    <xdr:col>8</xdr:col>
                    <xdr:colOff>266700</xdr:colOff>
                    <xdr:row>271</xdr:row>
                    <xdr:rowOff>142875</xdr:rowOff>
                  </to>
                </anchor>
              </controlPr>
            </control>
          </mc:Choice>
        </mc:AlternateContent>
        <mc:AlternateContent xmlns:mc="http://schemas.openxmlformats.org/markup-compatibility/2006">
          <mc:Choice Requires="x14">
            <control shapeId="7378" r:id="rId94" name="Option Button 210">
              <controlPr defaultSize="0" autoFill="0" autoLine="0" autoPict="0">
                <anchor moveWithCells="1">
                  <from>
                    <xdr:col>3</xdr:col>
                    <xdr:colOff>95250</xdr:colOff>
                    <xdr:row>261</xdr:row>
                    <xdr:rowOff>9525</xdr:rowOff>
                  </from>
                  <to>
                    <xdr:col>3</xdr:col>
                    <xdr:colOff>314325</xdr:colOff>
                    <xdr:row>262</xdr:row>
                    <xdr:rowOff>0</xdr:rowOff>
                  </to>
                </anchor>
              </controlPr>
            </control>
          </mc:Choice>
        </mc:AlternateContent>
        <mc:AlternateContent xmlns:mc="http://schemas.openxmlformats.org/markup-compatibility/2006">
          <mc:Choice Requires="x14">
            <control shapeId="7379" r:id="rId95" name="Option Button 211">
              <controlPr defaultSize="0" autoFill="0" autoLine="0" autoPict="0">
                <anchor moveWithCells="1">
                  <from>
                    <xdr:col>3</xdr:col>
                    <xdr:colOff>95250</xdr:colOff>
                    <xdr:row>262</xdr:row>
                    <xdr:rowOff>9525</xdr:rowOff>
                  </from>
                  <to>
                    <xdr:col>3</xdr:col>
                    <xdr:colOff>314325</xdr:colOff>
                    <xdr:row>263</xdr:row>
                    <xdr:rowOff>0</xdr:rowOff>
                  </to>
                </anchor>
              </controlPr>
            </control>
          </mc:Choice>
        </mc:AlternateContent>
        <mc:AlternateContent xmlns:mc="http://schemas.openxmlformats.org/markup-compatibility/2006">
          <mc:Choice Requires="x14">
            <control shapeId="7380" r:id="rId96" name="Group Box 212">
              <controlPr defaultSize="0" autoFill="0" autoPict="0">
                <anchor moveWithCells="1">
                  <from>
                    <xdr:col>1</xdr:col>
                    <xdr:colOff>2943225</xdr:colOff>
                    <xdr:row>260</xdr:row>
                    <xdr:rowOff>438150</xdr:rowOff>
                  </from>
                  <to>
                    <xdr:col>8</xdr:col>
                    <xdr:colOff>352425</xdr:colOff>
                    <xdr:row>263</xdr:row>
                    <xdr:rowOff>228600</xdr:rowOff>
                  </to>
                </anchor>
              </controlPr>
            </control>
          </mc:Choice>
        </mc:AlternateContent>
        <mc:AlternateContent xmlns:mc="http://schemas.openxmlformats.org/markup-compatibility/2006">
          <mc:Choice Requires="x14">
            <control shapeId="7381" r:id="rId97" name="Option Button 213">
              <controlPr defaultSize="0" autoFill="0" autoLine="0" autoPict="0">
                <anchor moveWithCells="1">
                  <from>
                    <xdr:col>3</xdr:col>
                    <xdr:colOff>95250</xdr:colOff>
                    <xdr:row>251</xdr:row>
                    <xdr:rowOff>247650</xdr:rowOff>
                  </from>
                  <to>
                    <xdr:col>3</xdr:col>
                    <xdr:colOff>314325</xdr:colOff>
                    <xdr:row>253</xdr:row>
                    <xdr:rowOff>0</xdr:rowOff>
                  </to>
                </anchor>
              </controlPr>
            </control>
          </mc:Choice>
        </mc:AlternateContent>
        <mc:AlternateContent xmlns:mc="http://schemas.openxmlformats.org/markup-compatibility/2006">
          <mc:Choice Requires="x14">
            <control shapeId="7382" r:id="rId98" name="Option Button 214">
              <controlPr defaultSize="0" autoFill="0" autoLine="0" autoPict="0">
                <anchor moveWithCells="1">
                  <from>
                    <xdr:col>3</xdr:col>
                    <xdr:colOff>95250</xdr:colOff>
                    <xdr:row>252</xdr:row>
                    <xdr:rowOff>247650</xdr:rowOff>
                  </from>
                  <to>
                    <xdr:col>3</xdr:col>
                    <xdr:colOff>314325</xdr:colOff>
                    <xdr:row>254</xdr:row>
                    <xdr:rowOff>0</xdr:rowOff>
                  </to>
                </anchor>
              </controlPr>
            </control>
          </mc:Choice>
        </mc:AlternateContent>
        <mc:AlternateContent xmlns:mc="http://schemas.openxmlformats.org/markup-compatibility/2006">
          <mc:Choice Requires="x14">
            <control shapeId="7383" r:id="rId99" name="Group Box 215">
              <controlPr defaultSize="0" autoFill="0" autoPict="0">
                <anchor moveWithCells="1">
                  <from>
                    <xdr:col>1</xdr:col>
                    <xdr:colOff>2943225</xdr:colOff>
                    <xdr:row>251</xdr:row>
                    <xdr:rowOff>133350</xdr:rowOff>
                  </from>
                  <to>
                    <xdr:col>8</xdr:col>
                    <xdr:colOff>333375</xdr:colOff>
                    <xdr:row>254</xdr:row>
                    <xdr:rowOff>114300</xdr:rowOff>
                  </to>
                </anchor>
              </controlPr>
            </control>
          </mc:Choice>
        </mc:AlternateContent>
        <mc:AlternateContent xmlns:mc="http://schemas.openxmlformats.org/markup-compatibility/2006">
          <mc:Choice Requires="x14">
            <control shapeId="7384" r:id="rId100" name="Option Button 216">
              <controlPr defaultSize="0" autoFill="0" autoLine="0" autoPict="0">
                <anchor moveWithCells="1">
                  <from>
                    <xdr:col>3</xdr:col>
                    <xdr:colOff>66675</xdr:colOff>
                    <xdr:row>240</xdr:row>
                    <xdr:rowOff>714375</xdr:rowOff>
                  </from>
                  <to>
                    <xdr:col>3</xdr:col>
                    <xdr:colOff>323850</xdr:colOff>
                    <xdr:row>242</xdr:row>
                    <xdr:rowOff>0</xdr:rowOff>
                  </to>
                </anchor>
              </controlPr>
            </control>
          </mc:Choice>
        </mc:AlternateContent>
        <mc:AlternateContent xmlns:mc="http://schemas.openxmlformats.org/markup-compatibility/2006">
          <mc:Choice Requires="x14">
            <control shapeId="7385" r:id="rId101" name="Option Button 217">
              <controlPr defaultSize="0" autoFill="0" autoLine="0" autoPict="0">
                <anchor moveWithCells="1">
                  <from>
                    <xdr:col>3</xdr:col>
                    <xdr:colOff>66675</xdr:colOff>
                    <xdr:row>241</xdr:row>
                    <xdr:rowOff>247650</xdr:rowOff>
                  </from>
                  <to>
                    <xdr:col>3</xdr:col>
                    <xdr:colOff>323850</xdr:colOff>
                    <xdr:row>243</xdr:row>
                    <xdr:rowOff>0</xdr:rowOff>
                  </to>
                </anchor>
              </controlPr>
            </control>
          </mc:Choice>
        </mc:AlternateContent>
        <mc:AlternateContent xmlns:mc="http://schemas.openxmlformats.org/markup-compatibility/2006">
          <mc:Choice Requires="x14">
            <control shapeId="7386" r:id="rId102" name="Group Box 218">
              <controlPr defaultSize="0" autoFill="0" autoPict="0">
                <anchor moveWithCells="1">
                  <from>
                    <xdr:col>1</xdr:col>
                    <xdr:colOff>2876550</xdr:colOff>
                    <xdr:row>240</xdr:row>
                    <xdr:rowOff>628650</xdr:rowOff>
                  </from>
                  <to>
                    <xdr:col>8</xdr:col>
                    <xdr:colOff>485775</xdr:colOff>
                    <xdr:row>243</xdr:row>
                    <xdr:rowOff>114300</xdr:rowOff>
                  </to>
                </anchor>
              </controlPr>
            </control>
          </mc:Choice>
        </mc:AlternateContent>
        <mc:AlternateContent xmlns:mc="http://schemas.openxmlformats.org/markup-compatibility/2006">
          <mc:Choice Requires="x14">
            <control shapeId="7387" r:id="rId103" name="Option Button 219">
              <controlPr defaultSize="0" autoFill="0" autoLine="0" autoPict="0">
                <anchor moveWithCells="1">
                  <from>
                    <xdr:col>3</xdr:col>
                    <xdr:colOff>76200</xdr:colOff>
                    <xdr:row>238</xdr:row>
                    <xdr:rowOff>38100</xdr:rowOff>
                  </from>
                  <to>
                    <xdr:col>3</xdr:col>
                    <xdr:colOff>323850</xdr:colOff>
                    <xdr:row>239</xdr:row>
                    <xdr:rowOff>47625</xdr:rowOff>
                  </to>
                </anchor>
              </controlPr>
            </control>
          </mc:Choice>
        </mc:AlternateContent>
        <mc:AlternateContent xmlns:mc="http://schemas.openxmlformats.org/markup-compatibility/2006">
          <mc:Choice Requires="x14">
            <control shapeId="7389" r:id="rId104" name="Group Box 221">
              <controlPr defaultSize="0" autoFill="0" autoPict="0">
                <anchor moveWithCells="1">
                  <from>
                    <xdr:col>1</xdr:col>
                    <xdr:colOff>2819400</xdr:colOff>
                    <xdr:row>237</xdr:row>
                    <xdr:rowOff>466725</xdr:rowOff>
                  </from>
                  <to>
                    <xdr:col>8</xdr:col>
                    <xdr:colOff>304800</xdr:colOff>
                    <xdr:row>240</xdr:row>
                    <xdr:rowOff>133350</xdr:rowOff>
                  </to>
                </anchor>
              </controlPr>
            </control>
          </mc:Choice>
        </mc:AlternateContent>
        <mc:AlternateContent xmlns:mc="http://schemas.openxmlformats.org/markup-compatibility/2006">
          <mc:Choice Requires="x14">
            <control shapeId="7390" r:id="rId105" name="Option Button 222">
              <controlPr defaultSize="0" autoFill="0" autoLine="0" autoPict="0">
                <anchor moveWithCells="1">
                  <from>
                    <xdr:col>3</xdr:col>
                    <xdr:colOff>85725</xdr:colOff>
                    <xdr:row>233</xdr:row>
                    <xdr:rowOff>533400</xdr:rowOff>
                  </from>
                  <to>
                    <xdr:col>3</xdr:col>
                    <xdr:colOff>371475</xdr:colOff>
                    <xdr:row>235</xdr:row>
                    <xdr:rowOff>28575</xdr:rowOff>
                  </to>
                </anchor>
              </controlPr>
            </control>
          </mc:Choice>
        </mc:AlternateContent>
        <mc:AlternateContent xmlns:mc="http://schemas.openxmlformats.org/markup-compatibility/2006">
          <mc:Choice Requires="x14">
            <control shapeId="7391" r:id="rId106" name="Option Button 223">
              <controlPr defaultSize="0" autoFill="0" autoLine="0" autoPict="0">
                <anchor moveWithCells="1">
                  <from>
                    <xdr:col>3</xdr:col>
                    <xdr:colOff>85725</xdr:colOff>
                    <xdr:row>234</xdr:row>
                    <xdr:rowOff>209550</xdr:rowOff>
                  </from>
                  <to>
                    <xdr:col>3</xdr:col>
                    <xdr:colOff>333375</xdr:colOff>
                    <xdr:row>236</xdr:row>
                    <xdr:rowOff>9525</xdr:rowOff>
                  </to>
                </anchor>
              </controlPr>
            </control>
          </mc:Choice>
        </mc:AlternateContent>
        <mc:AlternateContent xmlns:mc="http://schemas.openxmlformats.org/markup-compatibility/2006">
          <mc:Choice Requires="x14">
            <control shapeId="7392" r:id="rId107" name="Group Box 224">
              <controlPr defaultSize="0" autoFill="0" autoPict="0">
                <anchor moveWithCells="1">
                  <from>
                    <xdr:col>1</xdr:col>
                    <xdr:colOff>2943225</xdr:colOff>
                    <xdr:row>233</xdr:row>
                    <xdr:rowOff>419100</xdr:rowOff>
                  </from>
                  <to>
                    <xdr:col>8</xdr:col>
                    <xdr:colOff>238125</xdr:colOff>
                    <xdr:row>236</xdr:row>
                    <xdr:rowOff>180975</xdr:rowOff>
                  </to>
                </anchor>
              </controlPr>
            </control>
          </mc:Choice>
        </mc:AlternateContent>
        <mc:AlternateContent xmlns:mc="http://schemas.openxmlformats.org/markup-compatibility/2006">
          <mc:Choice Requires="x14">
            <control shapeId="7393" r:id="rId108" name="Option Button 225">
              <controlPr defaultSize="0" autoFill="0" autoLine="0" autoPict="0">
                <anchor moveWithCells="1">
                  <from>
                    <xdr:col>3</xdr:col>
                    <xdr:colOff>76200</xdr:colOff>
                    <xdr:row>212</xdr:row>
                    <xdr:rowOff>257175</xdr:rowOff>
                  </from>
                  <to>
                    <xdr:col>3</xdr:col>
                    <xdr:colOff>285750</xdr:colOff>
                    <xdr:row>214</xdr:row>
                    <xdr:rowOff>19050</xdr:rowOff>
                  </to>
                </anchor>
              </controlPr>
            </control>
          </mc:Choice>
        </mc:AlternateContent>
        <mc:AlternateContent xmlns:mc="http://schemas.openxmlformats.org/markup-compatibility/2006">
          <mc:Choice Requires="x14">
            <control shapeId="7394" r:id="rId109" name="Option Button 226">
              <controlPr defaultSize="0" autoFill="0" autoLine="0" autoPict="0">
                <anchor moveWithCells="1">
                  <from>
                    <xdr:col>3</xdr:col>
                    <xdr:colOff>76200</xdr:colOff>
                    <xdr:row>213</xdr:row>
                    <xdr:rowOff>257175</xdr:rowOff>
                  </from>
                  <to>
                    <xdr:col>3</xdr:col>
                    <xdr:colOff>285750</xdr:colOff>
                    <xdr:row>215</xdr:row>
                    <xdr:rowOff>19050</xdr:rowOff>
                  </to>
                </anchor>
              </controlPr>
            </control>
          </mc:Choice>
        </mc:AlternateContent>
        <mc:AlternateContent xmlns:mc="http://schemas.openxmlformats.org/markup-compatibility/2006">
          <mc:Choice Requires="x14">
            <control shapeId="7395" r:id="rId110" name="Group Box 227">
              <controlPr defaultSize="0" autoFill="0" autoPict="0">
                <anchor moveWithCells="1">
                  <from>
                    <xdr:col>1</xdr:col>
                    <xdr:colOff>2933700</xdr:colOff>
                    <xdr:row>212</xdr:row>
                    <xdr:rowOff>171450</xdr:rowOff>
                  </from>
                  <to>
                    <xdr:col>8</xdr:col>
                    <xdr:colOff>200025</xdr:colOff>
                    <xdr:row>215</xdr:row>
                    <xdr:rowOff>152400</xdr:rowOff>
                  </to>
                </anchor>
              </controlPr>
            </control>
          </mc:Choice>
        </mc:AlternateContent>
        <mc:AlternateContent xmlns:mc="http://schemas.openxmlformats.org/markup-compatibility/2006">
          <mc:Choice Requires="x14">
            <control shapeId="7396" r:id="rId111" name="Check Box 228">
              <controlPr defaultSize="0" autoFill="0" autoLine="0" autoPict="0">
                <anchor moveWithCells="1">
                  <from>
                    <xdr:col>3</xdr:col>
                    <xdr:colOff>104775</xdr:colOff>
                    <xdr:row>104</xdr:row>
                    <xdr:rowOff>38100</xdr:rowOff>
                  </from>
                  <to>
                    <xdr:col>3</xdr:col>
                    <xdr:colOff>323850</xdr:colOff>
                    <xdr:row>104</xdr:row>
                    <xdr:rowOff>276225</xdr:rowOff>
                  </to>
                </anchor>
              </controlPr>
            </control>
          </mc:Choice>
        </mc:AlternateContent>
        <mc:AlternateContent xmlns:mc="http://schemas.openxmlformats.org/markup-compatibility/2006">
          <mc:Choice Requires="x14">
            <control shapeId="7402" r:id="rId112" name="Check Box 234">
              <controlPr defaultSize="0" autoFill="0" autoLine="0" autoPict="0">
                <anchor moveWithCells="1">
                  <from>
                    <xdr:col>3</xdr:col>
                    <xdr:colOff>104775</xdr:colOff>
                    <xdr:row>105</xdr:row>
                    <xdr:rowOff>76200</xdr:rowOff>
                  </from>
                  <to>
                    <xdr:col>3</xdr:col>
                    <xdr:colOff>323850</xdr:colOff>
                    <xdr:row>105</xdr:row>
                    <xdr:rowOff>314325</xdr:rowOff>
                  </to>
                </anchor>
              </controlPr>
            </control>
          </mc:Choice>
        </mc:AlternateContent>
        <mc:AlternateContent xmlns:mc="http://schemas.openxmlformats.org/markup-compatibility/2006">
          <mc:Choice Requires="x14">
            <control shapeId="7403" r:id="rId113" name="Check Box 235">
              <controlPr defaultSize="0" autoFill="0" autoLine="0" autoPict="0">
                <anchor moveWithCells="1">
                  <from>
                    <xdr:col>3</xdr:col>
                    <xdr:colOff>104775</xdr:colOff>
                    <xdr:row>106</xdr:row>
                    <xdr:rowOff>9525</xdr:rowOff>
                  </from>
                  <to>
                    <xdr:col>3</xdr:col>
                    <xdr:colOff>323850</xdr:colOff>
                    <xdr:row>106</xdr:row>
                    <xdr:rowOff>247650</xdr:rowOff>
                  </to>
                </anchor>
              </controlPr>
            </control>
          </mc:Choice>
        </mc:AlternateContent>
        <mc:AlternateContent xmlns:mc="http://schemas.openxmlformats.org/markup-compatibility/2006">
          <mc:Choice Requires="x14">
            <control shapeId="7404" r:id="rId114" name="Check Box 236">
              <controlPr defaultSize="0" autoFill="0" autoLine="0" autoPict="0">
                <anchor moveWithCells="1">
                  <from>
                    <xdr:col>3</xdr:col>
                    <xdr:colOff>114300</xdr:colOff>
                    <xdr:row>107</xdr:row>
                    <xdr:rowOff>142875</xdr:rowOff>
                  </from>
                  <to>
                    <xdr:col>3</xdr:col>
                    <xdr:colOff>333375</xdr:colOff>
                    <xdr:row>107</xdr:row>
                    <xdr:rowOff>381000</xdr:rowOff>
                  </to>
                </anchor>
              </controlPr>
            </control>
          </mc:Choice>
        </mc:AlternateContent>
        <mc:AlternateContent xmlns:mc="http://schemas.openxmlformats.org/markup-compatibility/2006">
          <mc:Choice Requires="x14">
            <control shapeId="7406" r:id="rId115" name="Check Box 238">
              <controlPr defaultSize="0" autoFill="0" autoLine="0" autoPict="0">
                <anchor moveWithCells="1">
                  <from>
                    <xdr:col>3</xdr:col>
                    <xdr:colOff>104775</xdr:colOff>
                    <xdr:row>111</xdr:row>
                    <xdr:rowOff>9525</xdr:rowOff>
                  </from>
                  <to>
                    <xdr:col>3</xdr:col>
                    <xdr:colOff>352425</xdr:colOff>
                    <xdr:row>111</xdr:row>
                    <xdr:rowOff>247650</xdr:rowOff>
                  </to>
                </anchor>
              </controlPr>
            </control>
          </mc:Choice>
        </mc:AlternateContent>
        <mc:AlternateContent xmlns:mc="http://schemas.openxmlformats.org/markup-compatibility/2006">
          <mc:Choice Requires="x14">
            <control shapeId="7407" r:id="rId116" name="Check Box 239">
              <controlPr defaultSize="0" autoFill="0" autoLine="0" autoPict="0">
                <anchor moveWithCells="1">
                  <from>
                    <xdr:col>3</xdr:col>
                    <xdr:colOff>95250</xdr:colOff>
                    <xdr:row>112</xdr:row>
                    <xdr:rowOff>19050</xdr:rowOff>
                  </from>
                  <to>
                    <xdr:col>3</xdr:col>
                    <xdr:colOff>342900</xdr:colOff>
                    <xdr:row>112</xdr:row>
                    <xdr:rowOff>257175</xdr:rowOff>
                  </to>
                </anchor>
              </controlPr>
            </control>
          </mc:Choice>
        </mc:AlternateContent>
        <mc:AlternateContent xmlns:mc="http://schemas.openxmlformats.org/markup-compatibility/2006">
          <mc:Choice Requires="x14">
            <control shapeId="7408" r:id="rId117" name="Check Box 240">
              <controlPr defaultSize="0" autoFill="0" autoLine="0" autoPict="0">
                <anchor moveWithCells="1">
                  <from>
                    <xdr:col>3</xdr:col>
                    <xdr:colOff>85725</xdr:colOff>
                    <xdr:row>113</xdr:row>
                    <xdr:rowOff>9525</xdr:rowOff>
                  </from>
                  <to>
                    <xdr:col>3</xdr:col>
                    <xdr:colOff>333375</xdr:colOff>
                    <xdr:row>113</xdr:row>
                    <xdr:rowOff>247650</xdr:rowOff>
                  </to>
                </anchor>
              </controlPr>
            </control>
          </mc:Choice>
        </mc:AlternateContent>
        <mc:AlternateContent xmlns:mc="http://schemas.openxmlformats.org/markup-compatibility/2006">
          <mc:Choice Requires="x14">
            <control shapeId="7410" r:id="rId118" name="Check Box 242">
              <controlPr defaultSize="0" autoFill="0" autoLine="0" autoPict="0">
                <anchor moveWithCells="1">
                  <from>
                    <xdr:col>3</xdr:col>
                    <xdr:colOff>76200</xdr:colOff>
                    <xdr:row>117</xdr:row>
                    <xdr:rowOff>76200</xdr:rowOff>
                  </from>
                  <to>
                    <xdr:col>3</xdr:col>
                    <xdr:colOff>314325</xdr:colOff>
                    <xdr:row>117</xdr:row>
                    <xdr:rowOff>295275</xdr:rowOff>
                  </to>
                </anchor>
              </controlPr>
            </control>
          </mc:Choice>
        </mc:AlternateContent>
        <mc:AlternateContent xmlns:mc="http://schemas.openxmlformats.org/markup-compatibility/2006">
          <mc:Choice Requires="x14">
            <control shapeId="7411" r:id="rId119" name="Check Box 243">
              <controlPr defaultSize="0" autoFill="0" autoLine="0" autoPict="0">
                <anchor moveWithCells="1">
                  <from>
                    <xdr:col>3</xdr:col>
                    <xdr:colOff>76200</xdr:colOff>
                    <xdr:row>118</xdr:row>
                    <xdr:rowOff>76200</xdr:rowOff>
                  </from>
                  <to>
                    <xdr:col>3</xdr:col>
                    <xdr:colOff>323850</xdr:colOff>
                    <xdr:row>118</xdr:row>
                    <xdr:rowOff>314325</xdr:rowOff>
                  </to>
                </anchor>
              </controlPr>
            </control>
          </mc:Choice>
        </mc:AlternateContent>
        <mc:AlternateContent xmlns:mc="http://schemas.openxmlformats.org/markup-compatibility/2006">
          <mc:Choice Requires="x14">
            <control shapeId="7412" r:id="rId120" name="Check Box 244">
              <controlPr defaultSize="0" autoFill="0" autoLine="0" autoPict="0">
                <anchor moveWithCells="1">
                  <from>
                    <xdr:col>3</xdr:col>
                    <xdr:colOff>85725</xdr:colOff>
                    <xdr:row>119</xdr:row>
                    <xdr:rowOff>57150</xdr:rowOff>
                  </from>
                  <to>
                    <xdr:col>3</xdr:col>
                    <xdr:colOff>333375</xdr:colOff>
                    <xdr:row>119</xdr:row>
                    <xdr:rowOff>295275</xdr:rowOff>
                  </to>
                </anchor>
              </controlPr>
            </control>
          </mc:Choice>
        </mc:AlternateContent>
        <mc:AlternateContent xmlns:mc="http://schemas.openxmlformats.org/markup-compatibility/2006">
          <mc:Choice Requires="x14">
            <control shapeId="7413" r:id="rId121" name="Check Box 245">
              <controlPr defaultSize="0" autoFill="0" autoLine="0" autoPict="0">
                <anchor moveWithCells="1">
                  <from>
                    <xdr:col>3</xdr:col>
                    <xdr:colOff>66675</xdr:colOff>
                    <xdr:row>127</xdr:row>
                    <xdr:rowOff>9525</xdr:rowOff>
                  </from>
                  <to>
                    <xdr:col>3</xdr:col>
                    <xdr:colOff>314325</xdr:colOff>
                    <xdr:row>127</xdr:row>
                    <xdr:rowOff>247650</xdr:rowOff>
                  </to>
                </anchor>
              </controlPr>
            </control>
          </mc:Choice>
        </mc:AlternateContent>
        <mc:AlternateContent xmlns:mc="http://schemas.openxmlformats.org/markup-compatibility/2006">
          <mc:Choice Requires="x14">
            <control shapeId="7414" r:id="rId122" name="Check Box 246">
              <controlPr defaultSize="0" autoFill="0" autoLine="0" autoPict="0">
                <anchor moveWithCells="1">
                  <from>
                    <xdr:col>3</xdr:col>
                    <xdr:colOff>66675</xdr:colOff>
                    <xdr:row>128</xdr:row>
                    <xdr:rowOff>9525</xdr:rowOff>
                  </from>
                  <to>
                    <xdr:col>3</xdr:col>
                    <xdr:colOff>314325</xdr:colOff>
                    <xdr:row>128</xdr:row>
                    <xdr:rowOff>247650</xdr:rowOff>
                  </to>
                </anchor>
              </controlPr>
            </control>
          </mc:Choice>
        </mc:AlternateContent>
        <mc:AlternateContent xmlns:mc="http://schemas.openxmlformats.org/markup-compatibility/2006">
          <mc:Choice Requires="x14">
            <control shapeId="7415" r:id="rId123" name="Check Box 247">
              <controlPr defaultSize="0" autoFill="0" autoLine="0" autoPict="0">
                <anchor moveWithCells="1">
                  <from>
                    <xdr:col>3</xdr:col>
                    <xdr:colOff>66675</xdr:colOff>
                    <xdr:row>129</xdr:row>
                    <xdr:rowOff>9525</xdr:rowOff>
                  </from>
                  <to>
                    <xdr:col>3</xdr:col>
                    <xdr:colOff>314325</xdr:colOff>
                    <xdr:row>129</xdr:row>
                    <xdr:rowOff>247650</xdr:rowOff>
                  </to>
                </anchor>
              </controlPr>
            </control>
          </mc:Choice>
        </mc:AlternateContent>
        <mc:AlternateContent xmlns:mc="http://schemas.openxmlformats.org/markup-compatibility/2006">
          <mc:Choice Requires="x14">
            <control shapeId="7416" r:id="rId124" name="Check Box 248">
              <controlPr defaultSize="0" autoFill="0" autoLine="0" autoPict="0">
                <anchor moveWithCells="1">
                  <from>
                    <xdr:col>3</xdr:col>
                    <xdr:colOff>66675</xdr:colOff>
                    <xdr:row>130</xdr:row>
                    <xdr:rowOff>9525</xdr:rowOff>
                  </from>
                  <to>
                    <xdr:col>3</xdr:col>
                    <xdr:colOff>314325</xdr:colOff>
                    <xdr:row>130</xdr:row>
                    <xdr:rowOff>247650</xdr:rowOff>
                  </to>
                </anchor>
              </controlPr>
            </control>
          </mc:Choice>
        </mc:AlternateContent>
        <mc:AlternateContent xmlns:mc="http://schemas.openxmlformats.org/markup-compatibility/2006">
          <mc:Choice Requires="x14">
            <control shapeId="7422" r:id="rId125" name="Check Box 254">
              <controlPr defaultSize="0" autoFill="0" autoLine="0" autoPict="0">
                <anchor moveWithCells="1">
                  <from>
                    <xdr:col>3</xdr:col>
                    <xdr:colOff>66675</xdr:colOff>
                    <xdr:row>144</xdr:row>
                    <xdr:rowOff>9525</xdr:rowOff>
                  </from>
                  <to>
                    <xdr:col>3</xdr:col>
                    <xdr:colOff>314325</xdr:colOff>
                    <xdr:row>144</xdr:row>
                    <xdr:rowOff>247650</xdr:rowOff>
                  </to>
                </anchor>
              </controlPr>
            </control>
          </mc:Choice>
        </mc:AlternateContent>
        <mc:AlternateContent xmlns:mc="http://schemas.openxmlformats.org/markup-compatibility/2006">
          <mc:Choice Requires="x14">
            <control shapeId="7423" r:id="rId126" name="Check Box 255">
              <controlPr defaultSize="0" autoFill="0" autoLine="0" autoPict="0">
                <anchor moveWithCells="1">
                  <from>
                    <xdr:col>3</xdr:col>
                    <xdr:colOff>66675</xdr:colOff>
                    <xdr:row>145</xdr:row>
                    <xdr:rowOff>9525</xdr:rowOff>
                  </from>
                  <to>
                    <xdr:col>3</xdr:col>
                    <xdr:colOff>314325</xdr:colOff>
                    <xdr:row>145</xdr:row>
                    <xdr:rowOff>247650</xdr:rowOff>
                  </to>
                </anchor>
              </controlPr>
            </control>
          </mc:Choice>
        </mc:AlternateContent>
        <mc:AlternateContent xmlns:mc="http://schemas.openxmlformats.org/markup-compatibility/2006">
          <mc:Choice Requires="x14">
            <control shapeId="7424" r:id="rId127" name="Check Box 256">
              <controlPr defaultSize="0" autoFill="0" autoLine="0" autoPict="0">
                <anchor moveWithCells="1">
                  <from>
                    <xdr:col>3</xdr:col>
                    <xdr:colOff>66675</xdr:colOff>
                    <xdr:row>146</xdr:row>
                    <xdr:rowOff>9525</xdr:rowOff>
                  </from>
                  <to>
                    <xdr:col>3</xdr:col>
                    <xdr:colOff>314325</xdr:colOff>
                    <xdr:row>146</xdr:row>
                    <xdr:rowOff>247650</xdr:rowOff>
                  </to>
                </anchor>
              </controlPr>
            </control>
          </mc:Choice>
        </mc:AlternateContent>
        <mc:AlternateContent xmlns:mc="http://schemas.openxmlformats.org/markup-compatibility/2006">
          <mc:Choice Requires="x14">
            <control shapeId="7425" r:id="rId128" name="Check Box 257">
              <controlPr defaultSize="0" autoFill="0" autoLine="0" autoPict="0">
                <anchor moveWithCells="1">
                  <from>
                    <xdr:col>3</xdr:col>
                    <xdr:colOff>66675</xdr:colOff>
                    <xdr:row>147</xdr:row>
                    <xdr:rowOff>9525</xdr:rowOff>
                  </from>
                  <to>
                    <xdr:col>3</xdr:col>
                    <xdr:colOff>314325</xdr:colOff>
                    <xdr:row>147</xdr:row>
                    <xdr:rowOff>247650</xdr:rowOff>
                  </to>
                </anchor>
              </controlPr>
            </control>
          </mc:Choice>
        </mc:AlternateContent>
        <mc:AlternateContent xmlns:mc="http://schemas.openxmlformats.org/markup-compatibility/2006">
          <mc:Choice Requires="x14">
            <control shapeId="7426" r:id="rId129" name="Check Box 258">
              <controlPr defaultSize="0" autoFill="0" autoLine="0" autoPict="0">
                <anchor moveWithCells="1">
                  <from>
                    <xdr:col>3</xdr:col>
                    <xdr:colOff>66675</xdr:colOff>
                    <xdr:row>148</xdr:row>
                    <xdr:rowOff>9525</xdr:rowOff>
                  </from>
                  <to>
                    <xdr:col>3</xdr:col>
                    <xdr:colOff>314325</xdr:colOff>
                    <xdr:row>148</xdr:row>
                    <xdr:rowOff>247650</xdr:rowOff>
                  </to>
                </anchor>
              </controlPr>
            </control>
          </mc:Choice>
        </mc:AlternateContent>
        <mc:AlternateContent xmlns:mc="http://schemas.openxmlformats.org/markup-compatibility/2006">
          <mc:Choice Requires="x14">
            <control shapeId="7427" r:id="rId130" name="Check Box 259">
              <controlPr defaultSize="0" autoFill="0" autoLine="0" autoPict="0">
                <anchor moveWithCells="1">
                  <from>
                    <xdr:col>3</xdr:col>
                    <xdr:colOff>66675</xdr:colOff>
                    <xdr:row>149</xdr:row>
                    <xdr:rowOff>9525</xdr:rowOff>
                  </from>
                  <to>
                    <xdr:col>3</xdr:col>
                    <xdr:colOff>314325</xdr:colOff>
                    <xdr:row>149</xdr:row>
                    <xdr:rowOff>247650</xdr:rowOff>
                  </to>
                </anchor>
              </controlPr>
            </control>
          </mc:Choice>
        </mc:AlternateContent>
        <mc:AlternateContent xmlns:mc="http://schemas.openxmlformats.org/markup-compatibility/2006">
          <mc:Choice Requires="x14">
            <control shapeId="7428" r:id="rId131" name="Check Box 260">
              <controlPr defaultSize="0" autoFill="0" autoLine="0" autoPict="0">
                <anchor moveWithCells="1">
                  <from>
                    <xdr:col>3</xdr:col>
                    <xdr:colOff>66675</xdr:colOff>
                    <xdr:row>150</xdr:row>
                    <xdr:rowOff>9525</xdr:rowOff>
                  </from>
                  <to>
                    <xdr:col>3</xdr:col>
                    <xdr:colOff>314325</xdr:colOff>
                    <xdr:row>150</xdr:row>
                    <xdr:rowOff>247650</xdr:rowOff>
                  </to>
                </anchor>
              </controlPr>
            </control>
          </mc:Choice>
        </mc:AlternateContent>
        <mc:AlternateContent xmlns:mc="http://schemas.openxmlformats.org/markup-compatibility/2006">
          <mc:Choice Requires="x14">
            <control shapeId="7429" r:id="rId132" name="Check Box 261">
              <controlPr defaultSize="0" autoFill="0" autoLine="0" autoPict="0">
                <anchor moveWithCells="1">
                  <from>
                    <xdr:col>3</xdr:col>
                    <xdr:colOff>66675</xdr:colOff>
                    <xdr:row>151</xdr:row>
                    <xdr:rowOff>9525</xdr:rowOff>
                  </from>
                  <to>
                    <xdr:col>3</xdr:col>
                    <xdr:colOff>314325</xdr:colOff>
                    <xdr:row>151</xdr:row>
                    <xdr:rowOff>247650</xdr:rowOff>
                  </to>
                </anchor>
              </controlPr>
            </control>
          </mc:Choice>
        </mc:AlternateContent>
        <mc:AlternateContent xmlns:mc="http://schemas.openxmlformats.org/markup-compatibility/2006">
          <mc:Choice Requires="x14">
            <control shapeId="7436" r:id="rId133" name="Check Box 268">
              <controlPr defaultSize="0" autoFill="0" autoLine="0" autoPict="0">
                <anchor moveWithCells="1">
                  <from>
                    <xdr:col>3</xdr:col>
                    <xdr:colOff>85725</xdr:colOff>
                    <xdr:row>218</xdr:row>
                    <xdr:rowOff>9525</xdr:rowOff>
                  </from>
                  <to>
                    <xdr:col>3</xdr:col>
                    <xdr:colOff>314325</xdr:colOff>
                    <xdr:row>218</xdr:row>
                    <xdr:rowOff>247650</xdr:rowOff>
                  </to>
                </anchor>
              </controlPr>
            </control>
          </mc:Choice>
        </mc:AlternateContent>
        <mc:AlternateContent xmlns:mc="http://schemas.openxmlformats.org/markup-compatibility/2006">
          <mc:Choice Requires="x14">
            <control shapeId="7437" r:id="rId134" name="Check Box 269">
              <controlPr defaultSize="0" autoFill="0" autoLine="0" autoPict="0">
                <anchor moveWithCells="1">
                  <from>
                    <xdr:col>3</xdr:col>
                    <xdr:colOff>66675</xdr:colOff>
                    <xdr:row>219</xdr:row>
                    <xdr:rowOff>9525</xdr:rowOff>
                  </from>
                  <to>
                    <xdr:col>3</xdr:col>
                    <xdr:colOff>314325</xdr:colOff>
                    <xdr:row>219</xdr:row>
                    <xdr:rowOff>247650</xdr:rowOff>
                  </to>
                </anchor>
              </controlPr>
            </control>
          </mc:Choice>
        </mc:AlternateContent>
        <mc:AlternateContent xmlns:mc="http://schemas.openxmlformats.org/markup-compatibility/2006">
          <mc:Choice Requires="x14">
            <control shapeId="7438" r:id="rId135" name="Check Box 270">
              <controlPr defaultSize="0" autoFill="0" autoLine="0" autoPict="0">
                <anchor moveWithCells="1">
                  <from>
                    <xdr:col>3</xdr:col>
                    <xdr:colOff>66675</xdr:colOff>
                    <xdr:row>220</xdr:row>
                    <xdr:rowOff>9525</xdr:rowOff>
                  </from>
                  <to>
                    <xdr:col>3</xdr:col>
                    <xdr:colOff>314325</xdr:colOff>
                    <xdr:row>220</xdr:row>
                    <xdr:rowOff>247650</xdr:rowOff>
                  </to>
                </anchor>
              </controlPr>
            </control>
          </mc:Choice>
        </mc:AlternateContent>
        <mc:AlternateContent xmlns:mc="http://schemas.openxmlformats.org/markup-compatibility/2006">
          <mc:Choice Requires="x14">
            <control shapeId="7442" r:id="rId136" name="Check Box 274">
              <controlPr defaultSize="0" autoFill="0" autoLine="0" autoPict="0">
                <anchor moveWithCells="1">
                  <from>
                    <xdr:col>3</xdr:col>
                    <xdr:colOff>66675</xdr:colOff>
                    <xdr:row>221</xdr:row>
                    <xdr:rowOff>9525</xdr:rowOff>
                  </from>
                  <to>
                    <xdr:col>3</xdr:col>
                    <xdr:colOff>314325</xdr:colOff>
                    <xdr:row>221</xdr:row>
                    <xdr:rowOff>247650</xdr:rowOff>
                  </to>
                </anchor>
              </controlPr>
            </control>
          </mc:Choice>
        </mc:AlternateContent>
        <mc:AlternateContent xmlns:mc="http://schemas.openxmlformats.org/markup-compatibility/2006">
          <mc:Choice Requires="x14">
            <control shapeId="7443" r:id="rId137" name="Check Box 275">
              <controlPr defaultSize="0" autoFill="0" autoLine="0" autoPict="0">
                <anchor moveWithCells="1">
                  <from>
                    <xdr:col>3</xdr:col>
                    <xdr:colOff>57150</xdr:colOff>
                    <xdr:row>222</xdr:row>
                    <xdr:rowOff>0</xdr:rowOff>
                  </from>
                  <to>
                    <xdr:col>3</xdr:col>
                    <xdr:colOff>342900</xdr:colOff>
                    <xdr:row>222</xdr:row>
                    <xdr:rowOff>238125</xdr:rowOff>
                  </to>
                </anchor>
              </controlPr>
            </control>
          </mc:Choice>
        </mc:AlternateContent>
        <mc:AlternateContent xmlns:mc="http://schemas.openxmlformats.org/markup-compatibility/2006">
          <mc:Choice Requires="x14">
            <control shapeId="7444" r:id="rId138" name="Check Box 276">
              <controlPr defaultSize="0" autoFill="0" autoLine="0" autoPict="0">
                <anchor moveWithCells="1">
                  <from>
                    <xdr:col>3</xdr:col>
                    <xdr:colOff>66675</xdr:colOff>
                    <xdr:row>244</xdr:row>
                    <xdr:rowOff>0</xdr:rowOff>
                  </from>
                  <to>
                    <xdr:col>3</xdr:col>
                    <xdr:colOff>238125</xdr:colOff>
                    <xdr:row>244</xdr:row>
                    <xdr:rowOff>238125</xdr:rowOff>
                  </to>
                </anchor>
              </controlPr>
            </control>
          </mc:Choice>
        </mc:AlternateContent>
        <mc:AlternateContent xmlns:mc="http://schemas.openxmlformats.org/markup-compatibility/2006">
          <mc:Choice Requires="x14">
            <control shapeId="7445" r:id="rId139" name="Check Box 277">
              <controlPr defaultSize="0" autoFill="0" autoLine="0" autoPict="0">
                <anchor moveWithCells="1">
                  <from>
                    <xdr:col>3</xdr:col>
                    <xdr:colOff>76200</xdr:colOff>
                    <xdr:row>245</xdr:row>
                    <xdr:rowOff>28575</xdr:rowOff>
                  </from>
                  <to>
                    <xdr:col>3</xdr:col>
                    <xdr:colOff>238125</xdr:colOff>
                    <xdr:row>246</xdr:row>
                    <xdr:rowOff>0</xdr:rowOff>
                  </to>
                </anchor>
              </controlPr>
            </control>
          </mc:Choice>
        </mc:AlternateContent>
        <mc:AlternateContent xmlns:mc="http://schemas.openxmlformats.org/markup-compatibility/2006">
          <mc:Choice Requires="x14">
            <control shapeId="7446" r:id="rId140" name="Check Box 278">
              <controlPr defaultSize="0" autoFill="0" autoLine="0" autoPict="0">
                <anchor moveWithCells="1">
                  <from>
                    <xdr:col>3</xdr:col>
                    <xdr:colOff>66675</xdr:colOff>
                    <xdr:row>246</xdr:row>
                    <xdr:rowOff>0</xdr:rowOff>
                  </from>
                  <to>
                    <xdr:col>3</xdr:col>
                    <xdr:colOff>238125</xdr:colOff>
                    <xdr:row>246</xdr:row>
                    <xdr:rowOff>238125</xdr:rowOff>
                  </to>
                </anchor>
              </controlPr>
            </control>
          </mc:Choice>
        </mc:AlternateContent>
        <mc:AlternateContent xmlns:mc="http://schemas.openxmlformats.org/markup-compatibility/2006">
          <mc:Choice Requires="x14">
            <control shapeId="7447" r:id="rId141" name="Check Box 279">
              <controlPr defaultSize="0" autoFill="0" autoLine="0" autoPict="0">
                <anchor moveWithCells="1">
                  <from>
                    <xdr:col>3</xdr:col>
                    <xdr:colOff>66675</xdr:colOff>
                    <xdr:row>247</xdr:row>
                    <xdr:rowOff>0</xdr:rowOff>
                  </from>
                  <to>
                    <xdr:col>3</xdr:col>
                    <xdr:colOff>238125</xdr:colOff>
                    <xdr:row>247</xdr:row>
                    <xdr:rowOff>238125</xdr:rowOff>
                  </to>
                </anchor>
              </controlPr>
            </control>
          </mc:Choice>
        </mc:AlternateContent>
        <mc:AlternateContent xmlns:mc="http://schemas.openxmlformats.org/markup-compatibility/2006">
          <mc:Choice Requires="x14">
            <control shapeId="7448" r:id="rId142" name="Check Box 280">
              <controlPr defaultSize="0" autoFill="0" autoLine="0" autoPict="0">
                <anchor moveWithCells="1">
                  <from>
                    <xdr:col>3</xdr:col>
                    <xdr:colOff>66675</xdr:colOff>
                    <xdr:row>248</xdr:row>
                    <xdr:rowOff>0</xdr:rowOff>
                  </from>
                  <to>
                    <xdr:col>3</xdr:col>
                    <xdr:colOff>238125</xdr:colOff>
                    <xdr:row>248</xdr:row>
                    <xdr:rowOff>238125</xdr:rowOff>
                  </to>
                </anchor>
              </controlPr>
            </control>
          </mc:Choice>
        </mc:AlternateContent>
        <mc:AlternateContent xmlns:mc="http://schemas.openxmlformats.org/markup-compatibility/2006">
          <mc:Choice Requires="x14">
            <control shapeId="7449" r:id="rId143" name="Check Box 281">
              <controlPr defaultSize="0" autoFill="0" autoLine="0" autoPict="0">
                <anchor moveWithCells="1">
                  <from>
                    <xdr:col>3</xdr:col>
                    <xdr:colOff>85725</xdr:colOff>
                    <xdr:row>255</xdr:row>
                    <xdr:rowOff>19050</xdr:rowOff>
                  </from>
                  <to>
                    <xdr:col>3</xdr:col>
                    <xdr:colOff>361950</xdr:colOff>
                    <xdr:row>255</xdr:row>
                    <xdr:rowOff>257175</xdr:rowOff>
                  </to>
                </anchor>
              </controlPr>
            </control>
          </mc:Choice>
        </mc:AlternateContent>
        <mc:AlternateContent xmlns:mc="http://schemas.openxmlformats.org/markup-compatibility/2006">
          <mc:Choice Requires="x14">
            <control shapeId="7450" r:id="rId144" name="Check Box 282">
              <controlPr defaultSize="0" autoFill="0" autoLine="0" autoPict="0">
                <anchor moveWithCells="1">
                  <from>
                    <xdr:col>3</xdr:col>
                    <xdr:colOff>85725</xdr:colOff>
                    <xdr:row>256</xdr:row>
                    <xdr:rowOff>19050</xdr:rowOff>
                  </from>
                  <to>
                    <xdr:col>3</xdr:col>
                    <xdr:colOff>361950</xdr:colOff>
                    <xdr:row>256</xdr:row>
                    <xdr:rowOff>257175</xdr:rowOff>
                  </to>
                </anchor>
              </controlPr>
            </control>
          </mc:Choice>
        </mc:AlternateContent>
        <mc:AlternateContent xmlns:mc="http://schemas.openxmlformats.org/markup-compatibility/2006">
          <mc:Choice Requires="x14">
            <control shapeId="7451" r:id="rId145" name="Check Box 283">
              <controlPr defaultSize="0" autoFill="0" autoLine="0" autoPict="0">
                <anchor moveWithCells="1">
                  <from>
                    <xdr:col>3</xdr:col>
                    <xdr:colOff>85725</xdr:colOff>
                    <xdr:row>257</xdr:row>
                    <xdr:rowOff>19050</xdr:rowOff>
                  </from>
                  <to>
                    <xdr:col>3</xdr:col>
                    <xdr:colOff>361950</xdr:colOff>
                    <xdr:row>257</xdr:row>
                    <xdr:rowOff>257175</xdr:rowOff>
                  </to>
                </anchor>
              </controlPr>
            </control>
          </mc:Choice>
        </mc:AlternateContent>
        <mc:AlternateContent xmlns:mc="http://schemas.openxmlformats.org/markup-compatibility/2006">
          <mc:Choice Requires="x14">
            <control shapeId="7452" r:id="rId146" name="Check Box 284">
              <controlPr defaultSize="0" autoFill="0" autoLine="0" autoPict="0">
                <anchor moveWithCells="1">
                  <from>
                    <xdr:col>3</xdr:col>
                    <xdr:colOff>85725</xdr:colOff>
                    <xdr:row>258</xdr:row>
                    <xdr:rowOff>19050</xdr:rowOff>
                  </from>
                  <to>
                    <xdr:col>3</xdr:col>
                    <xdr:colOff>361950</xdr:colOff>
                    <xdr:row>258</xdr:row>
                    <xdr:rowOff>257175</xdr:rowOff>
                  </to>
                </anchor>
              </controlPr>
            </control>
          </mc:Choice>
        </mc:AlternateContent>
        <mc:AlternateContent xmlns:mc="http://schemas.openxmlformats.org/markup-compatibility/2006">
          <mc:Choice Requires="x14">
            <control shapeId="7453" r:id="rId147" name="Check Box 285">
              <controlPr defaultSize="0" autoFill="0" autoLine="0" autoPict="0">
                <anchor moveWithCells="1">
                  <from>
                    <xdr:col>3</xdr:col>
                    <xdr:colOff>85725</xdr:colOff>
                    <xdr:row>259</xdr:row>
                    <xdr:rowOff>19050</xdr:rowOff>
                  </from>
                  <to>
                    <xdr:col>3</xdr:col>
                    <xdr:colOff>361950</xdr:colOff>
                    <xdr:row>259</xdr:row>
                    <xdr:rowOff>257175</xdr:rowOff>
                  </to>
                </anchor>
              </controlPr>
            </control>
          </mc:Choice>
        </mc:AlternateContent>
        <mc:AlternateContent xmlns:mc="http://schemas.openxmlformats.org/markup-compatibility/2006">
          <mc:Choice Requires="x14">
            <control shapeId="7454" r:id="rId148" name="Check Box 286">
              <controlPr defaultSize="0" autoFill="0" autoLine="0" autoPict="0">
                <anchor moveWithCells="1">
                  <from>
                    <xdr:col>3</xdr:col>
                    <xdr:colOff>85725</xdr:colOff>
                    <xdr:row>264</xdr:row>
                    <xdr:rowOff>28575</xdr:rowOff>
                  </from>
                  <to>
                    <xdr:col>3</xdr:col>
                    <xdr:colOff>333375</xdr:colOff>
                    <xdr:row>265</xdr:row>
                    <xdr:rowOff>0</xdr:rowOff>
                  </to>
                </anchor>
              </controlPr>
            </control>
          </mc:Choice>
        </mc:AlternateContent>
        <mc:AlternateContent xmlns:mc="http://schemas.openxmlformats.org/markup-compatibility/2006">
          <mc:Choice Requires="x14">
            <control shapeId="7455" r:id="rId149" name="Check Box 287">
              <controlPr defaultSize="0" autoFill="0" autoLine="0" autoPict="0">
                <anchor moveWithCells="1">
                  <from>
                    <xdr:col>3</xdr:col>
                    <xdr:colOff>76200</xdr:colOff>
                    <xdr:row>265</xdr:row>
                    <xdr:rowOff>28575</xdr:rowOff>
                  </from>
                  <to>
                    <xdr:col>3</xdr:col>
                    <xdr:colOff>323850</xdr:colOff>
                    <xdr:row>266</xdr:row>
                    <xdr:rowOff>0</xdr:rowOff>
                  </to>
                </anchor>
              </controlPr>
            </control>
          </mc:Choice>
        </mc:AlternateContent>
        <mc:AlternateContent xmlns:mc="http://schemas.openxmlformats.org/markup-compatibility/2006">
          <mc:Choice Requires="x14">
            <control shapeId="7456" r:id="rId150" name="Check Box 288">
              <controlPr defaultSize="0" autoFill="0" autoLine="0" autoPict="0">
                <anchor moveWithCells="1">
                  <from>
                    <xdr:col>3</xdr:col>
                    <xdr:colOff>85725</xdr:colOff>
                    <xdr:row>266</xdr:row>
                    <xdr:rowOff>47625</xdr:rowOff>
                  </from>
                  <to>
                    <xdr:col>3</xdr:col>
                    <xdr:colOff>276225</xdr:colOff>
                    <xdr:row>266</xdr:row>
                    <xdr:rowOff>285750</xdr:rowOff>
                  </to>
                </anchor>
              </controlPr>
            </control>
          </mc:Choice>
        </mc:AlternateContent>
        <mc:AlternateContent xmlns:mc="http://schemas.openxmlformats.org/markup-compatibility/2006">
          <mc:Choice Requires="x14">
            <control shapeId="7457" r:id="rId151" name="Check Box 289">
              <controlPr defaultSize="0" autoFill="0" autoLine="0" autoPict="0">
                <anchor moveWithCells="1">
                  <from>
                    <xdr:col>3</xdr:col>
                    <xdr:colOff>85725</xdr:colOff>
                    <xdr:row>267</xdr:row>
                    <xdr:rowOff>28575</xdr:rowOff>
                  </from>
                  <to>
                    <xdr:col>3</xdr:col>
                    <xdr:colOff>333375</xdr:colOff>
                    <xdr:row>268</xdr:row>
                    <xdr:rowOff>0</xdr:rowOff>
                  </to>
                </anchor>
              </controlPr>
            </control>
          </mc:Choice>
        </mc:AlternateContent>
        <mc:AlternateContent xmlns:mc="http://schemas.openxmlformats.org/markup-compatibility/2006">
          <mc:Choice Requires="x14">
            <control shapeId="7458" r:id="rId152" name="Check Box 290">
              <controlPr defaultSize="0" autoFill="0" autoLine="0" autoPict="0">
                <anchor moveWithCells="1">
                  <from>
                    <xdr:col>3</xdr:col>
                    <xdr:colOff>95250</xdr:colOff>
                    <xdr:row>272</xdr:row>
                    <xdr:rowOff>0</xdr:rowOff>
                  </from>
                  <to>
                    <xdr:col>3</xdr:col>
                    <xdr:colOff>314325</xdr:colOff>
                    <xdr:row>272</xdr:row>
                    <xdr:rowOff>238125</xdr:rowOff>
                  </to>
                </anchor>
              </controlPr>
            </control>
          </mc:Choice>
        </mc:AlternateContent>
        <mc:AlternateContent xmlns:mc="http://schemas.openxmlformats.org/markup-compatibility/2006">
          <mc:Choice Requires="x14">
            <control shapeId="7459" r:id="rId153" name="Check Box 291">
              <controlPr defaultSize="0" autoFill="0" autoLine="0" autoPict="0">
                <anchor moveWithCells="1">
                  <from>
                    <xdr:col>3</xdr:col>
                    <xdr:colOff>95250</xdr:colOff>
                    <xdr:row>273</xdr:row>
                    <xdr:rowOff>0</xdr:rowOff>
                  </from>
                  <to>
                    <xdr:col>3</xdr:col>
                    <xdr:colOff>314325</xdr:colOff>
                    <xdr:row>273</xdr:row>
                    <xdr:rowOff>238125</xdr:rowOff>
                  </to>
                </anchor>
              </controlPr>
            </control>
          </mc:Choice>
        </mc:AlternateContent>
        <mc:AlternateContent xmlns:mc="http://schemas.openxmlformats.org/markup-compatibility/2006">
          <mc:Choice Requires="x14">
            <control shapeId="7460" r:id="rId154" name="Check Box 292">
              <controlPr defaultSize="0" autoFill="0" autoLine="0" autoPict="0">
                <anchor moveWithCells="1">
                  <from>
                    <xdr:col>3</xdr:col>
                    <xdr:colOff>95250</xdr:colOff>
                    <xdr:row>274</xdr:row>
                    <xdr:rowOff>0</xdr:rowOff>
                  </from>
                  <to>
                    <xdr:col>3</xdr:col>
                    <xdr:colOff>314325</xdr:colOff>
                    <xdr:row>274</xdr:row>
                    <xdr:rowOff>238125</xdr:rowOff>
                  </to>
                </anchor>
              </controlPr>
            </control>
          </mc:Choice>
        </mc:AlternateContent>
        <mc:AlternateContent xmlns:mc="http://schemas.openxmlformats.org/markup-compatibility/2006">
          <mc:Choice Requires="x14">
            <control shapeId="7461" r:id="rId155" name="Check Box 293">
              <controlPr defaultSize="0" autoFill="0" autoLine="0" autoPict="0">
                <anchor moveWithCells="1">
                  <from>
                    <xdr:col>3</xdr:col>
                    <xdr:colOff>95250</xdr:colOff>
                    <xdr:row>275</xdr:row>
                    <xdr:rowOff>0</xdr:rowOff>
                  </from>
                  <to>
                    <xdr:col>3</xdr:col>
                    <xdr:colOff>314325</xdr:colOff>
                    <xdr:row>275</xdr:row>
                    <xdr:rowOff>238125</xdr:rowOff>
                  </to>
                </anchor>
              </controlPr>
            </control>
          </mc:Choice>
        </mc:AlternateContent>
        <mc:AlternateContent xmlns:mc="http://schemas.openxmlformats.org/markup-compatibility/2006">
          <mc:Choice Requires="x14">
            <control shapeId="7462" r:id="rId156" name="Check Box 294">
              <controlPr defaultSize="0" autoFill="0" autoLine="0" autoPict="0">
                <anchor moveWithCells="1">
                  <from>
                    <xdr:col>3</xdr:col>
                    <xdr:colOff>95250</xdr:colOff>
                    <xdr:row>276</xdr:row>
                    <xdr:rowOff>0</xdr:rowOff>
                  </from>
                  <to>
                    <xdr:col>3</xdr:col>
                    <xdr:colOff>314325</xdr:colOff>
                    <xdr:row>276</xdr:row>
                    <xdr:rowOff>238125</xdr:rowOff>
                  </to>
                </anchor>
              </controlPr>
            </control>
          </mc:Choice>
        </mc:AlternateContent>
        <mc:AlternateContent xmlns:mc="http://schemas.openxmlformats.org/markup-compatibility/2006">
          <mc:Choice Requires="x14">
            <control shapeId="7463" r:id="rId157" name="Check Box 295">
              <controlPr defaultSize="0" autoFill="0" autoLine="0" autoPict="0">
                <anchor moveWithCells="1">
                  <from>
                    <xdr:col>3</xdr:col>
                    <xdr:colOff>76200</xdr:colOff>
                    <xdr:row>281</xdr:row>
                    <xdr:rowOff>19050</xdr:rowOff>
                  </from>
                  <to>
                    <xdr:col>3</xdr:col>
                    <xdr:colOff>295275</xdr:colOff>
                    <xdr:row>281</xdr:row>
                    <xdr:rowOff>257175</xdr:rowOff>
                  </to>
                </anchor>
              </controlPr>
            </control>
          </mc:Choice>
        </mc:AlternateContent>
        <mc:AlternateContent xmlns:mc="http://schemas.openxmlformats.org/markup-compatibility/2006">
          <mc:Choice Requires="x14">
            <control shapeId="7464" r:id="rId158" name="Check Box 296">
              <controlPr defaultSize="0" autoFill="0" autoLine="0" autoPict="0">
                <anchor moveWithCells="1">
                  <from>
                    <xdr:col>3</xdr:col>
                    <xdr:colOff>76200</xdr:colOff>
                    <xdr:row>282</xdr:row>
                    <xdr:rowOff>19050</xdr:rowOff>
                  </from>
                  <to>
                    <xdr:col>3</xdr:col>
                    <xdr:colOff>295275</xdr:colOff>
                    <xdr:row>282</xdr:row>
                    <xdr:rowOff>257175</xdr:rowOff>
                  </to>
                </anchor>
              </controlPr>
            </control>
          </mc:Choice>
        </mc:AlternateContent>
        <mc:AlternateContent xmlns:mc="http://schemas.openxmlformats.org/markup-compatibility/2006">
          <mc:Choice Requires="x14">
            <control shapeId="7465" r:id="rId159" name="Check Box 297">
              <controlPr defaultSize="0" autoFill="0" autoLine="0" autoPict="0">
                <anchor moveWithCells="1">
                  <from>
                    <xdr:col>3</xdr:col>
                    <xdr:colOff>76200</xdr:colOff>
                    <xdr:row>283</xdr:row>
                    <xdr:rowOff>19050</xdr:rowOff>
                  </from>
                  <to>
                    <xdr:col>3</xdr:col>
                    <xdr:colOff>295275</xdr:colOff>
                    <xdr:row>283</xdr:row>
                    <xdr:rowOff>257175</xdr:rowOff>
                  </to>
                </anchor>
              </controlPr>
            </control>
          </mc:Choice>
        </mc:AlternateContent>
        <mc:AlternateContent xmlns:mc="http://schemas.openxmlformats.org/markup-compatibility/2006">
          <mc:Choice Requires="x14">
            <control shapeId="7466" r:id="rId160" name="Check Box 298">
              <controlPr defaultSize="0" autoFill="0" autoLine="0" autoPict="0">
                <anchor moveWithCells="1">
                  <from>
                    <xdr:col>3</xdr:col>
                    <xdr:colOff>76200</xdr:colOff>
                    <xdr:row>285</xdr:row>
                    <xdr:rowOff>19050</xdr:rowOff>
                  </from>
                  <to>
                    <xdr:col>3</xdr:col>
                    <xdr:colOff>295275</xdr:colOff>
                    <xdr:row>285</xdr:row>
                    <xdr:rowOff>257175</xdr:rowOff>
                  </to>
                </anchor>
              </controlPr>
            </control>
          </mc:Choice>
        </mc:AlternateContent>
        <mc:AlternateContent xmlns:mc="http://schemas.openxmlformats.org/markup-compatibility/2006">
          <mc:Choice Requires="x14">
            <control shapeId="7467" r:id="rId161" name="Check Box 299">
              <controlPr defaultSize="0" autoFill="0" autoLine="0" autoPict="0">
                <anchor moveWithCells="1">
                  <from>
                    <xdr:col>3</xdr:col>
                    <xdr:colOff>76200</xdr:colOff>
                    <xdr:row>286</xdr:row>
                    <xdr:rowOff>19050</xdr:rowOff>
                  </from>
                  <to>
                    <xdr:col>3</xdr:col>
                    <xdr:colOff>295275</xdr:colOff>
                    <xdr:row>286</xdr:row>
                    <xdr:rowOff>257175</xdr:rowOff>
                  </to>
                </anchor>
              </controlPr>
            </control>
          </mc:Choice>
        </mc:AlternateContent>
        <mc:AlternateContent xmlns:mc="http://schemas.openxmlformats.org/markup-compatibility/2006">
          <mc:Choice Requires="x14">
            <control shapeId="7468" r:id="rId162" name="Check Box 300">
              <controlPr defaultSize="0" autoFill="0" autoLine="0" autoPict="0">
                <anchor moveWithCells="1">
                  <from>
                    <xdr:col>3</xdr:col>
                    <xdr:colOff>76200</xdr:colOff>
                    <xdr:row>287</xdr:row>
                    <xdr:rowOff>19050</xdr:rowOff>
                  </from>
                  <to>
                    <xdr:col>3</xdr:col>
                    <xdr:colOff>295275</xdr:colOff>
                    <xdr:row>287</xdr:row>
                    <xdr:rowOff>257175</xdr:rowOff>
                  </to>
                </anchor>
              </controlPr>
            </control>
          </mc:Choice>
        </mc:AlternateContent>
        <mc:AlternateContent xmlns:mc="http://schemas.openxmlformats.org/markup-compatibility/2006">
          <mc:Choice Requires="x14">
            <control shapeId="7469" r:id="rId163" name="Check Box 301">
              <controlPr defaultSize="0" autoFill="0" autoLine="0" autoPict="0">
                <anchor moveWithCells="1">
                  <from>
                    <xdr:col>3</xdr:col>
                    <xdr:colOff>66675</xdr:colOff>
                    <xdr:row>292</xdr:row>
                    <xdr:rowOff>19050</xdr:rowOff>
                  </from>
                  <to>
                    <xdr:col>3</xdr:col>
                    <xdr:colOff>314325</xdr:colOff>
                    <xdr:row>292</xdr:row>
                    <xdr:rowOff>257175</xdr:rowOff>
                  </to>
                </anchor>
              </controlPr>
            </control>
          </mc:Choice>
        </mc:AlternateContent>
        <mc:AlternateContent xmlns:mc="http://schemas.openxmlformats.org/markup-compatibility/2006">
          <mc:Choice Requires="x14">
            <control shapeId="7471" r:id="rId164" name="Check Box 303">
              <controlPr defaultSize="0" autoFill="0" autoLine="0" autoPict="0">
                <anchor moveWithCells="1">
                  <from>
                    <xdr:col>3</xdr:col>
                    <xdr:colOff>66675</xdr:colOff>
                    <xdr:row>292</xdr:row>
                    <xdr:rowOff>19050</xdr:rowOff>
                  </from>
                  <to>
                    <xdr:col>3</xdr:col>
                    <xdr:colOff>314325</xdr:colOff>
                    <xdr:row>292</xdr:row>
                    <xdr:rowOff>257175</xdr:rowOff>
                  </to>
                </anchor>
              </controlPr>
            </control>
          </mc:Choice>
        </mc:AlternateContent>
        <mc:AlternateContent xmlns:mc="http://schemas.openxmlformats.org/markup-compatibility/2006">
          <mc:Choice Requires="x14">
            <control shapeId="7472" r:id="rId165" name="Check Box 304">
              <controlPr defaultSize="0" autoFill="0" autoLine="0" autoPict="0">
                <anchor moveWithCells="1">
                  <from>
                    <xdr:col>3</xdr:col>
                    <xdr:colOff>66675</xdr:colOff>
                    <xdr:row>293</xdr:row>
                    <xdr:rowOff>19050</xdr:rowOff>
                  </from>
                  <to>
                    <xdr:col>3</xdr:col>
                    <xdr:colOff>314325</xdr:colOff>
                    <xdr:row>293</xdr:row>
                    <xdr:rowOff>257175</xdr:rowOff>
                  </to>
                </anchor>
              </controlPr>
            </control>
          </mc:Choice>
        </mc:AlternateContent>
        <mc:AlternateContent xmlns:mc="http://schemas.openxmlformats.org/markup-compatibility/2006">
          <mc:Choice Requires="x14">
            <control shapeId="7473" r:id="rId166" name="Check Box 305">
              <controlPr defaultSize="0" autoFill="0" autoLine="0" autoPict="0">
                <anchor moveWithCells="1">
                  <from>
                    <xdr:col>3</xdr:col>
                    <xdr:colOff>66675</xdr:colOff>
                    <xdr:row>294</xdr:row>
                    <xdr:rowOff>19050</xdr:rowOff>
                  </from>
                  <to>
                    <xdr:col>3</xdr:col>
                    <xdr:colOff>314325</xdr:colOff>
                    <xdr:row>294</xdr:row>
                    <xdr:rowOff>257175</xdr:rowOff>
                  </to>
                </anchor>
              </controlPr>
            </control>
          </mc:Choice>
        </mc:AlternateContent>
        <mc:AlternateContent xmlns:mc="http://schemas.openxmlformats.org/markup-compatibility/2006">
          <mc:Choice Requires="x14">
            <control shapeId="7474" r:id="rId167" name="Check Box 306">
              <controlPr defaultSize="0" autoFill="0" autoLine="0" autoPict="0">
                <anchor moveWithCells="1">
                  <from>
                    <xdr:col>3</xdr:col>
                    <xdr:colOff>66675</xdr:colOff>
                    <xdr:row>295</xdr:row>
                    <xdr:rowOff>19050</xdr:rowOff>
                  </from>
                  <to>
                    <xdr:col>3</xdr:col>
                    <xdr:colOff>314325</xdr:colOff>
                    <xdr:row>295</xdr:row>
                    <xdr:rowOff>257175</xdr:rowOff>
                  </to>
                </anchor>
              </controlPr>
            </control>
          </mc:Choice>
        </mc:AlternateContent>
        <mc:AlternateContent xmlns:mc="http://schemas.openxmlformats.org/markup-compatibility/2006">
          <mc:Choice Requires="x14">
            <control shapeId="7475" r:id="rId168" name="Check Box 307">
              <controlPr defaultSize="0" autoFill="0" autoLine="0" autoPict="0">
                <anchor moveWithCells="1">
                  <from>
                    <xdr:col>3</xdr:col>
                    <xdr:colOff>66675</xdr:colOff>
                    <xdr:row>296</xdr:row>
                    <xdr:rowOff>19050</xdr:rowOff>
                  </from>
                  <to>
                    <xdr:col>3</xdr:col>
                    <xdr:colOff>314325</xdr:colOff>
                    <xdr:row>296</xdr:row>
                    <xdr:rowOff>257175</xdr:rowOff>
                  </to>
                </anchor>
              </controlPr>
            </control>
          </mc:Choice>
        </mc:AlternateContent>
        <mc:AlternateContent xmlns:mc="http://schemas.openxmlformats.org/markup-compatibility/2006">
          <mc:Choice Requires="x14">
            <control shapeId="7479" r:id="rId169" name="Check Box 311">
              <controlPr defaultSize="0" autoFill="0" autoLine="0" autoPict="0">
                <anchor moveWithCells="1">
                  <from>
                    <xdr:col>3</xdr:col>
                    <xdr:colOff>66675</xdr:colOff>
                    <xdr:row>302</xdr:row>
                    <xdr:rowOff>9525</xdr:rowOff>
                  </from>
                  <to>
                    <xdr:col>3</xdr:col>
                    <xdr:colOff>333375</xdr:colOff>
                    <xdr:row>302</xdr:row>
                    <xdr:rowOff>247650</xdr:rowOff>
                  </to>
                </anchor>
              </controlPr>
            </control>
          </mc:Choice>
        </mc:AlternateContent>
        <mc:AlternateContent xmlns:mc="http://schemas.openxmlformats.org/markup-compatibility/2006">
          <mc:Choice Requires="x14">
            <control shapeId="7482" r:id="rId170" name="Check Box 314">
              <controlPr defaultSize="0" autoFill="0" autoLine="0" autoPict="0">
                <anchor moveWithCells="1">
                  <from>
                    <xdr:col>3</xdr:col>
                    <xdr:colOff>66675</xdr:colOff>
                    <xdr:row>303</xdr:row>
                    <xdr:rowOff>38100</xdr:rowOff>
                  </from>
                  <to>
                    <xdr:col>3</xdr:col>
                    <xdr:colOff>333375</xdr:colOff>
                    <xdr:row>303</xdr:row>
                    <xdr:rowOff>276225</xdr:rowOff>
                  </to>
                </anchor>
              </controlPr>
            </control>
          </mc:Choice>
        </mc:AlternateContent>
        <mc:AlternateContent xmlns:mc="http://schemas.openxmlformats.org/markup-compatibility/2006">
          <mc:Choice Requires="x14">
            <control shapeId="7487" r:id="rId171" name="Check Box 319">
              <controlPr defaultSize="0" autoFill="0" autoLine="0" autoPict="0">
                <anchor moveWithCells="1">
                  <from>
                    <xdr:col>3</xdr:col>
                    <xdr:colOff>95250</xdr:colOff>
                    <xdr:row>33</xdr:row>
                    <xdr:rowOff>57150</xdr:rowOff>
                  </from>
                  <to>
                    <xdr:col>3</xdr:col>
                    <xdr:colOff>371475</xdr:colOff>
                    <xdr:row>34</xdr:row>
                    <xdr:rowOff>0</xdr:rowOff>
                  </to>
                </anchor>
              </controlPr>
            </control>
          </mc:Choice>
        </mc:AlternateContent>
        <mc:AlternateContent xmlns:mc="http://schemas.openxmlformats.org/markup-compatibility/2006">
          <mc:Choice Requires="x14">
            <control shapeId="7488" r:id="rId172" name="Group Box 320">
              <controlPr defaultSize="0" autoFill="0" autoPict="0">
                <anchor moveWithCells="1">
                  <from>
                    <xdr:col>1</xdr:col>
                    <xdr:colOff>3067050</xdr:colOff>
                    <xdr:row>62</xdr:row>
                    <xdr:rowOff>238125</xdr:rowOff>
                  </from>
                  <to>
                    <xdr:col>8</xdr:col>
                    <xdr:colOff>933450</xdr:colOff>
                    <xdr:row>65</xdr:row>
                    <xdr:rowOff>57150</xdr:rowOff>
                  </to>
                </anchor>
              </controlPr>
            </control>
          </mc:Choice>
        </mc:AlternateContent>
        <mc:AlternateContent xmlns:mc="http://schemas.openxmlformats.org/markup-compatibility/2006">
          <mc:Choice Requires="x14">
            <control shapeId="7491" r:id="rId173" name="Option Button 323">
              <controlPr defaultSize="0" autoFill="0" autoLine="0" autoPict="0">
                <anchor moveWithCells="1">
                  <from>
                    <xdr:col>3</xdr:col>
                    <xdr:colOff>95250</xdr:colOff>
                    <xdr:row>76</xdr:row>
                    <xdr:rowOff>57150</xdr:rowOff>
                  </from>
                  <to>
                    <xdr:col>3</xdr:col>
                    <xdr:colOff>333375</xdr:colOff>
                    <xdr:row>76</xdr:row>
                    <xdr:rowOff>247650</xdr:rowOff>
                  </to>
                </anchor>
              </controlPr>
            </control>
          </mc:Choice>
        </mc:AlternateContent>
        <mc:AlternateContent xmlns:mc="http://schemas.openxmlformats.org/markup-compatibility/2006">
          <mc:Choice Requires="x14">
            <control shapeId="7495" r:id="rId174" name="Option Button 327">
              <controlPr defaultSize="0" autoFill="0" autoLine="0" autoPict="0">
                <anchor moveWithCells="1">
                  <from>
                    <xdr:col>3</xdr:col>
                    <xdr:colOff>76200</xdr:colOff>
                    <xdr:row>238</xdr:row>
                    <xdr:rowOff>266700</xdr:rowOff>
                  </from>
                  <to>
                    <xdr:col>3</xdr:col>
                    <xdr:colOff>238125</xdr:colOff>
                    <xdr:row>240</xdr:row>
                    <xdr:rowOff>19050</xdr:rowOff>
                  </to>
                </anchor>
              </controlPr>
            </control>
          </mc:Choice>
        </mc:AlternateContent>
        <mc:AlternateContent xmlns:mc="http://schemas.openxmlformats.org/markup-compatibility/2006">
          <mc:Choice Requires="x14">
            <control shapeId="7500" r:id="rId175" name="Option Button 332">
              <controlPr defaultSize="0" autoFill="0" autoLine="0" autoPict="0">
                <anchor moveWithCells="1">
                  <from>
                    <xdr:col>3</xdr:col>
                    <xdr:colOff>95250</xdr:colOff>
                    <xdr:row>77</xdr:row>
                    <xdr:rowOff>38100</xdr:rowOff>
                  </from>
                  <to>
                    <xdr:col>3</xdr:col>
                    <xdr:colOff>333375</xdr:colOff>
                    <xdr:row>77</xdr:row>
                    <xdr:rowOff>228600</xdr:rowOff>
                  </to>
                </anchor>
              </controlPr>
            </control>
          </mc:Choice>
        </mc:AlternateContent>
        <mc:AlternateContent xmlns:mc="http://schemas.openxmlformats.org/markup-compatibility/2006">
          <mc:Choice Requires="x14">
            <control shapeId="7511" r:id="rId176" name="Option Button 343">
              <controlPr defaultSize="0" autoFill="0" autoLine="0" autoPict="0">
                <anchor moveWithCells="1">
                  <from>
                    <xdr:col>3</xdr:col>
                    <xdr:colOff>85725</xdr:colOff>
                    <xdr:row>298</xdr:row>
                    <xdr:rowOff>38100</xdr:rowOff>
                  </from>
                  <to>
                    <xdr:col>4</xdr:col>
                    <xdr:colOff>0</xdr:colOff>
                    <xdr:row>299</xdr:row>
                    <xdr:rowOff>9525</xdr:rowOff>
                  </to>
                </anchor>
              </controlPr>
            </control>
          </mc:Choice>
        </mc:AlternateContent>
        <mc:AlternateContent xmlns:mc="http://schemas.openxmlformats.org/markup-compatibility/2006">
          <mc:Choice Requires="x14">
            <control shapeId="7513" r:id="rId177" name="Option Button 345">
              <controlPr defaultSize="0" autoFill="0" autoLine="0" autoPict="0">
                <anchor moveWithCells="1">
                  <from>
                    <xdr:col>3</xdr:col>
                    <xdr:colOff>76200</xdr:colOff>
                    <xdr:row>299</xdr:row>
                    <xdr:rowOff>19050</xdr:rowOff>
                  </from>
                  <to>
                    <xdr:col>3</xdr:col>
                    <xdr:colOff>409575</xdr:colOff>
                    <xdr:row>299</xdr:row>
                    <xdr:rowOff>257175</xdr:rowOff>
                  </to>
                </anchor>
              </controlPr>
            </control>
          </mc:Choice>
        </mc:AlternateContent>
        <mc:AlternateContent xmlns:mc="http://schemas.openxmlformats.org/markup-compatibility/2006">
          <mc:Choice Requires="x14">
            <control shapeId="7522" r:id="rId178" name="Option Button 354">
              <controlPr defaultSize="0" autoFill="0" autoLine="0" autoPict="0">
                <anchor moveWithCells="1">
                  <from>
                    <xdr:col>3</xdr:col>
                    <xdr:colOff>95250</xdr:colOff>
                    <xdr:row>108</xdr:row>
                    <xdr:rowOff>66675</xdr:rowOff>
                  </from>
                  <to>
                    <xdr:col>3</xdr:col>
                    <xdr:colOff>238125</xdr:colOff>
                    <xdr:row>109</xdr:row>
                    <xdr:rowOff>19050</xdr:rowOff>
                  </to>
                </anchor>
              </controlPr>
            </control>
          </mc:Choice>
        </mc:AlternateContent>
        <mc:AlternateContent xmlns:mc="http://schemas.openxmlformats.org/markup-compatibility/2006">
          <mc:Choice Requires="x14">
            <control shapeId="7525" r:id="rId179" name="Option Button 357">
              <controlPr defaultSize="0" autoFill="0" autoLine="0" autoPict="0">
                <anchor moveWithCells="1">
                  <from>
                    <xdr:col>3</xdr:col>
                    <xdr:colOff>85725</xdr:colOff>
                    <xdr:row>109</xdr:row>
                    <xdr:rowOff>28575</xdr:rowOff>
                  </from>
                  <to>
                    <xdr:col>3</xdr:col>
                    <xdr:colOff>314325</xdr:colOff>
                    <xdr:row>109</xdr:row>
                    <xdr:rowOff>257175</xdr:rowOff>
                  </to>
                </anchor>
              </controlPr>
            </control>
          </mc:Choice>
        </mc:AlternateContent>
        <mc:AlternateContent xmlns:mc="http://schemas.openxmlformats.org/markup-compatibility/2006">
          <mc:Choice Requires="x14">
            <control shapeId="7549" r:id="rId180" name="Check Box 381">
              <controlPr defaultSize="0" autoFill="0" autoLine="0" autoPict="0">
                <anchor moveWithCells="1" sizeWithCells="1">
                  <from>
                    <xdr:col>3</xdr:col>
                    <xdr:colOff>104775</xdr:colOff>
                    <xdr:row>183</xdr:row>
                    <xdr:rowOff>0</xdr:rowOff>
                  </from>
                  <to>
                    <xdr:col>4</xdr:col>
                    <xdr:colOff>0</xdr:colOff>
                    <xdr:row>184</xdr:row>
                    <xdr:rowOff>0</xdr:rowOff>
                  </to>
                </anchor>
              </controlPr>
            </control>
          </mc:Choice>
        </mc:AlternateContent>
        <mc:AlternateContent xmlns:mc="http://schemas.openxmlformats.org/markup-compatibility/2006">
          <mc:Choice Requires="x14">
            <control shapeId="7550" r:id="rId181" name="Check Box 382">
              <controlPr defaultSize="0" autoFill="0" autoLine="0" autoPict="0">
                <anchor moveWithCells="1" sizeWithCells="1">
                  <from>
                    <xdr:col>3</xdr:col>
                    <xdr:colOff>104775</xdr:colOff>
                    <xdr:row>185</xdr:row>
                    <xdr:rowOff>0</xdr:rowOff>
                  </from>
                  <to>
                    <xdr:col>4</xdr:col>
                    <xdr:colOff>0</xdr:colOff>
                    <xdr:row>186</xdr:row>
                    <xdr:rowOff>0</xdr:rowOff>
                  </to>
                </anchor>
              </controlPr>
            </control>
          </mc:Choice>
        </mc:AlternateContent>
        <mc:AlternateContent xmlns:mc="http://schemas.openxmlformats.org/markup-compatibility/2006">
          <mc:Choice Requires="x14">
            <control shapeId="7551" r:id="rId182" name="Check Box 383">
              <controlPr defaultSize="0" autoFill="0" autoLine="0" autoPict="0">
                <anchor moveWithCells="1" sizeWithCells="1">
                  <from>
                    <xdr:col>3</xdr:col>
                    <xdr:colOff>104775</xdr:colOff>
                    <xdr:row>187</xdr:row>
                    <xdr:rowOff>0</xdr:rowOff>
                  </from>
                  <to>
                    <xdr:col>4</xdr:col>
                    <xdr:colOff>0</xdr:colOff>
                    <xdr:row>188</xdr:row>
                    <xdr:rowOff>0</xdr:rowOff>
                  </to>
                </anchor>
              </controlPr>
            </control>
          </mc:Choice>
        </mc:AlternateContent>
        <mc:AlternateContent xmlns:mc="http://schemas.openxmlformats.org/markup-compatibility/2006">
          <mc:Choice Requires="x14">
            <control shapeId="7552" r:id="rId183" name="Check Box 384">
              <controlPr defaultSize="0" autoFill="0" autoLine="0" autoPict="0">
                <anchor moveWithCells="1" sizeWithCells="1">
                  <from>
                    <xdr:col>3</xdr:col>
                    <xdr:colOff>104775</xdr:colOff>
                    <xdr:row>189</xdr:row>
                    <xdr:rowOff>0</xdr:rowOff>
                  </from>
                  <to>
                    <xdr:col>4</xdr:col>
                    <xdr:colOff>0</xdr:colOff>
                    <xdr:row>190</xdr:row>
                    <xdr:rowOff>0</xdr:rowOff>
                  </to>
                </anchor>
              </controlPr>
            </control>
          </mc:Choice>
        </mc:AlternateContent>
        <mc:AlternateContent xmlns:mc="http://schemas.openxmlformats.org/markup-compatibility/2006">
          <mc:Choice Requires="x14">
            <control shapeId="7563" r:id="rId184" name="Option Button 395">
              <controlPr defaultSize="0" autoFill="0" autoLine="0" autoPict="0">
                <anchor moveWithCells="1">
                  <from>
                    <xdr:col>3</xdr:col>
                    <xdr:colOff>66675</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7569" r:id="rId185" name="Check Box 401">
              <controlPr defaultSize="0" autoFill="0" autoLine="0" autoPict="0">
                <anchor moveWithCells="1" sizeWithCells="1">
                  <from>
                    <xdr:col>3</xdr:col>
                    <xdr:colOff>104775</xdr:colOff>
                    <xdr:row>133</xdr:row>
                    <xdr:rowOff>0</xdr:rowOff>
                  </from>
                  <to>
                    <xdr:col>4</xdr:col>
                    <xdr:colOff>0</xdr:colOff>
                    <xdr:row>134</xdr:row>
                    <xdr:rowOff>0</xdr:rowOff>
                  </to>
                </anchor>
              </controlPr>
            </control>
          </mc:Choice>
        </mc:AlternateContent>
        <mc:AlternateContent xmlns:mc="http://schemas.openxmlformats.org/markup-compatibility/2006">
          <mc:Choice Requires="x14">
            <control shapeId="7570" r:id="rId186" name="Check Box 402">
              <controlPr defaultSize="0" autoFill="0" autoLine="0" autoPict="0">
                <anchor moveWithCells="1" sizeWithCells="1">
                  <from>
                    <xdr:col>3</xdr:col>
                    <xdr:colOff>104775</xdr:colOff>
                    <xdr:row>135</xdr:row>
                    <xdr:rowOff>0</xdr:rowOff>
                  </from>
                  <to>
                    <xdr:col>4</xdr:col>
                    <xdr:colOff>0</xdr:colOff>
                    <xdr:row>136</xdr:row>
                    <xdr:rowOff>0</xdr:rowOff>
                  </to>
                </anchor>
              </controlPr>
            </control>
          </mc:Choice>
        </mc:AlternateContent>
        <mc:AlternateContent xmlns:mc="http://schemas.openxmlformats.org/markup-compatibility/2006">
          <mc:Choice Requires="x14">
            <control shapeId="7571" r:id="rId187" name="Check Box 403">
              <controlPr defaultSize="0" autoFill="0" autoLine="0" autoPict="0">
                <anchor moveWithCells="1" sizeWithCells="1">
                  <from>
                    <xdr:col>3</xdr:col>
                    <xdr:colOff>104775</xdr:colOff>
                    <xdr:row>137</xdr:row>
                    <xdr:rowOff>0</xdr:rowOff>
                  </from>
                  <to>
                    <xdr:col>4</xdr:col>
                    <xdr:colOff>0</xdr:colOff>
                    <xdr:row>138</xdr:row>
                    <xdr:rowOff>0</xdr:rowOff>
                  </to>
                </anchor>
              </controlPr>
            </control>
          </mc:Choice>
        </mc:AlternateContent>
        <mc:AlternateContent xmlns:mc="http://schemas.openxmlformats.org/markup-compatibility/2006">
          <mc:Choice Requires="x14">
            <control shapeId="7572" r:id="rId188" name="Check Box 404">
              <controlPr defaultSize="0" autoFill="0" autoLine="0" autoPict="0">
                <anchor moveWithCells="1" sizeWithCells="1">
                  <from>
                    <xdr:col>3</xdr:col>
                    <xdr:colOff>104775</xdr:colOff>
                    <xdr:row>139</xdr:row>
                    <xdr:rowOff>0</xdr:rowOff>
                  </from>
                  <to>
                    <xdr:col>4</xdr:col>
                    <xdr:colOff>0</xdr:colOff>
                    <xdr:row>140</xdr:row>
                    <xdr:rowOff>0</xdr:rowOff>
                  </to>
                </anchor>
              </controlPr>
            </control>
          </mc:Choice>
        </mc:AlternateContent>
        <mc:AlternateContent xmlns:mc="http://schemas.openxmlformats.org/markup-compatibility/2006">
          <mc:Choice Requires="x14">
            <control shapeId="7575" r:id="rId189" name="Group Box 407">
              <controlPr defaultSize="0" autoFill="0" autoPict="0">
                <anchor moveWithCells="1">
                  <from>
                    <xdr:col>1</xdr:col>
                    <xdr:colOff>3076575</xdr:colOff>
                    <xdr:row>141</xdr:row>
                    <xdr:rowOff>0</xdr:rowOff>
                  </from>
                  <to>
                    <xdr:col>8</xdr:col>
                    <xdr:colOff>647700</xdr:colOff>
                    <xdr:row>143</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1" tint="0.249977111117893"/>
  </sheetPr>
  <dimension ref="B1:B20"/>
  <sheetViews>
    <sheetView workbookViewId="0">
      <selection activeCell="B1" sqref="B1"/>
    </sheetView>
  </sheetViews>
  <sheetFormatPr defaultRowHeight="18.75"/>
  <cols>
    <col min="2" max="2" width="37.875" bestFit="1" customWidth="1"/>
  </cols>
  <sheetData>
    <row r="1" spans="2:2" ht="27.75">
      <c r="B1" t="s" ph="1">
        <v>377</v>
      </c>
    </row>
    <row r="2" spans="2:2">
      <c r="B2" t="s">
        <v>154</v>
      </c>
    </row>
    <row r="3" spans="2:2">
      <c r="B3" t="s">
        <v>155</v>
      </c>
    </row>
    <row r="4" spans="2:2">
      <c r="B4" t="s">
        <v>156</v>
      </c>
    </row>
    <row r="5" spans="2:2">
      <c r="B5" t="s">
        <v>157</v>
      </c>
    </row>
    <row r="6" spans="2:2">
      <c r="B6" t="s">
        <v>4</v>
      </c>
    </row>
    <row r="7" spans="2:2">
      <c r="B7" t="s">
        <v>5</v>
      </c>
    </row>
    <row r="8" spans="2:2">
      <c r="B8" t="s">
        <v>158</v>
      </c>
    </row>
    <row r="9" spans="2:2">
      <c r="B9" t="s">
        <v>159</v>
      </c>
    </row>
    <row r="10" spans="2:2">
      <c r="B10" t="s">
        <v>160</v>
      </c>
    </row>
    <row r="11" spans="2:2">
      <c r="B11" t="s">
        <v>161</v>
      </c>
    </row>
    <row r="12" spans="2:2">
      <c r="B12" t="s">
        <v>162</v>
      </c>
    </row>
    <row r="13" spans="2:2">
      <c r="B13" t="s">
        <v>163</v>
      </c>
    </row>
    <row r="14" spans="2:2">
      <c r="B14" t="s">
        <v>9</v>
      </c>
    </row>
    <row r="15" spans="2:2">
      <c r="B15" t="s">
        <v>10</v>
      </c>
    </row>
    <row r="16" spans="2:2">
      <c r="B16" t="s">
        <v>11</v>
      </c>
    </row>
    <row r="17" spans="2:2">
      <c r="B17" t="s">
        <v>12</v>
      </c>
    </row>
    <row r="18" spans="2:2">
      <c r="B18" t="s">
        <v>13</v>
      </c>
    </row>
    <row r="19" spans="2:2">
      <c r="B19" t="s">
        <v>164</v>
      </c>
    </row>
    <row r="20" spans="2:2">
      <c r="B20" t="s">
        <v>165</v>
      </c>
    </row>
  </sheetData>
  <phoneticPr fontId="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1" tint="0.249977111117893"/>
  </sheetPr>
  <dimension ref="B1:C31"/>
  <sheetViews>
    <sheetView workbookViewId="0">
      <selection activeCell="E16" sqref="E16"/>
    </sheetView>
  </sheetViews>
  <sheetFormatPr defaultRowHeight="18.75"/>
  <cols>
    <col min="2" max="2" width="71" customWidth="1"/>
    <col min="3" max="3" width="11" bestFit="1" customWidth="1"/>
  </cols>
  <sheetData>
    <row r="1" spans="2:3">
      <c r="B1" t="s">
        <v>257</v>
      </c>
    </row>
    <row r="2" spans="2:3">
      <c r="B2" s="11" t="s">
        <v>229</v>
      </c>
      <c r="C2" s="11" t="s">
        <v>230</v>
      </c>
    </row>
    <row r="3" spans="2:3">
      <c r="B3" s="11" t="s">
        <v>231</v>
      </c>
      <c r="C3" s="34">
        <v>2.1999999999999999E-2</v>
      </c>
    </row>
    <row r="4" spans="2:3">
      <c r="B4" s="11" t="s">
        <v>232</v>
      </c>
      <c r="C4" s="34">
        <v>3.9E-2</v>
      </c>
    </row>
    <row r="5" spans="2:3">
      <c r="B5" s="11" t="s">
        <v>233</v>
      </c>
      <c r="C5" s="34">
        <v>4.5999999999999999E-2</v>
      </c>
    </row>
    <row r="6" spans="2:3">
      <c r="B6" s="11" t="s">
        <v>234</v>
      </c>
      <c r="C6" s="34">
        <v>0.107</v>
      </c>
    </row>
    <row r="7" spans="2:3">
      <c r="B7" s="11" t="s">
        <v>235</v>
      </c>
      <c r="C7" s="34">
        <v>0.06</v>
      </c>
    </row>
    <row r="8" spans="2:3">
      <c r="B8" s="11" t="s">
        <v>236</v>
      </c>
      <c r="C8" s="34">
        <v>7.2999999999999995E-2</v>
      </c>
    </row>
    <row r="9" spans="2:3">
      <c r="B9" s="11" t="s">
        <v>237</v>
      </c>
      <c r="C9" s="34">
        <v>0.14299999999999999</v>
      </c>
    </row>
    <row r="10" spans="2:3">
      <c r="B10" s="11" t="s">
        <v>238</v>
      </c>
      <c r="C10" s="34">
        <v>9.8000000000000004E-2</v>
      </c>
    </row>
    <row r="11" spans="2:3">
      <c r="B11" s="11" t="s">
        <v>239</v>
      </c>
      <c r="C11" s="34">
        <v>9.0999999999999998E-2</v>
      </c>
    </row>
    <row r="12" spans="2:3">
      <c r="B12" s="11" t="s">
        <v>240</v>
      </c>
      <c r="C12" s="34">
        <v>0.14899999999999999</v>
      </c>
    </row>
    <row r="13" spans="2:3">
      <c r="B13" s="11" t="s">
        <v>241</v>
      </c>
      <c r="C13" s="34">
        <v>0.13800000000000001</v>
      </c>
    </row>
    <row r="14" spans="2:3">
      <c r="B14" s="11" t="s">
        <v>242</v>
      </c>
      <c r="C14" s="34">
        <v>0.23899999999999999</v>
      </c>
    </row>
    <row r="15" spans="2:3">
      <c r="B15" s="11" t="s">
        <v>243</v>
      </c>
      <c r="C15" s="34">
        <v>0.442</v>
      </c>
    </row>
    <row r="16" spans="2:3">
      <c r="B16" s="11" t="s">
        <v>244</v>
      </c>
      <c r="C16" s="34">
        <v>0.108</v>
      </c>
    </row>
    <row r="17" spans="2:3">
      <c r="B17" s="11" t="s">
        <v>245</v>
      </c>
      <c r="C17" s="34">
        <v>0.13700000000000001</v>
      </c>
    </row>
    <row r="18" spans="2:3">
      <c r="B18" s="11" t="s">
        <v>246</v>
      </c>
      <c r="C18" s="34">
        <v>0.06</v>
      </c>
    </row>
    <row r="19" spans="2:3">
      <c r="B19" s="11" t="s">
        <v>247</v>
      </c>
      <c r="C19" s="34">
        <v>7.9000000000000001E-2</v>
      </c>
    </row>
    <row r="20" spans="2:3">
      <c r="B20" s="11" t="s">
        <v>248</v>
      </c>
      <c r="C20" s="34">
        <v>4.9000000000000002E-2</v>
      </c>
    </row>
    <row r="21" spans="2:3">
      <c r="B21" s="11" t="s">
        <v>249</v>
      </c>
      <c r="C21" s="34">
        <v>7.4999999999999997E-2</v>
      </c>
    </row>
    <row r="22" spans="2:3">
      <c r="B22" s="11" t="s">
        <v>250</v>
      </c>
      <c r="C22" s="34">
        <v>9.9000000000000005E-2</v>
      </c>
    </row>
    <row r="23" spans="2:3">
      <c r="B23" s="11" t="s">
        <v>251</v>
      </c>
      <c r="C23" s="34">
        <v>3.0000000000000001E-3</v>
      </c>
    </row>
    <row r="24" spans="2:3">
      <c r="B24" s="11" t="s">
        <v>252</v>
      </c>
      <c r="C24" s="34">
        <v>3.5999999999999997E-2</v>
      </c>
    </row>
    <row r="25" spans="2:3">
      <c r="B25" s="11" t="s">
        <v>253</v>
      </c>
      <c r="C25" s="34">
        <v>2.9000000000000001E-2</v>
      </c>
    </row>
    <row r="26" spans="2:3">
      <c r="B26" s="11" t="s">
        <v>254</v>
      </c>
      <c r="C26" s="34">
        <v>4.1000000000000002E-2</v>
      </c>
    </row>
    <row r="27" spans="2:3" ht="37.5">
      <c r="B27" s="12" t="s">
        <v>313</v>
      </c>
      <c r="C27" s="34">
        <v>3.5999999999999997E-2</v>
      </c>
    </row>
    <row r="28" spans="2:3">
      <c r="B28" s="11" t="s">
        <v>255</v>
      </c>
      <c r="C28" s="34">
        <v>3.2000000000000001E-2</v>
      </c>
    </row>
    <row r="29" spans="2:3">
      <c r="B29" s="11" t="s">
        <v>256</v>
      </c>
      <c r="C29" s="34">
        <v>6.2E-2</v>
      </c>
    </row>
    <row r="31" spans="2:3">
      <c r="B31" s="33" t="s">
        <v>318</v>
      </c>
    </row>
  </sheetData>
  <phoneticPr fontId="1"/>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■要入力！■申請書（表紙）</vt:lpstr>
      <vt:lpstr>■要入力！■令和７年度応募申請書（様式１)</vt:lpstr>
      <vt:lpstr>●入力不要●産業分類</vt:lpstr>
      <vt:lpstr>●入力不要●女性管理職割合</vt:lpstr>
      <vt:lpstr>'■要入力！■申請書（表紙）'!Print_Area</vt:lpstr>
      <vt:lpstr>'■要入力！■令和７年度応募申請書（様式１)'!Print_Area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2025-05-15T04:45:25Z</dcterms:created>
  <dcterms:modified xsi:type="dcterms:W3CDTF">2025-06-10T05:47:49Z</dcterms:modified>
</cp:coreProperties>
</file>