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508F5C2-FEC1-41D9-BF2D-E48676C4F8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提出用】交付申請" sheetId="32" r:id="rId1"/>
    <sheet name="【記載例】【新規】交付申請" sheetId="29" r:id="rId2"/>
    <sheet name="【記載例】【継続】交付申請" sheetId="31" r:id="rId3"/>
    <sheet name="計算用シート【編集不可】" sheetId="2" state="hidden" r:id="rId4"/>
  </sheets>
  <definedNames>
    <definedName name="_xlnm.Print_Area" localSheetId="2">【記載例】【継続】交付申請!$A$1:$I$35</definedName>
    <definedName name="_xlnm.Print_Area" localSheetId="1">【記載例】【新規】交付申請!$A$1:$I$35</definedName>
    <definedName name="_xlnm.Print_Area" localSheetId="0">【提出用】交付申請!$A$1:$I$35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32" l="1"/>
  <c r="G34" i="32" s="1"/>
  <c r="R29" i="32"/>
  <c r="F34" i="32" s="1"/>
  <c r="R24" i="32"/>
  <c r="R23" i="32"/>
  <c r="F28" i="32" s="1"/>
  <c r="R18" i="32"/>
  <c r="G22" i="32" s="1"/>
  <c r="R17" i="32"/>
  <c r="F22" i="32" s="1"/>
  <c r="P5" i="32"/>
  <c r="G34" i="31"/>
  <c r="F34" i="31"/>
  <c r="G28" i="31"/>
  <c r="F28" i="31"/>
  <c r="G22" i="31"/>
  <c r="F22" i="31"/>
  <c r="G16" i="31"/>
  <c r="F16" i="31"/>
  <c r="G10" i="31"/>
  <c r="F10" i="31"/>
  <c r="G34" i="29"/>
  <c r="F34" i="29"/>
  <c r="G28" i="29"/>
  <c r="F28" i="29"/>
  <c r="G22" i="29"/>
  <c r="F22" i="29"/>
  <c r="G16" i="29"/>
  <c r="F16" i="29"/>
  <c r="G10" i="29"/>
  <c r="F10" i="29"/>
  <c r="G28" i="32"/>
  <c r="E29" i="32"/>
  <c r="E11" i="32"/>
  <c r="E17" i="32"/>
  <c r="R12" i="32"/>
  <c r="R11" i="32"/>
  <c r="F16" i="32" s="1"/>
  <c r="P16" i="32"/>
  <c r="G16" i="32" l="1"/>
  <c r="R30" i="31"/>
  <c r="R29" i="31"/>
  <c r="R24" i="31"/>
  <c r="R23" i="31"/>
  <c r="R18" i="31"/>
  <c r="R17" i="31"/>
  <c r="R12" i="31"/>
  <c r="R11" i="31"/>
  <c r="R6" i="31"/>
  <c r="R5" i="31"/>
  <c r="R30" i="29"/>
  <c r="R29" i="29"/>
  <c r="R24" i="29"/>
  <c r="R23" i="29"/>
  <c r="R18" i="29"/>
  <c r="R17" i="29"/>
  <c r="R12" i="29"/>
  <c r="R11" i="29"/>
  <c r="R6" i="29"/>
  <c r="R5" i="29"/>
  <c r="R6" i="32"/>
  <c r="G10" i="32" s="1"/>
  <c r="R5" i="32"/>
  <c r="F10" i="32" s="1"/>
  <c r="E34" i="32" l="1"/>
  <c r="D34" i="32"/>
  <c r="E28" i="32"/>
  <c r="D28" i="32"/>
  <c r="E22" i="32"/>
  <c r="D22" i="32"/>
  <c r="E23" i="32" l="1"/>
  <c r="E5" i="32" l="1"/>
  <c r="D6" i="32" s="1"/>
  <c r="P34" i="32" l="1"/>
  <c r="P33" i="32"/>
  <c r="P32" i="32"/>
  <c r="G32" i="32"/>
  <c r="F32" i="32"/>
  <c r="E32" i="32"/>
  <c r="D32" i="32"/>
  <c r="P31" i="32"/>
  <c r="P30" i="32"/>
  <c r="P29" i="32"/>
  <c r="M29" i="32"/>
  <c r="F29" i="32"/>
  <c r="L29" i="32"/>
  <c r="P28" i="32"/>
  <c r="P27" i="32"/>
  <c r="P26" i="32"/>
  <c r="G26" i="32"/>
  <c r="F26" i="32"/>
  <c r="E26" i="32"/>
  <c r="D26" i="32"/>
  <c r="P25" i="32"/>
  <c r="P24" i="32"/>
  <c r="D24" i="32"/>
  <c r="P23" i="32"/>
  <c r="M23" i="32"/>
  <c r="K23" i="32" s="1"/>
  <c r="F23" i="32"/>
  <c r="L23" i="32"/>
  <c r="P22" i="32"/>
  <c r="P21" i="32"/>
  <c r="P20" i="32"/>
  <c r="G20" i="32" s="1"/>
  <c r="F20" i="32"/>
  <c r="P19" i="32"/>
  <c r="P18" i="32"/>
  <c r="E20" i="32" s="1"/>
  <c r="P17" i="32"/>
  <c r="D20" i="32" s="1"/>
  <c r="M17" i="32"/>
  <c r="F17" i="32"/>
  <c r="E16" i="32"/>
  <c r="P15" i="32"/>
  <c r="D16" i="32" s="1"/>
  <c r="P14" i="32"/>
  <c r="G14" i="32" s="1"/>
  <c r="E14" i="32"/>
  <c r="D14" i="32"/>
  <c r="P13" i="32"/>
  <c r="F14" i="32" s="1"/>
  <c r="P12" i="32"/>
  <c r="P11" i="32"/>
  <c r="M11" i="32"/>
  <c r="F11" i="32"/>
  <c r="P10" i="32"/>
  <c r="E10" i="32" s="1"/>
  <c r="P9" i="32"/>
  <c r="D10" i="32" s="1"/>
  <c r="P8" i="32"/>
  <c r="G8" i="32"/>
  <c r="E8" i="32"/>
  <c r="D8" i="32"/>
  <c r="P7" i="32"/>
  <c r="F8" i="32" s="1"/>
  <c r="P6" i="32"/>
  <c r="M5" i="32"/>
  <c r="F5" i="32"/>
  <c r="L5" i="32"/>
  <c r="K17" i="32" l="1"/>
  <c r="K11" i="32"/>
  <c r="D30" i="32"/>
  <c r="E30" i="32" s="1"/>
  <c r="D18" i="32"/>
  <c r="G18" i="32" s="1"/>
  <c r="D12" i="32"/>
  <c r="E12" i="32" s="1"/>
  <c r="F12" i="32" s="1"/>
  <c r="K29" i="32"/>
  <c r="L11" i="32"/>
  <c r="G24" i="32"/>
  <c r="K5" i="32"/>
  <c r="K18" i="32" s="1"/>
  <c r="L17" i="32"/>
  <c r="E24" i="32"/>
  <c r="F24" i="32" s="1"/>
  <c r="E5" i="31"/>
  <c r="L5" i="31" s="1"/>
  <c r="F5" i="31"/>
  <c r="M5" i="31"/>
  <c r="P5" i="31"/>
  <c r="D8" i="31" s="1"/>
  <c r="P6" i="31"/>
  <c r="E8" i="31" s="1"/>
  <c r="P7" i="31"/>
  <c r="F8" i="31" s="1"/>
  <c r="P8" i="31"/>
  <c r="G8" i="31" s="1"/>
  <c r="P9" i="31"/>
  <c r="D10" i="31"/>
  <c r="P10" i="31"/>
  <c r="E10" i="31" s="1"/>
  <c r="E11" i="31"/>
  <c r="L11" i="31" s="1"/>
  <c r="F11" i="31"/>
  <c r="M11" i="31"/>
  <c r="P11" i="31"/>
  <c r="D14" i="31" s="1"/>
  <c r="P12" i="31"/>
  <c r="E14" i="31" s="1"/>
  <c r="P13" i="31"/>
  <c r="F14" i="31" s="1"/>
  <c r="G14" i="31"/>
  <c r="P14" i="31"/>
  <c r="P15" i="31"/>
  <c r="D16" i="31"/>
  <c r="P16" i="31"/>
  <c r="E16" i="31" s="1"/>
  <c r="E17" i="31"/>
  <c r="F17" i="31"/>
  <c r="G17" i="31"/>
  <c r="H17" i="31"/>
  <c r="L17" i="31"/>
  <c r="M17" i="31"/>
  <c r="K17" i="31" s="1"/>
  <c r="P17" i="31"/>
  <c r="D18" i="31"/>
  <c r="E18" i="31"/>
  <c r="F18" i="31"/>
  <c r="G18" i="31"/>
  <c r="H18" i="31"/>
  <c r="P18" i="31"/>
  <c r="H19" i="31"/>
  <c r="P19" i="31"/>
  <c r="D20" i="31"/>
  <c r="E20" i="31"/>
  <c r="F20" i="31"/>
  <c r="G20" i="31"/>
  <c r="P20" i="31"/>
  <c r="P21" i="31"/>
  <c r="D22" i="31"/>
  <c r="E22" i="31"/>
  <c r="P22" i="31"/>
  <c r="E23" i="31"/>
  <c r="L23" i="31" s="1"/>
  <c r="F23" i="31"/>
  <c r="G23" i="31"/>
  <c r="H23" i="31"/>
  <c r="M23" i="31"/>
  <c r="P23" i="31"/>
  <c r="D24" i="31"/>
  <c r="E24" i="31" s="1"/>
  <c r="P24" i="31"/>
  <c r="H25" i="31"/>
  <c r="P25" i="31"/>
  <c r="D26" i="31"/>
  <c r="E26" i="31"/>
  <c r="F26" i="31"/>
  <c r="G26" i="31"/>
  <c r="P26" i="31"/>
  <c r="P27" i="31"/>
  <c r="D28" i="31"/>
  <c r="E28" i="31"/>
  <c r="P28" i="31"/>
  <c r="E29" i="31"/>
  <c r="L29" i="31" s="1"/>
  <c r="F29" i="31"/>
  <c r="G29" i="31"/>
  <c r="H29" i="31"/>
  <c r="M29" i="31"/>
  <c r="K29" i="31" s="1"/>
  <c r="P29" i="31"/>
  <c r="D30" i="31"/>
  <c r="E30" i="31" s="1"/>
  <c r="P30" i="31"/>
  <c r="H31" i="31"/>
  <c r="P31" i="31"/>
  <c r="D32" i="31"/>
  <c r="E32" i="31"/>
  <c r="F32" i="31"/>
  <c r="G32" i="31"/>
  <c r="P32" i="31"/>
  <c r="P33" i="31"/>
  <c r="D34" i="31"/>
  <c r="E34" i="31"/>
  <c r="P34" i="31"/>
  <c r="E5" i="29"/>
  <c r="L5" i="29" s="1"/>
  <c r="F5" i="29"/>
  <c r="M5" i="29"/>
  <c r="K5" i="29" s="1"/>
  <c r="P5" i="29"/>
  <c r="D8" i="29" s="1"/>
  <c r="P6" i="29"/>
  <c r="E8" i="29" s="1"/>
  <c r="P7" i="29"/>
  <c r="F8" i="29" s="1"/>
  <c r="P8" i="29"/>
  <c r="G8" i="29" s="1"/>
  <c r="P9" i="29"/>
  <c r="D10" i="29" s="1"/>
  <c r="P10" i="29"/>
  <c r="E10" i="29" s="1"/>
  <c r="E11" i="29"/>
  <c r="L11" i="29" s="1"/>
  <c r="F11" i="29"/>
  <c r="M11" i="29"/>
  <c r="P11" i="29"/>
  <c r="D14" i="29" s="1"/>
  <c r="P12" i="29"/>
  <c r="E14" i="29" s="1"/>
  <c r="P13" i="29"/>
  <c r="F14" i="29" s="1"/>
  <c r="P14" i="29"/>
  <c r="G14" i="29" s="1"/>
  <c r="P15" i="29"/>
  <c r="D16" i="29"/>
  <c r="E16" i="29"/>
  <c r="P16" i="29"/>
  <c r="E17" i="29"/>
  <c r="D18" i="29" s="1"/>
  <c r="E18" i="29" s="1"/>
  <c r="F18" i="29" s="1"/>
  <c r="F17" i="29"/>
  <c r="M17" i="29"/>
  <c r="P17" i="29"/>
  <c r="D20" i="29" s="1"/>
  <c r="P18" i="29"/>
  <c r="P19" i="29"/>
  <c r="F20" i="29" s="1"/>
  <c r="E20" i="29"/>
  <c r="P20" i="29"/>
  <c r="G20" i="29" s="1"/>
  <c r="P21" i="29"/>
  <c r="D22" i="29" s="1"/>
  <c r="P22" i="29"/>
  <c r="E22" i="29" s="1"/>
  <c r="E23" i="29"/>
  <c r="L23" i="29" s="1"/>
  <c r="F23" i="29"/>
  <c r="G23" i="29"/>
  <c r="H23" i="29"/>
  <c r="M23" i="29"/>
  <c r="K23" i="29" s="1"/>
  <c r="P23" i="29"/>
  <c r="D24" i="29"/>
  <c r="E24" i="29" s="1"/>
  <c r="H24" i="29"/>
  <c r="P24" i="29"/>
  <c r="H25" i="29"/>
  <c r="P25" i="29"/>
  <c r="D26" i="29"/>
  <c r="E26" i="29"/>
  <c r="F26" i="29"/>
  <c r="G26" i="29"/>
  <c r="P26" i="29"/>
  <c r="P27" i="29"/>
  <c r="D28" i="29"/>
  <c r="E28" i="29"/>
  <c r="P28" i="29"/>
  <c r="E29" i="29"/>
  <c r="L29" i="29" s="1"/>
  <c r="F29" i="29"/>
  <c r="G29" i="29"/>
  <c r="H29" i="29"/>
  <c r="M29" i="29"/>
  <c r="K29" i="29" s="1"/>
  <c r="P29" i="29"/>
  <c r="D30" i="29"/>
  <c r="E30" i="29" s="1"/>
  <c r="P30" i="29"/>
  <c r="H31" i="29"/>
  <c r="P31" i="29"/>
  <c r="D32" i="29"/>
  <c r="E32" i="29"/>
  <c r="F32" i="29"/>
  <c r="G32" i="29"/>
  <c r="P32" i="29"/>
  <c r="P33" i="29"/>
  <c r="D34" i="29"/>
  <c r="E34" i="29"/>
  <c r="P34" i="29"/>
  <c r="H24" i="32" l="1"/>
  <c r="K6" i="29"/>
  <c r="K30" i="29"/>
  <c r="L30" i="29" s="1"/>
  <c r="K18" i="29"/>
  <c r="L18" i="29" s="1"/>
  <c r="K24" i="29"/>
  <c r="L24" i="29" s="1"/>
  <c r="K31" i="29"/>
  <c r="L31" i="29" s="1"/>
  <c r="K17" i="29"/>
  <c r="L17" i="29"/>
  <c r="D12" i="29"/>
  <c r="E12" i="29" s="1"/>
  <c r="F12" i="29" s="1"/>
  <c r="D6" i="29"/>
  <c r="E6" i="29" s="1"/>
  <c r="D12" i="31"/>
  <c r="E12" i="31" s="1"/>
  <c r="F12" i="31" s="1"/>
  <c r="D6" i="31"/>
  <c r="E6" i="31" s="1"/>
  <c r="K25" i="29"/>
  <c r="L25" i="29" s="1"/>
  <c r="K11" i="29"/>
  <c r="H30" i="29"/>
  <c r="K11" i="31"/>
  <c r="K5" i="31"/>
  <c r="E18" i="32"/>
  <c r="F18" i="32" s="1"/>
  <c r="H18" i="32" s="1"/>
  <c r="G12" i="32"/>
  <c r="H12" i="32" s="1"/>
  <c r="G30" i="32"/>
  <c r="F30" i="32"/>
  <c r="L18" i="32"/>
  <c r="G6" i="32"/>
  <c r="E6" i="32"/>
  <c r="F6" i="32" s="1"/>
  <c r="H6" i="32" s="1"/>
  <c r="K25" i="32"/>
  <c r="L25" i="32" s="1"/>
  <c r="K7" i="32"/>
  <c r="L7" i="32" s="1"/>
  <c r="K19" i="32"/>
  <c r="L19" i="32" s="1"/>
  <c r="K30" i="32"/>
  <c r="L30" i="32" s="1"/>
  <c r="K24" i="32"/>
  <c r="L24" i="32" s="1"/>
  <c r="K6" i="32"/>
  <c r="L6" i="32" s="1"/>
  <c r="K13" i="32"/>
  <c r="L13" i="32" s="1"/>
  <c r="K31" i="32"/>
  <c r="L31" i="32" s="1"/>
  <c r="K12" i="32"/>
  <c r="L12" i="32" s="1"/>
  <c r="G12" i="31"/>
  <c r="H12" i="31" s="1"/>
  <c r="K13" i="31"/>
  <c r="L13" i="31" s="1"/>
  <c r="K23" i="31"/>
  <c r="F30" i="31"/>
  <c r="G24" i="31"/>
  <c r="K12" i="31"/>
  <c r="L12" i="31" s="1"/>
  <c r="F6" i="31"/>
  <c r="H30" i="31"/>
  <c r="G30" i="31"/>
  <c r="H24" i="31"/>
  <c r="K30" i="31"/>
  <c r="L30" i="31" s="1"/>
  <c r="F24" i="31"/>
  <c r="G18" i="29"/>
  <c r="H18" i="29" s="1"/>
  <c r="K19" i="29"/>
  <c r="L6" i="29"/>
  <c r="G5" i="29" s="1"/>
  <c r="H5" i="29" s="1"/>
  <c r="G12" i="29"/>
  <c r="H12" i="29" s="1"/>
  <c r="K13" i="29"/>
  <c r="L13" i="29" s="1"/>
  <c r="K7" i="29"/>
  <c r="L7" i="29" s="1"/>
  <c r="F30" i="29"/>
  <c r="G24" i="29"/>
  <c r="K12" i="29"/>
  <c r="L12" i="29" s="1"/>
  <c r="G30" i="29"/>
  <c r="F24" i="29"/>
  <c r="H30" i="32" l="1"/>
  <c r="G17" i="32"/>
  <c r="H17" i="32" s="1"/>
  <c r="H19" i="32" s="1"/>
  <c r="K6" i="31"/>
  <c r="L6" i="31" s="1"/>
  <c r="K18" i="31"/>
  <c r="L18" i="31" s="1"/>
  <c r="K24" i="31"/>
  <c r="L24" i="31" s="1"/>
  <c r="G6" i="31"/>
  <c r="H6" i="31" s="1"/>
  <c r="K7" i="31"/>
  <c r="L7" i="31" s="1"/>
  <c r="G6" i="29"/>
  <c r="F6" i="29"/>
  <c r="H6" i="29" s="1"/>
  <c r="H7" i="29" s="1"/>
  <c r="H35" i="29" s="1"/>
  <c r="L19" i="29"/>
  <c r="G17" i="29" s="1"/>
  <c r="H17" i="29" s="1"/>
  <c r="H19" i="29" s="1"/>
  <c r="K25" i="31"/>
  <c r="L25" i="31" s="1"/>
  <c r="K31" i="31"/>
  <c r="L31" i="31" s="1"/>
  <c r="K19" i="31"/>
  <c r="L19" i="31" s="1"/>
  <c r="G23" i="32"/>
  <c r="H23" i="32" s="1"/>
  <c r="H25" i="32" s="1"/>
  <c r="G11" i="32"/>
  <c r="H11" i="32" s="1"/>
  <c r="H13" i="32" s="1"/>
  <c r="G29" i="32"/>
  <c r="H29" i="32" s="1"/>
  <c r="H31" i="32" s="1"/>
  <c r="G5" i="32"/>
  <c r="H5" i="32" s="1"/>
  <c r="H7" i="32" s="1"/>
  <c r="G11" i="31"/>
  <c r="H11" i="31" s="1"/>
  <c r="H13" i="31" s="1"/>
  <c r="G11" i="29"/>
  <c r="H11" i="29" s="1"/>
  <c r="H13" i="29" s="1"/>
  <c r="G5" i="31" l="1"/>
  <c r="H5" i="31" s="1"/>
  <c r="H7" i="31" s="1"/>
  <c r="H35" i="31" s="1"/>
  <c r="H35" i="32"/>
</calcChain>
</file>

<file path=xl/sharedStrings.xml><?xml version="1.0" encoding="utf-8"?>
<sst xmlns="http://schemas.openxmlformats.org/spreadsheetml/2006/main" count="437" uniqueCount="63">
  <si>
    <t>申請額</t>
    <rPh sb="0" eb="2">
      <t>シンセイ</t>
    </rPh>
    <rPh sb="2" eb="3">
      <t>ガク</t>
    </rPh>
    <phoneticPr fontId="1"/>
  </si>
  <si>
    <t>申請額計</t>
    <rPh sb="0" eb="2">
      <t>シンセイ</t>
    </rPh>
    <rPh sb="2" eb="3">
      <t>ガク</t>
    </rPh>
    <rPh sb="3" eb="4">
      <t>ケイ</t>
    </rPh>
    <phoneticPr fontId="1"/>
  </si>
  <si>
    <t>月数</t>
    <rPh sb="0" eb="2">
      <t>ツキスウ</t>
    </rPh>
    <phoneticPr fontId="1"/>
  </si>
  <si>
    <t>家賃減額補助金交付申請明細書</t>
    <rPh sb="0" eb="2">
      <t>ヤチン</t>
    </rPh>
    <rPh sb="2" eb="4">
      <t>ゲンガク</t>
    </rPh>
    <rPh sb="4" eb="6">
      <t>ホジョ</t>
    </rPh>
    <rPh sb="6" eb="7">
      <t>キン</t>
    </rPh>
    <rPh sb="7" eb="9">
      <t>コウフ</t>
    </rPh>
    <rPh sb="9" eb="11">
      <t>シンセイ</t>
    </rPh>
    <rPh sb="11" eb="14">
      <t>メイサイショ</t>
    </rPh>
    <phoneticPr fontId="1"/>
  </si>
  <si>
    <t>部屋番号</t>
    <rPh sb="0" eb="2">
      <t>ヘヤ</t>
    </rPh>
    <rPh sb="2" eb="4">
      <t>バンゴウ</t>
    </rPh>
    <phoneticPr fontId="1"/>
  </si>
  <si>
    <t>専有面積</t>
    <rPh sb="0" eb="2">
      <t>センユウ</t>
    </rPh>
    <rPh sb="2" eb="4">
      <t>メンセキ</t>
    </rPh>
    <phoneticPr fontId="1"/>
  </si>
  <si>
    <t>合計</t>
    <rPh sb="0" eb="2">
      <t>ゴウケイ</t>
    </rPh>
    <phoneticPr fontId="1"/>
  </si>
  <si>
    <t>部屋情報</t>
    <rPh sb="0" eb="2">
      <t>ヘヤ</t>
    </rPh>
    <rPh sb="2" eb="4">
      <t>ジョウホウ</t>
    </rPh>
    <phoneticPr fontId="1"/>
  </si>
  <si>
    <t>申請日</t>
    <rPh sb="0" eb="2">
      <t>シンセイ</t>
    </rPh>
    <rPh sb="2" eb="3">
      <t>ビ</t>
    </rPh>
    <phoneticPr fontId="1"/>
  </si>
  <si>
    <t>家賃上限額</t>
  </si>
  <si>
    <t>面積区分</t>
    <rPh sb="0" eb="2">
      <t>メンセキ</t>
    </rPh>
    <rPh sb="2" eb="4">
      <t>クブン</t>
    </rPh>
    <phoneticPr fontId="7"/>
  </si>
  <si>
    <t>第1区分</t>
  </si>
  <si>
    <t>第2区分</t>
  </si>
  <si>
    <t>第3区分</t>
  </si>
  <si>
    <t>第4区分</t>
  </si>
  <si>
    <t>[円／月]</t>
  </si>
  <si>
    <t>以上</t>
    <rPh sb="0" eb="2">
      <t>イジョウ</t>
    </rPh>
    <phoneticPr fontId="7"/>
  </si>
  <si>
    <t>未満</t>
    <rPh sb="0" eb="2">
      <t>ミマン</t>
    </rPh>
    <phoneticPr fontId="7"/>
  </si>
  <si>
    <t>家賃</t>
    <rPh sb="0" eb="2">
      <t>ヤチン</t>
    </rPh>
    <phoneticPr fontId="1"/>
  </si>
  <si>
    <t>住宅名：</t>
    <rPh sb="0" eb="2">
      <t>ジュウタク</t>
    </rPh>
    <rPh sb="2" eb="3">
      <t>メイ</t>
    </rPh>
    <phoneticPr fontId="1"/>
  </si>
  <si>
    <t>期間</t>
    <phoneticPr fontId="1"/>
  </si>
  <si>
    <t>入居者負担額 [円／月]</t>
    <phoneticPr fontId="1"/>
  </si>
  <si>
    <t>第１区分</t>
    <rPh sb="0" eb="1">
      <t>ダイ</t>
    </rPh>
    <rPh sb="2" eb="4">
      <t>クブン</t>
    </rPh>
    <phoneticPr fontId="1"/>
  </si>
  <si>
    <t>第２区分</t>
    <rPh sb="0" eb="1">
      <t>ダイ</t>
    </rPh>
    <rPh sb="2" eb="4">
      <t>クブン</t>
    </rPh>
    <phoneticPr fontId="1"/>
  </si>
  <si>
    <t>第３区分</t>
    <rPh sb="0" eb="1">
      <t>ダイ</t>
    </rPh>
    <rPh sb="2" eb="4">
      <t>クブン</t>
    </rPh>
    <phoneticPr fontId="1"/>
  </si>
  <si>
    <t>第４区分</t>
    <rPh sb="0" eb="1">
      <t>ダイ</t>
    </rPh>
    <rPh sb="2" eb="4">
      <t>クブン</t>
    </rPh>
    <phoneticPr fontId="1"/>
  </si>
  <si>
    <t>第３号様式別紙</t>
    <rPh sb="0" eb="1">
      <t>ダイ</t>
    </rPh>
    <rPh sb="2" eb="5">
      <t>ゴウヨウシキ</t>
    </rPh>
    <rPh sb="5" eb="7">
      <t>ベッシ</t>
    </rPh>
    <phoneticPr fontId="1"/>
  </si>
  <si>
    <t>仮</t>
    <rPh sb="0" eb="1">
      <t>カリ</t>
    </rPh>
    <phoneticPr fontId="1"/>
  </si>
  <si>
    <t>△△レジデンス</t>
    <phoneticPr fontId="1"/>
  </si>
  <si>
    <t>希望する
最大補助額</t>
    <rPh sb="0" eb="2">
      <t>キボウ</t>
    </rPh>
    <rPh sb="5" eb="7">
      <t>サイダイ</t>
    </rPh>
    <rPh sb="7" eb="10">
      <t>ホジョガク</t>
    </rPh>
    <phoneticPr fontId="1"/>
  </si>
  <si>
    <t>収入区分ごとの入居者負担額</t>
    <rPh sb="0" eb="4">
      <t>シュウニュウクブン</t>
    </rPh>
    <rPh sb="7" eb="13">
      <t>ニュウキョシャフタンガク</t>
    </rPh>
    <phoneticPr fontId="1"/>
  </si>
  <si>
    <r>
      <t xml:space="preserve">第１区分
</t>
    </r>
    <r>
      <rPr>
        <sz val="10"/>
        <color theme="1"/>
        <rFont val="ＭＳ 明朝"/>
        <family val="1"/>
        <charset val="128"/>
      </rPr>
      <t>(～104,000円)</t>
    </r>
    <rPh sb="0" eb="1">
      <t>ダイ</t>
    </rPh>
    <rPh sb="2" eb="4">
      <t>クブン</t>
    </rPh>
    <phoneticPr fontId="1"/>
  </si>
  <si>
    <r>
      <t xml:space="preserve">第３区分
</t>
    </r>
    <r>
      <rPr>
        <sz val="10"/>
        <color theme="1"/>
        <rFont val="ＭＳ 明朝"/>
        <family val="1"/>
        <charset val="128"/>
      </rPr>
      <t>(123,001円～139,000円)</t>
    </r>
    <rPh sb="0" eb="1">
      <t>ダイ</t>
    </rPh>
    <rPh sb="2" eb="4">
      <t>クブン</t>
    </rPh>
    <rPh sb="13" eb="14">
      <t>エン</t>
    </rPh>
    <phoneticPr fontId="1"/>
  </si>
  <si>
    <r>
      <t xml:space="preserve">第２区分
</t>
    </r>
    <r>
      <rPr>
        <sz val="10"/>
        <color theme="1"/>
        <rFont val="ＭＳ 明朝"/>
        <family val="1"/>
        <charset val="128"/>
      </rPr>
      <t>(104,001円～123,000円)</t>
    </r>
    <rPh sb="0" eb="1">
      <t>ダイ</t>
    </rPh>
    <rPh sb="2" eb="4">
      <t>クブン</t>
    </rPh>
    <rPh sb="13" eb="14">
      <t>エン</t>
    </rPh>
    <phoneticPr fontId="1"/>
  </si>
  <si>
    <r>
      <t xml:space="preserve">第４区分
</t>
    </r>
    <r>
      <rPr>
        <sz val="10"/>
        <color theme="1"/>
        <rFont val="ＭＳ 明朝"/>
        <family val="1"/>
        <charset val="128"/>
      </rPr>
      <t>(139,001円～158,000円)</t>
    </r>
    <rPh sb="0" eb="1">
      <t>ダイ</t>
    </rPh>
    <rPh sb="2" eb="4">
      <t>クブン</t>
    </rPh>
    <phoneticPr fontId="1"/>
  </si>
  <si>
    <t>リスト</t>
    <phoneticPr fontId="1"/>
  </si>
  <si>
    <t>備考</t>
    <rPh sb="0" eb="2">
      <t>ビコウ</t>
    </rPh>
    <phoneticPr fontId="1"/>
  </si>
  <si>
    <t>月日数</t>
    <rPh sb="0" eb="3">
      <t>ツキニッスウ</t>
    </rPh>
    <phoneticPr fontId="1"/>
  </si>
  <si>
    <t>日割り家賃</t>
    <rPh sb="0" eb="2">
      <t>ヒワ</t>
    </rPh>
    <rPh sb="3" eb="5">
      <t>ヤチン</t>
    </rPh>
    <phoneticPr fontId="1"/>
  </si>
  <si>
    <t>日割り負担額</t>
    <rPh sb="0" eb="2">
      <t>ヒワ</t>
    </rPh>
    <rPh sb="3" eb="6">
      <t>フタンガク</t>
    </rPh>
    <phoneticPr fontId="1"/>
  </si>
  <si>
    <r>
      <t xml:space="preserve">第５区分
</t>
    </r>
    <r>
      <rPr>
        <sz val="10"/>
        <color theme="1"/>
        <rFont val="ＭＳ 明朝"/>
        <family val="1"/>
        <charset val="128"/>
      </rPr>
      <t>(～186,000円)</t>
    </r>
    <rPh sb="0" eb="1">
      <t>ダイ</t>
    </rPh>
    <rPh sb="2" eb="4">
      <t>クブン</t>
    </rPh>
    <phoneticPr fontId="1"/>
  </si>
  <si>
    <r>
      <t xml:space="preserve">第６区分
</t>
    </r>
    <r>
      <rPr>
        <sz val="10"/>
        <color theme="1"/>
        <rFont val="ＭＳ 明朝"/>
        <family val="1"/>
        <charset val="128"/>
      </rPr>
      <t>(～214,000円)</t>
    </r>
    <rPh sb="0" eb="1">
      <t>ダイ</t>
    </rPh>
    <rPh sb="2" eb="4">
      <t>クブン</t>
    </rPh>
    <phoneticPr fontId="1"/>
  </si>
  <si>
    <t>第５区分</t>
    <rPh sb="0" eb="1">
      <t>ダイ</t>
    </rPh>
    <rPh sb="2" eb="4">
      <t>クブン</t>
    </rPh>
    <phoneticPr fontId="1"/>
  </si>
  <si>
    <t>第６区分</t>
    <rPh sb="0" eb="1">
      <t>ダイ</t>
    </rPh>
    <rPh sb="2" eb="4">
      <t>クブン</t>
    </rPh>
    <phoneticPr fontId="1"/>
  </si>
  <si>
    <t>第5区分</t>
    <phoneticPr fontId="1"/>
  </si>
  <si>
    <t>第6区分</t>
    <phoneticPr fontId="1"/>
  </si>
  <si>
    <t>20○○/２/５</t>
    <phoneticPr fontId="1"/>
  </si>
  <si>
    <t>※適宜様式を修正して使用することができる。</t>
    <rPh sb="1" eb="5">
      <t>テキギヨウシキ</t>
    </rPh>
    <phoneticPr fontId="1"/>
  </si>
  <si>
    <t>※適宜様式を修正して使用することができる。</t>
    <phoneticPr fontId="1"/>
  </si>
  <si>
    <r>
      <t xml:space="preserve">第７区分
</t>
    </r>
    <r>
      <rPr>
        <sz val="10"/>
        <color rgb="FFFF0000"/>
        <rFont val="ＭＳ 明朝"/>
        <family val="1"/>
        <charset val="128"/>
      </rPr>
      <t>(～259,000円)</t>
    </r>
    <rPh sb="0" eb="1">
      <t>ダイ</t>
    </rPh>
    <rPh sb="2" eb="4">
      <t>クブン</t>
    </rPh>
    <phoneticPr fontId="1"/>
  </si>
  <si>
    <r>
      <t xml:space="preserve">第８区分
</t>
    </r>
    <r>
      <rPr>
        <sz val="10"/>
        <color rgb="FFFF0000"/>
        <rFont val="ＭＳ 明朝"/>
        <family val="1"/>
        <charset val="128"/>
      </rPr>
      <t>(～313,000円)</t>
    </r>
    <rPh sb="0" eb="1">
      <t>ダイ</t>
    </rPh>
    <rPh sb="2" eb="4">
      <t>クブン</t>
    </rPh>
    <phoneticPr fontId="1"/>
  </si>
  <si>
    <t>第７区分</t>
    <rPh sb="0" eb="1">
      <t>ダイ</t>
    </rPh>
    <rPh sb="2" eb="4">
      <t>クブン</t>
    </rPh>
    <phoneticPr fontId="1"/>
  </si>
  <si>
    <t>第８区分</t>
    <rPh sb="0" eb="1">
      <t>ダイ</t>
    </rPh>
    <rPh sb="2" eb="4">
      <t>クブン</t>
    </rPh>
    <phoneticPr fontId="1"/>
  </si>
  <si>
    <t>第7区分</t>
    <phoneticPr fontId="1"/>
  </si>
  <si>
    <t>第8区分</t>
    <phoneticPr fontId="1"/>
  </si>
  <si>
    <r>
      <t xml:space="preserve">第１区分
</t>
    </r>
    <r>
      <rPr>
        <sz val="10"/>
        <rFont val="ＭＳ 明朝"/>
        <family val="1"/>
        <charset val="128"/>
      </rPr>
      <t>(～104,000円)</t>
    </r>
    <rPh sb="0" eb="1">
      <t>ダイ</t>
    </rPh>
    <rPh sb="2" eb="4">
      <t>クブン</t>
    </rPh>
    <phoneticPr fontId="1"/>
  </si>
  <si>
    <r>
      <t xml:space="preserve">第２区分
</t>
    </r>
    <r>
      <rPr>
        <sz val="10"/>
        <rFont val="ＭＳ 明朝"/>
        <family val="1"/>
        <charset val="128"/>
      </rPr>
      <t>(104,001円～123,000円)</t>
    </r>
    <rPh sb="0" eb="1">
      <t>ダイ</t>
    </rPh>
    <rPh sb="2" eb="4">
      <t>クブン</t>
    </rPh>
    <rPh sb="13" eb="14">
      <t>エン</t>
    </rPh>
    <phoneticPr fontId="1"/>
  </si>
  <si>
    <r>
      <t xml:space="preserve">第３区分
</t>
    </r>
    <r>
      <rPr>
        <sz val="10"/>
        <rFont val="ＭＳ 明朝"/>
        <family val="1"/>
        <charset val="128"/>
      </rPr>
      <t>(123,001円～139,000円)</t>
    </r>
    <rPh sb="0" eb="1">
      <t>ダイ</t>
    </rPh>
    <rPh sb="2" eb="4">
      <t>クブン</t>
    </rPh>
    <rPh sb="13" eb="14">
      <t>エン</t>
    </rPh>
    <phoneticPr fontId="1"/>
  </si>
  <si>
    <r>
      <t xml:space="preserve">第４区分
</t>
    </r>
    <r>
      <rPr>
        <sz val="10"/>
        <rFont val="ＭＳ 明朝"/>
        <family val="1"/>
        <charset val="128"/>
      </rPr>
      <t>(139,001円～158,000円)</t>
    </r>
    <rPh sb="0" eb="1">
      <t>ダイ</t>
    </rPh>
    <rPh sb="2" eb="4">
      <t>クブン</t>
    </rPh>
    <phoneticPr fontId="1"/>
  </si>
  <si>
    <r>
      <t xml:space="preserve">第５区分
</t>
    </r>
    <r>
      <rPr>
        <sz val="10"/>
        <rFont val="ＭＳ 明朝"/>
        <family val="1"/>
        <charset val="128"/>
      </rPr>
      <t>(～186,000円)</t>
    </r>
    <rPh sb="0" eb="1">
      <t>ダイ</t>
    </rPh>
    <rPh sb="2" eb="4">
      <t>クブン</t>
    </rPh>
    <phoneticPr fontId="1"/>
  </si>
  <si>
    <r>
      <t xml:space="preserve">第６区分
</t>
    </r>
    <r>
      <rPr>
        <sz val="10"/>
        <rFont val="ＭＳ 明朝"/>
        <family val="1"/>
        <charset val="128"/>
      </rPr>
      <t>(～214,000円)</t>
    </r>
    <rPh sb="0" eb="1">
      <t>ダイ</t>
    </rPh>
    <rPh sb="2" eb="4">
      <t>クブン</t>
    </rPh>
    <phoneticPr fontId="1"/>
  </si>
  <si>
    <r>
      <t xml:space="preserve">第７区分
</t>
    </r>
    <r>
      <rPr>
        <sz val="10"/>
        <rFont val="ＭＳ 明朝"/>
        <family val="1"/>
        <charset val="128"/>
      </rPr>
      <t>(～259,000円)</t>
    </r>
    <rPh sb="0" eb="1">
      <t>ダイ</t>
    </rPh>
    <rPh sb="2" eb="4">
      <t>クブン</t>
    </rPh>
    <phoneticPr fontId="1"/>
  </si>
  <si>
    <r>
      <t xml:space="preserve">第８区分
</t>
    </r>
    <r>
      <rPr>
        <sz val="10"/>
        <rFont val="ＭＳ 明朝"/>
        <family val="1"/>
        <charset val="128"/>
      </rPr>
      <t>(～313,000円)</t>
    </r>
    <rPh sb="0" eb="1">
      <t>ダイ</t>
    </rPh>
    <rPh sb="2" eb="4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</si>
</sst>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&quot;㎡&quot;"/>
    <numFmt numFmtId="177" formatCode="0&quot;円&quot;"/>
    <numFmt numFmtId="178" formatCode="#,##0_ &quot;[円/月]&quot;"/>
    <numFmt numFmtId="179" formatCode="#,##0_ &quot;[円／月]&quot;"/>
    <numFmt numFmtId="180" formatCode="#,##0.00_ &quot;[㎡]&quot;"/>
    <numFmt numFmtId="181" formatCode="#,##0_);[Red]\(#,##0\)"/>
    <numFmt numFmtId="182" formatCode="&quot;～ &quot;yyyy/m/d"/>
    <numFmt numFmtId="183" formatCode="0&quot;日&quot;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4"/>
      <color theme="1"/>
      <name val="UD デジタル 教科書体 NP-B"/>
      <family val="1"/>
      <charset val="128"/>
    </font>
    <font>
      <sz val="12"/>
      <color theme="1"/>
      <name val="UD デジタル 教科書体 NP-B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rgb="FF0070C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theme="1"/>
      <name val="UD デジタル 教科書体 NK-B"/>
      <family val="1"/>
      <charset val="128"/>
    </font>
    <font>
      <sz val="14"/>
      <name val="UD デジタル 教科書体 NP-B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9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5" fillId="0" borderId="0" xfId="1"/>
    <xf numFmtId="0" fontId="5" fillId="0" borderId="1" xfId="1" applyBorder="1"/>
    <xf numFmtId="3" fontId="5" fillId="0" borderId="1" xfId="1" applyNumberFormat="1" applyBorder="1"/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9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6" fillId="0" borderId="10" xfId="1" applyFont="1" applyBorder="1" applyAlignment="1">
      <alignment vertical="center"/>
    </xf>
    <xf numFmtId="178" fontId="6" fillId="0" borderId="8" xfId="1" applyNumberFormat="1" applyFont="1" applyBorder="1" applyAlignment="1">
      <alignment vertical="center"/>
    </xf>
    <xf numFmtId="0" fontId="6" fillId="0" borderId="9" xfId="1" applyFont="1" applyBorder="1" applyAlignment="1">
      <alignment horizontal="right" vertical="center"/>
    </xf>
    <xf numFmtId="0" fontId="5" fillId="0" borderId="1" xfId="1" applyBorder="1" applyAlignment="1">
      <alignment vertical="center"/>
    </xf>
    <xf numFmtId="0" fontId="5" fillId="0" borderId="0" xfId="1" applyAlignment="1">
      <alignment vertical="center"/>
    </xf>
    <xf numFmtId="0" fontId="5" fillId="0" borderId="1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14" fontId="3" fillId="0" borderId="11" xfId="0" applyNumberFormat="1" applyFont="1" applyBorder="1" applyAlignment="1" applyProtection="1">
      <alignment horizontal="right" vertical="center" wrapText="1"/>
      <protection locked="0"/>
    </xf>
    <xf numFmtId="182" fontId="3" fillId="0" borderId="6" xfId="0" applyNumberFormat="1" applyFont="1" applyBorder="1" applyAlignment="1">
      <alignment horizontal="left" vertical="center" wrapText="1"/>
    </xf>
    <xf numFmtId="181" fontId="3" fillId="0" borderId="1" xfId="0" applyNumberFormat="1" applyFont="1" applyBorder="1" applyAlignment="1">
      <alignment horizontal="right" vertical="center" wrapText="1"/>
    </xf>
    <xf numFmtId="14" fontId="3" fillId="0" borderId="9" xfId="0" applyNumberFormat="1" applyFont="1" applyBorder="1" applyAlignment="1">
      <alignment horizontal="right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38" fontId="12" fillId="0" borderId="0" xfId="2" applyFont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13" fillId="0" borderId="11" xfId="0" applyNumberFormat="1" applyFont="1" applyBorder="1" applyAlignment="1" applyProtection="1">
      <alignment horizontal="center" vertical="center"/>
      <protection locked="0"/>
    </xf>
    <xf numFmtId="14" fontId="14" fillId="0" borderId="11" xfId="0" applyNumberFormat="1" applyFont="1" applyBorder="1" applyAlignment="1" applyProtection="1">
      <alignment horizontal="right" vertical="center" wrapText="1"/>
      <protection locked="0"/>
    </xf>
    <xf numFmtId="179" fontId="3" fillId="0" borderId="11" xfId="0" applyNumberFormat="1" applyFont="1" applyBorder="1" applyAlignment="1" applyProtection="1">
      <alignment horizontal="center" vertical="center" shrinkToFit="1"/>
      <protection locked="0"/>
    </xf>
    <xf numFmtId="180" fontId="3" fillId="0" borderId="11" xfId="0" applyNumberFormat="1" applyFont="1" applyBorder="1" applyAlignment="1" applyProtection="1">
      <alignment horizontal="center" vertical="center" shrinkToFit="1"/>
      <protection locked="0"/>
    </xf>
    <xf numFmtId="179" fontId="3" fillId="4" borderId="23" xfId="2" applyNumberFormat="1" applyFont="1" applyFill="1" applyBorder="1" applyAlignment="1" applyProtection="1">
      <alignment horizontal="center" vertical="center" shrinkToFit="1"/>
    </xf>
    <xf numFmtId="179" fontId="3" fillId="4" borderId="0" xfId="2" applyNumberFormat="1" applyFont="1" applyFill="1" applyBorder="1" applyAlignment="1" applyProtection="1">
      <alignment horizontal="center" vertical="center" shrinkToFit="1"/>
    </xf>
    <xf numFmtId="179" fontId="3" fillId="4" borderId="22" xfId="2" applyNumberFormat="1" applyFont="1" applyFill="1" applyBorder="1" applyAlignment="1" applyProtection="1">
      <alignment horizontal="center" vertical="center" shrinkToFit="1"/>
    </xf>
    <xf numFmtId="0" fontId="3" fillId="4" borderId="8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right" vertical="center"/>
      <protection locked="0"/>
    </xf>
    <xf numFmtId="38" fontId="17" fillId="0" borderId="0" xfId="2" applyFont="1" applyBorder="1" applyAlignment="1" applyProtection="1">
      <alignment horizontal="right" vertical="center"/>
    </xf>
    <xf numFmtId="38" fontId="18" fillId="0" borderId="0" xfId="2" applyFont="1" applyAlignment="1" applyProtection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9" fontId="14" fillId="0" borderId="11" xfId="0" applyNumberFormat="1" applyFont="1" applyBorder="1" applyAlignment="1" applyProtection="1">
      <alignment horizontal="center" vertical="center" shrinkToFit="1"/>
      <protection locked="0"/>
    </xf>
    <xf numFmtId="180" fontId="14" fillId="0" borderId="11" xfId="0" applyNumberFormat="1" applyFont="1" applyBorder="1" applyAlignment="1" applyProtection="1">
      <alignment horizontal="center" vertical="center" shrinkToFit="1"/>
      <protection locked="0"/>
    </xf>
    <xf numFmtId="0" fontId="3" fillId="4" borderId="0" xfId="0" applyFont="1" applyFill="1" applyAlignment="1">
      <alignment horizontal="center" wrapText="1"/>
    </xf>
    <xf numFmtId="38" fontId="20" fillId="0" borderId="0" xfId="2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22" fillId="0" borderId="0" xfId="0" applyFont="1">
      <alignment vertical="center"/>
    </xf>
    <xf numFmtId="0" fontId="24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14" fontId="2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 shrinkToFit="1"/>
      <protection locked="0"/>
    </xf>
    <xf numFmtId="14" fontId="23" fillId="0" borderId="9" xfId="0" applyNumberFormat="1" applyFont="1" applyBorder="1">
      <alignment vertical="center"/>
    </xf>
    <xf numFmtId="183" fontId="23" fillId="0" borderId="9" xfId="0" applyNumberFormat="1" applyFont="1" applyBorder="1">
      <alignment vertical="center"/>
    </xf>
    <xf numFmtId="14" fontId="23" fillId="0" borderId="9" xfId="0" applyNumberFormat="1" applyFont="1" applyBorder="1" applyAlignment="1" applyProtection="1">
      <alignment horizontal="center" vertical="center"/>
      <protection locked="0"/>
    </xf>
    <xf numFmtId="183" fontId="23" fillId="0" borderId="0" xfId="0" applyNumberFormat="1" applyFont="1">
      <alignment vertical="center"/>
    </xf>
    <xf numFmtId="14" fontId="23" fillId="0" borderId="0" xfId="0" applyNumberFormat="1" applyFont="1">
      <alignment vertical="center"/>
    </xf>
    <xf numFmtId="0" fontId="21" fillId="0" borderId="0" xfId="0" applyFont="1" applyProtection="1">
      <alignment vertical="center"/>
      <protection locked="0"/>
    </xf>
    <xf numFmtId="2" fontId="23" fillId="0" borderId="0" xfId="0" applyNumberFormat="1" applyFont="1">
      <alignment vertical="center"/>
    </xf>
    <xf numFmtId="181" fontId="25" fillId="0" borderId="0" xfId="0" applyNumberFormat="1" applyFont="1" applyAlignment="1">
      <alignment horizontal="right" vertical="center" wrapText="1"/>
    </xf>
    <xf numFmtId="177" fontId="23" fillId="0" borderId="0" xfId="0" applyNumberFormat="1" applyFont="1">
      <alignment vertical="center"/>
    </xf>
    <xf numFmtId="14" fontId="23" fillId="0" borderId="14" xfId="0" applyNumberFormat="1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>
      <alignment horizontal="right" vertical="center"/>
    </xf>
    <xf numFmtId="0" fontId="3" fillId="4" borderId="2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 wrapText="1"/>
    </xf>
    <xf numFmtId="182" fontId="3" fillId="0" borderId="27" xfId="0" applyNumberFormat="1" applyFont="1" applyBorder="1" applyAlignment="1">
      <alignment horizontal="left" vertical="center" wrapText="1"/>
    </xf>
    <xf numFmtId="181" fontId="3" fillId="0" borderId="28" xfId="0" applyNumberFormat="1" applyFont="1" applyBorder="1" applyAlignment="1">
      <alignment horizontal="right" vertical="center" wrapText="1"/>
    </xf>
    <xf numFmtId="181" fontId="15" fillId="3" borderId="31" xfId="0" applyNumberFormat="1" applyFont="1" applyFill="1" applyBorder="1" applyAlignment="1">
      <alignment horizontal="center" vertical="center" wrapText="1"/>
    </xf>
    <xf numFmtId="0" fontId="3" fillId="0" borderId="0" xfId="0" applyFont="1" applyProtection="1">
      <alignment vertical="center"/>
      <protection locked="0"/>
    </xf>
    <xf numFmtId="181" fontId="15" fillId="0" borderId="14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38" fontId="17" fillId="0" borderId="10" xfId="2" applyFont="1" applyBorder="1" applyAlignment="1" applyProtection="1">
      <alignment horizontal="right" vertical="center"/>
    </xf>
    <xf numFmtId="38" fontId="18" fillId="0" borderId="16" xfId="2" applyFont="1" applyBorder="1" applyAlignment="1" applyProtection="1">
      <alignment horizontal="center" vertical="center"/>
    </xf>
    <xf numFmtId="38" fontId="17" fillId="0" borderId="20" xfId="2" applyFont="1" applyBorder="1" applyAlignment="1" applyProtection="1">
      <alignment horizontal="right" vertical="center"/>
    </xf>
    <xf numFmtId="38" fontId="18" fillId="0" borderId="22" xfId="2" applyFont="1" applyBorder="1" applyAlignment="1" applyProtection="1">
      <alignment horizontal="center" vertical="center"/>
    </xf>
    <xf numFmtId="38" fontId="17" fillId="0" borderId="12" xfId="2" applyFont="1" applyBorder="1" applyAlignment="1" applyProtection="1">
      <alignment horizontal="right" vertical="center"/>
    </xf>
    <xf numFmtId="38" fontId="18" fillId="0" borderId="4" xfId="2" applyFont="1" applyBorder="1" applyAlignment="1" applyProtection="1">
      <alignment horizontal="center" vertical="center"/>
    </xf>
    <xf numFmtId="14" fontId="26" fillId="0" borderId="11" xfId="0" applyNumberFormat="1" applyFont="1" applyBorder="1" applyAlignment="1" applyProtection="1">
      <alignment horizontal="right" vertical="center" wrapText="1"/>
      <protection locked="0"/>
    </xf>
    <xf numFmtId="14" fontId="27" fillId="0" borderId="14" xfId="0" applyNumberFormat="1" applyFont="1" applyBorder="1" applyAlignment="1" applyProtection="1">
      <alignment horizontal="center" vertical="center"/>
      <protection locked="0"/>
    </xf>
    <xf numFmtId="0" fontId="28" fillId="4" borderId="0" xfId="0" applyFont="1" applyFill="1" applyAlignment="1">
      <alignment horizontal="center" wrapText="1"/>
    </xf>
    <xf numFmtId="179" fontId="25" fillId="4" borderId="23" xfId="2" applyNumberFormat="1" applyFont="1" applyFill="1" applyBorder="1" applyAlignment="1" applyProtection="1">
      <alignment horizontal="center" vertical="center" shrinkToFit="1"/>
    </xf>
    <xf numFmtId="0" fontId="25" fillId="2" borderId="2" xfId="0" applyFont="1" applyFill="1" applyBorder="1" applyAlignment="1">
      <alignment horizontal="center" vertical="center" wrapText="1"/>
    </xf>
    <xf numFmtId="176" fontId="25" fillId="0" borderId="26" xfId="0" applyNumberFormat="1" applyFont="1" applyBorder="1" applyAlignment="1">
      <alignment horizontal="center" vertical="center" wrapText="1"/>
    </xf>
    <xf numFmtId="179" fontId="25" fillId="5" borderId="11" xfId="0" applyNumberFormat="1" applyFont="1" applyFill="1" applyBorder="1" applyAlignment="1" applyProtection="1">
      <alignment horizontal="center" vertical="center" shrinkToFit="1"/>
      <protection locked="0"/>
    </xf>
    <xf numFmtId="14" fontId="25" fillId="5" borderId="11" xfId="0" applyNumberFormat="1" applyFont="1" applyFill="1" applyBorder="1" applyAlignment="1" applyProtection="1">
      <alignment horizontal="right" vertical="center" wrapText="1"/>
      <protection locked="0"/>
    </xf>
    <xf numFmtId="182" fontId="25" fillId="0" borderId="27" xfId="0" applyNumberFormat="1" applyFont="1" applyBorder="1" applyAlignment="1">
      <alignment horizontal="left" vertical="center" wrapText="1"/>
    </xf>
    <xf numFmtId="181" fontId="25" fillId="0" borderId="28" xfId="0" applyNumberFormat="1" applyFont="1" applyBorder="1" applyAlignment="1">
      <alignment horizontal="right" vertical="center" wrapText="1"/>
    </xf>
    <xf numFmtId="177" fontId="25" fillId="0" borderId="8" xfId="0" applyNumberFormat="1" applyFont="1" applyBorder="1" applyAlignment="1">
      <alignment horizontal="center" vertical="center" wrapText="1"/>
    </xf>
    <xf numFmtId="180" fontId="25" fillId="5" borderId="11" xfId="0" applyNumberFormat="1" applyFont="1" applyFill="1" applyBorder="1" applyAlignment="1" applyProtection="1">
      <alignment horizontal="center" vertical="center" shrinkToFit="1"/>
      <protection locked="0"/>
    </xf>
    <xf numFmtId="14" fontId="25" fillId="0" borderId="9" xfId="0" applyNumberFormat="1" applyFont="1" applyBorder="1" applyAlignment="1">
      <alignment horizontal="right" vertical="center" wrapText="1"/>
    </xf>
    <xf numFmtId="182" fontId="25" fillId="0" borderId="6" xfId="0" applyNumberFormat="1" applyFont="1" applyBorder="1" applyAlignment="1">
      <alignment horizontal="left" vertical="center" wrapText="1"/>
    </xf>
    <xf numFmtId="181" fontId="25" fillId="0" borderId="1" xfId="0" applyNumberFormat="1" applyFont="1" applyBorder="1" applyAlignment="1">
      <alignment horizontal="right" vertical="center" wrapText="1"/>
    </xf>
    <xf numFmtId="177" fontId="25" fillId="0" borderId="7" xfId="0" applyNumberFormat="1" applyFont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wrapText="1"/>
    </xf>
    <xf numFmtId="0" fontId="25" fillId="4" borderId="8" xfId="0" applyFont="1" applyFill="1" applyBorder="1" applyAlignment="1">
      <alignment horizontal="center" wrapText="1"/>
    </xf>
    <xf numFmtId="0" fontId="25" fillId="4" borderId="16" xfId="0" applyFont="1" applyFill="1" applyBorder="1" applyAlignment="1">
      <alignment horizontal="center" wrapText="1"/>
    </xf>
    <xf numFmtId="179" fontId="25" fillId="4" borderId="0" xfId="2" applyNumberFormat="1" applyFont="1" applyFill="1" applyBorder="1" applyAlignment="1" applyProtection="1">
      <alignment horizontal="center" vertical="center" shrinkToFit="1"/>
    </xf>
    <xf numFmtId="179" fontId="25" fillId="4" borderId="22" xfId="2" applyNumberFormat="1" applyFont="1" applyFill="1" applyBorder="1" applyAlignment="1" applyProtection="1">
      <alignment horizontal="center" vertical="center" shrinkToFit="1"/>
    </xf>
    <xf numFmtId="0" fontId="25" fillId="4" borderId="0" xfId="0" applyFont="1" applyFill="1" applyAlignment="1">
      <alignment horizontal="center" wrapText="1"/>
    </xf>
    <xf numFmtId="179" fontId="25" fillId="0" borderId="11" xfId="0" applyNumberFormat="1" applyFont="1" applyBorder="1" applyAlignment="1" applyProtection="1">
      <alignment horizontal="center" vertical="center" shrinkToFit="1"/>
      <protection locked="0"/>
    </xf>
    <xf numFmtId="14" fontId="25" fillId="0" borderId="11" xfId="0" applyNumberFormat="1" applyFont="1" applyBorder="1" applyAlignment="1" applyProtection="1">
      <alignment horizontal="right" vertical="center" wrapText="1"/>
      <protection locked="0"/>
    </xf>
    <xf numFmtId="180" fontId="25" fillId="0" borderId="11" xfId="0" applyNumberFormat="1" applyFont="1" applyBorder="1" applyAlignment="1" applyProtection="1">
      <alignment horizontal="center" vertical="center" shrinkToFit="1"/>
      <protection locked="0"/>
    </xf>
    <xf numFmtId="0" fontId="25" fillId="0" borderId="0" xfId="0" applyFont="1" applyAlignment="1" applyProtection="1">
      <alignment horizontal="right" vertical="center"/>
      <protection locked="0"/>
    </xf>
    <xf numFmtId="0" fontId="31" fillId="0" borderId="11" xfId="0" applyFont="1" applyBorder="1" applyAlignment="1">
      <alignment horizontal="center" vertical="center"/>
    </xf>
    <xf numFmtId="0" fontId="25" fillId="5" borderId="17" xfId="0" applyFont="1" applyFill="1" applyBorder="1" applyAlignment="1" applyProtection="1">
      <alignment horizontal="center" vertical="center" wrapText="1"/>
      <protection locked="0"/>
    </xf>
    <xf numFmtId="0" fontId="25" fillId="5" borderId="18" xfId="0" applyFont="1" applyFill="1" applyBorder="1" applyAlignment="1" applyProtection="1">
      <alignment horizontal="center" vertical="center" wrapText="1"/>
      <protection locked="0"/>
    </xf>
    <xf numFmtId="0" fontId="25" fillId="5" borderId="19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25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181" fontId="15" fillId="3" borderId="2" xfId="0" applyNumberFormat="1" applyFont="1" applyFill="1" applyBorder="1" applyAlignment="1">
      <alignment horizontal="right" vertical="center" wrapText="1"/>
    </xf>
    <xf numFmtId="181" fontId="15" fillId="3" borderId="3" xfId="0" applyNumberFormat="1" applyFont="1" applyFill="1" applyBorder="1" applyAlignment="1">
      <alignment horizontal="right" vertical="center" wrapText="1"/>
    </xf>
    <xf numFmtId="177" fontId="25" fillId="4" borderId="21" xfId="0" applyNumberFormat="1" applyFont="1" applyFill="1" applyBorder="1" applyAlignment="1">
      <alignment horizontal="center" vertical="center" wrapText="1"/>
    </xf>
    <xf numFmtId="177" fontId="25" fillId="4" borderId="0" xfId="0" applyNumberFormat="1" applyFont="1" applyFill="1" applyAlignment="1">
      <alignment horizontal="center" vertical="center" wrapText="1"/>
    </xf>
    <xf numFmtId="177" fontId="25" fillId="4" borderId="30" xfId="0" applyNumberFormat="1" applyFont="1" applyFill="1" applyBorder="1" applyAlignment="1">
      <alignment horizontal="center" vertical="center" wrapText="1"/>
    </xf>
    <xf numFmtId="177" fontId="25" fillId="4" borderId="23" xfId="0" applyNumberFormat="1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5" fillId="0" borderId="5" xfId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20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5" borderId="13" xfId="0" applyFont="1" applyFill="1" applyBorder="1" applyAlignment="1" applyProtection="1">
      <alignment horizontal="left" vertical="center" shrinkToFit="1"/>
      <protection locked="0"/>
    </xf>
    <xf numFmtId="0" fontId="2" fillId="5" borderId="15" xfId="0" applyFont="1" applyFill="1" applyBorder="1" applyAlignment="1" applyProtection="1">
      <alignment horizontal="left" vertical="center" shrinkToFit="1"/>
      <protection locked="0"/>
    </xf>
    <xf numFmtId="0" fontId="2" fillId="5" borderId="14" xfId="0" applyFont="1" applyFill="1" applyBorder="1" applyAlignment="1" applyProtection="1">
      <alignment horizontal="left" vertical="center" shrinkToFit="1"/>
      <protection locked="0"/>
    </xf>
    <xf numFmtId="0" fontId="25" fillId="2" borderId="33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left" vertical="center" shrinkToFit="1"/>
      <protection locked="0"/>
    </xf>
    <xf numFmtId="0" fontId="14" fillId="0" borderId="15" xfId="0" applyFont="1" applyBorder="1" applyAlignment="1" applyProtection="1">
      <alignment horizontal="left" vertical="center" shrinkToFit="1"/>
      <protection locked="0"/>
    </xf>
    <xf numFmtId="0" fontId="14" fillId="0" borderId="14" xfId="0" applyFont="1" applyBorder="1" applyAlignment="1" applyProtection="1">
      <alignment horizontal="left" vertical="center" shrinkToFi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177" fontId="3" fillId="4" borderId="21" xfId="0" applyNumberFormat="1" applyFont="1" applyFill="1" applyBorder="1" applyAlignment="1">
      <alignment horizontal="center" vertical="center" wrapText="1"/>
    </xf>
    <xf numFmtId="177" fontId="3" fillId="4" borderId="0" xfId="0" applyNumberFormat="1" applyFont="1" applyFill="1" applyAlignment="1">
      <alignment horizontal="center" vertical="center" wrapText="1"/>
    </xf>
    <xf numFmtId="177" fontId="3" fillId="4" borderId="30" xfId="0" applyNumberFormat="1" applyFont="1" applyFill="1" applyBorder="1" applyAlignment="1">
      <alignment horizontal="center" vertical="center" wrapText="1"/>
    </xf>
    <xf numFmtId="177" fontId="3" fillId="4" borderId="23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10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FF"/>
      <color rgb="FFFFD966"/>
      <color rgb="FFE2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76199</xdr:rowOff>
    </xdr:from>
    <xdr:to>
      <xdr:col>4</xdr:col>
      <xdr:colOff>640773</xdr:colOff>
      <xdr:row>3</xdr:row>
      <xdr:rowOff>27213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56884" y="76199"/>
          <a:ext cx="4373707" cy="713014"/>
        </a:xfrm>
        <a:prstGeom prst="wedgeRectCallout">
          <a:avLst>
            <a:gd name="adj1" fmla="val 9896"/>
            <a:gd name="adj2" fmla="val 91045"/>
          </a:avLst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期間の始期は、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申請日の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10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開庁日以降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であれば自由に設定可能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476249</xdr:colOff>
      <xdr:row>5</xdr:row>
      <xdr:rowOff>299357</xdr:rowOff>
    </xdr:from>
    <xdr:to>
      <xdr:col>2</xdr:col>
      <xdr:colOff>1932214</xdr:colOff>
      <xdr:row>7</xdr:row>
      <xdr:rowOff>55790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62049" y="1432832"/>
          <a:ext cx="893990" cy="289833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0</xdr:col>
      <xdr:colOff>1932214</xdr:colOff>
      <xdr:row>20</xdr:row>
      <xdr:rowOff>136072</xdr:rowOff>
    </xdr:from>
    <xdr:to>
      <xdr:col>3</xdr:col>
      <xdr:colOff>2132239</xdr:colOff>
      <xdr:row>32</xdr:row>
      <xdr:rowOff>103909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932214" y="5556663"/>
          <a:ext cx="6642389" cy="3292928"/>
        </a:xfrm>
        <a:prstGeom prst="wedgeRectCallout">
          <a:avLst>
            <a:gd name="adj1" fmla="val -11528"/>
            <a:gd name="adj2" fmla="val -67929"/>
          </a:avLst>
        </a:prstGeom>
        <a:solidFill>
          <a:schemeClr val="accent4">
            <a:lumMod val="20000"/>
            <a:lumOff val="80000"/>
          </a:schemeClr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≪希望する最大補助額の考え方≫</a:t>
          </a:r>
          <a:endParaRPr kumimoji="1" lang="en-US" altLang="ja-JP" sz="14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家賃や家賃債務保証料等全てあわせて総額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600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万円／戸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最長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20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年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)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までの補助となります。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基本は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80,000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円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/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月の補助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ですが、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入居者の属性等にあわせて、より細く長く補助を受けたい場合などを想定し、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 u="sng">
              <a:solidFill>
                <a:sysClr val="windowText" lastClr="000000"/>
              </a:solidFill>
              <a:latin typeface="+mn-ea"/>
              <a:ea typeface="+mn-ea"/>
            </a:rPr>
            <a:t>40,000</a:t>
          </a:r>
          <a:r>
            <a:rPr kumimoji="1" lang="ja-JP" altLang="en-US" sz="1200" b="1" u="sng">
              <a:solidFill>
                <a:sysClr val="windowText" lastClr="000000"/>
              </a:solidFill>
              <a:latin typeface="+mn-ea"/>
              <a:ea typeface="+mn-ea"/>
            </a:rPr>
            <a:t>円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～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80,000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円の範囲内で１万円</a:t>
          </a:r>
          <a:r>
            <a:rPr kumimoji="1" lang="ja-JP" altLang="en-US" sz="1200" b="1" u="sng">
              <a:solidFill>
                <a:sysClr val="windowText" lastClr="000000"/>
              </a:solidFill>
              <a:latin typeface="+mn-ea"/>
              <a:ea typeface="+mn-ea"/>
            </a:rPr>
            <a:t>単位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で選択</a:t>
          </a:r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できる仕組みとしています。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なお、実際の補助額は、家賃と入居者負担額との差額から算出するため、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105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、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201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号室の例のように、希望する最大補助額と実際の補助額が一致しない場合があります。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9525</xdr:colOff>
      <xdr:row>17</xdr:row>
      <xdr:rowOff>381000</xdr:rowOff>
    </xdr:from>
    <xdr:to>
      <xdr:col>3</xdr:col>
      <xdr:colOff>28575</xdr:colOff>
      <xdr:row>19</xdr:row>
      <xdr:rowOff>28575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95325" y="4286250"/>
          <a:ext cx="1390650" cy="266700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601435</xdr:colOff>
      <xdr:row>11</xdr:row>
      <xdr:rowOff>315685</xdr:rowOff>
    </xdr:from>
    <xdr:to>
      <xdr:col>2</xdr:col>
      <xdr:colOff>2057400</xdr:colOff>
      <xdr:row>13</xdr:row>
      <xdr:rowOff>72117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87235" y="2858860"/>
          <a:ext cx="770165" cy="308882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4</xdr:col>
      <xdr:colOff>220189</xdr:colOff>
      <xdr:row>24</xdr:row>
      <xdr:rowOff>207818</xdr:rowOff>
    </xdr:from>
    <xdr:to>
      <xdr:col>7</xdr:col>
      <xdr:colOff>565890</xdr:colOff>
      <xdr:row>32</xdr:row>
      <xdr:rowOff>153194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810007" y="6684818"/>
          <a:ext cx="6788065" cy="2214058"/>
        </a:xfrm>
        <a:prstGeom prst="roundRect">
          <a:avLst/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+mn-ea"/>
              <a:ea typeface="+mn-ea"/>
            </a:rPr>
            <a:t>記載方法</a:t>
          </a:r>
          <a:endParaRPr kumimoji="1" lang="en-US" altLang="ja-JP" sz="14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ｅｘｃｅｌで作成する場合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推奨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】</a:t>
          </a: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太枠内の項目のみ入力</a:t>
          </a:r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してください。その他は自動入力されます。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手書きで作成する場合</a:t>
          </a:r>
          <a:endParaRPr kumimoji="1" lang="en-US" altLang="ja-JP" sz="1200" b="1" u="sng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全ての項目を記入してください。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金額の計算方法が分からない場合は、事前に補助金事務局へお問合せください。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家賃や専有面積は、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セーフティネット住宅の登録内容と一致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させてください。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351312</xdr:colOff>
      <xdr:row>15</xdr:row>
      <xdr:rowOff>163781</xdr:rowOff>
    </xdr:from>
    <xdr:to>
      <xdr:col>7</xdr:col>
      <xdr:colOff>9525</xdr:colOff>
      <xdr:row>17</xdr:row>
      <xdr:rowOff>50842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3236039" y="4250872"/>
          <a:ext cx="1805668" cy="371970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127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5</xdr:col>
      <xdr:colOff>1632856</xdr:colOff>
      <xdr:row>19</xdr:row>
      <xdr:rowOff>122465</xdr:rowOff>
    </xdr:from>
    <xdr:to>
      <xdr:col>7</xdr:col>
      <xdr:colOff>731422</xdr:colOff>
      <xdr:row>22</xdr:row>
      <xdr:rowOff>155922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118881" y="4646840"/>
          <a:ext cx="1365516" cy="747832"/>
        </a:xfrm>
        <a:prstGeom prst="wedgeRectCallout">
          <a:avLst>
            <a:gd name="adj1" fmla="val -6150"/>
            <a:gd name="adj2" fmla="val -141433"/>
          </a:avLst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補助期間の始期が月の途中の場合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その月の実日数で日割り計算となります。</a:t>
          </a:r>
        </a:p>
      </xdr:txBody>
    </xdr:sp>
    <xdr:clientData/>
  </xdr:twoCellAnchor>
  <xdr:twoCellAnchor>
    <xdr:from>
      <xdr:col>7</xdr:col>
      <xdr:colOff>693963</xdr:colOff>
      <xdr:row>28</xdr:row>
      <xdr:rowOff>133597</xdr:rowOff>
    </xdr:from>
    <xdr:to>
      <xdr:col>8</xdr:col>
      <xdr:colOff>1941470</xdr:colOff>
      <xdr:row>31</xdr:row>
      <xdr:rowOff>146638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5726145" y="7788233"/>
          <a:ext cx="3394961" cy="861632"/>
        </a:xfrm>
        <a:prstGeom prst="wedgeRectCallout">
          <a:avLst>
            <a:gd name="adj1" fmla="val -11618"/>
            <a:gd name="adj2" fmla="val 121116"/>
          </a:avLst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この金額を交付申請書の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「２　補助申請金額」へ記載してください。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1401535</xdr:colOff>
      <xdr:row>0</xdr:row>
      <xdr:rowOff>54429</xdr:rowOff>
    </xdr:from>
    <xdr:to>
      <xdr:col>6</xdr:col>
      <xdr:colOff>870857</xdr:colOff>
      <xdr:row>2</xdr:row>
      <xdr:rowOff>228600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51321" y="54429"/>
          <a:ext cx="5919107" cy="691242"/>
        </a:xfrm>
        <a:prstGeom prst="wedgeRectCallout">
          <a:avLst>
            <a:gd name="adj1" fmla="val -19996"/>
            <a:gd name="adj2" fmla="val 82877"/>
          </a:avLst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補助総額</a:t>
          </a:r>
          <a:r>
            <a:rPr kumimoji="1" lang="en-US" altLang="ja-JP" sz="1400">
              <a:solidFill>
                <a:schemeClr val="tx1"/>
              </a:solidFill>
              <a:latin typeface="+mn-ea"/>
              <a:ea typeface="+mn-ea"/>
            </a:rPr>
            <a:t>480</a:t>
          </a:r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万円／戸に達していない場合、翌年度</a:t>
          </a:r>
          <a:r>
            <a:rPr kumimoji="1" lang="en-US" altLang="ja-JP" sz="1400" b="1">
              <a:solidFill>
                <a:schemeClr val="tx1"/>
              </a:solidFill>
              <a:latin typeface="+mn-ea"/>
              <a:ea typeface="+mn-ea"/>
            </a:rPr>
            <a:t>4/1</a:t>
          </a:r>
          <a:r>
            <a:rPr kumimoji="1" lang="ja-JP" altLang="en-US" sz="1400" b="1">
              <a:solidFill>
                <a:schemeClr val="tx1"/>
              </a:solidFill>
              <a:latin typeface="+mn-ea"/>
              <a:ea typeface="+mn-ea"/>
            </a:rPr>
            <a:t>から</a:t>
          </a:r>
          <a:r>
            <a:rPr kumimoji="1" lang="en-US" altLang="ja-JP" sz="1400" b="1">
              <a:solidFill>
                <a:schemeClr val="tx1"/>
              </a:solidFill>
              <a:latin typeface="+mn-ea"/>
              <a:ea typeface="+mn-ea"/>
            </a:rPr>
            <a:t>3/31</a:t>
          </a:r>
          <a:r>
            <a:rPr kumimoji="1" lang="ja-JP" altLang="en-US" sz="1400" b="1">
              <a:solidFill>
                <a:schemeClr val="tx1"/>
              </a:solidFill>
              <a:latin typeface="+mn-ea"/>
              <a:ea typeface="+mn-ea"/>
            </a:rPr>
            <a:t>までの</a:t>
          </a:r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期間の補助金をまとめて申請していただきます。</a:t>
          </a:r>
          <a:endParaRPr kumimoji="1" lang="en-US" altLang="ja-JP" sz="14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0</xdr:colOff>
      <xdr:row>5</xdr:row>
      <xdr:rowOff>390525</xdr:rowOff>
    </xdr:from>
    <xdr:to>
      <xdr:col>3</xdr:col>
      <xdr:colOff>19050</xdr:colOff>
      <xdr:row>7</xdr:row>
      <xdr:rowOff>38100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85800" y="1428750"/>
          <a:ext cx="1390650" cy="276225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11</xdr:row>
      <xdr:rowOff>381000</xdr:rowOff>
    </xdr:from>
    <xdr:to>
      <xdr:col>3</xdr:col>
      <xdr:colOff>28575</xdr:colOff>
      <xdr:row>13</xdr:row>
      <xdr:rowOff>28575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95325" y="2857500"/>
          <a:ext cx="1390650" cy="266700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2041071</xdr:colOff>
      <xdr:row>14</xdr:row>
      <xdr:rowOff>149680</xdr:rowOff>
    </xdr:from>
    <xdr:to>
      <xdr:col>4</xdr:col>
      <xdr:colOff>91168</xdr:colOff>
      <xdr:row>21</xdr:row>
      <xdr:rowOff>54430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041071" y="3946073"/>
          <a:ext cx="6649811" cy="1932214"/>
        </a:xfrm>
        <a:prstGeom prst="wedgeRectCallout">
          <a:avLst>
            <a:gd name="adj1" fmla="val -11528"/>
            <a:gd name="adj2" fmla="val -67929"/>
          </a:avLst>
        </a:prstGeom>
        <a:solidFill>
          <a:schemeClr val="accent4">
            <a:lumMod val="20000"/>
            <a:lumOff val="80000"/>
          </a:schemeClr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≪希望する最大補助額の考え方≫</a:t>
          </a:r>
          <a:endParaRPr kumimoji="1" lang="en-US" altLang="ja-JP" sz="14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家賃や家賃債務保証料等全てあわせて総額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600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万円／戸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最長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20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年</a:t>
          </a:r>
          <a:r>
            <a:rPr kumimoji="1" lang="en-US" altLang="ja-JP" sz="1200">
              <a:solidFill>
                <a:schemeClr val="tx1"/>
              </a:solidFill>
              <a:latin typeface="+mn-ea"/>
              <a:ea typeface="+mn-ea"/>
            </a:rPr>
            <a:t>)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までの補助となります。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　入居者の属性等にあわせて、より細く長く補助を受けたい場合などを想定し、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  <a:cs typeface="+mn-cs"/>
            </a:rPr>
            <a:t>40,000</a:t>
          </a:r>
          <a:r>
            <a:rPr kumimoji="1" lang="ja-JP" altLang="ja-JP" sz="1200" b="1" u="sng">
              <a:solidFill>
                <a:schemeClr val="tx1"/>
              </a:solidFill>
              <a:latin typeface="+mn-ea"/>
              <a:ea typeface="+mn-ea"/>
              <a:cs typeface="+mn-cs"/>
            </a:rPr>
            <a:t>円～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  <a:cs typeface="+mn-cs"/>
            </a:rPr>
            <a:t>80,000</a:t>
          </a:r>
          <a:r>
            <a:rPr kumimoji="1" lang="ja-JP" altLang="ja-JP" sz="1200" b="1" u="sng">
              <a:solidFill>
                <a:schemeClr val="tx1"/>
              </a:solidFill>
              <a:latin typeface="+mn-ea"/>
              <a:ea typeface="+mn-ea"/>
              <a:cs typeface="+mn-cs"/>
            </a:rPr>
            <a:t>円の範囲内で１万円単位で選択</a:t>
          </a:r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できる仕組みとしています。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なお、実際の補助額は、家賃と入居者負担額との差額から算出するため、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希望する最大補助額と一致しない場合があります。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340180</xdr:colOff>
      <xdr:row>3</xdr:row>
      <xdr:rowOff>258535</xdr:rowOff>
    </xdr:from>
    <xdr:to>
      <xdr:col>6</xdr:col>
      <xdr:colOff>2145848</xdr:colOff>
      <xdr:row>5</xdr:row>
      <xdr:rowOff>61232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454980" y="953860"/>
          <a:ext cx="348343" cy="297997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127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6</xdr:col>
      <xdr:colOff>285752</xdr:colOff>
      <xdr:row>9</xdr:row>
      <xdr:rowOff>190500</xdr:rowOff>
    </xdr:from>
    <xdr:to>
      <xdr:col>6</xdr:col>
      <xdr:colOff>2091420</xdr:colOff>
      <xdr:row>11</xdr:row>
      <xdr:rowOff>1361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400552" y="2333625"/>
          <a:ext cx="395968" cy="287111"/>
        </a:xfrm>
        <a:prstGeom prst="roundRect">
          <a:avLst/>
        </a:prstGeom>
        <a:solidFill>
          <a:schemeClr val="accent4">
            <a:lumMod val="60000"/>
            <a:lumOff val="40000"/>
            <a:alpha val="20000"/>
          </a:schemeClr>
        </a:solidFill>
        <a:ln w="127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  <xdr:twoCellAnchor>
    <xdr:from>
      <xdr:col>6</xdr:col>
      <xdr:colOff>1905000</xdr:colOff>
      <xdr:row>2</xdr:row>
      <xdr:rowOff>176895</xdr:rowOff>
    </xdr:from>
    <xdr:to>
      <xdr:col>8</xdr:col>
      <xdr:colOff>1211035</xdr:colOff>
      <xdr:row>6</xdr:row>
      <xdr:rowOff>108858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804571" y="693966"/>
          <a:ext cx="3605893" cy="911678"/>
        </a:xfrm>
        <a:prstGeom prst="wedgeRectCallout">
          <a:avLst>
            <a:gd name="adj1" fmla="val 43943"/>
            <a:gd name="adj2" fmla="val -87833"/>
          </a:avLst>
        </a:prstGeom>
        <a:solidFill>
          <a:schemeClr val="bg1"/>
        </a:solidFill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【</a:t>
          </a:r>
          <a:r>
            <a:rPr kumimoji="1" lang="ja-JP" altLang="en-US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継続申請の場合</a:t>
          </a:r>
          <a:r>
            <a:rPr kumimoji="1" lang="en-US" altLang="ja-JP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】</a:t>
          </a: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申請日は前年度の</a:t>
          </a:r>
          <a:r>
            <a:rPr kumimoji="1" lang="en-US" altLang="ja-JP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2/10</a:t>
          </a:r>
          <a:r>
            <a:rPr kumimoji="1" lang="ja-JP" altLang="en-US" sz="1400" b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以前の日付</a:t>
          </a:r>
        </a:p>
      </xdr:txBody>
    </xdr:sp>
    <xdr:clientData/>
  </xdr:twoCellAnchor>
  <xdr:twoCellAnchor>
    <xdr:from>
      <xdr:col>3</xdr:col>
      <xdr:colOff>1415143</xdr:colOff>
      <xdr:row>24</xdr:row>
      <xdr:rowOff>136071</xdr:rowOff>
    </xdr:from>
    <xdr:to>
      <xdr:col>6</xdr:col>
      <xdr:colOff>1753423</xdr:colOff>
      <xdr:row>32</xdr:row>
      <xdr:rowOff>50522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864929" y="6585857"/>
          <a:ext cx="6788065" cy="2186844"/>
        </a:xfrm>
        <a:prstGeom prst="roundRect">
          <a:avLst/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+mn-ea"/>
              <a:ea typeface="+mn-ea"/>
            </a:rPr>
            <a:t>記載方法</a:t>
          </a:r>
          <a:endParaRPr kumimoji="1" lang="en-US" altLang="ja-JP" sz="14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ｅｘｃｅｌで作成する場合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推奨</a:t>
          </a:r>
          <a:r>
            <a:rPr kumimoji="1" lang="en-US" altLang="ja-JP" sz="1200" b="1" u="sng">
              <a:solidFill>
                <a:schemeClr val="tx1"/>
              </a:solidFill>
              <a:latin typeface="+mn-ea"/>
              <a:ea typeface="+mn-ea"/>
            </a:rPr>
            <a:t>】</a:t>
          </a: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太枠内の項目のみ入力</a:t>
          </a:r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してください。その他は自動入力されます。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200" b="1" u="sng">
              <a:solidFill>
                <a:schemeClr val="tx1"/>
              </a:solidFill>
              <a:latin typeface="+mn-ea"/>
              <a:ea typeface="+mn-ea"/>
            </a:rPr>
            <a:t>手書きで作成する場合</a:t>
          </a:r>
          <a:endParaRPr kumimoji="1" lang="en-US" altLang="ja-JP" sz="1200" b="1" u="sng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全ての項目を記入してください。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金額の計算方法が分からない場合は、事前に補助金事務局へお問合せください。</a:t>
          </a:r>
          <a:endParaRPr kumimoji="1" lang="en-US" altLang="ja-JP" sz="12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家賃や専有面積は、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セーフティネット住宅の登録内容と一致</a:t>
          </a:r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させてください。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68037</xdr:colOff>
      <xdr:row>28</xdr:row>
      <xdr:rowOff>163286</xdr:rowOff>
    </xdr:from>
    <xdr:to>
      <xdr:col>8</xdr:col>
      <xdr:colOff>1313069</xdr:colOff>
      <xdr:row>31</xdr:row>
      <xdr:rowOff>167668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5117537" y="7919357"/>
          <a:ext cx="3394961" cy="861632"/>
        </a:xfrm>
        <a:prstGeom prst="wedgeRectCallout">
          <a:avLst>
            <a:gd name="adj1" fmla="val -11618"/>
            <a:gd name="adj2" fmla="val 121116"/>
          </a:avLst>
        </a:prstGeom>
        <a:solidFill>
          <a:schemeClr val="bg1"/>
        </a:solidFill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この金額を交付申請書の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「補助申請金額」へ記載してください。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AD36"/>
  <sheetViews>
    <sheetView tabSelected="1" view="pageBreakPreview" zoomScale="70" zoomScaleNormal="55" zoomScaleSheetLayoutView="70" zoomScalePageLayoutView="55" workbookViewId="0"/>
  </sheetViews>
  <sheetFormatPr defaultColWidth="3.25" defaultRowHeight="18.75" x14ac:dyDescent="0.15"/>
  <cols>
    <col min="1" max="1" width="28.125" style="5" customWidth="1"/>
    <col min="2" max="5" width="28.125" style="4" customWidth="1"/>
    <col min="6" max="7" width="28.125" style="5" customWidth="1"/>
    <col min="8" max="9" width="28.125" style="6" customWidth="1"/>
    <col min="10" max="10" width="12.375" style="51" customWidth="1"/>
    <col min="11" max="14" width="12.375" style="52" customWidth="1"/>
    <col min="15" max="15" width="13.375" style="28" customWidth="1"/>
    <col min="16" max="16" width="13.375" style="24" customWidth="1"/>
    <col min="17" max="17" width="9.5" style="8" bestFit="1" customWidth="1"/>
    <col min="18" max="18" width="13.375" style="8" customWidth="1"/>
    <col min="19" max="19" width="17.875" style="8" bestFit="1" customWidth="1"/>
    <col min="20" max="20" width="3.25" style="4"/>
    <col min="21" max="21" width="5.75" style="4" bestFit="1" customWidth="1"/>
    <col min="22" max="22" width="9.5" style="4" bestFit="1" customWidth="1"/>
    <col min="23" max="26" width="8.5" style="4" bestFit="1" customWidth="1"/>
    <col min="27" max="30" width="8.125" style="4" bestFit="1" customWidth="1"/>
    <col min="31" max="16384" width="3.25" style="4"/>
  </cols>
  <sheetData>
    <row r="1" spans="1:30" ht="40.5" customHeight="1" thickBot="1" x14ac:dyDescent="0.2">
      <c r="A1" s="49" t="s">
        <v>26</v>
      </c>
      <c r="B1" s="126" t="s">
        <v>3</v>
      </c>
      <c r="C1" s="126"/>
      <c r="D1" s="126"/>
      <c r="E1" s="50"/>
      <c r="F1" s="4"/>
      <c r="G1" s="50"/>
      <c r="H1" s="66" t="s">
        <v>8</v>
      </c>
      <c r="I1" s="65"/>
      <c r="O1" s="23"/>
      <c r="P1" s="43"/>
    </row>
    <row r="2" spans="1:30" ht="30" customHeight="1" thickBot="1" x14ac:dyDescent="0.2">
      <c r="A2" s="7" t="s">
        <v>19</v>
      </c>
      <c r="B2" s="127"/>
      <c r="C2" s="128"/>
      <c r="D2" s="129"/>
      <c r="I2" s="53"/>
      <c r="O2" s="25"/>
      <c r="P2" s="26"/>
    </row>
    <row r="3" spans="1:30" ht="30" customHeight="1" x14ac:dyDescent="0.15">
      <c r="A3" s="54"/>
      <c r="B3" s="55"/>
      <c r="C3" s="55"/>
      <c r="D3" s="55"/>
      <c r="E3" s="56"/>
      <c r="F3" s="57"/>
      <c r="I3" s="58"/>
      <c r="O3" s="25"/>
      <c r="P3" s="26"/>
    </row>
    <row r="4" spans="1:30" ht="31.5" customHeight="1" thickBot="1" x14ac:dyDescent="0.2">
      <c r="A4" s="86" t="s">
        <v>4</v>
      </c>
      <c r="B4" s="130" t="s">
        <v>7</v>
      </c>
      <c r="C4" s="131"/>
      <c r="D4" s="132" t="s">
        <v>20</v>
      </c>
      <c r="E4" s="132"/>
      <c r="F4" s="86" t="s">
        <v>2</v>
      </c>
      <c r="G4" s="86" t="s">
        <v>0</v>
      </c>
      <c r="H4" s="68" t="s">
        <v>1</v>
      </c>
      <c r="I4" s="68" t="s">
        <v>36</v>
      </c>
      <c r="O4" s="41"/>
      <c r="P4" s="42" t="s">
        <v>27</v>
      </c>
      <c r="S4" s="48" t="s">
        <v>35</v>
      </c>
    </row>
    <row r="5" spans="1:30" s="5" customFormat="1" ht="33" customHeight="1" thickBot="1" x14ac:dyDescent="0.2">
      <c r="A5" s="109"/>
      <c r="B5" s="87" t="s">
        <v>18</v>
      </c>
      <c r="C5" s="88"/>
      <c r="D5" s="89"/>
      <c r="E5" s="90" t="str">
        <f>IF(D5="","",IF(C7="","",EOMONTH(D5,0)))</f>
        <v/>
      </c>
      <c r="F5" s="91" t="str">
        <f>IF(A5="","",IF(D5="","",1))</f>
        <v/>
      </c>
      <c r="G5" s="91" t="str">
        <f>IF(A5="","",L6-L7)</f>
        <v/>
      </c>
      <c r="H5" s="71" t="str">
        <f>IF(A5="","",G5*F5)</f>
        <v/>
      </c>
      <c r="I5" s="112"/>
      <c r="J5" s="52" t="s">
        <v>37</v>
      </c>
      <c r="K5" s="59" t="e">
        <f>DATEDIF(M5,E5,"D")+1</f>
        <v>#VALUE!</v>
      </c>
      <c r="L5" s="59" t="e">
        <f>DATEDIF(D5,E5,"D")+1</f>
        <v>#VALUE!</v>
      </c>
      <c r="M5" s="60">
        <f>D5-DAY(D5)+1</f>
        <v>1</v>
      </c>
      <c r="N5" s="52"/>
      <c r="O5" s="76" t="s">
        <v>22</v>
      </c>
      <c r="P5" s="77">
        <f>IF($C$6&gt;=70,$W$12,IF($C$6&gt;=60,$W$11,IF($C$6&gt;=50,$W$10,IF($C$6&gt;=40,$W$9,IF($C$6&gt;=30,$W$8,$W$7)))))</f>
        <v>16100</v>
      </c>
      <c r="Q5" s="76" t="s">
        <v>51</v>
      </c>
      <c r="R5" s="77">
        <f>IF($C$6&gt;=70,$AC$12,IF($C$6&gt;=60,$AC$11,IF($C$6&gt;=50,$AC$10,IF($C$6&gt;=40,$AC$9,IF($C$6&gt;=30,$AC$8,$AC$7)))))</f>
        <v>37100</v>
      </c>
      <c r="S5" s="47">
        <v>80000</v>
      </c>
      <c r="U5" s="122" t="s">
        <v>10</v>
      </c>
      <c r="V5" s="123"/>
      <c r="W5" s="124" t="s">
        <v>21</v>
      </c>
      <c r="X5" s="125"/>
      <c r="Y5" s="125"/>
      <c r="Z5" s="125"/>
      <c r="AA5" s="125"/>
      <c r="AB5" s="125"/>
    </row>
    <row r="6" spans="1:30" ht="33" customHeight="1" thickBot="1" x14ac:dyDescent="0.2">
      <c r="A6" s="110"/>
      <c r="B6" s="92" t="s">
        <v>5</v>
      </c>
      <c r="C6" s="93"/>
      <c r="D6" s="94" t="str">
        <f>IF(D5="","",IF(E5=DATE(YEAR(E5),3,31),"",E5+1))</f>
        <v/>
      </c>
      <c r="E6" s="95" t="str">
        <f>IF(D6="","",IF(MONTH(D6)&gt;3,DATE(YEAR(D6)+1,3,31),DATE(YEAR(D6),3,31)))</f>
        <v/>
      </c>
      <c r="F6" s="96" t="str">
        <f>IF(D6="","",DATEDIF(D6,E6,"M")+1)</f>
        <v/>
      </c>
      <c r="G6" s="96" t="str">
        <f>IF(D6="","",IF(C5-D8&gt;C7,C7,C5-D8))</f>
        <v/>
      </c>
      <c r="H6" s="19" t="str">
        <f>IF(D6="","",F6*G6)</f>
        <v/>
      </c>
      <c r="I6" s="113"/>
      <c r="J6" s="61" t="s">
        <v>38</v>
      </c>
      <c r="K6" s="62" t="e">
        <f>C5/$K$5</f>
        <v>#VALUE!</v>
      </c>
      <c r="L6" s="63" t="e">
        <f>ROUND(K6*L5,0)</f>
        <v>#VALUE!</v>
      </c>
      <c r="O6" s="78" t="s">
        <v>23</v>
      </c>
      <c r="P6" s="79">
        <f>IF($C$6&gt;=70,$X$12,IF($C$6&gt;=60,$X$11,IF($C$6&gt;=50,$X$10,IF($C$6&gt;=40,$X$9,IF($C$6&gt;=30,$X$8,$X$7)))))</f>
        <v>18600</v>
      </c>
      <c r="Q6" s="80" t="s">
        <v>52</v>
      </c>
      <c r="R6" s="81">
        <f>IF($C$6&gt;=70,$AD$12,IF($C$6&gt;=60,$AD$11,IF($C$6&gt;=50,$AD$10,IF($C$6&gt;=40,$AD$9,IF($C$6&gt;=30,$AD$8,$AD$7)))))</f>
        <v>42800</v>
      </c>
      <c r="S6" s="47">
        <v>70000</v>
      </c>
      <c r="U6" s="15" t="s">
        <v>16</v>
      </c>
      <c r="V6" s="15" t="s">
        <v>17</v>
      </c>
      <c r="W6" s="15" t="s">
        <v>11</v>
      </c>
      <c r="X6" s="15" t="s">
        <v>12</v>
      </c>
      <c r="Y6" s="15" t="s">
        <v>13</v>
      </c>
      <c r="Z6" s="15" t="s">
        <v>14</v>
      </c>
      <c r="AA6" s="15" t="s">
        <v>44</v>
      </c>
      <c r="AB6" s="15" t="s">
        <v>45</v>
      </c>
      <c r="AC6" s="15" t="s">
        <v>53</v>
      </c>
      <c r="AD6" s="15" t="s">
        <v>54</v>
      </c>
    </row>
    <row r="7" spans="1:30" ht="33" customHeight="1" thickBot="1" x14ac:dyDescent="0.2">
      <c r="A7" s="110"/>
      <c r="B7" s="97" t="s">
        <v>29</v>
      </c>
      <c r="C7" s="88"/>
      <c r="D7" s="98" t="s">
        <v>55</v>
      </c>
      <c r="E7" s="99" t="s">
        <v>56</v>
      </c>
      <c r="F7" s="99" t="s">
        <v>57</v>
      </c>
      <c r="G7" s="100" t="s">
        <v>58</v>
      </c>
      <c r="H7" s="115" t="str">
        <f>IF(A5="","",SUM(H5:H6))</f>
        <v/>
      </c>
      <c r="I7" s="113"/>
      <c r="J7" s="61" t="s">
        <v>39</v>
      </c>
      <c r="K7" s="64" t="e">
        <f>D8/$K$5</f>
        <v>#VALUE!</v>
      </c>
      <c r="L7" s="63" t="e">
        <f>ROUND(K7*L5,0)</f>
        <v>#VALUE!</v>
      </c>
      <c r="O7" s="78" t="s">
        <v>24</v>
      </c>
      <c r="P7" s="79">
        <f>IF($C$6&gt;=70,$Y$12,IF($C$6&gt;=60,$Y$11,IF($C$6&gt;=50,$Y$10,IF($C$6&gt;=40,$Y$9,IF($C$6&gt;=30,$Y$8,$Y$7)))))</f>
        <v>21300</v>
      </c>
      <c r="S7" s="47">
        <v>60000</v>
      </c>
      <c r="U7" s="2">
        <v>0</v>
      </c>
      <c r="V7" s="2">
        <v>30</v>
      </c>
      <c r="W7" s="3">
        <v>16100</v>
      </c>
      <c r="X7" s="3">
        <v>18600</v>
      </c>
      <c r="Y7" s="3">
        <v>21300</v>
      </c>
      <c r="Z7" s="3">
        <v>24100</v>
      </c>
      <c r="AA7" s="3">
        <v>27500</v>
      </c>
      <c r="AB7" s="3">
        <v>31700</v>
      </c>
      <c r="AC7" s="3">
        <v>37100</v>
      </c>
      <c r="AD7" s="3">
        <v>42800</v>
      </c>
    </row>
    <row r="8" spans="1:30" ht="33" customHeight="1" x14ac:dyDescent="0.15">
      <c r="A8" s="110"/>
      <c r="B8" s="117" t="s">
        <v>30</v>
      </c>
      <c r="C8" s="118"/>
      <c r="D8" s="101" t="str">
        <f>IF(C7="","",IF(C5-P5&gt;=C7,(P5+(C5-P5-C7)),P5))</f>
        <v/>
      </c>
      <c r="E8" s="101" t="str">
        <f>IF(C7="","",IF(C5-P6&gt;=C7,P6+(C5-P6-C7),P6))</f>
        <v/>
      </c>
      <c r="F8" s="101" t="str">
        <f>IF(C7="","",IF(C5-P7&gt;=C7,P7+(C5-P7-C7),P7))</f>
        <v/>
      </c>
      <c r="G8" s="102" t="str">
        <f>IF(C7="","",IF(C5-P8&gt;=C7,P8+(C5-P8-C7),P8))</f>
        <v/>
      </c>
      <c r="H8" s="116"/>
      <c r="I8" s="113"/>
      <c r="J8" s="61"/>
      <c r="K8" s="64"/>
      <c r="L8" s="63"/>
      <c r="O8" s="78" t="s">
        <v>25</v>
      </c>
      <c r="P8" s="79">
        <f>IF($C$6&gt;=70,$Z$12,IF($C$6&gt;=60,$Z$11,IF($C$6&gt;=50,$Z$10,IF($C$6&gt;=40,$Z$9,IF($C$6&gt;=30,$Z$8,$Z$7)))))</f>
        <v>24100</v>
      </c>
      <c r="S8" s="47">
        <v>50000</v>
      </c>
      <c r="U8" s="2">
        <v>30</v>
      </c>
      <c r="V8" s="2">
        <v>40</v>
      </c>
      <c r="W8" s="3">
        <v>21500</v>
      </c>
      <c r="X8" s="3">
        <v>24900</v>
      </c>
      <c r="Y8" s="3">
        <v>28400</v>
      </c>
      <c r="Z8" s="3">
        <v>32100</v>
      </c>
      <c r="AA8" s="3">
        <v>36700</v>
      </c>
      <c r="AB8" s="3">
        <v>42300</v>
      </c>
      <c r="AC8" s="3">
        <v>49500</v>
      </c>
      <c r="AD8" s="3">
        <v>57100</v>
      </c>
    </row>
    <row r="9" spans="1:30" ht="33" customHeight="1" x14ac:dyDescent="0.15">
      <c r="A9" s="110"/>
      <c r="B9" s="117"/>
      <c r="C9" s="118"/>
      <c r="D9" s="103" t="s">
        <v>59</v>
      </c>
      <c r="E9" s="103" t="s">
        <v>60</v>
      </c>
      <c r="F9" s="103" t="s">
        <v>61</v>
      </c>
      <c r="G9" s="103" t="s">
        <v>62</v>
      </c>
      <c r="H9" s="116"/>
      <c r="I9" s="113"/>
      <c r="O9" s="78" t="s">
        <v>42</v>
      </c>
      <c r="P9" s="79">
        <f>IF($C$6&gt;=70,$AA$12,IF($C$6&gt;=60,$AA$11,IF($C$6&gt;=50,$AA$10,IF($C$6&gt;=40,$AA$9,IF($C$6&gt;=30,$AA$8,$AA$7)))))</f>
        <v>27500</v>
      </c>
      <c r="S9" s="47">
        <v>40000</v>
      </c>
      <c r="U9" s="2">
        <v>40</v>
      </c>
      <c r="V9" s="2">
        <v>50</v>
      </c>
      <c r="W9" s="3">
        <v>26900</v>
      </c>
      <c r="X9" s="3">
        <v>31100</v>
      </c>
      <c r="Y9" s="3">
        <v>35600</v>
      </c>
      <c r="Z9" s="3">
        <v>40100</v>
      </c>
      <c r="AA9" s="3">
        <v>45900</v>
      </c>
      <c r="AB9" s="3">
        <v>52900</v>
      </c>
      <c r="AC9" s="3">
        <v>61900</v>
      </c>
      <c r="AD9" s="3">
        <v>71400</v>
      </c>
    </row>
    <row r="10" spans="1:30" ht="33" customHeight="1" thickBot="1" x14ac:dyDescent="0.2">
      <c r="A10" s="111"/>
      <c r="B10" s="119"/>
      <c r="C10" s="120"/>
      <c r="D10" s="85" t="str">
        <f>IF(C7="","",IF(C5-P9&gt;=40000,P9+(C5-P9-40000),P9))</f>
        <v/>
      </c>
      <c r="E10" s="85" t="str">
        <f>IF(C7="","",IF(C5-P10&gt;=40000,P10+(C5-P10-40000),P10))</f>
        <v/>
      </c>
      <c r="F10" s="85" t="str">
        <f>IF(C7="","",MIN(IF(C5-R5&gt;=40000,R5+(C5-R5-40000),R5),C5))</f>
        <v/>
      </c>
      <c r="G10" s="85" t="str">
        <f>IF(C7="","",MIN(IF(C5-R6&gt;=40000,R6+(C5-R6-40000),R6),C5))</f>
        <v/>
      </c>
      <c r="H10" s="72"/>
      <c r="I10" s="114"/>
      <c r="M10" s="4"/>
      <c r="N10" s="4"/>
      <c r="O10" s="80" t="s">
        <v>43</v>
      </c>
      <c r="P10" s="81">
        <f>IF($C$6&gt;=70,$AB$12,IF($C$6&gt;=60,$AB$11,IF($C$6&gt;=50,$AB$10,IF($C$6&gt;=40,$AB$9,IF($C$6&gt;=30,$AB$8,$AB$7)))))</f>
        <v>31700</v>
      </c>
      <c r="S10" s="47"/>
      <c r="U10" s="2">
        <v>50</v>
      </c>
      <c r="V10" s="2">
        <v>60</v>
      </c>
      <c r="W10" s="3">
        <v>32300</v>
      </c>
      <c r="X10" s="3">
        <v>37300</v>
      </c>
      <c r="Y10" s="3">
        <v>42700</v>
      </c>
      <c r="Z10" s="3">
        <v>48200</v>
      </c>
      <c r="AA10" s="3">
        <v>55000</v>
      </c>
      <c r="AB10" s="3">
        <v>63500</v>
      </c>
      <c r="AC10" s="3">
        <v>74300</v>
      </c>
      <c r="AD10" s="3">
        <v>85700</v>
      </c>
    </row>
    <row r="11" spans="1:30" s="5" customFormat="1" ht="33" customHeight="1" thickBot="1" x14ac:dyDescent="0.2">
      <c r="A11" s="109"/>
      <c r="B11" s="87" t="s">
        <v>18</v>
      </c>
      <c r="C11" s="104"/>
      <c r="D11" s="105"/>
      <c r="E11" s="90" t="str">
        <f>IF(C13="","",EOMONTH(D11,0))</f>
        <v/>
      </c>
      <c r="F11" s="91" t="str">
        <f>IF(A11="","",IF(D11="","",1))</f>
        <v/>
      </c>
      <c r="G11" s="91" t="str">
        <f>IF(A11="","",L12-L13)</f>
        <v/>
      </c>
      <c r="H11" s="71" t="str">
        <f>IF(A11="","",G11*F11)</f>
        <v/>
      </c>
      <c r="I11" s="112"/>
      <c r="J11" s="52" t="s">
        <v>37</v>
      </c>
      <c r="K11" s="59" t="e">
        <f>DATEDIF(M11,E11,"D")+1</f>
        <v>#VALUE!</v>
      </c>
      <c r="L11" s="59" t="e">
        <f>DATEDIF(D11,E11,"D")+1</f>
        <v>#VALUE!</v>
      </c>
      <c r="M11" s="60">
        <f>D11-DAY(D11)+1</f>
        <v>1</v>
      </c>
      <c r="N11" s="52"/>
      <c r="O11" s="76" t="s">
        <v>22</v>
      </c>
      <c r="P11" s="77">
        <f>IF($C$12&gt;=70,$W$12,IF($C$12&gt;=60,$W$11,IF($C$12&gt;=50,$W$10,IF($C$12&gt;=40,$W$9,IF($C$12&gt;=30,$W$8,$W$7)))))</f>
        <v>16100</v>
      </c>
      <c r="Q11" s="76" t="s">
        <v>51</v>
      </c>
      <c r="R11" s="77">
        <f>IF($C$12&gt;=70,$AC$12,IF($C$12&gt;=60,$AC$11,IF($C$12&gt;=50,$AC$10,IF($C$6&gt;=40,$AC$9,IF($C$6&gt;=30,$AC$8,$AC$7)))))</f>
        <v>37100</v>
      </c>
      <c r="S11" s="47">
        <v>80000</v>
      </c>
      <c r="U11" s="2">
        <v>60</v>
      </c>
      <c r="V11" s="2">
        <v>70</v>
      </c>
      <c r="W11" s="3">
        <v>37700</v>
      </c>
      <c r="X11" s="3">
        <v>43600</v>
      </c>
      <c r="Y11" s="3">
        <v>49800</v>
      </c>
      <c r="Z11" s="3">
        <v>56200</v>
      </c>
      <c r="AA11" s="3">
        <v>64200</v>
      </c>
      <c r="AB11" s="3">
        <v>74100</v>
      </c>
      <c r="AC11" s="3">
        <v>86700</v>
      </c>
      <c r="AD11" s="3">
        <v>100000</v>
      </c>
    </row>
    <row r="12" spans="1:30" ht="33" customHeight="1" thickBot="1" x14ac:dyDescent="0.2">
      <c r="A12" s="110"/>
      <c r="B12" s="92" t="s">
        <v>5</v>
      </c>
      <c r="C12" s="106"/>
      <c r="D12" s="94" t="str">
        <f>IF(D11="","",IF(E11=DATE(YEAR(E11),3,31),"",E11+1))</f>
        <v/>
      </c>
      <c r="E12" s="95" t="str">
        <f>IF(D12="","",IF(MONTH(D12)&gt;3,DATE(YEAR(D12)+1,3,31),DATE(YEAR(D12),3,31)))</f>
        <v/>
      </c>
      <c r="F12" s="96" t="str">
        <f>IF(D12="","",DATEDIF(D12,E12,"M")+1)</f>
        <v/>
      </c>
      <c r="G12" s="96" t="str">
        <f>IF(D12="","",IF(C11-D14&gt;C13,C13,C11-D14))</f>
        <v/>
      </c>
      <c r="H12" s="19" t="str">
        <f>IF(D12="","",F12*G12)</f>
        <v/>
      </c>
      <c r="I12" s="113"/>
      <c r="J12" s="61" t="s">
        <v>38</v>
      </c>
      <c r="K12" s="62" t="e">
        <f>C11/$K$5</f>
        <v>#VALUE!</v>
      </c>
      <c r="L12" s="63" t="e">
        <f>ROUND(K12*L11,0)</f>
        <v>#VALUE!</v>
      </c>
      <c r="O12" s="78" t="s">
        <v>23</v>
      </c>
      <c r="P12" s="79">
        <f>IF($C$12&gt;=70,$X$12,IF($C$12&gt;=60,$X$11,IF($C$12&gt;=50,$X$10,IF($C$12&gt;=40,$X$9,IF($C$12&gt;=30,$X$8,$X$7)))))</f>
        <v>18600</v>
      </c>
      <c r="Q12" s="80" t="s">
        <v>52</v>
      </c>
      <c r="R12" s="81">
        <f>IF($C$12&gt;=70,$AD$12,IF($C$12&gt;=60,$AD$11,IF($C$12&gt;=50,$AD$10,IF($C$12&gt;=40,$AD$9,IF($C$12&gt;=30,$AD$8,$AD$7)))))</f>
        <v>42800</v>
      </c>
      <c r="S12" s="47">
        <v>70000</v>
      </c>
      <c r="U12" s="2">
        <v>70</v>
      </c>
      <c r="V12" s="2">
        <v>99999999</v>
      </c>
      <c r="W12" s="3">
        <v>43100</v>
      </c>
      <c r="X12" s="3">
        <v>49800</v>
      </c>
      <c r="Y12" s="3">
        <v>56900</v>
      </c>
      <c r="Z12" s="3">
        <v>64200</v>
      </c>
      <c r="AA12" s="3">
        <v>73400</v>
      </c>
      <c r="AB12" s="3">
        <v>84700</v>
      </c>
      <c r="AC12" s="3">
        <v>99100</v>
      </c>
      <c r="AD12" s="3">
        <v>114300</v>
      </c>
    </row>
    <row r="13" spans="1:30" ht="33" customHeight="1" thickBot="1" x14ac:dyDescent="0.2">
      <c r="A13" s="110"/>
      <c r="B13" s="97" t="s">
        <v>29</v>
      </c>
      <c r="C13" s="104"/>
      <c r="D13" s="98" t="s">
        <v>55</v>
      </c>
      <c r="E13" s="99" t="s">
        <v>56</v>
      </c>
      <c r="F13" s="99" t="s">
        <v>57</v>
      </c>
      <c r="G13" s="100" t="s">
        <v>58</v>
      </c>
      <c r="H13" s="115" t="str">
        <f>IF(A11="","",SUM(H11:H12))</f>
        <v/>
      </c>
      <c r="I13" s="113"/>
      <c r="J13" s="61" t="s">
        <v>39</v>
      </c>
      <c r="K13" s="64" t="e">
        <f>D14/$K$5</f>
        <v>#VALUE!</v>
      </c>
      <c r="L13" s="63" t="e">
        <f>ROUND(K13*L11,0)</f>
        <v>#VALUE!</v>
      </c>
      <c r="O13" s="78" t="s">
        <v>24</v>
      </c>
      <c r="P13" s="79">
        <f>IF($C$12&gt;=70,$Y$12,IF($C$12&gt;=60,$Y$11,IF($C$12&gt;=50,$Y$10,IF($C$12&gt;=40,$Y$9,IF($C$12&gt;=30,$Y$8,$Y$7)))))</f>
        <v>21300</v>
      </c>
      <c r="S13" s="47">
        <v>60000</v>
      </c>
      <c r="U13" s="1"/>
      <c r="V13" s="1"/>
      <c r="W13" s="1"/>
      <c r="X13" s="1"/>
      <c r="Y13" s="1"/>
      <c r="Z13" s="1"/>
    </row>
    <row r="14" spans="1:30" ht="33" customHeight="1" x14ac:dyDescent="0.15">
      <c r="A14" s="110"/>
      <c r="B14" s="117" t="s">
        <v>30</v>
      </c>
      <c r="C14" s="118"/>
      <c r="D14" s="101" t="str">
        <f>IF(C13="","",IF(C11-P11&gt;=C13,(P11+(C11-P11-C13)),P11))</f>
        <v/>
      </c>
      <c r="E14" s="101" t="str">
        <f>IF(C13="","",IF(C11-P12&gt;=C13,P12+(C11-P12-C13),P12))</f>
        <v/>
      </c>
      <c r="F14" s="101" t="str">
        <f>IF(C13="","",IF(C11-P13&gt;=C13,P13+(C11-P13-C13),P13))</f>
        <v/>
      </c>
      <c r="G14" s="102" t="str">
        <f>IF(C13="","",IF(C11-P14&gt;=C13,P14+(C11-P14-C13),P14))</f>
        <v/>
      </c>
      <c r="H14" s="116"/>
      <c r="I14" s="113"/>
      <c r="J14" s="61"/>
      <c r="K14" s="64"/>
      <c r="L14" s="63"/>
      <c r="O14" s="78" t="s">
        <v>25</v>
      </c>
      <c r="P14" s="79">
        <f>IF($C$12&gt;=70,$Z$12,IF($C$12&gt;=60,$Z$11,IF($C$12&gt;=50,$Z$10,IF($C$12&gt;=40,$Z$9,IF($C$12&gt;=30,$Z$8,$Z$7)))))</f>
        <v>24100</v>
      </c>
      <c r="S14" s="47">
        <v>50000</v>
      </c>
    </row>
    <row r="15" spans="1:30" ht="33" customHeight="1" x14ac:dyDescent="0.15">
      <c r="A15" s="110"/>
      <c r="B15" s="117"/>
      <c r="C15" s="118"/>
      <c r="D15" s="103" t="s">
        <v>59</v>
      </c>
      <c r="E15" s="103" t="s">
        <v>60</v>
      </c>
      <c r="F15" s="103" t="s">
        <v>61</v>
      </c>
      <c r="G15" s="103" t="s">
        <v>62</v>
      </c>
      <c r="H15" s="116"/>
      <c r="I15" s="113"/>
      <c r="O15" s="78" t="s">
        <v>42</v>
      </c>
      <c r="P15" s="79">
        <f>IF($C$12&gt;=70,$AA$12,IF($C$12&gt;=60,$AA$11,IF($C$12&gt;=50,$AA$10,IF($C$12&gt;=40,$AA$9,IF($C$12&gt;=30,$AA$8,$AA$7)))))</f>
        <v>27500</v>
      </c>
      <c r="S15" s="47">
        <v>40000</v>
      </c>
    </row>
    <row r="16" spans="1:30" ht="33" customHeight="1" thickBot="1" x14ac:dyDescent="0.2">
      <c r="A16" s="111"/>
      <c r="B16" s="119"/>
      <c r="C16" s="120"/>
      <c r="D16" s="85" t="str">
        <f>IF(C13="","",IF(C11-P15&gt;=40000,P15+(C11-P15-40000),P15))</f>
        <v/>
      </c>
      <c r="E16" s="85" t="str">
        <f>IF(C13="","",IF(C11-P16&gt;=40000,P16+(C11-P16-40000),P16))</f>
        <v/>
      </c>
      <c r="F16" s="85" t="str">
        <f>IF(C13="","",MIN(IF(C11-R11&gt;=40000,R11+(C11-R11-40000),R11),C11))</f>
        <v/>
      </c>
      <c r="G16" s="85" t="str">
        <f>IF(C13="","",MIN(IF(C11-R12&gt;=40000,R12+(C11-R12-40000),R12),C11))</f>
        <v/>
      </c>
      <c r="H16" s="72"/>
      <c r="I16" s="114"/>
      <c r="M16" s="4"/>
      <c r="N16" s="4"/>
      <c r="O16" s="80" t="s">
        <v>43</v>
      </c>
      <c r="P16" s="81">
        <f>IF($C$12&gt;=70,$AB$12,IF($C$12&gt;=60,$AB$11,IF($C$12&gt;=50,$AB$10,IF($C$12&gt;=40,$AB$9,IF($C$12&gt;=30,$AB$8,$AB$7)))))</f>
        <v>31700</v>
      </c>
      <c r="S16" s="47"/>
    </row>
    <row r="17" spans="1:19" s="5" customFormat="1" ht="33" customHeight="1" thickBot="1" x14ac:dyDescent="0.2">
      <c r="A17" s="109"/>
      <c r="B17" s="87" t="s">
        <v>18</v>
      </c>
      <c r="C17" s="104"/>
      <c r="D17" s="105"/>
      <c r="E17" s="90" t="str">
        <f>IF(C19="","",EOMONTH(D17,0))</f>
        <v/>
      </c>
      <c r="F17" s="91" t="str">
        <f>IF(A17="","",IF(D17="","",1))</f>
        <v/>
      </c>
      <c r="G17" s="91" t="str">
        <f>IF(A17="","",L18-L19)</f>
        <v/>
      </c>
      <c r="H17" s="71" t="str">
        <f>IF(A17="","",G17*F17)</f>
        <v/>
      </c>
      <c r="I17" s="112"/>
      <c r="J17" s="52" t="s">
        <v>37</v>
      </c>
      <c r="K17" s="59" t="e">
        <f>DATEDIF(M17,E17,"D")+1</f>
        <v>#VALUE!</v>
      </c>
      <c r="L17" s="59" t="e">
        <f>DATEDIF(D17,E17,"D")+1</f>
        <v>#VALUE!</v>
      </c>
      <c r="M17" s="60">
        <f>D17-DAY(D17)+1</f>
        <v>1</v>
      </c>
      <c r="N17" s="52"/>
      <c r="O17" s="76" t="s">
        <v>22</v>
      </c>
      <c r="P17" s="77">
        <f>IF($C$18&gt;=70,$W$12,IF($C$18&gt;=60,$W$11,IF($C$18&gt;=50,$W$10,IF($C$18&gt;=40,$W$9,IF($C$18&gt;=30,$W$8,$W$7)))))</f>
        <v>16100</v>
      </c>
      <c r="Q17" s="76" t="s">
        <v>51</v>
      </c>
      <c r="R17" s="77">
        <f>IF($C$12&gt;=70,$AC$12,IF($C$12&gt;=60,$AC$11,IF($C$12&gt;=50,$AC$10,IF($C$6&gt;=40,$AC$9,IF($C$6&gt;=30,$AC$8,$AC$7)))))</f>
        <v>37100</v>
      </c>
      <c r="S17" s="47">
        <v>80000</v>
      </c>
    </row>
    <row r="18" spans="1:19" ht="33" customHeight="1" thickBot="1" x14ac:dyDescent="0.2">
      <c r="A18" s="110"/>
      <c r="B18" s="92" t="s">
        <v>5</v>
      </c>
      <c r="C18" s="106"/>
      <c r="D18" s="94" t="str">
        <f>IF(D17="","",IF(E17=DATE(YEAR(E17),3,31),"",E17+1))</f>
        <v/>
      </c>
      <c r="E18" s="95" t="str">
        <f>IF(D18="","",IF(MONTH(D18)&gt;3,DATE(YEAR(D18)+1,3,31),DATE(YEAR(D18),3,31)))</f>
        <v/>
      </c>
      <c r="F18" s="96" t="str">
        <f>IF(D18="","",DATEDIF(D18,E18,"M")+1)</f>
        <v/>
      </c>
      <c r="G18" s="96" t="str">
        <f>IF(D18="","",IF(C17-D20&gt;C19,C19,C17-D20))</f>
        <v/>
      </c>
      <c r="H18" s="19" t="str">
        <f>IF(D18="","",F18*G18)</f>
        <v/>
      </c>
      <c r="I18" s="113"/>
      <c r="J18" s="61" t="s">
        <v>38</v>
      </c>
      <c r="K18" s="62" t="e">
        <f>C17/$K$5</f>
        <v>#VALUE!</v>
      </c>
      <c r="L18" s="63" t="e">
        <f>ROUND(K18*L17,0)</f>
        <v>#VALUE!</v>
      </c>
      <c r="O18" s="78" t="s">
        <v>23</v>
      </c>
      <c r="P18" s="79">
        <f>IF($C$18&gt;=70,$X$12,IF($C$18&gt;=60,$X$11,IF($C$18&gt;=50,$X$10,IF($C$18&gt;=40,$X$9,IF($C$18&gt;=30,$X$8,$X$7)))))</f>
        <v>18600</v>
      </c>
      <c r="Q18" s="80" t="s">
        <v>52</v>
      </c>
      <c r="R18" s="81">
        <f>IF($C$12&gt;=70,$AD$12,IF($C$12&gt;=60,$AD$11,IF($C$12&gt;=50,$AD$10,IF($C$12&gt;=40,$AD$9,IF($C$12&gt;=30,$AD$8,$AD$7)))))</f>
        <v>42800</v>
      </c>
      <c r="S18" s="47">
        <v>70000</v>
      </c>
    </row>
    <row r="19" spans="1:19" ht="33" customHeight="1" thickBot="1" x14ac:dyDescent="0.2">
      <c r="A19" s="110"/>
      <c r="B19" s="97" t="s">
        <v>29</v>
      </c>
      <c r="C19" s="104"/>
      <c r="D19" s="98" t="s">
        <v>55</v>
      </c>
      <c r="E19" s="99" t="s">
        <v>56</v>
      </c>
      <c r="F19" s="99" t="s">
        <v>57</v>
      </c>
      <c r="G19" s="100" t="s">
        <v>58</v>
      </c>
      <c r="H19" s="115" t="str">
        <f>IF(A17="","",SUM(H17:H18))</f>
        <v/>
      </c>
      <c r="I19" s="113"/>
      <c r="J19" s="61" t="s">
        <v>39</v>
      </c>
      <c r="K19" s="64" t="e">
        <f>D20/$K$5</f>
        <v>#VALUE!</v>
      </c>
      <c r="L19" s="63" t="e">
        <f>ROUND(K19*L17,0)</f>
        <v>#VALUE!</v>
      </c>
      <c r="O19" s="78" t="s">
        <v>24</v>
      </c>
      <c r="P19" s="79">
        <f>IF($C$18&gt;=70,$Y$12,IF($C$18&gt;=60,$Y$11,IF($C$18&gt;=50,$Y$10,IF($C$18&gt;=40,$Y$9,IF($C$18&gt;=30,$Y$8,$Y$7)))))</f>
        <v>21300</v>
      </c>
      <c r="S19" s="47">
        <v>60000</v>
      </c>
    </row>
    <row r="20" spans="1:19" ht="33" customHeight="1" x14ac:dyDescent="0.15">
      <c r="A20" s="110"/>
      <c r="B20" s="117" t="s">
        <v>30</v>
      </c>
      <c r="C20" s="118"/>
      <c r="D20" s="101" t="str">
        <f>IF(C19="","",IF(C17-P17&gt;=C19,(P17+(C17-P17-C19)),P17))</f>
        <v/>
      </c>
      <c r="E20" s="101" t="str">
        <f>IF(C19="","",IF(C17-P18&gt;=C19,P18+(C17-P18-C19),P18))</f>
        <v/>
      </c>
      <c r="F20" s="101" t="str">
        <f>IF(C19="","",IF(C17-P19&gt;=C19,P19+(C17-P19-C19),P19))</f>
        <v/>
      </c>
      <c r="G20" s="102" t="str">
        <f>IF(C19="","",IF(C17-P20&gt;=C19,P20+(C17-P20-C19),P20))</f>
        <v/>
      </c>
      <c r="H20" s="116"/>
      <c r="I20" s="113"/>
      <c r="J20" s="61"/>
      <c r="K20" s="64"/>
      <c r="L20" s="63"/>
      <c r="O20" s="78" t="s">
        <v>25</v>
      </c>
      <c r="P20" s="79">
        <f>IF($C$18&gt;=70,$Z$12,IF($C$18&gt;=60,$Z$11,IF($C$18&gt;=50,$Z$10,IF($C$18&gt;=40,$Z$9,IF($C$18&gt;=30,$Z$8,$Z$7)))))</f>
        <v>24100</v>
      </c>
      <c r="S20" s="47">
        <v>50000</v>
      </c>
    </row>
    <row r="21" spans="1:19" ht="33" customHeight="1" x14ac:dyDescent="0.15">
      <c r="A21" s="110"/>
      <c r="B21" s="117"/>
      <c r="C21" s="118"/>
      <c r="D21" s="103" t="s">
        <v>59</v>
      </c>
      <c r="E21" s="103" t="s">
        <v>60</v>
      </c>
      <c r="F21" s="103" t="s">
        <v>61</v>
      </c>
      <c r="G21" s="103" t="s">
        <v>62</v>
      </c>
      <c r="H21" s="116"/>
      <c r="I21" s="113"/>
      <c r="O21" s="78" t="s">
        <v>42</v>
      </c>
      <c r="P21" s="79">
        <f>IF($C$18&gt;=70,$AA$12,IF($C$18&gt;=60,$AA$11,IF($C$18&gt;=50,$AA$10,IF($C$18&gt;=40,$AA$9,IF($C$18&gt;=30,$AA$8,$AA$7)))))</f>
        <v>27500</v>
      </c>
      <c r="S21" s="47">
        <v>40000</v>
      </c>
    </row>
    <row r="22" spans="1:19" ht="33" customHeight="1" thickBot="1" x14ac:dyDescent="0.2">
      <c r="A22" s="111"/>
      <c r="B22" s="119"/>
      <c r="C22" s="120"/>
      <c r="D22" s="85" t="str">
        <f>IF(C19="","",IF(C17-P21&gt;=40000,P21+(C17-P21-40000),P21))</f>
        <v/>
      </c>
      <c r="E22" s="85" t="str">
        <f>IF(C19="","",IF(C17-P22&gt;=40000,P22+(C17-P22-40000),P22))</f>
        <v/>
      </c>
      <c r="F22" s="85" t="str">
        <f>IF(C19="","",MIN(IF(C17-R17&gt;=40000,R17+(C17-R17-40000),R17),C17))</f>
        <v/>
      </c>
      <c r="G22" s="85" t="str">
        <f>IF(C19="","",MIN(IF(C17-R18&gt;=40000,R18+(C17-R18-40000),R18),C17))</f>
        <v/>
      </c>
      <c r="H22" s="72"/>
      <c r="I22" s="114"/>
      <c r="M22" s="4"/>
      <c r="N22" s="4"/>
      <c r="O22" s="80" t="s">
        <v>43</v>
      </c>
      <c r="P22" s="81">
        <f>IF($C$18&gt;=70,$AB$12,IF($C$18&gt;=60,$AB$11,IF($C$18&gt;=50,$AB$10,IF($C$18&gt;=40,$AB$9,IF($C$18&gt;=30,$AB$8,$AB$7)))))</f>
        <v>31700</v>
      </c>
      <c r="S22" s="47"/>
    </row>
    <row r="23" spans="1:19" s="5" customFormat="1" ht="33" customHeight="1" thickBot="1" x14ac:dyDescent="0.2">
      <c r="A23" s="109"/>
      <c r="B23" s="87" t="s">
        <v>18</v>
      </c>
      <c r="C23" s="104"/>
      <c r="D23" s="105"/>
      <c r="E23" s="90" t="str">
        <f>IF(C25="","",EOMONTH(D23,0))</f>
        <v/>
      </c>
      <c r="F23" s="91" t="str">
        <f>IF(A23="","",IF(D23="","",1))</f>
        <v/>
      </c>
      <c r="G23" s="91" t="str">
        <f>IF(A23="","",L24-L25)</f>
        <v/>
      </c>
      <c r="H23" s="71" t="str">
        <f>IF(A23="","",G23*F23)</f>
        <v/>
      </c>
      <c r="I23" s="112"/>
      <c r="J23" s="52" t="s">
        <v>37</v>
      </c>
      <c r="K23" s="59" t="e">
        <f>DATEDIF(M23,E23,"D")+1</f>
        <v>#VALUE!</v>
      </c>
      <c r="L23" s="59" t="e">
        <f>DATEDIF(D23,E23,"D")+1</f>
        <v>#VALUE!</v>
      </c>
      <c r="M23" s="60">
        <f>D23-DAY(D23)+1</f>
        <v>1</v>
      </c>
      <c r="N23" s="52"/>
      <c r="O23" s="76" t="s">
        <v>22</v>
      </c>
      <c r="P23" s="77">
        <f>IF($C$24&gt;=70,$W$12,IF($C$24&gt;=60,$W$11,IF($C$24&gt;=50,$W$10,IF($C$24&gt;=40,$W$9,IF($C$24&gt;=30,$W$8,$W$7)))))</f>
        <v>16100</v>
      </c>
      <c r="Q23" s="76" t="s">
        <v>51</v>
      </c>
      <c r="R23" s="77">
        <f>IF($C$12&gt;=70,$AC$12,IF($C$12&gt;=60,$AC$11,IF($C$12&gt;=50,$AC$10,IF($C$6&gt;=40,$AC$9,IF($C$6&gt;=30,$AC$8,$AC$7)))))</f>
        <v>37100</v>
      </c>
      <c r="S23" s="47">
        <v>80000</v>
      </c>
    </row>
    <row r="24" spans="1:19" ht="33" customHeight="1" thickBot="1" x14ac:dyDescent="0.2">
      <c r="A24" s="110"/>
      <c r="B24" s="92" t="s">
        <v>5</v>
      </c>
      <c r="C24" s="106"/>
      <c r="D24" s="94" t="str">
        <f>IF(D23="","",IF(E23=DATE(YEAR(E23),3,31),"",E23+1))</f>
        <v/>
      </c>
      <c r="E24" s="95" t="str">
        <f>IF(D24="","",IF(MONTH(D24)&gt;3,DATE(YEAR(D24)+1,3,31),DATE(YEAR(D24),3,31)))</f>
        <v/>
      </c>
      <c r="F24" s="96" t="str">
        <f>IF(D24="","",DATEDIF(D24,E24,"M")+1)</f>
        <v/>
      </c>
      <c r="G24" s="96" t="str">
        <f>IF(D24="","",IF(C23-D26&gt;C25,C25,C23-D26))</f>
        <v/>
      </c>
      <c r="H24" s="19" t="str">
        <f>IF(D24="","",F24*G24)</f>
        <v/>
      </c>
      <c r="I24" s="113"/>
      <c r="J24" s="61" t="s">
        <v>38</v>
      </c>
      <c r="K24" s="62" t="e">
        <f>C23/$K$5</f>
        <v>#VALUE!</v>
      </c>
      <c r="L24" s="63" t="e">
        <f>ROUND(K24*L23,0)</f>
        <v>#VALUE!</v>
      </c>
      <c r="O24" s="78" t="s">
        <v>23</v>
      </c>
      <c r="P24" s="79">
        <f>IF($C$24&gt;=70,$X$12,IF($C$24&gt;=60,$X$11,IF($C$24&gt;=50,$X$10,IF($C$24&gt;=40,$X$9,IF($C$24&gt;=30,$X$8,$X$7)))))</f>
        <v>18600</v>
      </c>
      <c r="Q24" s="80" t="s">
        <v>52</v>
      </c>
      <c r="R24" s="81">
        <f>IF($C$12&gt;=70,$AD$12,IF($C$12&gt;=60,$AD$11,IF($C$12&gt;=50,$AD$10,IF($C$12&gt;=40,$AD$9,IF($C$12&gt;=30,$AD$8,$AD$7)))))</f>
        <v>42800</v>
      </c>
      <c r="S24" s="47">
        <v>70000</v>
      </c>
    </row>
    <row r="25" spans="1:19" ht="33" customHeight="1" thickBot="1" x14ac:dyDescent="0.2">
      <c r="A25" s="110"/>
      <c r="B25" s="97" t="s">
        <v>29</v>
      </c>
      <c r="C25" s="104"/>
      <c r="D25" s="98" t="s">
        <v>55</v>
      </c>
      <c r="E25" s="99" t="s">
        <v>56</v>
      </c>
      <c r="F25" s="99" t="s">
        <v>57</v>
      </c>
      <c r="G25" s="100" t="s">
        <v>58</v>
      </c>
      <c r="H25" s="115" t="str">
        <f>IF(A23="","",SUM(H23:H24))</f>
        <v/>
      </c>
      <c r="I25" s="113"/>
      <c r="J25" s="61" t="s">
        <v>39</v>
      </c>
      <c r="K25" s="64" t="e">
        <f>D26/$K$5</f>
        <v>#VALUE!</v>
      </c>
      <c r="L25" s="63" t="e">
        <f>ROUND(K25*L23,0)</f>
        <v>#VALUE!</v>
      </c>
      <c r="O25" s="78" t="s">
        <v>24</v>
      </c>
      <c r="P25" s="79">
        <f>IF($C$24&gt;=70,$Y$12,IF($C$24&gt;=60,$Y$11,IF($C$24&gt;=50,$Y$10,IF($C$24&gt;=40,$Y$9,IF($C$24&gt;=30,$Y$8,$Y$7)))))</f>
        <v>21300</v>
      </c>
      <c r="S25" s="47">
        <v>60000</v>
      </c>
    </row>
    <row r="26" spans="1:19" ht="33" customHeight="1" x14ac:dyDescent="0.15">
      <c r="A26" s="110"/>
      <c r="B26" s="117" t="s">
        <v>30</v>
      </c>
      <c r="C26" s="118"/>
      <c r="D26" s="101" t="str">
        <f>IF(C25="","",IF(C23-P23&gt;=C25,(P23+(C23-P23-C25)),P23))</f>
        <v/>
      </c>
      <c r="E26" s="101" t="str">
        <f>IF(C25="","",IF(C23-P24&gt;=C25,P24+(C23-P24-C25),P24))</f>
        <v/>
      </c>
      <c r="F26" s="101" t="str">
        <f>IF(C25="","",IF(C23-P25&gt;=C25,P25+(C23-P25-C25),P25))</f>
        <v/>
      </c>
      <c r="G26" s="102" t="str">
        <f>IF(C25="","",IF(C23-P26&gt;=C25,P26+(C23-P26-C25),P26))</f>
        <v/>
      </c>
      <c r="H26" s="116"/>
      <c r="I26" s="113"/>
      <c r="J26" s="61"/>
      <c r="K26" s="64"/>
      <c r="L26" s="63"/>
      <c r="O26" s="78" t="s">
        <v>25</v>
      </c>
      <c r="P26" s="79">
        <f>IF($C$24&gt;=70,$Z$12,IF($C$24&gt;=60,$Z$11,IF($C$24&gt;=50,$Z$10,IF($C$24&gt;=40,$Z$9,IF($C$24&gt;=30,$Z$8,$Z$7)))))</f>
        <v>24100</v>
      </c>
      <c r="S26" s="47">
        <v>50000</v>
      </c>
    </row>
    <row r="27" spans="1:19" ht="33" customHeight="1" x14ac:dyDescent="0.15">
      <c r="A27" s="110"/>
      <c r="B27" s="117"/>
      <c r="C27" s="118"/>
      <c r="D27" s="103" t="s">
        <v>59</v>
      </c>
      <c r="E27" s="103" t="s">
        <v>60</v>
      </c>
      <c r="F27" s="103" t="s">
        <v>61</v>
      </c>
      <c r="G27" s="103" t="s">
        <v>62</v>
      </c>
      <c r="H27" s="116"/>
      <c r="I27" s="113"/>
      <c r="O27" s="78" t="s">
        <v>42</v>
      </c>
      <c r="P27" s="79">
        <f>IF($C$24&gt;=70,$AA$12,IF($C$24&gt;=60,$AA$11,IF($C$24&gt;=50,$AA$10,IF($C$24&gt;=40,$AA$9,IF($C$24&gt;=30,$AA$8,$AA$7)))))</f>
        <v>27500</v>
      </c>
      <c r="S27" s="47">
        <v>40000</v>
      </c>
    </row>
    <row r="28" spans="1:19" ht="33" customHeight="1" thickBot="1" x14ac:dyDescent="0.2">
      <c r="A28" s="111"/>
      <c r="B28" s="119"/>
      <c r="C28" s="120"/>
      <c r="D28" s="85" t="str">
        <f>IF(C25="","",IF(C23-P27&gt;=40000,P27+(C23-P27-40000),P27))</f>
        <v/>
      </c>
      <c r="E28" s="85" t="str">
        <f>IF(C25="","",IF(C23-P28&gt;=40000,P28+(C23-P28-40000),P28))</f>
        <v/>
      </c>
      <c r="F28" s="85" t="str">
        <f>IF(C25="","",MIN(IF(C23-R23&gt;=40000,R23+(C23-R23-40000),R23),C23))</f>
        <v/>
      </c>
      <c r="G28" s="85" t="str">
        <f>IF(C25="","",MIN(IF(C23-R24&gt;=40000,R24+(C23-R24-40000),R24),C23))</f>
        <v/>
      </c>
      <c r="H28" s="72"/>
      <c r="I28" s="114"/>
      <c r="M28" s="4"/>
      <c r="N28" s="4"/>
      <c r="O28" s="80" t="s">
        <v>43</v>
      </c>
      <c r="P28" s="81">
        <f>IF($C$24&gt;=70,$AB$12,IF($C$24&gt;=60,$AB$11,IF($C$24&gt;=50,$AB$10,IF($C$24&gt;=40,$AB$9,IF($C$24&gt;=30,$AB$8,$AB$7)))))</f>
        <v>31700</v>
      </c>
      <c r="S28" s="47"/>
    </row>
    <row r="29" spans="1:19" s="5" customFormat="1" ht="33" customHeight="1" thickBot="1" x14ac:dyDescent="0.2">
      <c r="A29" s="109"/>
      <c r="B29" s="87" t="s">
        <v>18</v>
      </c>
      <c r="C29" s="104"/>
      <c r="D29" s="105"/>
      <c r="E29" s="90" t="str">
        <f>IF(C31="","",EOMONTH(D29,0))</f>
        <v/>
      </c>
      <c r="F29" s="91" t="str">
        <f>IF(A29="","",IF(D29="","",1))</f>
        <v/>
      </c>
      <c r="G29" s="91" t="str">
        <f>IF(A29="","",L30-L31)</f>
        <v/>
      </c>
      <c r="H29" s="71" t="str">
        <f>IF(A29="","",G29*F29)</f>
        <v/>
      </c>
      <c r="I29" s="112"/>
      <c r="J29" s="52" t="s">
        <v>37</v>
      </c>
      <c r="K29" s="59" t="e">
        <f>DATEDIF(M29,E29,"D")+1</f>
        <v>#VALUE!</v>
      </c>
      <c r="L29" s="59" t="e">
        <f>DATEDIF(D29,E29,"D")+1</f>
        <v>#VALUE!</v>
      </c>
      <c r="M29" s="60">
        <f>D29-DAY(D29)+1</f>
        <v>1</v>
      </c>
      <c r="N29" s="52"/>
      <c r="O29" s="76" t="s">
        <v>22</v>
      </c>
      <c r="P29" s="77">
        <f>IF($C$30&gt;=70,$W$12,IF($C$30&gt;=60,$W$11,IF($C$30&gt;=50,$W$10,IF($C$30&gt;=40,$W$9,IF($C$30&gt;=30,$W$8,$W$7)))))</f>
        <v>16100</v>
      </c>
      <c r="Q29" s="76" t="s">
        <v>51</v>
      </c>
      <c r="R29" s="77">
        <f>IF($C$12&gt;=70,$AC$12,IF($C$12&gt;=60,$AC$11,IF($C$12&gt;=50,$AC$10,IF($C$6&gt;=40,$AC$9,IF($C$6&gt;=30,$AC$8,$AC$7)))))</f>
        <v>37100</v>
      </c>
      <c r="S29" s="47">
        <v>80000</v>
      </c>
    </row>
    <row r="30" spans="1:19" ht="33" customHeight="1" thickBot="1" x14ac:dyDescent="0.2">
      <c r="A30" s="110"/>
      <c r="B30" s="92" t="s">
        <v>5</v>
      </c>
      <c r="C30" s="106"/>
      <c r="D30" s="94" t="str">
        <f>IF(D29="","",IF(E29=DATE(YEAR(E29),3,31),"",E29+1))</f>
        <v/>
      </c>
      <c r="E30" s="95" t="str">
        <f>IF(D30="","",IF(MONTH(D30)&gt;3,DATE(YEAR(D30)+1,3,31),DATE(YEAR(D30),3,31)))</f>
        <v/>
      </c>
      <c r="F30" s="96" t="str">
        <f>IF(D30="","",DATEDIF(D30,E30,"M")+1)</f>
        <v/>
      </c>
      <c r="G30" s="96" t="str">
        <f>IF(D30="","",IF(C29-D32&gt;C31,C31,C29-D32))</f>
        <v/>
      </c>
      <c r="H30" s="19" t="str">
        <f>IF(D30="","",F30*G30)</f>
        <v/>
      </c>
      <c r="I30" s="113"/>
      <c r="J30" s="61" t="s">
        <v>38</v>
      </c>
      <c r="K30" s="62" t="e">
        <f>C29/$K$5</f>
        <v>#VALUE!</v>
      </c>
      <c r="L30" s="63" t="e">
        <f>ROUND(K30*L29,0)</f>
        <v>#VALUE!</v>
      </c>
      <c r="O30" s="78" t="s">
        <v>23</v>
      </c>
      <c r="P30" s="79">
        <f>IF($C$30&gt;=70,$X$12,IF($C$30&gt;=60,$X$11,IF($C$30&gt;=50,$X$10,IF($C$30&gt;=40,$X$9,IF($C$30&gt;=30,$X$8,$X$7)))))</f>
        <v>18600</v>
      </c>
      <c r="Q30" s="80" t="s">
        <v>52</v>
      </c>
      <c r="R30" s="81">
        <f>IF($C$12&gt;=70,$AD$12,IF($C$12&gt;=60,$AD$11,IF($C$12&gt;=50,$AD$10,IF($C$12&gt;=40,$AD$9,IF($C$12&gt;=30,$AD$8,$AD$7)))))</f>
        <v>42800</v>
      </c>
      <c r="S30" s="47">
        <v>70000</v>
      </c>
    </row>
    <row r="31" spans="1:19" ht="33" customHeight="1" thickBot="1" x14ac:dyDescent="0.2">
      <c r="A31" s="110"/>
      <c r="B31" s="97" t="s">
        <v>29</v>
      </c>
      <c r="C31" s="104"/>
      <c r="D31" s="98" t="s">
        <v>55</v>
      </c>
      <c r="E31" s="99" t="s">
        <v>56</v>
      </c>
      <c r="F31" s="99" t="s">
        <v>57</v>
      </c>
      <c r="G31" s="100" t="s">
        <v>58</v>
      </c>
      <c r="H31" s="115" t="str">
        <f>IF(A29="","",SUM(H29:H30))</f>
        <v/>
      </c>
      <c r="I31" s="113"/>
      <c r="J31" s="61" t="s">
        <v>39</v>
      </c>
      <c r="K31" s="64" t="e">
        <f>D32/$K$5</f>
        <v>#VALUE!</v>
      </c>
      <c r="L31" s="63" t="e">
        <f>ROUND(K31*L29,0)</f>
        <v>#VALUE!</v>
      </c>
      <c r="O31" s="78" t="s">
        <v>24</v>
      </c>
      <c r="P31" s="79">
        <f>IF($C$30&gt;=70,$Y$12,IF($C$30&gt;=60,$Y$11,IF($C$30&gt;=50,$Y$10,IF($C$30&gt;=40,$Y$9,IF($C$30&gt;=30,$Y$8,$Y$7)))))</f>
        <v>21300</v>
      </c>
      <c r="S31" s="47">
        <v>60000</v>
      </c>
    </row>
    <row r="32" spans="1:19" ht="33" customHeight="1" x14ac:dyDescent="0.15">
      <c r="A32" s="110"/>
      <c r="B32" s="117" t="s">
        <v>30</v>
      </c>
      <c r="C32" s="118"/>
      <c r="D32" s="101" t="str">
        <f>IF(C31="","",IF(C29-P29&gt;=C31,(P29+(C29-P29-C31)),P29))</f>
        <v/>
      </c>
      <c r="E32" s="101" t="str">
        <f>IF(C31="","",IF(C29-P30&gt;=C31,P30+(C29-P30-C31),P30))</f>
        <v/>
      </c>
      <c r="F32" s="101" t="str">
        <f>IF(C31="","",IF(C29-P31&gt;=C31,P31+(C29-P31-C31),P31))</f>
        <v/>
      </c>
      <c r="G32" s="102" t="str">
        <f>IF(C31="","",IF(C29-P32&gt;=C31,P32+(C29-P32-C31),P32))</f>
        <v/>
      </c>
      <c r="H32" s="116"/>
      <c r="I32" s="113"/>
      <c r="J32" s="61"/>
      <c r="K32" s="64"/>
      <c r="L32" s="63"/>
      <c r="O32" s="78" t="s">
        <v>25</v>
      </c>
      <c r="P32" s="79">
        <f>IF($C$30&gt;=70,$Z$12,IF($C$30&gt;=60,$Z$11,IF($C$30&gt;=50,$Z$10,IF($C$30&gt;=40,$Z$9,IF($C$30&gt;=30,$Z$8,$Z$7)))))</f>
        <v>24100</v>
      </c>
      <c r="S32" s="47">
        <v>50000</v>
      </c>
    </row>
    <row r="33" spans="1:19" ht="33" customHeight="1" x14ac:dyDescent="0.15">
      <c r="A33" s="110"/>
      <c r="B33" s="117"/>
      <c r="C33" s="118"/>
      <c r="D33" s="103" t="s">
        <v>59</v>
      </c>
      <c r="E33" s="103" t="s">
        <v>60</v>
      </c>
      <c r="F33" s="103" t="s">
        <v>61</v>
      </c>
      <c r="G33" s="103" t="s">
        <v>62</v>
      </c>
      <c r="H33" s="116"/>
      <c r="I33" s="113"/>
      <c r="O33" s="78" t="s">
        <v>42</v>
      </c>
      <c r="P33" s="79">
        <f>IF($C$30&gt;=70,$AA$12,IF($C$30&gt;=60,$AA$11,IF($C$30&gt;=50,$AA$10,IF($C$30&gt;=40,$AA$9,IF($C$30&gt;=30,$AA$8,$AA$7)))))</f>
        <v>27500</v>
      </c>
      <c r="S33" s="47">
        <v>40000</v>
      </c>
    </row>
    <row r="34" spans="1:19" ht="33" customHeight="1" thickBot="1" x14ac:dyDescent="0.2">
      <c r="A34" s="111"/>
      <c r="B34" s="119"/>
      <c r="C34" s="120"/>
      <c r="D34" s="85" t="str">
        <f>IF(C31="","",IF(C29-P33&gt;=40000,P33+(C29-P33-40000),P33))</f>
        <v/>
      </c>
      <c r="E34" s="85" t="str">
        <f>IF(C31="","",IF(C29-P34&gt;=40000,P34+(C29-P34-40000),P34))</f>
        <v/>
      </c>
      <c r="F34" s="85" t="str">
        <f>IF(C31="","",MIN(IF(C29-R29&gt;=40000,R29+(C29-R29-40000),R29),C29))</f>
        <v/>
      </c>
      <c r="G34" s="85" t="str">
        <f>IF(C31="","",MIN(IF(C29-R30&gt;=40000,R30+(C29-R30-40000),R30),C29))</f>
        <v/>
      </c>
      <c r="H34" s="72"/>
      <c r="I34" s="114"/>
      <c r="M34" s="4"/>
      <c r="N34" s="4"/>
      <c r="O34" s="80" t="s">
        <v>43</v>
      </c>
      <c r="P34" s="81">
        <f>IF($C$30&gt;=70,$AB$12,IF($C$30&gt;=60,$AB$11,IF($C$30&gt;=50,$AB$10,IF($C$30&gt;=40,$AB$9,IF($C$30&gt;=30,$AB$8,$AB$7)))))</f>
        <v>31700</v>
      </c>
      <c r="S34" s="47"/>
    </row>
    <row r="35" spans="1:19" ht="35.1" customHeight="1" thickBot="1" x14ac:dyDescent="0.2">
      <c r="A35" s="121" t="s">
        <v>47</v>
      </c>
      <c r="B35" s="121"/>
      <c r="C35" s="121"/>
      <c r="D35" s="107"/>
      <c r="E35" s="107"/>
      <c r="F35" s="107"/>
      <c r="G35" s="108" t="s">
        <v>6</v>
      </c>
      <c r="H35" s="74" t="str">
        <f>IF(A5="","",SUM(H7,H13,H19,H25,H31))</f>
        <v/>
      </c>
      <c r="I35" s="73"/>
      <c r="O35" s="27"/>
    </row>
    <row r="36" spans="1:19" customFormat="1" ht="30" customHeight="1" x14ac:dyDescent="0.15">
      <c r="A36" s="29"/>
      <c r="F36" s="29"/>
      <c r="G36" s="29"/>
      <c r="H36" s="30"/>
      <c r="I36" s="30"/>
      <c r="J36" s="51"/>
      <c r="K36" s="52"/>
      <c r="L36" s="52"/>
      <c r="M36" s="52"/>
      <c r="N36" s="52"/>
      <c r="O36" s="28"/>
      <c r="P36" s="24"/>
      <c r="Q36" s="9"/>
      <c r="R36" s="9"/>
      <c r="S36" s="9"/>
    </row>
  </sheetData>
  <sheetProtection selectLockedCells="1"/>
  <mergeCells count="27">
    <mergeCell ref="B1:D1"/>
    <mergeCell ref="B2:D2"/>
    <mergeCell ref="B4:C4"/>
    <mergeCell ref="D4:E4"/>
    <mergeCell ref="A5:A10"/>
    <mergeCell ref="U5:V5"/>
    <mergeCell ref="W5:AB5"/>
    <mergeCell ref="H7:H9"/>
    <mergeCell ref="B8:C10"/>
    <mergeCell ref="A11:A16"/>
    <mergeCell ref="I11:I16"/>
    <mergeCell ref="H13:H15"/>
    <mergeCell ref="B14:C16"/>
    <mergeCell ref="I5:I10"/>
    <mergeCell ref="A17:A22"/>
    <mergeCell ref="I17:I22"/>
    <mergeCell ref="H19:H21"/>
    <mergeCell ref="B20:C22"/>
    <mergeCell ref="A23:A28"/>
    <mergeCell ref="I23:I28"/>
    <mergeCell ref="H25:H27"/>
    <mergeCell ref="B26:C28"/>
    <mergeCell ref="A29:A34"/>
    <mergeCell ref="I29:I34"/>
    <mergeCell ref="H31:H33"/>
    <mergeCell ref="B32:C34"/>
    <mergeCell ref="A35:C35"/>
  </mergeCells>
  <phoneticPr fontId="1"/>
  <dataValidations count="1">
    <dataValidation type="list" operator="lessThanOrEqual" allowBlank="1" showInputMessage="1" showErrorMessage="1" sqref="C7 C13 C19 C25 C31" xr:uid="{00000000-0002-0000-0000-000000000000}">
      <formula1>$S$5:$S$10</formula1>
    </dataValidation>
  </dataValidation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6"/>
  <sheetViews>
    <sheetView view="pageBreakPreview" topLeftCell="A11" zoomScale="70" zoomScaleNormal="55" zoomScaleSheetLayoutView="70" workbookViewId="0">
      <selection activeCell="D10" sqref="D10"/>
    </sheetView>
  </sheetViews>
  <sheetFormatPr defaultRowHeight="18.75" x14ac:dyDescent="0.15"/>
  <cols>
    <col min="1" max="1" width="28.125" style="5" customWidth="1"/>
    <col min="2" max="5" width="28.125" style="4" customWidth="1"/>
    <col min="6" max="7" width="28.125" style="5" customWidth="1"/>
    <col min="8" max="9" width="28.125" style="6" customWidth="1"/>
    <col min="10" max="10" width="12.375" style="51" customWidth="1"/>
    <col min="11" max="14" width="12.375" style="52" customWidth="1"/>
    <col min="15" max="15" width="13.375" style="28" customWidth="1"/>
    <col min="16" max="16" width="13.375" style="24" customWidth="1"/>
    <col min="17" max="18" width="13.375" style="8" customWidth="1"/>
    <col min="19" max="19" width="17.875" style="8" bestFit="1" customWidth="1"/>
    <col min="20" max="20" width="9" style="4"/>
    <col min="21" max="21" width="5.75" style="4" bestFit="1" customWidth="1"/>
    <col min="22" max="22" width="9.5" style="4" bestFit="1" customWidth="1"/>
    <col min="23" max="26" width="8.5" style="4" bestFit="1" customWidth="1"/>
    <col min="27" max="28" width="8.125" style="4" bestFit="1" customWidth="1"/>
  </cols>
  <sheetData>
    <row r="1" spans="1:30" ht="21.75" thickBot="1" x14ac:dyDescent="0.2">
      <c r="A1" s="49" t="s">
        <v>26</v>
      </c>
      <c r="B1" s="126" t="s">
        <v>3</v>
      </c>
      <c r="C1" s="126"/>
      <c r="D1" s="126"/>
      <c r="E1" s="50"/>
      <c r="F1" s="4"/>
      <c r="G1" s="50"/>
      <c r="H1" s="66" t="s">
        <v>8</v>
      </c>
      <c r="I1" s="31">
        <v>44656</v>
      </c>
      <c r="O1" s="23"/>
      <c r="P1" s="43"/>
    </row>
    <row r="2" spans="1:30" ht="19.5" thickBot="1" x14ac:dyDescent="0.2">
      <c r="A2" s="7" t="s">
        <v>19</v>
      </c>
      <c r="B2" s="133" t="s">
        <v>28</v>
      </c>
      <c r="C2" s="134"/>
      <c r="D2" s="135"/>
      <c r="I2" s="53"/>
      <c r="O2" s="25"/>
      <c r="P2" s="26"/>
    </row>
    <row r="3" spans="1:30" x14ac:dyDescent="0.15">
      <c r="A3" s="54"/>
      <c r="B3" s="55"/>
      <c r="C3" s="55"/>
      <c r="D3" s="55"/>
      <c r="E3" s="56"/>
      <c r="F3" s="57"/>
      <c r="I3" s="58"/>
      <c r="O3" s="25"/>
      <c r="P3" s="26"/>
    </row>
    <row r="4" spans="1:30" ht="19.5" thickBot="1" x14ac:dyDescent="0.2">
      <c r="A4" s="68" t="s">
        <v>4</v>
      </c>
      <c r="B4" s="136" t="s">
        <v>7</v>
      </c>
      <c r="C4" s="137"/>
      <c r="D4" s="138" t="s">
        <v>20</v>
      </c>
      <c r="E4" s="138"/>
      <c r="F4" s="68" t="s">
        <v>2</v>
      </c>
      <c r="G4" s="68" t="s">
        <v>0</v>
      </c>
      <c r="H4" s="68" t="s">
        <v>1</v>
      </c>
      <c r="I4" s="68" t="s">
        <v>36</v>
      </c>
      <c r="O4" s="41"/>
      <c r="P4" s="42" t="s">
        <v>27</v>
      </c>
      <c r="S4" s="48" t="s">
        <v>35</v>
      </c>
    </row>
    <row r="5" spans="1:30" ht="18" thickBot="1" x14ac:dyDescent="0.2">
      <c r="A5" s="139">
        <v>105</v>
      </c>
      <c r="B5" s="69" t="s">
        <v>18</v>
      </c>
      <c r="C5" s="44">
        <v>60000</v>
      </c>
      <c r="D5" s="32">
        <v>44686</v>
      </c>
      <c r="E5" s="70">
        <f>IF(C7="","",EOMONTH(D5,0))</f>
        <v>44712</v>
      </c>
      <c r="F5" s="71">
        <f>IF(A5="","",IF(D5="","",1))</f>
        <v>1</v>
      </c>
      <c r="G5" s="71">
        <f>IF(A5="","",L6-L7)</f>
        <v>33532</v>
      </c>
      <c r="H5" s="71">
        <f>IF(A5="","",G5*F5)</f>
        <v>33532</v>
      </c>
      <c r="I5" s="112"/>
      <c r="J5" s="52" t="s">
        <v>37</v>
      </c>
      <c r="K5" s="59">
        <f>DATEDIF(M5,E5,"D")+1</f>
        <v>31</v>
      </c>
      <c r="L5" s="59">
        <f>DATEDIF(D5,E5,"D")+1</f>
        <v>27</v>
      </c>
      <c r="M5" s="60">
        <f>D5-DAY(D5)+1</f>
        <v>44682</v>
      </c>
      <c r="O5" s="76" t="s">
        <v>22</v>
      </c>
      <c r="P5" s="77">
        <f>IF($C$6&gt;=70,$W$12,IF($C$6&gt;=60,$W$11,IF($C$6&gt;=50,$W$10,IF($C$6&gt;=40,$W$9,IF($C$6&gt;=30,$W$8,$W$7)))))</f>
        <v>21500</v>
      </c>
      <c r="Q5" s="76" t="s">
        <v>51</v>
      </c>
      <c r="R5" s="77">
        <f>IF($C$6&gt;=70,$AC$12,IF($C$6&gt;=60,$AC$11,IF($C$6&gt;=50,$AC$10,IF($C$6&gt;=40,$AC$9,IF($C$6&gt;=30,$AC$8,$AC$7)))))</f>
        <v>49500</v>
      </c>
      <c r="S5" s="47">
        <v>80000</v>
      </c>
      <c r="T5" s="5"/>
      <c r="U5" s="122" t="s">
        <v>10</v>
      </c>
      <c r="V5" s="123"/>
      <c r="W5" s="124" t="s">
        <v>21</v>
      </c>
      <c r="X5" s="125"/>
      <c r="Y5" s="125"/>
      <c r="Z5" s="125"/>
      <c r="AA5" s="125"/>
      <c r="AB5" s="125"/>
    </row>
    <row r="6" spans="1:30" ht="18" thickBot="1" x14ac:dyDescent="0.2">
      <c r="A6" s="140"/>
      <c r="B6" s="22" t="s">
        <v>5</v>
      </c>
      <c r="C6" s="45">
        <v>37.200000000000003</v>
      </c>
      <c r="D6" s="20">
        <f>IF(D5="","",IF(E5=DATE(YEAR(E5),3,31),"",E5+1))</f>
        <v>44713</v>
      </c>
      <c r="E6" s="18">
        <f>IF(D6="","",IF(MONTH(D6)&gt;3,DATE(YEAR(D6)+1,3,31),DATE(YEAR(D6),3,31)))</f>
        <v>45016</v>
      </c>
      <c r="F6" s="19">
        <f>IF(D6="","",DATEDIF(D6,E6,"M")+1)</f>
        <v>10</v>
      </c>
      <c r="G6" s="19">
        <f>IF(D6="","",IF(C5-D8&gt;C7,C7,C5-D8))</f>
        <v>38500</v>
      </c>
      <c r="H6" s="19">
        <f>IF(D6="","",F6*G6)</f>
        <v>385000</v>
      </c>
      <c r="I6" s="113"/>
      <c r="J6" s="61" t="s">
        <v>38</v>
      </c>
      <c r="K6" s="62">
        <f>C5/$K$5</f>
        <v>1935.483870967742</v>
      </c>
      <c r="L6" s="63">
        <f>ROUND(K6*L5,0)</f>
        <v>52258</v>
      </c>
      <c r="O6" s="78" t="s">
        <v>23</v>
      </c>
      <c r="P6" s="79">
        <f>IF($C$6&gt;=70,$X$12,IF($C$6&gt;=60,$X$11,IF($C$6&gt;=50,$X$10,IF($C$6&gt;=40,$X$9,IF($C$6&gt;=30,$X$8,$X$7)))))</f>
        <v>24900</v>
      </c>
      <c r="Q6" s="80" t="s">
        <v>52</v>
      </c>
      <c r="R6" s="81">
        <f>IF($C$6&gt;=70,$AD$12,IF($C$6&gt;=60,$AD$11,IF($C$6&gt;=50,$AD$10,IF($C$6&gt;=40,$AD$9,IF($C$6&gt;=30,$AD$8,$AD$7)))))</f>
        <v>57100</v>
      </c>
      <c r="S6" s="47">
        <v>70000</v>
      </c>
      <c r="U6" s="15" t="s">
        <v>16</v>
      </c>
      <c r="V6" s="15" t="s">
        <v>17</v>
      </c>
      <c r="W6" s="15" t="s">
        <v>11</v>
      </c>
      <c r="X6" s="15" t="s">
        <v>12</v>
      </c>
      <c r="Y6" s="15" t="s">
        <v>13</v>
      </c>
      <c r="Z6" s="15" t="s">
        <v>14</v>
      </c>
      <c r="AA6" s="15" t="s">
        <v>44</v>
      </c>
      <c r="AB6" s="15" t="s">
        <v>45</v>
      </c>
      <c r="AC6" s="15" t="s">
        <v>53</v>
      </c>
      <c r="AD6" s="15" t="s">
        <v>54</v>
      </c>
    </row>
    <row r="7" spans="1:30" ht="29.25" thickBot="1" x14ac:dyDescent="0.2">
      <c r="A7" s="140"/>
      <c r="B7" s="21" t="s">
        <v>29</v>
      </c>
      <c r="C7" s="44">
        <v>80000</v>
      </c>
      <c r="D7" s="67" t="s">
        <v>31</v>
      </c>
      <c r="E7" s="38" t="s">
        <v>33</v>
      </c>
      <c r="F7" s="38" t="s">
        <v>32</v>
      </c>
      <c r="G7" s="39" t="s">
        <v>34</v>
      </c>
      <c r="H7" s="115">
        <f>IF(A5="","",SUM(H5:H6))</f>
        <v>418532</v>
      </c>
      <c r="I7" s="113"/>
      <c r="J7" s="61" t="s">
        <v>39</v>
      </c>
      <c r="K7" s="64">
        <f>D8/$K$5</f>
        <v>693.54838709677415</v>
      </c>
      <c r="L7" s="63">
        <f>ROUND(K7*L5,0)</f>
        <v>18726</v>
      </c>
      <c r="O7" s="78" t="s">
        <v>24</v>
      </c>
      <c r="P7" s="79">
        <f>IF($C$6&gt;=70,$Y$12,IF($C$6&gt;=60,$Y$11,IF($C$6&gt;=50,$Y$10,IF($C$6&gt;=40,$Y$9,IF($C$6&gt;=30,$Y$8,$Y$7)))))</f>
        <v>28400</v>
      </c>
      <c r="S7" s="47">
        <v>60000</v>
      </c>
      <c r="U7" s="2">
        <v>0</v>
      </c>
      <c r="V7" s="2">
        <v>30</v>
      </c>
      <c r="W7" s="3">
        <v>16100</v>
      </c>
      <c r="X7" s="3">
        <v>18600</v>
      </c>
      <c r="Y7" s="3">
        <v>21300</v>
      </c>
      <c r="Z7" s="3">
        <v>24100</v>
      </c>
      <c r="AA7" s="3">
        <v>27500</v>
      </c>
      <c r="AB7" s="3">
        <v>31700</v>
      </c>
      <c r="AC7" s="3">
        <v>37100</v>
      </c>
      <c r="AD7" s="3">
        <v>42800</v>
      </c>
    </row>
    <row r="8" spans="1:30" x14ac:dyDescent="0.15">
      <c r="A8" s="140"/>
      <c r="B8" s="142" t="s">
        <v>30</v>
      </c>
      <c r="C8" s="143"/>
      <c r="D8" s="36">
        <f>IF(C7="","",IF(C5-P5&gt;=C7,(P5+(C5-P5-C7)),P5))</f>
        <v>21500</v>
      </c>
      <c r="E8" s="36">
        <f>IF(C7="","",IF(C5-P6&gt;=C7,P6+(C5-P6-C7),P6))</f>
        <v>24900</v>
      </c>
      <c r="F8" s="36">
        <f>IF(C7="","",IF(C5-P7&gt;=C7,P7+(C5-P7-C7),P7))</f>
        <v>28400</v>
      </c>
      <c r="G8" s="37">
        <f>IF(C7="","",IF(C5-P8&gt;=C7,P8+(C5-P8-C7),P8))</f>
        <v>32100</v>
      </c>
      <c r="H8" s="116"/>
      <c r="I8" s="113"/>
      <c r="J8" s="61"/>
      <c r="K8" s="64"/>
      <c r="L8" s="63"/>
      <c r="O8" s="78" t="s">
        <v>25</v>
      </c>
      <c r="P8" s="79">
        <f>IF($C$6&gt;=70,$Z$12,IF($C$6&gt;=60,$Z$11,IF($C$6&gt;=50,$Z$10,IF($C$6&gt;=40,$Z$9,IF($C$6&gt;=30,$Z$8,$Z$7)))))</f>
        <v>32100</v>
      </c>
      <c r="S8" s="47">
        <v>50000</v>
      </c>
      <c r="U8" s="2">
        <v>30</v>
      </c>
      <c r="V8" s="2">
        <v>40</v>
      </c>
      <c r="W8" s="3">
        <v>21500</v>
      </c>
      <c r="X8" s="3">
        <v>24900</v>
      </c>
      <c r="Y8" s="3">
        <v>28400</v>
      </c>
      <c r="Z8" s="3">
        <v>32100</v>
      </c>
      <c r="AA8" s="3">
        <v>36700</v>
      </c>
      <c r="AB8" s="3">
        <v>42300</v>
      </c>
      <c r="AC8" s="3">
        <v>49500</v>
      </c>
      <c r="AD8" s="3">
        <v>57100</v>
      </c>
    </row>
    <row r="9" spans="1:30" ht="26.25" x14ac:dyDescent="0.15">
      <c r="A9" s="140"/>
      <c r="B9" s="142"/>
      <c r="C9" s="143"/>
      <c r="D9" s="46" t="s">
        <v>40</v>
      </c>
      <c r="E9" s="46" t="s">
        <v>41</v>
      </c>
      <c r="F9" s="103" t="s">
        <v>61</v>
      </c>
      <c r="G9" s="103" t="s">
        <v>62</v>
      </c>
      <c r="H9" s="116"/>
      <c r="I9" s="113"/>
      <c r="O9" s="78" t="s">
        <v>42</v>
      </c>
      <c r="P9" s="79">
        <f>IF($C$6&gt;=70,$AA$12,IF($C$6&gt;=60,$AA$11,IF($C$6&gt;=50,$AA$10,IF($C$6&gt;=40,$AA$9,IF($C$6&gt;=30,$AA$8,$AA$7)))))</f>
        <v>36700</v>
      </c>
      <c r="S9" s="47">
        <v>40000</v>
      </c>
      <c r="U9" s="2">
        <v>40</v>
      </c>
      <c r="V9" s="2">
        <v>50</v>
      </c>
      <c r="W9" s="3">
        <v>26900</v>
      </c>
      <c r="X9" s="3">
        <v>31100</v>
      </c>
      <c r="Y9" s="3">
        <v>35600</v>
      </c>
      <c r="Z9" s="3">
        <v>40100</v>
      </c>
      <c r="AA9" s="3">
        <v>45900</v>
      </c>
      <c r="AB9" s="3">
        <v>52900</v>
      </c>
      <c r="AC9" s="3">
        <v>61900</v>
      </c>
      <c r="AD9" s="3">
        <v>71400</v>
      </c>
    </row>
    <row r="10" spans="1:30" ht="19.5" thickBot="1" x14ac:dyDescent="0.2">
      <c r="A10" s="141"/>
      <c r="B10" s="144"/>
      <c r="C10" s="145"/>
      <c r="D10" s="35">
        <f>IF(C7="","",IF(C5-P9&gt;=C7,P9+(C5-P9-C7),P9))</f>
        <v>36700</v>
      </c>
      <c r="E10" s="35">
        <f>IF(C7="","",IF(C5-P10&gt;=C7,P10+(C5-P10-C7),P10))</f>
        <v>42300</v>
      </c>
      <c r="F10" s="85">
        <f>IF(C7="","",MIN(IF(C5-R5&gt;=40000,R5+(C5-R5-40000),R5),C5))</f>
        <v>49500</v>
      </c>
      <c r="G10" s="85">
        <f>IF(C7="","",MIN(IF(C5-R6&gt;=40000,R6+(C5-R6-40000),R6),C5))</f>
        <v>57100</v>
      </c>
      <c r="H10" s="72"/>
      <c r="I10" s="114"/>
      <c r="M10" s="4"/>
      <c r="N10" s="4"/>
      <c r="O10" s="80" t="s">
        <v>43</v>
      </c>
      <c r="P10" s="81">
        <f>IF($C$6&gt;=70,$AB$12,IF($C$6&gt;=60,$AB$11,IF($C$6&gt;=50,$AB$10,IF($C$6&gt;=40,$AB$9,IF($C$6&gt;=30,$AB$8,$AB$7)))))</f>
        <v>42300</v>
      </c>
      <c r="S10" s="47"/>
      <c r="U10" s="2">
        <v>50</v>
      </c>
      <c r="V10" s="2">
        <v>60</v>
      </c>
      <c r="W10" s="3">
        <v>32300</v>
      </c>
      <c r="X10" s="3">
        <v>37300</v>
      </c>
      <c r="Y10" s="3">
        <v>42700</v>
      </c>
      <c r="Z10" s="3">
        <v>48200</v>
      </c>
      <c r="AA10" s="3">
        <v>55000</v>
      </c>
      <c r="AB10" s="3">
        <v>63500</v>
      </c>
      <c r="AC10" s="3">
        <v>74300</v>
      </c>
      <c r="AD10" s="3">
        <v>85700</v>
      </c>
    </row>
    <row r="11" spans="1:30" ht="18" thickBot="1" x14ac:dyDescent="0.2">
      <c r="A11" s="139">
        <v>201</v>
      </c>
      <c r="B11" s="69" t="s">
        <v>18</v>
      </c>
      <c r="C11" s="44">
        <v>70000</v>
      </c>
      <c r="D11" s="32">
        <v>44686</v>
      </c>
      <c r="E11" s="70">
        <f>IF(C13="","",EOMONTH(D11,0))</f>
        <v>44712</v>
      </c>
      <c r="F11" s="71">
        <f>IF(A11="","",IF(D11="","",1))</f>
        <v>1</v>
      </c>
      <c r="G11" s="71">
        <f>IF(A11="","",L12-L13)</f>
        <v>37539</v>
      </c>
      <c r="H11" s="71">
        <f>IF(A11="","",G11*F11)</f>
        <v>37539</v>
      </c>
      <c r="I11" s="112"/>
      <c r="J11" s="52" t="s">
        <v>37</v>
      </c>
      <c r="K11" s="59">
        <f>DATEDIF(M11,E11,"D")+1</f>
        <v>31</v>
      </c>
      <c r="L11" s="59">
        <f>DATEDIF(D11,E11,"D")+1</f>
        <v>27</v>
      </c>
      <c r="M11" s="60">
        <f>D11-DAY(D11)+1</f>
        <v>44682</v>
      </c>
      <c r="O11" s="76" t="s">
        <v>22</v>
      </c>
      <c r="P11" s="77">
        <f>IF($C$12&gt;=70,$W$12,IF($C$12&gt;=60,$W$11,IF($C$12&gt;=50,$W$10,IF($C$12&gt;=40,$W$9,IF($C$12&gt;=30,$W$8,$W$7)))))</f>
        <v>26900</v>
      </c>
      <c r="Q11" s="76" t="s">
        <v>51</v>
      </c>
      <c r="R11" s="77">
        <f>IF($C$6&gt;=70,$AC$12,IF($C$6&gt;=60,$AC$11,IF($C$6&gt;=50,$AC$10,IF($C$6&gt;=40,$AC$9,IF($C$6&gt;=30,$AC$8,$AC$7)))))</f>
        <v>49500</v>
      </c>
      <c r="S11" s="47">
        <v>80000</v>
      </c>
      <c r="T11" s="5"/>
      <c r="U11" s="2">
        <v>60</v>
      </c>
      <c r="V11" s="2">
        <v>70</v>
      </c>
      <c r="W11" s="3">
        <v>37700</v>
      </c>
      <c r="X11" s="3">
        <v>43600</v>
      </c>
      <c r="Y11" s="3">
        <v>49800</v>
      </c>
      <c r="Z11" s="3">
        <v>56200</v>
      </c>
      <c r="AA11" s="3">
        <v>64200</v>
      </c>
      <c r="AB11" s="3">
        <v>74100</v>
      </c>
      <c r="AC11" s="3">
        <v>86700</v>
      </c>
      <c r="AD11" s="3">
        <v>100000</v>
      </c>
    </row>
    <row r="12" spans="1:30" ht="18" thickBot="1" x14ac:dyDescent="0.2">
      <c r="A12" s="140"/>
      <c r="B12" s="22" t="s">
        <v>5</v>
      </c>
      <c r="C12" s="45">
        <v>40</v>
      </c>
      <c r="D12" s="20">
        <f>IF(D11="","",IF(E11=DATE(YEAR(E11),3,31),"",E11+1))</f>
        <v>44713</v>
      </c>
      <c r="E12" s="18">
        <f>IF(D12="","",IF(MONTH(D12)&gt;3,DATE(YEAR(D12)+1,3,31),DATE(YEAR(D12),3,31)))</f>
        <v>45016</v>
      </c>
      <c r="F12" s="19">
        <f>IF(D12="","",DATEDIF(D12,E12,"M")+1)</f>
        <v>10</v>
      </c>
      <c r="G12" s="19">
        <f>IF(D12="","",IF(C11-D14&gt;C13,C13,C11-D14))</f>
        <v>43100</v>
      </c>
      <c r="H12" s="19">
        <f>IF(D12="","",F12*G12)</f>
        <v>431000</v>
      </c>
      <c r="I12" s="113"/>
      <c r="J12" s="61" t="s">
        <v>38</v>
      </c>
      <c r="K12" s="62">
        <f>C11/$K$5</f>
        <v>2258.0645161290322</v>
      </c>
      <c r="L12" s="63">
        <f>ROUND(K12*L11,0)</f>
        <v>60968</v>
      </c>
      <c r="O12" s="78" t="s">
        <v>23</v>
      </c>
      <c r="P12" s="79">
        <f>IF($C$12&gt;=70,$X$12,IF($C$12&gt;=60,$X$11,IF($C$12&gt;=50,$X$10,IF($C$12&gt;=40,$X$9,IF($C$12&gt;=30,$X$8,$X$7)))))</f>
        <v>31100</v>
      </c>
      <c r="Q12" s="80" t="s">
        <v>52</v>
      </c>
      <c r="R12" s="81">
        <f>IF($C$6&gt;=70,$AD$12,IF($C$6&gt;=60,$AD$11,IF($C$6&gt;=50,$AD$10,IF($C$6&gt;=40,$AD$9,IF($C$6&gt;=30,$AD$8,$AD$7)))))</f>
        <v>57100</v>
      </c>
      <c r="S12" s="47">
        <v>70000</v>
      </c>
      <c r="U12" s="2">
        <v>70</v>
      </c>
      <c r="V12" s="2">
        <v>99999999</v>
      </c>
      <c r="W12" s="3">
        <v>43100</v>
      </c>
      <c r="X12" s="3">
        <v>49800</v>
      </c>
      <c r="Y12" s="3">
        <v>56900</v>
      </c>
      <c r="Z12" s="3">
        <v>64200</v>
      </c>
      <c r="AA12" s="3">
        <v>73400</v>
      </c>
      <c r="AB12" s="3">
        <v>84700</v>
      </c>
      <c r="AC12" s="3">
        <v>99100</v>
      </c>
      <c r="AD12" s="3">
        <v>114300</v>
      </c>
    </row>
    <row r="13" spans="1:30" ht="29.25" thickBot="1" x14ac:dyDescent="0.2">
      <c r="A13" s="140"/>
      <c r="B13" s="21" t="s">
        <v>29</v>
      </c>
      <c r="C13" s="44">
        <v>80000</v>
      </c>
      <c r="D13" s="67" t="s">
        <v>31</v>
      </c>
      <c r="E13" s="38" t="s">
        <v>33</v>
      </c>
      <c r="F13" s="38" t="s">
        <v>32</v>
      </c>
      <c r="G13" s="39" t="s">
        <v>34</v>
      </c>
      <c r="H13" s="115">
        <f>IF(A11="","",SUM(H11:H12))</f>
        <v>468539</v>
      </c>
      <c r="I13" s="113"/>
      <c r="J13" s="61" t="s">
        <v>39</v>
      </c>
      <c r="K13" s="64">
        <f>D14/$K$5</f>
        <v>867.74193548387098</v>
      </c>
      <c r="L13" s="63">
        <f>ROUND(K13*L11,0)</f>
        <v>23429</v>
      </c>
      <c r="O13" s="78" t="s">
        <v>24</v>
      </c>
      <c r="P13" s="79">
        <f>IF($C$12&gt;=70,$Y$12,IF($C$12&gt;=60,$Y$11,IF($C$12&gt;=50,$Y$10,IF($C$12&gt;=40,$Y$9,IF($C$12&gt;=30,$Y$8,$Y$7)))))</f>
        <v>35600</v>
      </c>
      <c r="S13" s="47">
        <v>60000</v>
      </c>
      <c r="U13" s="1"/>
      <c r="V13" s="1"/>
      <c r="W13" s="1"/>
      <c r="X13" s="1"/>
      <c r="Y13" s="1"/>
      <c r="Z13" s="1"/>
    </row>
    <row r="14" spans="1:30" x14ac:dyDescent="0.15">
      <c r="A14" s="140"/>
      <c r="B14" s="142" t="s">
        <v>30</v>
      </c>
      <c r="C14" s="143"/>
      <c r="D14" s="36">
        <f>IF(C13="","",IF(C11-P11&gt;=C13,(P11+(C11-P11-C13)),P11))</f>
        <v>26900</v>
      </c>
      <c r="E14" s="36">
        <f>IF(C13="","",IF(C11-P12&gt;=C13,P12+(C11-P12-C13),P12))</f>
        <v>31100</v>
      </c>
      <c r="F14" s="36">
        <f>IF(C13="","",IF(C11-P13&gt;=C13,P13+(C11-P13-C13),P13))</f>
        <v>35600</v>
      </c>
      <c r="G14" s="37">
        <f>IF(C13="","",IF(C11-P14&gt;=C13,P14+(C11-P14-C13),P14))</f>
        <v>40100</v>
      </c>
      <c r="H14" s="116"/>
      <c r="I14" s="113"/>
      <c r="J14" s="61"/>
      <c r="K14" s="64"/>
      <c r="L14" s="63"/>
      <c r="O14" s="78" t="s">
        <v>25</v>
      </c>
      <c r="P14" s="79">
        <f>IF($C$12&gt;=70,$Z$12,IF($C$12&gt;=60,$Z$11,IF($C$12&gt;=50,$Z$10,IF($C$12&gt;=40,$Z$9,IF($C$12&gt;=30,$Z$8,$Z$7)))))</f>
        <v>40100</v>
      </c>
      <c r="S14" s="47">
        <v>50000</v>
      </c>
    </row>
    <row r="15" spans="1:30" ht="26.25" x14ac:dyDescent="0.15">
      <c r="A15" s="140"/>
      <c r="B15" s="142"/>
      <c r="C15" s="143"/>
      <c r="D15" s="46" t="s">
        <v>40</v>
      </c>
      <c r="E15" s="46" t="s">
        <v>41</v>
      </c>
      <c r="F15" s="103" t="s">
        <v>61</v>
      </c>
      <c r="G15" s="103" t="s">
        <v>62</v>
      </c>
      <c r="H15" s="116"/>
      <c r="I15" s="113"/>
      <c r="O15" s="78" t="s">
        <v>42</v>
      </c>
      <c r="P15" s="79">
        <f>IF($C$12&gt;=70,$AA$12,IF($C$12&gt;=60,$AA$11,IF($C$12&gt;=50,$AA$10,IF($C$12&gt;=40,$AA$9,IF($C$12&gt;=30,$AA$8,$AA$7)))))</f>
        <v>45900</v>
      </c>
      <c r="S15" s="47">
        <v>40000</v>
      </c>
    </row>
    <row r="16" spans="1:30" ht="19.5" thickBot="1" x14ac:dyDescent="0.2">
      <c r="A16" s="141"/>
      <c r="B16" s="144"/>
      <c r="C16" s="145"/>
      <c r="D16" s="35">
        <f>IF(C13="","",IF(C11-P15&gt;=C13,P15+(C11-P15-C13),P15))</f>
        <v>45900</v>
      </c>
      <c r="E16" s="35">
        <f>IF(C13="","",IF(C11-P16&gt;=C13,P16+(C11-P16-C13),P16))</f>
        <v>52900</v>
      </c>
      <c r="F16" s="85">
        <f>IF(C13="","",MIN(IF(C11-R11&gt;=40000,R11+(C11-R11-40000),R11),C11))</f>
        <v>49500</v>
      </c>
      <c r="G16" s="85">
        <f>IF(C13="","",MIN(IF(C11-R12&gt;=40000,R12+(C11-R12-40000),R12),C11))</f>
        <v>57100</v>
      </c>
      <c r="H16" s="72"/>
      <c r="I16" s="114"/>
      <c r="M16" s="4"/>
      <c r="N16" s="4"/>
      <c r="O16" s="80" t="s">
        <v>43</v>
      </c>
      <c r="P16" s="81">
        <f>IF($C$12&gt;=70,$AB$12,IF($C$12&gt;=60,$AB$11,IF($C$12&gt;=50,$AB$10,IF($C$12&gt;=40,$AB$9,IF($C$12&gt;=30,$AB$8,$AB$7)))))</f>
        <v>52900</v>
      </c>
      <c r="S16" s="47"/>
    </row>
    <row r="17" spans="1:28" ht="18" thickBot="1" x14ac:dyDescent="0.2">
      <c r="A17" s="139">
        <v>202</v>
      </c>
      <c r="B17" s="69" t="s">
        <v>18</v>
      </c>
      <c r="C17" s="44">
        <v>70000</v>
      </c>
      <c r="D17" s="32">
        <v>44686</v>
      </c>
      <c r="E17" s="70">
        <f>IF(C19="","",EOMONTH(D17,0))</f>
        <v>44712</v>
      </c>
      <c r="F17" s="71">
        <f>IF(A17="","",IF(D17="","",1))</f>
        <v>1</v>
      </c>
      <c r="G17" s="71">
        <f>IF(A17="","",L18-L19)</f>
        <v>34839</v>
      </c>
      <c r="H17" s="71">
        <f>IF(A17="","",G17*F17)</f>
        <v>34839</v>
      </c>
      <c r="I17" s="112"/>
      <c r="J17" s="52" t="s">
        <v>37</v>
      </c>
      <c r="K17" s="59">
        <f>DATEDIF(M17,E17,"D")+1</f>
        <v>31</v>
      </c>
      <c r="L17" s="59">
        <f>DATEDIF(D17,E17,"D")+1</f>
        <v>27</v>
      </c>
      <c r="M17" s="60">
        <f>D17-DAY(D17)+1</f>
        <v>44682</v>
      </c>
      <c r="O17" s="76" t="s">
        <v>22</v>
      </c>
      <c r="P17" s="77">
        <f>IF($C$18&gt;=70,$W$12,IF($C$18&gt;=60,$W$11,IF($C$18&gt;=50,$W$10,IF($C$18&gt;=40,$W$9,IF($C$18&gt;=30,$W$8,$W$7)))))</f>
        <v>26900</v>
      </c>
      <c r="Q17" s="76" t="s">
        <v>51</v>
      </c>
      <c r="R17" s="77">
        <f>IF($C$6&gt;=70,$AC$12,IF($C$6&gt;=60,$AC$11,IF($C$6&gt;=50,$AC$10,IF($C$6&gt;=40,$AC$9,IF($C$6&gt;=30,$AC$8,$AC$7)))))</f>
        <v>49500</v>
      </c>
      <c r="S17" s="47">
        <v>80000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ht="18" thickBot="1" x14ac:dyDescent="0.2">
      <c r="A18" s="140"/>
      <c r="B18" s="22" t="s">
        <v>5</v>
      </c>
      <c r="C18" s="45">
        <v>40</v>
      </c>
      <c r="D18" s="20">
        <f>IF(D17="","",IF(E17=DATE(YEAR(E17),3,31),"",E17+1))</f>
        <v>44713</v>
      </c>
      <c r="E18" s="18">
        <f>IF(D18="","",IF(MONTH(D18)&gt;3,DATE(YEAR(D18)+1,3,31),DATE(YEAR(D18),3,31)))</f>
        <v>45016</v>
      </c>
      <c r="F18" s="19">
        <f>IF(D18="","",DATEDIF(D18,E18,"M")+1)</f>
        <v>10</v>
      </c>
      <c r="G18" s="19">
        <f>IF(D18="","",IF(C17-D20&gt;C19,C19,C17-D20))</f>
        <v>40000</v>
      </c>
      <c r="H18" s="19">
        <f>IF(D18="","",F18*G18)</f>
        <v>400000</v>
      </c>
      <c r="I18" s="113"/>
      <c r="J18" s="61" t="s">
        <v>38</v>
      </c>
      <c r="K18" s="62">
        <f>C17/$K$5</f>
        <v>2258.0645161290322</v>
      </c>
      <c r="L18" s="63">
        <f>ROUND(K18*L17,0)</f>
        <v>60968</v>
      </c>
      <c r="O18" s="78" t="s">
        <v>23</v>
      </c>
      <c r="P18" s="79">
        <f>IF($C$18&gt;=70,$X$12,IF($C$18&gt;=60,$X$11,IF($C$18&gt;=50,$X$10,IF($C$18&gt;=40,$X$9,IF($C$18&gt;=30,$X$8,$X$7)))))</f>
        <v>31100</v>
      </c>
      <c r="Q18" s="80" t="s">
        <v>52</v>
      </c>
      <c r="R18" s="81">
        <f>IF($C$6&gt;=70,$AD$12,IF($C$6&gt;=60,$AD$11,IF($C$6&gt;=50,$AD$10,IF($C$6&gt;=40,$AD$9,IF($C$6&gt;=30,$AD$8,$AD$7)))))</f>
        <v>57100</v>
      </c>
      <c r="S18" s="47">
        <v>70000</v>
      </c>
    </row>
    <row r="19" spans="1:28" ht="29.25" thickBot="1" x14ac:dyDescent="0.2">
      <c r="A19" s="140"/>
      <c r="B19" s="21" t="s">
        <v>29</v>
      </c>
      <c r="C19" s="44">
        <v>40000</v>
      </c>
      <c r="D19" s="67" t="s">
        <v>31</v>
      </c>
      <c r="E19" s="38" t="s">
        <v>33</v>
      </c>
      <c r="F19" s="38" t="s">
        <v>32</v>
      </c>
      <c r="G19" s="39" t="s">
        <v>34</v>
      </c>
      <c r="H19" s="115">
        <f>IF(A17="","",SUM(H17:H18))</f>
        <v>434839</v>
      </c>
      <c r="I19" s="113"/>
      <c r="J19" s="61" t="s">
        <v>39</v>
      </c>
      <c r="K19" s="64">
        <f>D20/$K$5</f>
        <v>967.74193548387098</v>
      </c>
      <c r="L19" s="63">
        <f>ROUND(K19*L17,0)</f>
        <v>26129</v>
      </c>
      <c r="O19" s="78" t="s">
        <v>24</v>
      </c>
      <c r="P19" s="79">
        <f>IF($C$18&gt;=70,$Y$12,IF($C$18&gt;=60,$Y$11,IF($C$18&gt;=50,$Y$10,IF($C$18&gt;=40,$Y$9,IF($C$18&gt;=30,$Y$8,$Y$7)))))</f>
        <v>35600</v>
      </c>
      <c r="S19" s="47">
        <v>60000</v>
      </c>
    </row>
    <row r="20" spans="1:28" x14ac:dyDescent="0.15">
      <c r="A20" s="140"/>
      <c r="B20" s="142" t="s">
        <v>30</v>
      </c>
      <c r="C20" s="143"/>
      <c r="D20" s="36">
        <f>IF(C19="","",IF(C17-P17&gt;=C19,(P17+(C17-P17-C19)),P17))</f>
        <v>30000</v>
      </c>
      <c r="E20" s="36">
        <f>IF(C19="","",IF(C17-P18&gt;=C19,P18+(C17-P18-C19),P18))</f>
        <v>31100</v>
      </c>
      <c r="F20" s="36">
        <f>IF(C19="","",IF(C17-P19&gt;=C19,P19+(C17-P19-C19),P19))</f>
        <v>35600</v>
      </c>
      <c r="G20" s="37">
        <f>IF(C19="","",IF(C17-P20&gt;=C19,P20+(C17-P20-C19),P20))</f>
        <v>40100</v>
      </c>
      <c r="H20" s="116"/>
      <c r="I20" s="113"/>
      <c r="J20" s="61"/>
      <c r="K20" s="64"/>
      <c r="L20" s="63"/>
      <c r="O20" s="78" t="s">
        <v>25</v>
      </c>
      <c r="P20" s="79">
        <f>IF($C$18&gt;=70,$Z$12,IF($C$18&gt;=60,$Z$11,IF($C$18&gt;=50,$Z$10,IF($C$18&gt;=40,$Z$9,IF($C$18&gt;=30,$Z$8,$Z$7)))))</f>
        <v>40100</v>
      </c>
      <c r="S20" s="47">
        <v>50000</v>
      </c>
    </row>
    <row r="21" spans="1:28" ht="26.25" x14ac:dyDescent="0.15">
      <c r="A21" s="140"/>
      <c r="B21" s="142"/>
      <c r="C21" s="143"/>
      <c r="D21" s="46" t="s">
        <v>40</v>
      </c>
      <c r="E21" s="46" t="s">
        <v>41</v>
      </c>
      <c r="F21" s="103" t="s">
        <v>61</v>
      </c>
      <c r="G21" s="103" t="s">
        <v>62</v>
      </c>
      <c r="H21" s="116"/>
      <c r="I21" s="113"/>
      <c r="O21" s="78" t="s">
        <v>42</v>
      </c>
      <c r="P21" s="79">
        <f>IF($C$18&gt;=70,$AA$12,IF($C$18&gt;=60,$AA$11,IF($C$18&gt;=50,$AA$10,IF($C$18&gt;=40,$AA$9,IF($C$18&gt;=30,$AA$8,$AA$7)))))</f>
        <v>45900</v>
      </c>
      <c r="S21" s="47">
        <v>40000</v>
      </c>
    </row>
    <row r="22" spans="1:28" ht="19.5" thickBot="1" x14ac:dyDescent="0.2">
      <c r="A22" s="141"/>
      <c r="B22" s="144"/>
      <c r="C22" s="145"/>
      <c r="D22" s="35">
        <f>IF(C19="","",IF(C17-P21&gt;=C19,P21+(C17-P21-C19),P21))</f>
        <v>45900</v>
      </c>
      <c r="E22" s="35">
        <f>IF(C19="","",IF(C17-P22&gt;=C19,P22+(C17-P22-C19),P22))</f>
        <v>52900</v>
      </c>
      <c r="F22" s="85">
        <f>IF(C19="","",MIN(IF(C17-R17&gt;=40000,R17+(C17-R17-40000),R17),C17))</f>
        <v>49500</v>
      </c>
      <c r="G22" s="85">
        <f>IF(C19="","",MIN(IF(C17-R18&gt;=40000,R18+(C17-R18-40000),R18),C17))</f>
        <v>57100</v>
      </c>
      <c r="H22" s="72"/>
      <c r="I22" s="114"/>
      <c r="M22" s="4"/>
      <c r="N22" s="4"/>
      <c r="O22" s="80" t="s">
        <v>43</v>
      </c>
      <c r="P22" s="81">
        <f>IF($C$18&gt;=70,$AB$12,IF($C$18&gt;=60,$AB$11,IF($C$18&gt;=50,$AB$10,IF($C$18&gt;=40,$AB$9,IF($C$18&gt;=30,$AB$8,$AB$7)))))</f>
        <v>52900</v>
      </c>
      <c r="S22" s="47"/>
    </row>
    <row r="23" spans="1:28" ht="18" thickBot="1" x14ac:dyDescent="0.2">
      <c r="A23" s="146"/>
      <c r="B23" s="69" t="s">
        <v>18</v>
      </c>
      <c r="C23" s="33"/>
      <c r="D23" s="17"/>
      <c r="E23" s="70" t="str">
        <f>IF(C25="","",EOMONTH(D23,0))</f>
        <v/>
      </c>
      <c r="F23" s="71" t="str">
        <f>IF(A23="","",IF(D23="","",1))</f>
        <v/>
      </c>
      <c r="G23" s="71" t="str">
        <f>IF(A23="","",L24-L25)</f>
        <v/>
      </c>
      <c r="H23" s="71" t="str">
        <f>IF(A23="","",G23*F23)</f>
        <v/>
      </c>
      <c r="I23" s="112"/>
      <c r="J23" s="52" t="s">
        <v>37</v>
      </c>
      <c r="K23" s="59" t="e">
        <f>DATEDIF(M23,E23,"D")+1</f>
        <v>#VALUE!</v>
      </c>
      <c r="L23" s="59" t="e">
        <f>DATEDIF(D23,E23,"D")+1</f>
        <v>#VALUE!</v>
      </c>
      <c r="M23" s="60">
        <f>D23-DAY(D23)+1</f>
        <v>1</v>
      </c>
      <c r="O23" s="76" t="s">
        <v>22</v>
      </c>
      <c r="P23" s="77">
        <f>IF($C$24&gt;=70,$W$12,IF($C$24&gt;=60,$W$11,IF($C$24&gt;=50,$W$10,IF($C$24&gt;=40,$W$9,IF($C$24&gt;=30,$W$8,$W$7)))))</f>
        <v>16100</v>
      </c>
      <c r="Q23" s="76" t="s">
        <v>51</v>
      </c>
      <c r="R23" s="77">
        <f>IF($C$6&gt;=70,$AC$12,IF($C$6&gt;=60,$AC$11,IF($C$6&gt;=50,$AC$10,IF($C$6&gt;=40,$AC$9,IF($C$6&gt;=30,$AC$8,$AC$7)))))</f>
        <v>49500</v>
      </c>
      <c r="S23" s="47">
        <v>80000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ht="18" thickBot="1" x14ac:dyDescent="0.2">
      <c r="A24" s="147"/>
      <c r="B24" s="22" t="s">
        <v>5</v>
      </c>
      <c r="C24" s="34"/>
      <c r="D24" s="20" t="str">
        <f>IF(D23="","",IF(E23=DATE(YEAR(E23),3,31),"",E23+1))</f>
        <v/>
      </c>
      <c r="E24" s="18" t="str">
        <f>IF(D24="","",IF(MONTH(D24)&gt;3,DATE(YEAR(D24)+1,3,31),DATE(YEAR(D24),3,31)))</f>
        <v/>
      </c>
      <c r="F24" s="19" t="str">
        <f>IF(D24="","",DATEDIF(D24,E24,"M")+1)</f>
        <v/>
      </c>
      <c r="G24" s="19" t="str">
        <f>IF(D24="","",IF(C23-D26&gt;C25,C25,C23-D26))</f>
        <v/>
      </c>
      <c r="H24" s="19" t="str">
        <f>IF(D24="","",F24*G24)</f>
        <v/>
      </c>
      <c r="I24" s="113"/>
      <c r="J24" s="61" t="s">
        <v>38</v>
      </c>
      <c r="K24" s="62">
        <f>C23/$K$5</f>
        <v>0</v>
      </c>
      <c r="L24" s="63" t="e">
        <f>ROUND(K24*L23,0)</f>
        <v>#VALUE!</v>
      </c>
      <c r="O24" s="78" t="s">
        <v>23</v>
      </c>
      <c r="P24" s="79">
        <f>IF($C$24&gt;=70,$X$12,IF($C$24&gt;=60,$X$11,IF($C$24&gt;=50,$X$10,IF($C$24&gt;=40,$X$9,IF($C$24&gt;=30,$X$8,$X$7)))))</f>
        <v>18600</v>
      </c>
      <c r="Q24" s="80" t="s">
        <v>52</v>
      </c>
      <c r="R24" s="81">
        <f>IF($C$6&gt;=70,$AD$12,IF($C$6&gt;=60,$AD$11,IF($C$6&gt;=50,$AD$10,IF($C$6&gt;=40,$AD$9,IF($C$6&gt;=30,$AD$8,$AD$7)))))</f>
        <v>57100</v>
      </c>
      <c r="S24" s="47">
        <v>70000</v>
      </c>
    </row>
    <row r="25" spans="1:28" ht="29.25" thickBot="1" x14ac:dyDescent="0.2">
      <c r="A25" s="147"/>
      <c r="B25" s="21" t="s">
        <v>29</v>
      </c>
      <c r="C25" s="33"/>
      <c r="D25" s="67" t="s">
        <v>31</v>
      </c>
      <c r="E25" s="38" t="s">
        <v>33</v>
      </c>
      <c r="F25" s="38" t="s">
        <v>32</v>
      </c>
      <c r="G25" s="39" t="s">
        <v>34</v>
      </c>
      <c r="H25" s="115" t="str">
        <f>IF(A23="","",SUM(H23:H24))</f>
        <v/>
      </c>
      <c r="I25" s="113"/>
      <c r="J25" s="61" t="s">
        <v>39</v>
      </c>
      <c r="K25" s="64" t="e">
        <f>D26/$K$5</f>
        <v>#VALUE!</v>
      </c>
      <c r="L25" s="63" t="e">
        <f>ROUND(K25*L23,0)</f>
        <v>#VALUE!</v>
      </c>
      <c r="O25" s="78" t="s">
        <v>24</v>
      </c>
      <c r="P25" s="79">
        <f>IF($C$24&gt;=70,$Y$12,IF($C$24&gt;=60,$Y$11,IF($C$24&gt;=50,$Y$10,IF($C$24&gt;=40,$Y$9,IF($C$24&gt;=30,$Y$8,$Y$7)))))</f>
        <v>21300</v>
      </c>
      <c r="S25" s="47">
        <v>60000</v>
      </c>
    </row>
    <row r="26" spans="1:28" x14ac:dyDescent="0.15">
      <c r="A26" s="147"/>
      <c r="B26" s="142" t="s">
        <v>30</v>
      </c>
      <c r="C26" s="143"/>
      <c r="D26" s="36" t="str">
        <f>IF(C25="","",IF(C23-P23&gt;=C25,(P23+(C23-P23-C25)),P23))</f>
        <v/>
      </c>
      <c r="E26" s="36" t="str">
        <f>IF(C25="","",IF(C23-P24&gt;=C25,P24+(C23-P24-C25),P24))</f>
        <v/>
      </c>
      <c r="F26" s="36" t="str">
        <f>IF(C25="","",IF(C23-P25&gt;=C25,P25+(C23-P25-C25),P25))</f>
        <v/>
      </c>
      <c r="G26" s="37" t="str">
        <f>IF(C25="","",IF(C23-P26&gt;=C25,P26+(C23-P26-C25),P26))</f>
        <v/>
      </c>
      <c r="H26" s="116"/>
      <c r="I26" s="113"/>
      <c r="J26" s="61"/>
      <c r="K26" s="64"/>
      <c r="L26" s="63"/>
      <c r="O26" s="78" t="s">
        <v>25</v>
      </c>
      <c r="P26" s="79">
        <f>IF($C$24&gt;=70,$Z$12,IF($C$24&gt;=60,$Z$11,IF($C$24&gt;=50,$Z$10,IF($C$24&gt;=40,$Z$9,IF($C$24&gt;=30,$Z$8,$Z$7)))))</f>
        <v>24100</v>
      </c>
      <c r="S26" s="47">
        <v>50000</v>
      </c>
    </row>
    <row r="27" spans="1:28" ht="26.25" x14ac:dyDescent="0.15">
      <c r="A27" s="147"/>
      <c r="B27" s="142"/>
      <c r="C27" s="143"/>
      <c r="D27" s="46" t="s">
        <v>40</v>
      </c>
      <c r="E27" s="46" t="s">
        <v>41</v>
      </c>
      <c r="F27" s="84" t="s">
        <v>49</v>
      </c>
      <c r="G27" s="84" t="s">
        <v>50</v>
      </c>
      <c r="H27" s="116"/>
      <c r="I27" s="113"/>
      <c r="O27" s="78" t="s">
        <v>42</v>
      </c>
      <c r="P27" s="79">
        <f>IF($C$24&gt;=70,$AA$12,IF($C$24&gt;=60,$AA$11,IF($C$24&gt;=50,$AA$10,IF($C$24&gt;=40,$AA$9,IF($C$24&gt;=30,$AA$8,$AA$7)))))</f>
        <v>27500</v>
      </c>
      <c r="S27" s="47">
        <v>40000</v>
      </c>
    </row>
    <row r="28" spans="1:28" ht="19.5" thickBot="1" x14ac:dyDescent="0.2">
      <c r="A28" s="148"/>
      <c r="B28" s="144"/>
      <c r="C28" s="145"/>
      <c r="D28" s="35" t="str">
        <f>IF(C25="","",IF(C23-P27&gt;=C25,P27+(C23-P27-C25),P27))</f>
        <v/>
      </c>
      <c r="E28" s="35" t="str">
        <f>IF(C25="","",IF(C23-P28&gt;=C25,P28+(C23-P28-C25),P28))</f>
        <v/>
      </c>
      <c r="F28" s="85" t="str">
        <f>IF(C25="","",MIN(IF(C23-R23&gt;=40000,R23+(C23-R23-40000),R23),C23))</f>
        <v/>
      </c>
      <c r="G28" s="85" t="str">
        <f>IF(C25="","",MIN(IF(C23-R24&gt;=40000,R24+(C23-R24-40000),R24),C23))</f>
        <v/>
      </c>
      <c r="H28" s="72"/>
      <c r="I28" s="114"/>
      <c r="M28" s="4"/>
      <c r="N28" s="4"/>
      <c r="O28" s="80" t="s">
        <v>43</v>
      </c>
      <c r="P28" s="81">
        <f>IF($C$24&gt;=70,$AB$12,IF($C$24&gt;=60,$AB$11,IF($C$24&gt;=50,$AB$10,IF($C$24&gt;=40,$AB$9,IF($C$24&gt;=30,$AB$8,$AB$7)))))</f>
        <v>31700</v>
      </c>
      <c r="S28" s="47"/>
    </row>
    <row r="29" spans="1:28" ht="18" thickBot="1" x14ac:dyDescent="0.2">
      <c r="A29" s="146"/>
      <c r="B29" s="69" t="s">
        <v>18</v>
      </c>
      <c r="C29" s="33"/>
      <c r="D29" s="17"/>
      <c r="E29" s="70" t="str">
        <f>IF(C31="","",EOMONTH(D29,0))</f>
        <v/>
      </c>
      <c r="F29" s="71" t="str">
        <f>IF(A29="","",IF(D29="","",1))</f>
        <v/>
      </c>
      <c r="G29" s="71" t="str">
        <f>IF(A29="","",L30-L31)</f>
        <v/>
      </c>
      <c r="H29" s="71" t="str">
        <f>IF(A29="","",G29*F29)</f>
        <v/>
      </c>
      <c r="I29" s="112"/>
      <c r="J29" s="52" t="s">
        <v>37</v>
      </c>
      <c r="K29" s="59" t="e">
        <f>DATEDIF(M29,E29,"D")+1</f>
        <v>#VALUE!</v>
      </c>
      <c r="L29" s="59" t="e">
        <f>DATEDIF(D29,E29,"D")+1</f>
        <v>#VALUE!</v>
      </c>
      <c r="M29" s="60">
        <f>D29-DAY(D29)+1</f>
        <v>1</v>
      </c>
      <c r="O29" s="76" t="s">
        <v>22</v>
      </c>
      <c r="P29" s="77">
        <f>IF($C$30&gt;=70,$W$12,IF($C$30&gt;=60,$W$11,IF($C$30&gt;=50,$W$10,IF($C$30&gt;=40,$W$9,IF($C$30&gt;=30,$W$8,$W$7)))))</f>
        <v>16100</v>
      </c>
      <c r="Q29" s="76" t="s">
        <v>51</v>
      </c>
      <c r="R29" s="77">
        <f>IF($C$6&gt;=70,$AC$12,IF($C$6&gt;=60,$AC$11,IF($C$6&gt;=50,$AC$10,IF($C$6&gt;=40,$AC$9,IF($C$6&gt;=30,$AC$8,$AC$7)))))</f>
        <v>49500</v>
      </c>
      <c r="S29" s="47">
        <v>80000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ht="18" thickBot="1" x14ac:dyDescent="0.2">
      <c r="A30" s="147"/>
      <c r="B30" s="22" t="s">
        <v>5</v>
      </c>
      <c r="C30" s="34"/>
      <c r="D30" s="20" t="str">
        <f>IF(D29="","",IF(E29=DATE(YEAR(E29),3,31),"",E29+1))</f>
        <v/>
      </c>
      <c r="E30" s="18" t="str">
        <f>IF(D30="","",IF(MONTH(D30)&gt;3,DATE(YEAR(D30)+1,3,31),DATE(YEAR(D30),3,31)))</f>
        <v/>
      </c>
      <c r="F30" s="19" t="str">
        <f>IF(D30="","",DATEDIF(D30,E30,"M")+1)</f>
        <v/>
      </c>
      <c r="G30" s="19" t="str">
        <f>IF(D30="","",IF(C29-D32&gt;C31,C31,C29-D32))</f>
        <v/>
      </c>
      <c r="H30" s="19" t="str">
        <f>IF(D30="","",F30*G30)</f>
        <v/>
      </c>
      <c r="I30" s="113"/>
      <c r="J30" s="61" t="s">
        <v>38</v>
      </c>
      <c r="K30" s="62">
        <f>C29/$K$5</f>
        <v>0</v>
      </c>
      <c r="L30" s="63" t="e">
        <f>ROUND(K30*L29,0)</f>
        <v>#VALUE!</v>
      </c>
      <c r="O30" s="78" t="s">
        <v>23</v>
      </c>
      <c r="P30" s="79">
        <f>IF($C$30&gt;=70,$X$12,IF($C$30&gt;=60,$X$11,IF($C$30&gt;=50,$X$10,IF($C$30&gt;=40,$X$9,IF($C$30&gt;=30,$X$8,$X$7)))))</f>
        <v>18600</v>
      </c>
      <c r="Q30" s="80" t="s">
        <v>52</v>
      </c>
      <c r="R30" s="81">
        <f>IF($C$6&gt;=70,$AD$12,IF($C$6&gt;=60,$AD$11,IF($C$6&gt;=50,$AD$10,IF($C$6&gt;=40,$AD$9,IF($C$6&gt;=30,$AD$8,$AD$7)))))</f>
        <v>57100</v>
      </c>
      <c r="S30" s="47">
        <v>70000</v>
      </c>
    </row>
    <row r="31" spans="1:28" ht="29.25" thickBot="1" x14ac:dyDescent="0.2">
      <c r="A31" s="147"/>
      <c r="B31" s="21" t="s">
        <v>29</v>
      </c>
      <c r="C31" s="33"/>
      <c r="D31" s="67" t="s">
        <v>31</v>
      </c>
      <c r="E31" s="38" t="s">
        <v>33</v>
      </c>
      <c r="F31" s="38" t="s">
        <v>32</v>
      </c>
      <c r="G31" s="39" t="s">
        <v>34</v>
      </c>
      <c r="H31" s="115" t="str">
        <f>IF(A29="","",SUM(H29:H30))</f>
        <v/>
      </c>
      <c r="I31" s="113"/>
      <c r="J31" s="61" t="s">
        <v>39</v>
      </c>
      <c r="K31" s="64" t="e">
        <f>D32/$K$5</f>
        <v>#VALUE!</v>
      </c>
      <c r="L31" s="63" t="e">
        <f>ROUND(K31*L29,0)</f>
        <v>#VALUE!</v>
      </c>
      <c r="O31" s="78" t="s">
        <v>24</v>
      </c>
      <c r="P31" s="79">
        <f>IF($C$30&gt;=70,$Y$12,IF($C$30&gt;=60,$Y$11,IF($C$30&gt;=50,$Y$10,IF($C$30&gt;=40,$Y$9,IF($C$30&gt;=30,$Y$8,$Y$7)))))</f>
        <v>21300</v>
      </c>
      <c r="S31" s="47">
        <v>60000</v>
      </c>
    </row>
    <row r="32" spans="1:28" x14ac:dyDescent="0.15">
      <c r="A32" s="147"/>
      <c r="B32" s="142" t="s">
        <v>30</v>
      </c>
      <c r="C32" s="143"/>
      <c r="D32" s="36" t="str">
        <f>IF(C31="","",IF(C29-P29&gt;=C31,(P29+(C29-P29-C31)),P29))</f>
        <v/>
      </c>
      <c r="E32" s="36" t="str">
        <f>IF(C31="","",IF(C29-P30&gt;=C31,P30+(C29-P30-C31),P30))</f>
        <v/>
      </c>
      <c r="F32" s="36" t="str">
        <f>IF(C31="","",IF(C29-P31&gt;=C31,P31+(C29-P31-C31),P31))</f>
        <v/>
      </c>
      <c r="G32" s="37" t="str">
        <f>IF(C31="","",IF(C29-P32&gt;=C31,P32+(C29-P32-C31),P32))</f>
        <v/>
      </c>
      <c r="H32" s="116"/>
      <c r="I32" s="113"/>
      <c r="J32" s="61"/>
      <c r="K32" s="64"/>
      <c r="L32" s="63"/>
      <c r="O32" s="78" t="s">
        <v>25</v>
      </c>
      <c r="P32" s="79">
        <f>IF($C$30&gt;=70,$Z$12,IF($C$30&gt;=60,$Z$11,IF($C$30&gt;=50,$Z$10,IF($C$30&gt;=40,$Z$9,IF($C$30&gt;=30,$Z$8,$Z$7)))))</f>
        <v>24100</v>
      </c>
      <c r="S32" s="47">
        <v>50000</v>
      </c>
    </row>
    <row r="33" spans="1:28" ht="26.25" x14ac:dyDescent="0.15">
      <c r="A33" s="147"/>
      <c r="B33" s="142"/>
      <c r="C33" s="143"/>
      <c r="D33" s="46" t="s">
        <v>40</v>
      </c>
      <c r="E33" s="46" t="s">
        <v>41</v>
      </c>
      <c r="F33" s="103" t="s">
        <v>61</v>
      </c>
      <c r="G33" s="103" t="s">
        <v>62</v>
      </c>
      <c r="H33" s="116"/>
      <c r="I33" s="113"/>
      <c r="O33" s="78" t="s">
        <v>42</v>
      </c>
      <c r="P33" s="79">
        <f>IF($C$30&gt;=70,$AA$12,IF($C$30&gt;=60,$AA$11,IF($C$30&gt;=50,$AA$10,IF($C$30&gt;=40,$AA$9,IF($C$30&gt;=30,$AA$8,$AA$7)))))</f>
        <v>27500</v>
      </c>
      <c r="S33" s="47">
        <v>40000</v>
      </c>
    </row>
    <row r="34" spans="1:28" ht="19.5" thickBot="1" x14ac:dyDescent="0.2">
      <c r="A34" s="148"/>
      <c r="B34" s="144"/>
      <c r="C34" s="145"/>
      <c r="D34" s="35" t="str">
        <f>IF(C31="","",IF(C29-P33&gt;=C31,P33+(C29-P33-C31),P33))</f>
        <v/>
      </c>
      <c r="E34" s="35" t="str">
        <f>IF(C31="","",IF(C29-P34&gt;=C31,P34+(C29-P34-C31),P34))</f>
        <v/>
      </c>
      <c r="F34" s="85" t="str">
        <f>IF(C31="","",MIN(IF(C29-R29&gt;=40000,R29+(C29-R29-40000),R29),C29))</f>
        <v/>
      </c>
      <c r="G34" s="85" t="str">
        <f>IF(C31="","",MIN(IF(C29-R30&gt;=40000,R30+(C29-R30-40000),R30),C29))</f>
        <v/>
      </c>
      <c r="H34" s="72"/>
      <c r="I34" s="114"/>
      <c r="M34" s="4"/>
      <c r="N34" s="4"/>
      <c r="O34" s="80" t="s">
        <v>43</v>
      </c>
      <c r="P34" s="81">
        <f>IF($C$30&gt;=70,$AB$12,IF($C$30&gt;=60,$AB$11,IF($C$30&gt;=50,$AB$10,IF($C$30&gt;=40,$AB$9,IF($C$30&gt;=30,$AB$8,$AB$7)))))</f>
        <v>31700</v>
      </c>
      <c r="S34" s="47"/>
    </row>
    <row r="35" spans="1:28" ht="19.5" thickBot="1" x14ac:dyDescent="0.2">
      <c r="A35" s="149" t="s">
        <v>48</v>
      </c>
      <c r="B35" s="149"/>
      <c r="C35" s="149"/>
      <c r="D35" s="40"/>
      <c r="E35" s="40"/>
      <c r="F35" s="40"/>
      <c r="G35" s="75" t="s">
        <v>6</v>
      </c>
      <c r="H35" s="74">
        <f>IF(A5="","",SUM(H7,H13,H19,H25,H31))</f>
        <v>1321910</v>
      </c>
      <c r="I35" s="73"/>
      <c r="O35" s="27"/>
    </row>
    <row r="36" spans="1:28" x14ac:dyDescent="0.15">
      <c r="A36" s="29"/>
      <c r="B36"/>
      <c r="C36"/>
      <c r="D36"/>
      <c r="E36"/>
      <c r="F36" s="29"/>
      <c r="G36" s="29"/>
      <c r="H36" s="30"/>
      <c r="I36" s="30"/>
      <c r="Q36" s="9"/>
      <c r="R36" s="9"/>
      <c r="S36" s="9"/>
      <c r="T36"/>
      <c r="U36"/>
      <c r="V36"/>
      <c r="W36"/>
      <c r="X36"/>
      <c r="Y36"/>
      <c r="Z36"/>
      <c r="AA36"/>
      <c r="AB36"/>
    </row>
  </sheetData>
  <mergeCells count="27">
    <mergeCell ref="A17:A22"/>
    <mergeCell ref="I17:I22"/>
    <mergeCell ref="H19:H21"/>
    <mergeCell ref="B20:C22"/>
    <mergeCell ref="A23:A28"/>
    <mergeCell ref="I23:I28"/>
    <mergeCell ref="H25:H27"/>
    <mergeCell ref="B26:C28"/>
    <mergeCell ref="A29:A34"/>
    <mergeCell ref="I29:I34"/>
    <mergeCell ref="H31:H33"/>
    <mergeCell ref="B32:C34"/>
    <mergeCell ref="A35:C35"/>
    <mergeCell ref="U5:V5"/>
    <mergeCell ref="W5:AB5"/>
    <mergeCell ref="H7:H9"/>
    <mergeCell ref="B8:C10"/>
    <mergeCell ref="A11:A16"/>
    <mergeCell ref="I11:I16"/>
    <mergeCell ref="H13:H15"/>
    <mergeCell ref="B14:C16"/>
    <mergeCell ref="I5:I10"/>
    <mergeCell ref="B1:D1"/>
    <mergeCell ref="B2:D2"/>
    <mergeCell ref="B4:C4"/>
    <mergeCell ref="D4:E4"/>
    <mergeCell ref="A5:A10"/>
  </mergeCells>
  <phoneticPr fontId="1"/>
  <dataValidations count="3">
    <dataValidation type="whole" operator="lessThanOrEqual" allowBlank="1" showInputMessage="1" showErrorMessage="1" sqref="C13 C19" xr:uid="{00000000-0002-0000-0100-000000000000}">
      <formula1>80000</formula1>
    </dataValidation>
    <dataValidation type="list" operator="lessThanOrEqual" allowBlank="1" showInputMessage="1" showErrorMessage="1" sqref="C7" xr:uid="{00000000-0002-0000-0100-000001000000}">
      <formula1>$N$4:$N$8</formula1>
    </dataValidation>
    <dataValidation type="list" operator="lessThanOrEqual" allowBlank="1" showInputMessage="1" showErrorMessage="1" sqref="C31 C25" xr:uid="{00000000-0002-0000-0100-000002000000}">
      <formula1>$S$5:$S$10</formula1>
    </dataValidation>
  </dataValidations>
  <pageMargins left="0.7" right="0.7" top="0.75" bottom="0.75" header="0.3" footer="0.3"/>
  <pageSetup paperSize="9" scale="52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6"/>
  <sheetViews>
    <sheetView view="pageBreakPreview" topLeftCell="A9" zoomScale="70" zoomScaleNormal="40" zoomScaleSheetLayoutView="70" workbookViewId="0">
      <selection activeCell="D34" sqref="D34"/>
    </sheetView>
  </sheetViews>
  <sheetFormatPr defaultRowHeight="18.75" x14ac:dyDescent="0.15"/>
  <cols>
    <col min="1" max="1" width="28.125" style="5" customWidth="1"/>
    <col min="2" max="5" width="28.125" style="4" customWidth="1"/>
    <col min="6" max="7" width="28.125" style="5" customWidth="1"/>
    <col min="8" max="9" width="28.125" style="6" customWidth="1"/>
    <col min="10" max="10" width="12.375" style="51" customWidth="1"/>
    <col min="11" max="14" width="12.375" style="52" customWidth="1"/>
    <col min="15" max="15" width="13.375" style="28" customWidth="1"/>
    <col min="16" max="16" width="13.375" style="24" customWidth="1"/>
    <col min="17" max="18" width="13.375" style="8" customWidth="1"/>
    <col min="19" max="19" width="17.875" style="8" bestFit="1" customWidth="1"/>
    <col min="20" max="20" width="9" style="4"/>
    <col min="21" max="21" width="5.75" style="4" bestFit="1" customWidth="1"/>
    <col min="22" max="22" width="9.5" style="4" bestFit="1" customWidth="1"/>
    <col min="23" max="26" width="8.5" style="4" bestFit="1" customWidth="1"/>
    <col min="27" max="28" width="8.125" style="4" bestFit="1" customWidth="1"/>
  </cols>
  <sheetData>
    <row r="1" spans="1:30" ht="21.75" thickBot="1" x14ac:dyDescent="0.2">
      <c r="A1" s="49" t="s">
        <v>26</v>
      </c>
      <c r="B1" s="126" t="s">
        <v>3</v>
      </c>
      <c r="C1" s="126"/>
      <c r="D1" s="126"/>
      <c r="E1" s="50"/>
      <c r="F1" s="4"/>
      <c r="G1" s="50"/>
      <c r="H1" s="66" t="s">
        <v>8</v>
      </c>
      <c r="I1" s="83" t="s">
        <v>46</v>
      </c>
      <c r="O1" s="23"/>
      <c r="P1" s="43"/>
    </row>
    <row r="2" spans="1:30" ht="19.5" thickBot="1" x14ac:dyDescent="0.2">
      <c r="A2" s="7" t="s">
        <v>19</v>
      </c>
      <c r="B2" s="133" t="s">
        <v>28</v>
      </c>
      <c r="C2" s="134"/>
      <c r="D2" s="135"/>
      <c r="I2" s="53"/>
      <c r="O2" s="25"/>
      <c r="P2" s="26"/>
    </row>
    <row r="3" spans="1:30" x14ac:dyDescent="0.15">
      <c r="A3" s="54"/>
      <c r="B3" s="55"/>
      <c r="C3" s="55"/>
      <c r="D3" s="55"/>
      <c r="E3" s="56"/>
      <c r="F3" s="57"/>
      <c r="I3" s="58"/>
      <c r="O3" s="25"/>
      <c r="P3" s="26"/>
    </row>
    <row r="4" spans="1:30" ht="19.5" thickBot="1" x14ac:dyDescent="0.2">
      <c r="A4" s="68" t="s">
        <v>4</v>
      </c>
      <c r="B4" s="136" t="s">
        <v>7</v>
      </c>
      <c r="C4" s="137"/>
      <c r="D4" s="138" t="s">
        <v>20</v>
      </c>
      <c r="E4" s="138"/>
      <c r="F4" s="68" t="s">
        <v>2</v>
      </c>
      <c r="G4" s="68" t="s">
        <v>0</v>
      </c>
      <c r="H4" s="68" t="s">
        <v>1</v>
      </c>
      <c r="I4" s="68" t="s">
        <v>36</v>
      </c>
      <c r="O4" s="41"/>
      <c r="P4" s="42" t="s">
        <v>27</v>
      </c>
      <c r="S4" s="48" t="s">
        <v>35</v>
      </c>
    </row>
    <row r="5" spans="1:30" ht="18" thickBot="1" x14ac:dyDescent="0.2">
      <c r="A5" s="139">
        <v>105</v>
      </c>
      <c r="B5" s="69" t="s">
        <v>18</v>
      </c>
      <c r="C5" s="44">
        <v>60000</v>
      </c>
      <c r="D5" s="82">
        <v>45017</v>
      </c>
      <c r="E5" s="70">
        <f>IF(C7="","",EOMONTH(D5,0))</f>
        <v>45046</v>
      </c>
      <c r="F5" s="71">
        <f>IF(A5="","",IF(D5="","",1))</f>
        <v>1</v>
      </c>
      <c r="G5" s="71">
        <f>IF(A5="","",L6-L7)</f>
        <v>38500</v>
      </c>
      <c r="H5" s="71">
        <f>IF(A5="","",G5*F5)</f>
        <v>38500</v>
      </c>
      <c r="I5" s="112"/>
      <c r="J5" s="52" t="s">
        <v>37</v>
      </c>
      <c r="K5" s="59">
        <f>DATEDIF(M5,E5,"D")+1</f>
        <v>30</v>
      </c>
      <c r="L5" s="59">
        <f>DATEDIF(D5,E5,"D")+1</f>
        <v>30</v>
      </c>
      <c r="M5" s="60">
        <f>D5-DAY(D5)+1</f>
        <v>45017</v>
      </c>
      <c r="O5" s="76" t="s">
        <v>22</v>
      </c>
      <c r="P5" s="77">
        <f>IF($C$6&gt;=70,$W$12,IF($C$6&gt;=60,$W$11,IF($C$6&gt;=50,$W$10,IF($C$6&gt;=40,$W$9,IF($C$6&gt;=30,$W$8,$W$7)))))</f>
        <v>21500</v>
      </c>
      <c r="Q5" s="76" t="s">
        <v>51</v>
      </c>
      <c r="R5" s="77">
        <f>IF($C$6&gt;=70,$AC$12,IF($C$6&gt;=60,$AC$11,IF($C$6&gt;=50,$AC$10,IF($C$6&gt;=40,$AC$9,IF($C$6&gt;=30,$AC$8,$AC$7)))))</f>
        <v>49500</v>
      </c>
      <c r="S5" s="47">
        <v>80000</v>
      </c>
      <c r="T5" s="5"/>
      <c r="U5" s="122" t="s">
        <v>10</v>
      </c>
      <c r="V5" s="123"/>
      <c r="W5" s="124" t="s">
        <v>21</v>
      </c>
      <c r="X5" s="125"/>
      <c r="Y5" s="125"/>
      <c r="Z5" s="125"/>
      <c r="AA5" s="125"/>
      <c r="AB5" s="125"/>
    </row>
    <row r="6" spans="1:30" ht="18" thickBot="1" x14ac:dyDescent="0.2">
      <c r="A6" s="140"/>
      <c r="B6" s="22" t="s">
        <v>5</v>
      </c>
      <c r="C6" s="45">
        <v>37.200000000000003</v>
      </c>
      <c r="D6" s="20">
        <f>IF(D5="","",IF(E5=DATE(YEAR(E5),3,31),"",E5+1))</f>
        <v>45047</v>
      </c>
      <c r="E6" s="18">
        <f>IF(D6="","",IF(MONTH(D6)&gt;3,DATE(YEAR(D6)+1,3,31),DATE(YEAR(D6),3,31)))</f>
        <v>45382</v>
      </c>
      <c r="F6" s="19">
        <f>IF(D6="","",DATEDIF(D6,E6,"M")+1)</f>
        <v>11</v>
      </c>
      <c r="G6" s="19">
        <f>IF(D6="","",IF(C5-D8&gt;C7,C7,C5-D8))</f>
        <v>38500</v>
      </c>
      <c r="H6" s="19">
        <f>IF(D6="","",F6*G6)</f>
        <v>423500</v>
      </c>
      <c r="I6" s="113"/>
      <c r="J6" s="61" t="s">
        <v>38</v>
      </c>
      <c r="K6" s="62">
        <f>C5/$K$5</f>
        <v>2000</v>
      </c>
      <c r="L6" s="63">
        <f>ROUND(K6*L5,0)</f>
        <v>60000</v>
      </c>
      <c r="O6" s="78" t="s">
        <v>23</v>
      </c>
      <c r="P6" s="79">
        <f>IF($C$6&gt;=70,$X$12,IF($C$6&gt;=60,$X$11,IF($C$6&gt;=50,$X$10,IF($C$6&gt;=40,$X$9,IF($C$6&gt;=30,$X$8,$X$7)))))</f>
        <v>24900</v>
      </c>
      <c r="Q6" s="80" t="s">
        <v>52</v>
      </c>
      <c r="R6" s="81">
        <f>IF($C$6&gt;=70,$AD$12,IF($C$6&gt;=60,$AD$11,IF($C$6&gt;=50,$AD$10,IF($C$6&gt;=40,$AD$9,IF($C$6&gt;=30,$AD$8,$AD$7)))))</f>
        <v>57100</v>
      </c>
      <c r="S6" s="47">
        <v>70000</v>
      </c>
      <c r="U6" s="15" t="s">
        <v>16</v>
      </c>
      <c r="V6" s="15" t="s">
        <v>17</v>
      </c>
      <c r="W6" s="15" t="s">
        <v>11</v>
      </c>
      <c r="X6" s="15" t="s">
        <v>12</v>
      </c>
      <c r="Y6" s="15" t="s">
        <v>13</v>
      </c>
      <c r="Z6" s="15" t="s">
        <v>14</v>
      </c>
      <c r="AA6" s="15" t="s">
        <v>44</v>
      </c>
      <c r="AB6" s="15" t="s">
        <v>45</v>
      </c>
      <c r="AC6" s="15" t="s">
        <v>53</v>
      </c>
      <c r="AD6" s="15" t="s">
        <v>54</v>
      </c>
    </row>
    <row r="7" spans="1:30" ht="29.25" thickBot="1" x14ac:dyDescent="0.2">
      <c r="A7" s="140"/>
      <c r="B7" s="21" t="s">
        <v>29</v>
      </c>
      <c r="C7" s="44">
        <v>80000</v>
      </c>
      <c r="D7" s="67" t="s">
        <v>31</v>
      </c>
      <c r="E7" s="38" t="s">
        <v>33</v>
      </c>
      <c r="F7" s="38" t="s">
        <v>32</v>
      </c>
      <c r="G7" s="39" t="s">
        <v>34</v>
      </c>
      <c r="H7" s="115">
        <f>IF(A5="","",SUM(H5:H6))</f>
        <v>462000</v>
      </c>
      <c r="I7" s="113"/>
      <c r="J7" s="61" t="s">
        <v>39</v>
      </c>
      <c r="K7" s="64">
        <f>D8/$K$5</f>
        <v>716.66666666666663</v>
      </c>
      <c r="L7" s="63">
        <f>ROUND(K7*L5,0)</f>
        <v>21500</v>
      </c>
      <c r="O7" s="78" t="s">
        <v>24</v>
      </c>
      <c r="P7" s="79">
        <f>IF($C$6&gt;=70,$Y$12,IF($C$6&gt;=60,$Y$11,IF($C$6&gt;=50,$Y$10,IF($C$6&gt;=40,$Y$9,IF($C$6&gt;=30,$Y$8,$Y$7)))))</f>
        <v>28400</v>
      </c>
      <c r="S7" s="47">
        <v>60000</v>
      </c>
      <c r="U7" s="2">
        <v>0</v>
      </c>
      <c r="V7" s="2">
        <v>30</v>
      </c>
      <c r="W7" s="3">
        <v>16100</v>
      </c>
      <c r="X7" s="3">
        <v>18600</v>
      </c>
      <c r="Y7" s="3">
        <v>21300</v>
      </c>
      <c r="Z7" s="3">
        <v>24100</v>
      </c>
      <c r="AA7" s="3">
        <v>27500</v>
      </c>
      <c r="AB7" s="3">
        <v>31700</v>
      </c>
      <c r="AC7" s="3">
        <v>37100</v>
      </c>
      <c r="AD7" s="3">
        <v>42800</v>
      </c>
    </row>
    <row r="8" spans="1:30" x14ac:dyDescent="0.15">
      <c r="A8" s="140"/>
      <c r="B8" s="142" t="s">
        <v>30</v>
      </c>
      <c r="C8" s="143"/>
      <c r="D8" s="36">
        <f>IF(C7="","",IF(C5-P5&gt;=C7,(P5+(C5-P5-C7)),P5))</f>
        <v>21500</v>
      </c>
      <c r="E8" s="36">
        <f>IF(C7="","",IF(C5-P6&gt;=C7,P6+(C5-P6-C7),P6))</f>
        <v>24900</v>
      </c>
      <c r="F8" s="36">
        <f>IF(C7="","",IF(C5-P7&gt;=C7,P7+(C5-P7-C7),P7))</f>
        <v>28400</v>
      </c>
      <c r="G8" s="37">
        <f>IF(C7="","",IF(C5-P8&gt;=C7,P8+(C5-P8-C7),P8))</f>
        <v>32100</v>
      </c>
      <c r="H8" s="116"/>
      <c r="I8" s="113"/>
      <c r="J8" s="61"/>
      <c r="K8" s="64"/>
      <c r="L8" s="63"/>
      <c r="O8" s="78" t="s">
        <v>25</v>
      </c>
      <c r="P8" s="79">
        <f>IF($C$6&gt;=70,$Z$12,IF($C$6&gt;=60,$Z$11,IF($C$6&gt;=50,$Z$10,IF($C$6&gt;=40,$Z$9,IF($C$6&gt;=30,$Z$8,$Z$7)))))</f>
        <v>32100</v>
      </c>
      <c r="S8" s="47">
        <v>50000</v>
      </c>
      <c r="U8" s="2">
        <v>30</v>
      </c>
      <c r="V8" s="2">
        <v>40</v>
      </c>
      <c r="W8" s="3">
        <v>21500</v>
      </c>
      <c r="X8" s="3">
        <v>24900</v>
      </c>
      <c r="Y8" s="3">
        <v>28400</v>
      </c>
      <c r="Z8" s="3">
        <v>32100</v>
      </c>
      <c r="AA8" s="3">
        <v>36700</v>
      </c>
      <c r="AB8" s="3">
        <v>42300</v>
      </c>
      <c r="AC8" s="3">
        <v>49500</v>
      </c>
      <c r="AD8" s="3">
        <v>57100</v>
      </c>
    </row>
    <row r="9" spans="1:30" ht="26.25" x14ac:dyDescent="0.15">
      <c r="A9" s="140"/>
      <c r="B9" s="142"/>
      <c r="C9" s="143"/>
      <c r="D9" s="46" t="s">
        <v>40</v>
      </c>
      <c r="E9" s="46" t="s">
        <v>41</v>
      </c>
      <c r="F9" s="103" t="s">
        <v>61</v>
      </c>
      <c r="G9" s="103" t="s">
        <v>62</v>
      </c>
      <c r="H9" s="116"/>
      <c r="I9" s="113"/>
      <c r="O9" s="78" t="s">
        <v>42</v>
      </c>
      <c r="P9" s="79">
        <f>IF($C$6&gt;=70,$AA$12,IF($C$6&gt;=60,$AA$11,IF($C$6&gt;=50,$AA$10,IF($C$6&gt;=40,$AA$9,IF($C$6&gt;=30,$AA$8,$AA$7)))))</f>
        <v>36700</v>
      </c>
      <c r="S9" s="47">
        <v>40000</v>
      </c>
      <c r="U9" s="2">
        <v>40</v>
      </c>
      <c r="V9" s="2">
        <v>50</v>
      </c>
      <c r="W9" s="3">
        <v>26900</v>
      </c>
      <c r="X9" s="3">
        <v>31100</v>
      </c>
      <c r="Y9" s="3">
        <v>35600</v>
      </c>
      <c r="Z9" s="3">
        <v>40100</v>
      </c>
      <c r="AA9" s="3">
        <v>45900</v>
      </c>
      <c r="AB9" s="3">
        <v>52900</v>
      </c>
      <c r="AC9" s="3">
        <v>61900</v>
      </c>
      <c r="AD9" s="3">
        <v>71400</v>
      </c>
    </row>
    <row r="10" spans="1:30" ht="19.5" thickBot="1" x14ac:dyDescent="0.2">
      <c r="A10" s="141"/>
      <c r="B10" s="144"/>
      <c r="C10" s="145"/>
      <c r="D10" s="35">
        <f>IF(C7="","",IF(C5-P9&gt;=C7,P9+(C5-P9-C7),P9))</f>
        <v>36700</v>
      </c>
      <c r="E10" s="35">
        <f>IF(C7="","",IF(C5-P10&gt;=C7,P10+(C5-P10-C7),P10))</f>
        <v>42300</v>
      </c>
      <c r="F10" s="85">
        <f>IF(C7="","",MIN(IF(C5-R5&gt;=40000,R5+(C5-R5-40000),R5),C5))</f>
        <v>49500</v>
      </c>
      <c r="G10" s="85">
        <f>IF(C7="","",MIN(IF(C5-R6&gt;=40000,R6+(C5-R6-40000),R6),C5))</f>
        <v>57100</v>
      </c>
      <c r="H10" s="72"/>
      <c r="I10" s="114"/>
      <c r="M10" s="4"/>
      <c r="N10" s="4"/>
      <c r="O10" s="80" t="s">
        <v>43</v>
      </c>
      <c r="P10" s="81">
        <f>IF($C$6&gt;=70,$AB$12,IF($C$6&gt;=60,$AB$11,IF($C$6&gt;=50,$AB$10,IF($C$6&gt;=40,$AB$9,IF($C$6&gt;=30,$AB$8,$AB$7)))))</f>
        <v>42300</v>
      </c>
      <c r="S10" s="47"/>
      <c r="U10" s="2">
        <v>50</v>
      </c>
      <c r="V10" s="2">
        <v>60</v>
      </c>
      <c r="W10" s="3">
        <v>32300</v>
      </c>
      <c r="X10" s="3">
        <v>37300</v>
      </c>
      <c r="Y10" s="3">
        <v>42700</v>
      </c>
      <c r="Z10" s="3">
        <v>48200</v>
      </c>
      <c r="AA10" s="3">
        <v>55000</v>
      </c>
      <c r="AB10" s="3">
        <v>63500</v>
      </c>
      <c r="AC10" s="3">
        <v>74300</v>
      </c>
      <c r="AD10" s="3">
        <v>85700</v>
      </c>
    </row>
    <row r="11" spans="1:30" ht="18" thickBot="1" x14ac:dyDescent="0.2">
      <c r="A11" s="139">
        <v>201</v>
      </c>
      <c r="B11" s="69" t="s">
        <v>18</v>
      </c>
      <c r="C11" s="44">
        <v>70000</v>
      </c>
      <c r="D11" s="82">
        <v>45017</v>
      </c>
      <c r="E11" s="70">
        <f>IF(C13="","",EOMONTH(D11,0))</f>
        <v>45046</v>
      </c>
      <c r="F11" s="71">
        <f>IF(A11="","",IF(D11="","",1))</f>
        <v>1</v>
      </c>
      <c r="G11" s="71">
        <f>IF(A11="","",L12-L13)</f>
        <v>40000</v>
      </c>
      <c r="H11" s="71">
        <f>IF(A11="","",G11*F11)</f>
        <v>40000</v>
      </c>
      <c r="I11" s="112"/>
      <c r="J11" s="52" t="s">
        <v>37</v>
      </c>
      <c r="K11" s="59">
        <f>DATEDIF(M11,E11,"D")+1</f>
        <v>30</v>
      </c>
      <c r="L11" s="59">
        <f>DATEDIF(D11,E11,"D")+1</f>
        <v>30</v>
      </c>
      <c r="M11" s="60">
        <f>D11-DAY(D11)+1</f>
        <v>45017</v>
      </c>
      <c r="O11" s="76" t="s">
        <v>22</v>
      </c>
      <c r="P11" s="77">
        <f>IF($C$12&gt;=70,$W$12,IF($C$12&gt;=60,$W$11,IF($C$12&gt;=50,$W$10,IF($C$12&gt;=40,$W$9,IF($C$12&gt;=30,$W$8,$W$7)))))</f>
        <v>26900</v>
      </c>
      <c r="Q11" s="76" t="s">
        <v>51</v>
      </c>
      <c r="R11" s="77">
        <f>IF($C$6&gt;=70,$AC$12,IF($C$6&gt;=60,$AC$11,IF($C$6&gt;=50,$AC$10,IF($C$6&gt;=40,$AC$9,IF($C$6&gt;=30,$AC$8,$AC$7)))))</f>
        <v>49500</v>
      </c>
      <c r="S11" s="47">
        <v>80000</v>
      </c>
      <c r="T11" s="5"/>
      <c r="U11" s="2">
        <v>60</v>
      </c>
      <c r="V11" s="2">
        <v>70</v>
      </c>
      <c r="W11" s="3">
        <v>37700</v>
      </c>
      <c r="X11" s="3">
        <v>43600</v>
      </c>
      <c r="Y11" s="3">
        <v>49800</v>
      </c>
      <c r="Z11" s="3">
        <v>56200</v>
      </c>
      <c r="AA11" s="3">
        <v>64200</v>
      </c>
      <c r="AB11" s="3">
        <v>74100</v>
      </c>
      <c r="AC11" s="3">
        <v>86700</v>
      </c>
      <c r="AD11" s="3">
        <v>100000</v>
      </c>
    </row>
    <row r="12" spans="1:30" ht="18" thickBot="1" x14ac:dyDescent="0.2">
      <c r="A12" s="140"/>
      <c r="B12" s="22" t="s">
        <v>5</v>
      </c>
      <c r="C12" s="45">
        <v>40</v>
      </c>
      <c r="D12" s="20">
        <f>IF(D11="","",IF(E11=DATE(YEAR(E11),3,31),"",E11+1))</f>
        <v>45047</v>
      </c>
      <c r="E12" s="18">
        <f>IF(D12="","",IF(MONTH(D12)&gt;3,DATE(YEAR(D12)+1,3,31),DATE(YEAR(D12),3,31)))</f>
        <v>45382</v>
      </c>
      <c r="F12" s="19">
        <f>IF(D12="","",DATEDIF(D12,E12,"M")+1)</f>
        <v>11</v>
      </c>
      <c r="G12" s="19">
        <f>IF(D12="","",IF(C11-D14&gt;C13,C13,C11-D14))</f>
        <v>40000</v>
      </c>
      <c r="H12" s="19">
        <f>IF(D12="","",F12*G12)</f>
        <v>440000</v>
      </c>
      <c r="I12" s="113"/>
      <c r="J12" s="61" t="s">
        <v>38</v>
      </c>
      <c r="K12" s="62">
        <f>C11/$K$5</f>
        <v>2333.3333333333335</v>
      </c>
      <c r="L12" s="63">
        <f>ROUND(K12*L11,0)</f>
        <v>70000</v>
      </c>
      <c r="O12" s="78" t="s">
        <v>23</v>
      </c>
      <c r="P12" s="79">
        <f>IF($C$12&gt;=70,$X$12,IF($C$12&gt;=60,$X$11,IF($C$12&gt;=50,$X$10,IF($C$12&gt;=40,$X$9,IF($C$12&gt;=30,$X$8,$X$7)))))</f>
        <v>31100</v>
      </c>
      <c r="Q12" s="80" t="s">
        <v>52</v>
      </c>
      <c r="R12" s="81">
        <f>IF($C$6&gt;=70,$AD$12,IF($C$6&gt;=60,$AD$11,IF($C$6&gt;=50,$AD$10,IF($C$6&gt;=40,$AD$9,IF($C$6&gt;=30,$AD$8,$AD$7)))))</f>
        <v>57100</v>
      </c>
      <c r="S12" s="47">
        <v>70000</v>
      </c>
      <c r="U12" s="2">
        <v>70</v>
      </c>
      <c r="V12" s="2">
        <v>99999999</v>
      </c>
      <c r="W12" s="3">
        <v>43100</v>
      </c>
      <c r="X12" s="3">
        <v>49800</v>
      </c>
      <c r="Y12" s="3">
        <v>56900</v>
      </c>
      <c r="Z12" s="3">
        <v>64200</v>
      </c>
      <c r="AA12" s="3">
        <v>73400</v>
      </c>
      <c r="AB12" s="3">
        <v>84700</v>
      </c>
      <c r="AC12" s="3">
        <v>99100</v>
      </c>
      <c r="AD12" s="3">
        <v>114300</v>
      </c>
    </row>
    <row r="13" spans="1:30" ht="29.25" thickBot="1" x14ac:dyDescent="0.2">
      <c r="A13" s="140"/>
      <c r="B13" s="21" t="s">
        <v>29</v>
      </c>
      <c r="C13" s="44">
        <v>40000</v>
      </c>
      <c r="D13" s="67" t="s">
        <v>31</v>
      </c>
      <c r="E13" s="38" t="s">
        <v>33</v>
      </c>
      <c r="F13" s="38" t="s">
        <v>32</v>
      </c>
      <c r="G13" s="39" t="s">
        <v>34</v>
      </c>
      <c r="H13" s="115">
        <f>IF(A11="","",SUM(H11:H12))</f>
        <v>480000</v>
      </c>
      <c r="I13" s="113"/>
      <c r="J13" s="61" t="s">
        <v>39</v>
      </c>
      <c r="K13" s="64">
        <f>D14/$K$5</f>
        <v>1000</v>
      </c>
      <c r="L13" s="63">
        <f>ROUND(K13*L11,0)</f>
        <v>30000</v>
      </c>
      <c r="O13" s="78" t="s">
        <v>24</v>
      </c>
      <c r="P13" s="79">
        <f>IF($C$12&gt;=70,$Y$12,IF($C$12&gt;=60,$Y$11,IF($C$12&gt;=50,$Y$10,IF($C$12&gt;=40,$Y$9,IF($C$12&gt;=30,$Y$8,$Y$7)))))</f>
        <v>35600</v>
      </c>
      <c r="S13" s="47">
        <v>60000</v>
      </c>
      <c r="U13" s="1"/>
      <c r="V13" s="1"/>
      <c r="W13" s="1"/>
      <c r="X13" s="1"/>
      <c r="Y13" s="1"/>
      <c r="Z13" s="1"/>
    </row>
    <row r="14" spans="1:30" x14ac:dyDescent="0.15">
      <c r="A14" s="140"/>
      <c r="B14" s="142" t="s">
        <v>30</v>
      </c>
      <c r="C14" s="143"/>
      <c r="D14" s="36">
        <f>IF(C13="","",IF(C11-P11&gt;=C13,(P11+(C11-P11-C13)),P11))</f>
        <v>30000</v>
      </c>
      <c r="E14" s="36">
        <f>IF(C13="","",IF(C11-P12&gt;=C13,P12+(C11-P12-C13),P12))</f>
        <v>31100</v>
      </c>
      <c r="F14" s="36">
        <f>IF(C13="","",IF(C11-P13&gt;=C13,P13+(C11-P13-C13),P13))</f>
        <v>35600</v>
      </c>
      <c r="G14" s="37">
        <f>IF(C13="","",IF(C11-P14&gt;=C13,P14+(C11-P14-C13),P14))</f>
        <v>40100</v>
      </c>
      <c r="H14" s="116"/>
      <c r="I14" s="113"/>
      <c r="J14" s="61"/>
      <c r="K14" s="64"/>
      <c r="L14" s="63"/>
      <c r="O14" s="78" t="s">
        <v>25</v>
      </c>
      <c r="P14" s="79">
        <f>IF($C$12&gt;=70,$Z$12,IF($C$12&gt;=60,$Z$11,IF($C$12&gt;=50,$Z$10,IF($C$12&gt;=40,$Z$9,IF($C$12&gt;=30,$Z$8,$Z$7)))))</f>
        <v>40100</v>
      </c>
      <c r="S14" s="47">
        <v>50000</v>
      </c>
    </row>
    <row r="15" spans="1:30" ht="26.25" x14ac:dyDescent="0.15">
      <c r="A15" s="140"/>
      <c r="B15" s="142"/>
      <c r="C15" s="143"/>
      <c r="D15" s="46" t="s">
        <v>40</v>
      </c>
      <c r="E15" s="46" t="s">
        <v>41</v>
      </c>
      <c r="F15" s="103" t="s">
        <v>61</v>
      </c>
      <c r="G15" s="103" t="s">
        <v>62</v>
      </c>
      <c r="H15" s="116"/>
      <c r="I15" s="113"/>
      <c r="O15" s="78" t="s">
        <v>42</v>
      </c>
      <c r="P15" s="79">
        <f>IF($C$12&gt;=70,$AA$12,IF($C$12&gt;=60,$AA$11,IF($C$12&gt;=50,$AA$10,IF($C$12&gt;=40,$AA$9,IF($C$12&gt;=30,$AA$8,$AA$7)))))</f>
        <v>45900</v>
      </c>
      <c r="S15" s="47">
        <v>40000</v>
      </c>
    </row>
    <row r="16" spans="1:30" ht="19.5" thickBot="1" x14ac:dyDescent="0.2">
      <c r="A16" s="141"/>
      <c r="B16" s="144"/>
      <c r="C16" s="145"/>
      <c r="D16" s="35">
        <f>IF(C13="","",IF(C11-P15&gt;=C13,P15+(C11-P15-C13),P15))</f>
        <v>45900</v>
      </c>
      <c r="E16" s="35">
        <f>IF(C13="","",IF(C11-P16&gt;=C13,P16+(C11-P16-C13),P16))</f>
        <v>52900</v>
      </c>
      <c r="F16" s="85">
        <f>IF(C13="","",MIN(IF(C11-R11&gt;=40000,R11+(C11-R11-40000),R11),C11))</f>
        <v>49500</v>
      </c>
      <c r="G16" s="85">
        <f>IF(C13="","",MIN(IF(C11-R12&gt;=40000,R12+(C11-R12-40000),R12),C11))</f>
        <v>57100</v>
      </c>
      <c r="H16" s="72"/>
      <c r="I16" s="114"/>
      <c r="M16" s="4"/>
      <c r="N16" s="4"/>
      <c r="O16" s="80" t="s">
        <v>43</v>
      </c>
      <c r="P16" s="81">
        <f>IF($C$12&gt;=70,$AB$12,IF($C$12&gt;=60,$AB$11,IF($C$12&gt;=50,$AB$10,IF($C$12&gt;=40,$AB$9,IF($C$12&gt;=30,$AB$8,$AB$7)))))</f>
        <v>52900</v>
      </c>
      <c r="S16" s="47"/>
    </row>
    <row r="17" spans="1:28" ht="18" thickBot="1" x14ac:dyDescent="0.2">
      <c r="A17" s="146"/>
      <c r="B17" s="69" t="s">
        <v>18</v>
      </c>
      <c r="C17" s="33"/>
      <c r="D17" s="17"/>
      <c r="E17" s="70" t="str">
        <f>IF(C19="","",EOMONTH(D17,0))</f>
        <v/>
      </c>
      <c r="F17" s="71" t="str">
        <f>IF(A17="","",IF(D17="","",1))</f>
        <v/>
      </c>
      <c r="G17" s="71" t="str">
        <f>IF(A17="","",L18-L19)</f>
        <v/>
      </c>
      <c r="H17" s="71" t="str">
        <f>IF(A17="","",G17*F17)</f>
        <v/>
      </c>
      <c r="I17" s="112"/>
      <c r="J17" s="52" t="s">
        <v>37</v>
      </c>
      <c r="K17" s="59" t="e">
        <f>DATEDIF(M17,E17,"D")+1</f>
        <v>#VALUE!</v>
      </c>
      <c r="L17" s="59" t="e">
        <f>DATEDIF(D17,E17,"D")+1</f>
        <v>#VALUE!</v>
      </c>
      <c r="M17" s="60">
        <f>D17-DAY(D17)+1</f>
        <v>1</v>
      </c>
      <c r="O17" s="76" t="s">
        <v>22</v>
      </c>
      <c r="P17" s="77">
        <f>IF($C$18&gt;=70,$W$12,IF($C$18&gt;=60,$W$11,IF($C$18&gt;=50,$W$10,IF($C$18&gt;=40,$W$9,IF($C$18&gt;=30,$W$8,$W$7)))))</f>
        <v>16100</v>
      </c>
      <c r="Q17" s="76" t="s">
        <v>51</v>
      </c>
      <c r="R17" s="77">
        <f>IF($C$6&gt;=70,$AC$12,IF($C$6&gt;=60,$AC$11,IF($C$6&gt;=50,$AC$10,IF($C$6&gt;=40,$AC$9,IF($C$6&gt;=30,$AC$8,$AC$7)))))</f>
        <v>49500</v>
      </c>
      <c r="S17" s="47">
        <v>80000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ht="18" thickBot="1" x14ac:dyDescent="0.2">
      <c r="A18" s="147"/>
      <c r="B18" s="22" t="s">
        <v>5</v>
      </c>
      <c r="C18" s="34"/>
      <c r="D18" s="20" t="str">
        <f>IF(D17="","",IF(E17=DATE(YEAR(E17),3,31),"",E17+1))</f>
        <v/>
      </c>
      <c r="E18" s="18" t="str">
        <f>IF(D18="","",IF(MONTH(D18)&gt;3,DATE(YEAR(D18)+1,3,31),DATE(YEAR(D18),3,31)))</f>
        <v/>
      </c>
      <c r="F18" s="19" t="str">
        <f>IF(D18="","",DATEDIF(D18,E18,"M")+1)</f>
        <v/>
      </c>
      <c r="G18" s="19" t="str">
        <f>IF(D18="","",IF(C17-D20&gt;C19,C19,C17-D20))</f>
        <v/>
      </c>
      <c r="H18" s="19" t="str">
        <f>IF(D18="","",F18*G18)</f>
        <v/>
      </c>
      <c r="I18" s="113"/>
      <c r="J18" s="61" t="s">
        <v>38</v>
      </c>
      <c r="K18" s="62">
        <f>C17/$K$5</f>
        <v>0</v>
      </c>
      <c r="L18" s="63" t="e">
        <f>ROUND(K18*L17,0)</f>
        <v>#VALUE!</v>
      </c>
      <c r="O18" s="78" t="s">
        <v>23</v>
      </c>
      <c r="P18" s="79">
        <f>IF($C$18&gt;=70,$X$12,IF($C$18&gt;=60,$X$11,IF($C$18&gt;=50,$X$10,IF($C$18&gt;=40,$X$9,IF($C$18&gt;=30,$X$8,$X$7)))))</f>
        <v>18600</v>
      </c>
      <c r="Q18" s="80" t="s">
        <v>52</v>
      </c>
      <c r="R18" s="81">
        <f>IF($C$6&gt;=70,$AD$12,IF($C$6&gt;=60,$AD$11,IF($C$6&gt;=50,$AD$10,IF($C$6&gt;=40,$AD$9,IF($C$6&gt;=30,$AD$8,$AD$7)))))</f>
        <v>57100</v>
      </c>
      <c r="S18" s="47">
        <v>70000</v>
      </c>
    </row>
    <row r="19" spans="1:28" ht="29.25" thickBot="1" x14ac:dyDescent="0.2">
      <c r="A19" s="147"/>
      <c r="B19" s="21" t="s">
        <v>29</v>
      </c>
      <c r="C19" s="33"/>
      <c r="D19" s="67" t="s">
        <v>31</v>
      </c>
      <c r="E19" s="38" t="s">
        <v>33</v>
      </c>
      <c r="F19" s="38" t="s">
        <v>32</v>
      </c>
      <c r="G19" s="39" t="s">
        <v>34</v>
      </c>
      <c r="H19" s="115" t="str">
        <f>IF(A17="","",SUM(H17:H18))</f>
        <v/>
      </c>
      <c r="I19" s="113"/>
      <c r="J19" s="61" t="s">
        <v>39</v>
      </c>
      <c r="K19" s="64" t="e">
        <f>D20/$K$5</f>
        <v>#VALUE!</v>
      </c>
      <c r="L19" s="63" t="e">
        <f>ROUND(K19*L17,0)</f>
        <v>#VALUE!</v>
      </c>
      <c r="O19" s="78" t="s">
        <v>24</v>
      </c>
      <c r="P19" s="79">
        <f>IF($C$18&gt;=70,$Y$12,IF($C$18&gt;=60,$Y$11,IF($C$18&gt;=50,$Y$10,IF($C$18&gt;=40,$Y$9,IF($C$18&gt;=30,$Y$8,$Y$7)))))</f>
        <v>21300</v>
      </c>
      <c r="S19" s="47">
        <v>60000</v>
      </c>
    </row>
    <row r="20" spans="1:28" x14ac:dyDescent="0.15">
      <c r="A20" s="147"/>
      <c r="B20" s="142" t="s">
        <v>30</v>
      </c>
      <c r="C20" s="143"/>
      <c r="D20" s="36" t="str">
        <f>IF(C19="","",IF(C17-P17&gt;=C19,(P17+(C17-P17-C19)),P17))</f>
        <v/>
      </c>
      <c r="E20" s="36" t="str">
        <f>IF(C19="","",IF(C17-P18&gt;=C19,P18+(C17-P18-C19),P18))</f>
        <v/>
      </c>
      <c r="F20" s="36" t="str">
        <f>IF(C19="","",IF(C17-P19&gt;=C19,P19+(C17-P19-C19),P19))</f>
        <v/>
      </c>
      <c r="G20" s="37" t="str">
        <f>IF(C19="","",IF(C17-P20&gt;=C19,P20+(C17-P20-C19),P20))</f>
        <v/>
      </c>
      <c r="H20" s="116"/>
      <c r="I20" s="113"/>
      <c r="J20" s="61"/>
      <c r="K20" s="64"/>
      <c r="L20" s="63"/>
      <c r="O20" s="78" t="s">
        <v>25</v>
      </c>
      <c r="P20" s="79">
        <f>IF($C$18&gt;=70,$Z$12,IF($C$18&gt;=60,$Z$11,IF($C$18&gt;=50,$Z$10,IF($C$18&gt;=40,$Z$9,IF($C$18&gt;=30,$Z$8,$Z$7)))))</f>
        <v>24100</v>
      </c>
      <c r="S20" s="47">
        <v>50000</v>
      </c>
    </row>
    <row r="21" spans="1:28" ht="26.25" x14ac:dyDescent="0.15">
      <c r="A21" s="147"/>
      <c r="B21" s="142"/>
      <c r="C21" s="143"/>
      <c r="D21" s="46" t="s">
        <v>40</v>
      </c>
      <c r="E21" s="46" t="s">
        <v>41</v>
      </c>
      <c r="F21" s="103" t="s">
        <v>61</v>
      </c>
      <c r="G21" s="103" t="s">
        <v>62</v>
      </c>
      <c r="H21" s="116"/>
      <c r="I21" s="113"/>
      <c r="O21" s="78" t="s">
        <v>42</v>
      </c>
      <c r="P21" s="79">
        <f>IF($C$18&gt;=70,$AA$12,IF($C$18&gt;=60,$AA$11,IF($C$18&gt;=50,$AA$10,IF($C$18&gt;=40,$AA$9,IF($C$18&gt;=30,$AA$8,$AA$7)))))</f>
        <v>27500</v>
      </c>
      <c r="S21" s="47">
        <v>40000</v>
      </c>
    </row>
    <row r="22" spans="1:28" ht="19.5" thickBot="1" x14ac:dyDescent="0.2">
      <c r="A22" s="148"/>
      <c r="B22" s="144"/>
      <c r="C22" s="145"/>
      <c r="D22" s="35" t="str">
        <f>IF(C19="","",IF(C17-P21&gt;=C19,P21+(C17-P21-C19),P21))</f>
        <v/>
      </c>
      <c r="E22" s="35" t="str">
        <f>IF(C19="","",IF(C17-P22&gt;=C19,P22+(C17-P22-C19),P22))</f>
        <v/>
      </c>
      <c r="F22" s="85" t="str">
        <f>IF(C19="","",MIN(IF(C17-R17&gt;=40000,R17+(C17-R17-40000),R17),C17))</f>
        <v/>
      </c>
      <c r="G22" s="85" t="str">
        <f>IF(C19="","",MIN(IF(C17-R18&gt;=40000,R18+(C17-R18-40000),R18),C17))</f>
        <v/>
      </c>
      <c r="H22" s="72"/>
      <c r="I22" s="114"/>
      <c r="M22" s="4"/>
      <c r="N22" s="4"/>
      <c r="O22" s="80" t="s">
        <v>43</v>
      </c>
      <c r="P22" s="81">
        <f>IF($C$18&gt;=70,$AB$12,IF($C$18&gt;=60,$AB$11,IF($C$18&gt;=50,$AB$10,IF($C$18&gt;=40,$AB$9,IF($C$18&gt;=30,$AB$8,$AB$7)))))</f>
        <v>31700</v>
      </c>
      <c r="S22" s="47"/>
    </row>
    <row r="23" spans="1:28" ht="18" thickBot="1" x14ac:dyDescent="0.2">
      <c r="A23" s="146"/>
      <c r="B23" s="69" t="s">
        <v>18</v>
      </c>
      <c r="C23" s="33"/>
      <c r="D23" s="17"/>
      <c r="E23" s="70" t="str">
        <f>IF(C25="","",EOMONTH(D23,0))</f>
        <v/>
      </c>
      <c r="F23" s="71" t="str">
        <f>IF(A23="","",IF(D23="","",1))</f>
        <v/>
      </c>
      <c r="G23" s="71" t="str">
        <f>IF(A23="","",L24-L25)</f>
        <v/>
      </c>
      <c r="H23" s="71" t="str">
        <f>IF(A23="","",G23*F23)</f>
        <v/>
      </c>
      <c r="I23" s="112"/>
      <c r="J23" s="52" t="s">
        <v>37</v>
      </c>
      <c r="K23" s="59" t="e">
        <f>DATEDIF(M23,E23,"D")+1</f>
        <v>#VALUE!</v>
      </c>
      <c r="L23" s="59" t="e">
        <f>DATEDIF(D23,E23,"D")+1</f>
        <v>#VALUE!</v>
      </c>
      <c r="M23" s="60">
        <f>D23-DAY(D23)+1</f>
        <v>1</v>
      </c>
      <c r="O23" s="76" t="s">
        <v>22</v>
      </c>
      <c r="P23" s="77">
        <f>IF($C$24&gt;=70,$W$12,IF($C$24&gt;=60,$W$11,IF($C$24&gt;=50,$W$10,IF($C$24&gt;=40,$W$9,IF($C$24&gt;=30,$W$8,$W$7)))))</f>
        <v>16100</v>
      </c>
      <c r="Q23" s="76" t="s">
        <v>51</v>
      </c>
      <c r="R23" s="77">
        <f>IF($C$6&gt;=70,$AC$12,IF($C$6&gt;=60,$AC$11,IF($C$6&gt;=50,$AC$10,IF($C$6&gt;=40,$AC$9,IF($C$6&gt;=30,$AC$8,$AC$7)))))</f>
        <v>49500</v>
      </c>
      <c r="S23" s="47">
        <v>80000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ht="18" thickBot="1" x14ac:dyDescent="0.2">
      <c r="A24" s="147"/>
      <c r="B24" s="22" t="s">
        <v>5</v>
      </c>
      <c r="C24" s="34"/>
      <c r="D24" s="20" t="str">
        <f>IF(D23="","",IF(E23=DATE(YEAR(E23),3,31),"",E23+1))</f>
        <v/>
      </c>
      <c r="E24" s="18" t="str">
        <f>IF(D24="","",IF(MONTH(D24)&gt;3,DATE(YEAR(D24)+1,3,31),DATE(YEAR(D24),3,31)))</f>
        <v/>
      </c>
      <c r="F24" s="19" t="str">
        <f>IF(D24="","",DATEDIF(D24,E24,"M")+1)</f>
        <v/>
      </c>
      <c r="G24" s="19" t="str">
        <f>IF(D24="","",IF(C23-D26&gt;C25,C25,C23-D26))</f>
        <v/>
      </c>
      <c r="H24" s="19" t="str">
        <f>IF(D24="","",F24*G24)</f>
        <v/>
      </c>
      <c r="I24" s="113"/>
      <c r="J24" s="61" t="s">
        <v>38</v>
      </c>
      <c r="K24" s="62">
        <f>C23/$K$5</f>
        <v>0</v>
      </c>
      <c r="L24" s="63" t="e">
        <f>ROUND(K24*L23,0)</f>
        <v>#VALUE!</v>
      </c>
      <c r="O24" s="78" t="s">
        <v>23</v>
      </c>
      <c r="P24" s="79">
        <f>IF($C$24&gt;=70,$X$12,IF($C$24&gt;=60,$X$11,IF($C$24&gt;=50,$X$10,IF($C$24&gt;=40,$X$9,IF($C$24&gt;=30,$X$8,$X$7)))))</f>
        <v>18600</v>
      </c>
      <c r="Q24" s="80" t="s">
        <v>52</v>
      </c>
      <c r="R24" s="81">
        <f>IF($C$6&gt;=70,$AD$12,IF($C$6&gt;=60,$AD$11,IF($C$6&gt;=50,$AD$10,IF($C$6&gt;=40,$AD$9,IF($C$6&gt;=30,$AD$8,$AD$7)))))</f>
        <v>57100</v>
      </c>
      <c r="S24" s="47">
        <v>70000</v>
      </c>
    </row>
    <row r="25" spans="1:28" ht="29.25" thickBot="1" x14ac:dyDescent="0.2">
      <c r="A25" s="147"/>
      <c r="B25" s="21" t="s">
        <v>29</v>
      </c>
      <c r="C25" s="33"/>
      <c r="D25" s="67" t="s">
        <v>31</v>
      </c>
      <c r="E25" s="38" t="s">
        <v>33</v>
      </c>
      <c r="F25" s="38" t="s">
        <v>32</v>
      </c>
      <c r="G25" s="39" t="s">
        <v>34</v>
      </c>
      <c r="H25" s="115" t="str">
        <f>IF(A23="","",SUM(H23:H24))</f>
        <v/>
      </c>
      <c r="I25" s="113"/>
      <c r="J25" s="61" t="s">
        <v>39</v>
      </c>
      <c r="K25" s="64" t="e">
        <f>D26/$K$5</f>
        <v>#VALUE!</v>
      </c>
      <c r="L25" s="63" t="e">
        <f>ROUND(K25*L23,0)</f>
        <v>#VALUE!</v>
      </c>
      <c r="O25" s="78" t="s">
        <v>24</v>
      </c>
      <c r="P25" s="79">
        <f>IF($C$24&gt;=70,$Y$12,IF($C$24&gt;=60,$Y$11,IF($C$24&gt;=50,$Y$10,IF($C$24&gt;=40,$Y$9,IF($C$24&gt;=30,$Y$8,$Y$7)))))</f>
        <v>21300</v>
      </c>
      <c r="S25" s="47">
        <v>60000</v>
      </c>
    </row>
    <row r="26" spans="1:28" x14ac:dyDescent="0.15">
      <c r="A26" s="147"/>
      <c r="B26" s="142" t="s">
        <v>30</v>
      </c>
      <c r="C26" s="143"/>
      <c r="D26" s="36" t="str">
        <f>IF(C25="","",IF(C23-P23&gt;=C25,(P23+(C23-P23-C25)),P23))</f>
        <v/>
      </c>
      <c r="E26" s="36" t="str">
        <f>IF(C25="","",IF(C23-P24&gt;=C25,P24+(C23-P24-C25),P24))</f>
        <v/>
      </c>
      <c r="F26" s="36" t="str">
        <f>IF(C25="","",IF(C23-P25&gt;=C25,P25+(C23-P25-C25),P25))</f>
        <v/>
      </c>
      <c r="G26" s="37" t="str">
        <f>IF(C25="","",IF(C23-P26&gt;=C25,P26+(C23-P26-C25),P26))</f>
        <v/>
      </c>
      <c r="H26" s="116"/>
      <c r="I26" s="113"/>
      <c r="J26" s="61"/>
      <c r="K26" s="64"/>
      <c r="L26" s="63"/>
      <c r="O26" s="78" t="s">
        <v>25</v>
      </c>
      <c r="P26" s="79">
        <f>IF($C$24&gt;=70,$Z$12,IF($C$24&gt;=60,$Z$11,IF($C$24&gt;=50,$Z$10,IF($C$24&gt;=40,$Z$9,IF($C$24&gt;=30,$Z$8,$Z$7)))))</f>
        <v>24100</v>
      </c>
      <c r="S26" s="47">
        <v>50000</v>
      </c>
    </row>
    <row r="27" spans="1:28" ht="26.25" x14ac:dyDescent="0.15">
      <c r="A27" s="147"/>
      <c r="B27" s="142"/>
      <c r="C27" s="143"/>
      <c r="D27" s="46" t="s">
        <v>40</v>
      </c>
      <c r="E27" s="46" t="s">
        <v>41</v>
      </c>
      <c r="F27" s="36"/>
      <c r="G27" s="37"/>
      <c r="H27" s="116"/>
      <c r="I27" s="113"/>
      <c r="O27" s="78" t="s">
        <v>42</v>
      </c>
      <c r="P27" s="79">
        <f>IF($C$24&gt;=70,$AA$12,IF($C$24&gt;=60,$AA$11,IF($C$24&gt;=50,$AA$10,IF($C$24&gt;=40,$AA$9,IF($C$24&gt;=30,$AA$8,$AA$7)))))</f>
        <v>27500</v>
      </c>
      <c r="S27" s="47">
        <v>40000</v>
      </c>
    </row>
    <row r="28" spans="1:28" ht="19.5" thickBot="1" x14ac:dyDescent="0.2">
      <c r="A28" s="148"/>
      <c r="B28" s="144"/>
      <c r="C28" s="145"/>
      <c r="D28" s="35" t="str">
        <f>IF(C25="","",IF(C23-P27&gt;=C25,P27+(C23-P27-C25),P27))</f>
        <v/>
      </c>
      <c r="E28" s="35" t="str">
        <f>IF(C25="","",IF(C23-P28&gt;=C25,P28+(C23-P28-C25),P28))</f>
        <v/>
      </c>
      <c r="F28" s="85" t="str">
        <f>IF(C25="","",MIN(IF(C23-R23&gt;=40000,R23+(C23-R23-40000),R23),C23))</f>
        <v/>
      </c>
      <c r="G28" s="85" t="str">
        <f>IF(C25="","",MIN(IF(C23-R24&gt;=40000,R24+(C23-R24-40000),R24),C23))</f>
        <v/>
      </c>
      <c r="H28" s="72"/>
      <c r="I28" s="114"/>
      <c r="M28" s="4"/>
      <c r="N28" s="4"/>
      <c r="O28" s="80" t="s">
        <v>43</v>
      </c>
      <c r="P28" s="81">
        <f>IF($C$24&gt;=70,$AB$12,IF($C$24&gt;=60,$AB$11,IF($C$24&gt;=50,$AB$10,IF($C$24&gt;=40,$AB$9,IF($C$24&gt;=30,$AB$8,$AB$7)))))</f>
        <v>31700</v>
      </c>
      <c r="S28" s="47"/>
    </row>
    <row r="29" spans="1:28" ht="18" thickBot="1" x14ac:dyDescent="0.2">
      <c r="A29" s="146"/>
      <c r="B29" s="69" t="s">
        <v>18</v>
      </c>
      <c r="C29" s="33"/>
      <c r="D29" s="17"/>
      <c r="E29" s="70" t="str">
        <f>IF(C31="","",EOMONTH(D29,0))</f>
        <v/>
      </c>
      <c r="F29" s="71" t="str">
        <f>IF(A29="","",IF(D29="","",1))</f>
        <v/>
      </c>
      <c r="G29" s="71" t="str">
        <f>IF(A29="","",L30-L31)</f>
        <v/>
      </c>
      <c r="H29" s="71" t="str">
        <f>IF(A29="","",G29*F29)</f>
        <v/>
      </c>
      <c r="I29" s="112"/>
      <c r="J29" s="52" t="s">
        <v>37</v>
      </c>
      <c r="K29" s="59" t="e">
        <f>DATEDIF(M29,E29,"D")+1</f>
        <v>#VALUE!</v>
      </c>
      <c r="L29" s="59" t="e">
        <f>DATEDIF(D29,E29,"D")+1</f>
        <v>#VALUE!</v>
      </c>
      <c r="M29" s="60">
        <f>D29-DAY(D29)+1</f>
        <v>1</v>
      </c>
      <c r="O29" s="76" t="s">
        <v>22</v>
      </c>
      <c r="P29" s="77">
        <f>IF($C$30&gt;=70,$W$12,IF($C$30&gt;=60,$W$11,IF($C$30&gt;=50,$W$10,IF($C$30&gt;=40,$W$9,IF($C$30&gt;=30,$W$8,$W$7)))))</f>
        <v>16100</v>
      </c>
      <c r="Q29" s="76" t="s">
        <v>51</v>
      </c>
      <c r="R29" s="77">
        <f>IF($C$6&gt;=70,$AC$12,IF($C$6&gt;=60,$AC$11,IF($C$6&gt;=50,$AC$10,IF($C$6&gt;=40,$AC$9,IF($C$6&gt;=30,$AC$8,$AC$7)))))</f>
        <v>49500</v>
      </c>
      <c r="S29" s="47">
        <v>80000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ht="18" thickBot="1" x14ac:dyDescent="0.2">
      <c r="A30" s="147"/>
      <c r="B30" s="22" t="s">
        <v>5</v>
      </c>
      <c r="C30" s="34"/>
      <c r="D30" s="20" t="str">
        <f>IF(D29="","",IF(E29=DATE(YEAR(E29),3,31),"",E29+1))</f>
        <v/>
      </c>
      <c r="E30" s="18" t="str">
        <f>IF(D30="","",IF(MONTH(D30)&gt;3,DATE(YEAR(D30)+1,3,31),DATE(YEAR(D30),3,31)))</f>
        <v/>
      </c>
      <c r="F30" s="19" t="str">
        <f>IF(D30="","",DATEDIF(D30,E30,"M")+1)</f>
        <v/>
      </c>
      <c r="G30" s="19" t="str">
        <f>IF(D30="","",IF(C29-D32&gt;C31,C31,C29-D32))</f>
        <v/>
      </c>
      <c r="H30" s="19" t="str">
        <f>IF(D30="","",F30*G30)</f>
        <v/>
      </c>
      <c r="I30" s="113"/>
      <c r="J30" s="61" t="s">
        <v>38</v>
      </c>
      <c r="K30" s="62">
        <f>C29/$K$5</f>
        <v>0</v>
      </c>
      <c r="L30" s="63" t="e">
        <f>ROUND(K30*L29,0)</f>
        <v>#VALUE!</v>
      </c>
      <c r="O30" s="78" t="s">
        <v>23</v>
      </c>
      <c r="P30" s="79">
        <f>IF($C$30&gt;=70,$X$12,IF($C$30&gt;=60,$X$11,IF($C$30&gt;=50,$X$10,IF($C$30&gt;=40,$X$9,IF($C$30&gt;=30,$X$8,$X$7)))))</f>
        <v>18600</v>
      </c>
      <c r="Q30" s="80" t="s">
        <v>52</v>
      </c>
      <c r="R30" s="81">
        <f>IF($C$6&gt;=70,$AD$12,IF($C$6&gt;=60,$AD$11,IF($C$6&gt;=50,$AD$10,IF($C$6&gt;=40,$AD$9,IF($C$6&gt;=30,$AD$8,$AD$7)))))</f>
        <v>57100</v>
      </c>
      <c r="S30" s="47">
        <v>70000</v>
      </c>
    </row>
    <row r="31" spans="1:28" ht="29.25" thickBot="1" x14ac:dyDescent="0.2">
      <c r="A31" s="147"/>
      <c r="B31" s="21" t="s">
        <v>29</v>
      </c>
      <c r="C31" s="33"/>
      <c r="D31" s="67" t="s">
        <v>31</v>
      </c>
      <c r="E31" s="38" t="s">
        <v>33</v>
      </c>
      <c r="F31" s="38" t="s">
        <v>32</v>
      </c>
      <c r="G31" s="39" t="s">
        <v>34</v>
      </c>
      <c r="H31" s="115" t="str">
        <f>IF(A29="","",SUM(H29:H30))</f>
        <v/>
      </c>
      <c r="I31" s="113"/>
      <c r="J31" s="61" t="s">
        <v>39</v>
      </c>
      <c r="K31" s="64" t="e">
        <f>D32/$K$5</f>
        <v>#VALUE!</v>
      </c>
      <c r="L31" s="63" t="e">
        <f>ROUND(K31*L29,0)</f>
        <v>#VALUE!</v>
      </c>
      <c r="O31" s="78" t="s">
        <v>24</v>
      </c>
      <c r="P31" s="79">
        <f>IF($C$30&gt;=70,$Y$12,IF($C$30&gt;=60,$Y$11,IF($C$30&gt;=50,$Y$10,IF($C$30&gt;=40,$Y$9,IF($C$30&gt;=30,$Y$8,$Y$7)))))</f>
        <v>21300</v>
      </c>
      <c r="S31" s="47">
        <v>60000</v>
      </c>
    </row>
    <row r="32" spans="1:28" x14ac:dyDescent="0.15">
      <c r="A32" s="147"/>
      <c r="B32" s="142" t="s">
        <v>30</v>
      </c>
      <c r="C32" s="143"/>
      <c r="D32" s="36" t="str">
        <f>IF(C31="","",IF(C29-P29&gt;=C31,(P29+(C29-P29-C31)),P29))</f>
        <v/>
      </c>
      <c r="E32" s="36" t="str">
        <f>IF(C31="","",IF(C29-P30&gt;=C31,P30+(C29-P30-C31),P30))</f>
        <v/>
      </c>
      <c r="F32" s="36" t="str">
        <f>IF(C31="","",IF(C29-P31&gt;=C31,P31+(C29-P31-C31),P31))</f>
        <v/>
      </c>
      <c r="G32" s="37" t="str">
        <f>IF(C31="","",IF(C29-P32&gt;=C31,P32+(C29-P32-C31),P32))</f>
        <v/>
      </c>
      <c r="H32" s="116"/>
      <c r="I32" s="113"/>
      <c r="J32" s="61"/>
      <c r="K32" s="64"/>
      <c r="L32" s="63"/>
      <c r="O32" s="78" t="s">
        <v>25</v>
      </c>
      <c r="P32" s="79">
        <f>IF($C$30&gt;=70,$Z$12,IF($C$30&gt;=60,$Z$11,IF($C$30&gt;=50,$Z$10,IF($C$30&gt;=40,$Z$9,IF($C$30&gt;=30,$Z$8,$Z$7)))))</f>
        <v>24100</v>
      </c>
      <c r="S32" s="47">
        <v>50000</v>
      </c>
    </row>
    <row r="33" spans="1:28" ht="26.25" x14ac:dyDescent="0.15">
      <c r="A33" s="147"/>
      <c r="B33" s="142"/>
      <c r="C33" s="143"/>
      <c r="D33" s="46" t="s">
        <v>40</v>
      </c>
      <c r="E33" s="46" t="s">
        <v>41</v>
      </c>
      <c r="F33" s="103" t="s">
        <v>61</v>
      </c>
      <c r="G33" s="103" t="s">
        <v>62</v>
      </c>
      <c r="H33" s="116"/>
      <c r="I33" s="113"/>
      <c r="O33" s="78" t="s">
        <v>42</v>
      </c>
      <c r="P33" s="79">
        <f>IF($C$30&gt;=70,$AA$12,IF($C$30&gt;=60,$AA$11,IF($C$30&gt;=50,$AA$10,IF($C$30&gt;=40,$AA$9,IF($C$30&gt;=30,$AA$8,$AA$7)))))</f>
        <v>27500</v>
      </c>
      <c r="S33" s="47">
        <v>40000</v>
      </c>
    </row>
    <row r="34" spans="1:28" ht="19.5" thickBot="1" x14ac:dyDescent="0.2">
      <c r="A34" s="148"/>
      <c r="B34" s="144"/>
      <c r="C34" s="145"/>
      <c r="D34" s="35" t="str">
        <f>IF(C31="","",IF(C29-P33&gt;=C31,P33+(C29-P33-C31),P33))</f>
        <v/>
      </c>
      <c r="E34" s="35" t="str">
        <f>IF(C31="","",IF(C29-P34&gt;=C31,P34+(C29-P34-C31),P34))</f>
        <v/>
      </c>
      <c r="F34" s="85" t="str">
        <f>IF(C31="","",MIN(IF(C29-R29&gt;=40000,R29+(C29-R29-40000),R29),C29))</f>
        <v/>
      </c>
      <c r="G34" s="85" t="str">
        <f>IF(C31="","",MIN(IF(C29-R30&gt;=40000,R30+(C29-R30-40000),R30),C29))</f>
        <v/>
      </c>
      <c r="H34" s="72"/>
      <c r="I34" s="114"/>
      <c r="M34" s="4"/>
      <c r="N34" s="4"/>
      <c r="O34" s="80" t="s">
        <v>43</v>
      </c>
      <c r="P34" s="81">
        <f>IF($C$30&gt;=70,$AB$12,IF($C$30&gt;=60,$AB$11,IF($C$30&gt;=50,$AB$10,IF($C$30&gt;=40,$AB$9,IF($C$30&gt;=30,$AB$8,$AB$7)))))</f>
        <v>31700</v>
      </c>
      <c r="S34" s="47"/>
    </row>
    <row r="35" spans="1:28" ht="19.5" thickBot="1" x14ac:dyDescent="0.2">
      <c r="A35" s="149" t="s">
        <v>48</v>
      </c>
      <c r="B35" s="149"/>
      <c r="C35" s="149"/>
      <c r="D35" s="40"/>
      <c r="E35" s="40"/>
      <c r="F35" s="40"/>
      <c r="G35" s="75" t="s">
        <v>6</v>
      </c>
      <c r="H35" s="74">
        <f>IF(A5="","",SUM(H7,H13,H19,H25,H31))</f>
        <v>942000</v>
      </c>
      <c r="I35" s="73"/>
      <c r="O35" s="27"/>
    </row>
    <row r="36" spans="1:28" x14ac:dyDescent="0.15">
      <c r="A36" s="29"/>
      <c r="B36"/>
      <c r="C36"/>
      <c r="D36"/>
      <c r="E36"/>
      <c r="F36" s="29"/>
      <c r="G36" s="29"/>
      <c r="H36" s="30"/>
      <c r="I36" s="30"/>
      <c r="Q36" s="9"/>
      <c r="R36" s="9"/>
      <c r="S36" s="9"/>
      <c r="T36"/>
      <c r="U36"/>
      <c r="V36"/>
      <c r="W36"/>
      <c r="X36"/>
      <c r="Y36"/>
      <c r="Z36"/>
      <c r="AA36"/>
      <c r="AB36"/>
    </row>
  </sheetData>
  <mergeCells count="27">
    <mergeCell ref="A17:A22"/>
    <mergeCell ref="I17:I22"/>
    <mergeCell ref="H19:H21"/>
    <mergeCell ref="B20:C22"/>
    <mergeCell ref="A23:A28"/>
    <mergeCell ref="I23:I28"/>
    <mergeCell ref="H25:H27"/>
    <mergeCell ref="B26:C28"/>
    <mergeCell ref="A29:A34"/>
    <mergeCell ref="I29:I34"/>
    <mergeCell ref="H31:H33"/>
    <mergeCell ref="B32:C34"/>
    <mergeCell ref="A35:C35"/>
    <mergeCell ref="U5:V5"/>
    <mergeCell ref="W5:AB5"/>
    <mergeCell ref="H7:H9"/>
    <mergeCell ref="B8:C10"/>
    <mergeCell ref="A11:A16"/>
    <mergeCell ref="I11:I16"/>
    <mergeCell ref="H13:H15"/>
    <mergeCell ref="B14:C16"/>
    <mergeCell ref="I5:I10"/>
    <mergeCell ref="B1:D1"/>
    <mergeCell ref="B2:D2"/>
    <mergeCell ref="B4:C4"/>
    <mergeCell ref="D4:E4"/>
    <mergeCell ref="A5:A10"/>
  </mergeCells>
  <phoneticPr fontId="1"/>
  <dataValidations count="3">
    <dataValidation type="whole" operator="lessThanOrEqual" allowBlank="1" showInputMessage="1" showErrorMessage="1" sqref="C13" xr:uid="{00000000-0002-0000-0200-000000000000}">
      <formula1>80000</formula1>
    </dataValidation>
    <dataValidation type="list" operator="lessThanOrEqual" allowBlank="1" showInputMessage="1" showErrorMessage="1" sqref="C7" xr:uid="{00000000-0002-0000-0200-000001000000}">
      <formula1>$N$4:$N$8</formula1>
    </dataValidation>
    <dataValidation type="list" operator="lessThanOrEqual" allowBlank="1" showInputMessage="1" showErrorMessage="1" sqref="C31 C25 C19" xr:uid="{00000000-0002-0000-0200-000002000000}">
      <formula1>$S$5:$S$10</formula1>
    </dataValidation>
  </dataValidations>
  <pageMargins left="0.7" right="0.7" top="0.75" bottom="0.75" header="0.3" footer="0.3"/>
  <pageSetup paperSize="9" scale="52" orientation="landscape" horizontalDpi="300" verticalDpi="300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"/>
  <sheetViews>
    <sheetView zoomScale="130" zoomScaleNormal="130" workbookViewId="0">
      <selection activeCell="A2" sqref="A2:G9"/>
    </sheetView>
  </sheetViews>
  <sheetFormatPr defaultColWidth="9" defaultRowHeight="13.5" x14ac:dyDescent="0.15"/>
  <cols>
    <col min="1" max="2" width="10.625" style="1" customWidth="1"/>
    <col min="3" max="3" width="9.875" style="1" customWidth="1"/>
    <col min="4" max="6" width="9" style="1"/>
    <col min="7" max="7" width="11" style="1" bestFit="1" customWidth="1"/>
    <col min="8" max="16384" width="9" style="1"/>
  </cols>
  <sheetData>
    <row r="1" spans="1:7" ht="13.5" customHeight="1" x14ac:dyDescent="0.15">
      <c r="A1" s="10"/>
      <c r="B1" s="12"/>
      <c r="C1" s="11"/>
    </row>
    <row r="2" spans="1:7" s="14" customFormat="1" x14ac:dyDescent="0.15">
      <c r="A2" s="122" t="s">
        <v>10</v>
      </c>
      <c r="B2" s="123"/>
      <c r="C2" s="150" t="s">
        <v>21</v>
      </c>
      <c r="D2" s="151"/>
      <c r="E2" s="151"/>
      <c r="F2" s="152"/>
      <c r="G2" s="13" t="s">
        <v>9</v>
      </c>
    </row>
    <row r="3" spans="1:7" s="16" customFormat="1" x14ac:dyDescent="0.15">
      <c r="A3" s="15" t="s">
        <v>16</v>
      </c>
      <c r="B3" s="15" t="s">
        <v>17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</row>
    <row r="4" spans="1:7" x14ac:dyDescent="0.15">
      <c r="A4" s="2">
        <v>0</v>
      </c>
      <c r="B4" s="2">
        <v>30</v>
      </c>
      <c r="C4" s="3">
        <v>16100</v>
      </c>
      <c r="D4" s="3">
        <v>18600</v>
      </c>
      <c r="E4" s="3">
        <v>21300</v>
      </c>
      <c r="F4" s="3">
        <v>24100</v>
      </c>
      <c r="G4" s="3"/>
    </row>
    <row r="5" spans="1:7" x14ac:dyDescent="0.15">
      <c r="A5" s="2">
        <v>30</v>
      </c>
      <c r="B5" s="2">
        <v>40</v>
      </c>
      <c r="C5" s="3">
        <v>21500</v>
      </c>
      <c r="D5" s="3">
        <v>24900</v>
      </c>
      <c r="E5" s="3">
        <v>28400</v>
      </c>
      <c r="F5" s="3">
        <v>32100</v>
      </c>
      <c r="G5" s="3"/>
    </row>
    <row r="6" spans="1:7" x14ac:dyDescent="0.15">
      <c r="A6" s="2">
        <v>40</v>
      </c>
      <c r="B6" s="2">
        <v>50</v>
      </c>
      <c r="C6" s="3">
        <v>26900</v>
      </c>
      <c r="D6" s="3">
        <v>31100</v>
      </c>
      <c r="E6" s="3">
        <v>35600</v>
      </c>
      <c r="F6" s="3">
        <v>40100</v>
      </c>
      <c r="G6" s="3"/>
    </row>
    <row r="7" spans="1:7" x14ac:dyDescent="0.15">
      <c r="A7" s="2">
        <v>50</v>
      </c>
      <c r="B7" s="2">
        <v>60</v>
      </c>
      <c r="C7" s="3">
        <v>32300</v>
      </c>
      <c r="D7" s="3">
        <v>37300</v>
      </c>
      <c r="E7" s="3">
        <v>42700</v>
      </c>
      <c r="F7" s="3">
        <v>48200</v>
      </c>
      <c r="G7" s="3"/>
    </row>
    <row r="8" spans="1:7" x14ac:dyDescent="0.15">
      <c r="A8" s="2">
        <v>60</v>
      </c>
      <c r="B8" s="2">
        <v>70</v>
      </c>
      <c r="C8" s="3">
        <v>37700</v>
      </c>
      <c r="D8" s="3">
        <v>43600</v>
      </c>
      <c r="E8" s="3">
        <v>49800</v>
      </c>
      <c r="F8" s="3">
        <v>56200</v>
      </c>
      <c r="G8" s="3"/>
    </row>
    <row r="9" spans="1:7" x14ac:dyDescent="0.15">
      <c r="A9" s="2">
        <v>70</v>
      </c>
      <c r="B9" s="2">
        <v>99999999</v>
      </c>
      <c r="C9" s="3">
        <v>43100</v>
      </c>
      <c r="D9" s="3">
        <v>49800</v>
      </c>
      <c r="E9" s="3">
        <v>56900</v>
      </c>
      <c r="F9" s="3">
        <v>64200</v>
      </c>
      <c r="G9" s="3"/>
    </row>
  </sheetData>
  <sheetProtection selectLockedCells="1" selectUnlockedCells="1"/>
  <mergeCells count="2">
    <mergeCell ref="A2:B2"/>
    <mergeCell ref="C2:F2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【提出用】交付申請</vt:lpstr>
      <vt:lpstr>【記載例】【新規】交付申請</vt:lpstr>
      <vt:lpstr>【記載例】【継続】交付申請</vt:lpstr>
      <vt:lpstr>計算用シート【編集不可】</vt:lpstr>
      <vt:lpstr>【記載例】【継続】交付申請!Print_Area</vt:lpstr>
      <vt:lpstr>【記載例】【新規】交付申請!Print_Area</vt:lpstr>
      <vt:lpstr>【提出用】交付申請!Print_Area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2022-09-21T08:23:13Z</dcterms:created>
  <dcterms:modified xsi:type="dcterms:W3CDTF">2026-07-17T07:38:50Z</dcterms:modified>
</cp:coreProperties>
</file>