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/>
  <xr:revisionPtr revIDLastSave="0" documentId="13_ncr:1_{F4C60A30-D18D-4E8F-BE41-EED42E25F2B8}" xr6:coauthVersionLast="47" xr6:coauthVersionMax="47" xr10:uidLastSave="{00000000-0000-0000-0000-000000000000}"/>
  <bookViews>
    <workbookView xWindow="20370" yWindow="-2460" windowWidth="29040" windowHeight="15720" xr2:uid="{00000000-000D-0000-FFFF-FFFF00000000}"/>
  </bookViews>
  <sheets>
    <sheet name="【提出用】変更申請" sheetId="32" r:id="rId1"/>
    <sheet name="【記載例】変更申請" sheetId="33" r:id="rId2"/>
    <sheet name="計算用シート【編集不可】" sheetId="2" state="hidden" r:id="rId3"/>
  </sheets>
  <definedNames>
    <definedName name="_xlnm.Print_Area" localSheetId="1">【記載例】変更申請!$A$1:$I$35</definedName>
    <definedName name="_xlnm.Print_Area" localSheetId="0">【提出用】変更申請!$A$1:$I$35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33" l="1"/>
  <c r="E34" i="33"/>
  <c r="D34" i="33"/>
  <c r="P33" i="33"/>
  <c r="P32" i="33"/>
  <c r="G32" i="33"/>
  <c r="F32" i="33"/>
  <c r="E32" i="33"/>
  <c r="D32" i="33"/>
  <c r="P31" i="33"/>
  <c r="H31" i="33"/>
  <c r="P30" i="33"/>
  <c r="D30" i="33"/>
  <c r="H30" i="33" s="1"/>
  <c r="P29" i="33"/>
  <c r="M29" i="33"/>
  <c r="H29" i="33"/>
  <c r="G29" i="33"/>
  <c r="F29" i="33"/>
  <c r="E29" i="33"/>
  <c r="L29" i="33" s="1"/>
  <c r="P28" i="33"/>
  <c r="E28" i="33"/>
  <c r="D28" i="33"/>
  <c r="P27" i="33"/>
  <c r="P26" i="33"/>
  <c r="G26" i="33"/>
  <c r="F26" i="33"/>
  <c r="E26" i="33"/>
  <c r="D26" i="33"/>
  <c r="P25" i="33"/>
  <c r="H25" i="33"/>
  <c r="P24" i="33"/>
  <c r="D24" i="33"/>
  <c r="E24" i="33" s="1"/>
  <c r="P23" i="33"/>
  <c r="M23" i="33"/>
  <c r="H23" i="33"/>
  <c r="G23" i="33"/>
  <c r="F23" i="33"/>
  <c r="E23" i="33"/>
  <c r="L23" i="33" s="1"/>
  <c r="P22" i="33"/>
  <c r="E22" i="33"/>
  <c r="D22" i="33"/>
  <c r="P21" i="33"/>
  <c r="P20" i="33"/>
  <c r="G20" i="33"/>
  <c r="F20" i="33"/>
  <c r="E20" i="33"/>
  <c r="D20" i="33"/>
  <c r="P19" i="33"/>
  <c r="H19" i="33"/>
  <c r="P18" i="33"/>
  <c r="D18" i="33"/>
  <c r="F18" i="33" s="1"/>
  <c r="P17" i="33"/>
  <c r="M17" i="33"/>
  <c r="H17" i="33"/>
  <c r="G17" i="33"/>
  <c r="F17" i="33"/>
  <c r="E17" i="33"/>
  <c r="L17" i="33" s="1"/>
  <c r="P16" i="33"/>
  <c r="E16" i="33"/>
  <c r="P15" i="33"/>
  <c r="D16" i="33" s="1"/>
  <c r="P14" i="33"/>
  <c r="G14" i="33"/>
  <c r="E14" i="33"/>
  <c r="D14" i="33"/>
  <c r="P13" i="33"/>
  <c r="F14" i="33" s="1"/>
  <c r="P12" i="33"/>
  <c r="P11" i="33"/>
  <c r="M11" i="33"/>
  <c r="F11" i="33"/>
  <c r="E11" i="33"/>
  <c r="L11" i="33" s="1"/>
  <c r="P10" i="33"/>
  <c r="E10" i="33"/>
  <c r="D10" i="33"/>
  <c r="P9" i="33"/>
  <c r="P8" i="33"/>
  <c r="G8" i="33"/>
  <c r="F8" i="33"/>
  <c r="D8" i="33"/>
  <c r="P7" i="33"/>
  <c r="P6" i="33"/>
  <c r="E8" i="33" s="1"/>
  <c r="P5" i="33"/>
  <c r="M5" i="33"/>
  <c r="K5" i="33" s="1"/>
  <c r="D6" i="33"/>
  <c r="G6" i="33" s="1"/>
  <c r="D8" i="32"/>
  <c r="G18" i="33" l="1"/>
  <c r="F24" i="33"/>
  <c r="K23" i="33"/>
  <c r="E30" i="33"/>
  <c r="K29" i="33"/>
  <c r="G30" i="33"/>
  <c r="D12" i="33"/>
  <c r="G12" i="33" s="1"/>
  <c r="L5" i="33"/>
  <c r="K24" i="33"/>
  <c r="L24" i="33" s="1"/>
  <c r="F6" i="33"/>
  <c r="K11" i="33"/>
  <c r="K17" i="33"/>
  <c r="H18" i="33"/>
  <c r="G24" i="33"/>
  <c r="F30" i="33"/>
  <c r="E18" i="33"/>
  <c r="H24" i="33"/>
  <c r="E34" i="32"/>
  <c r="D34" i="32"/>
  <c r="E28" i="32"/>
  <c r="D28" i="32"/>
  <c r="E22" i="32"/>
  <c r="D22" i="32"/>
  <c r="E16" i="32"/>
  <c r="D16" i="32"/>
  <c r="E12" i="33" l="1"/>
  <c r="F12" i="33" s="1"/>
  <c r="H12" i="33" s="1"/>
  <c r="H6" i="33"/>
  <c r="K7" i="33"/>
  <c r="K25" i="33"/>
  <c r="L25" i="33" s="1"/>
  <c r="K30" i="33"/>
  <c r="L30" i="33" s="1"/>
  <c r="K31" i="33"/>
  <c r="L31" i="33" s="1"/>
  <c r="K19" i="33"/>
  <c r="L19" i="33" s="1"/>
  <c r="K12" i="33"/>
  <c r="L12" i="33" s="1"/>
  <c r="G11" i="33" s="1"/>
  <c r="H11" i="33" s="1"/>
  <c r="K18" i="33"/>
  <c r="L18" i="33" s="1"/>
  <c r="K13" i="33"/>
  <c r="L13" i="33" s="1"/>
  <c r="K6" i="33"/>
  <c r="L6" i="33" s="1"/>
  <c r="L7" i="33"/>
  <c r="E23" i="32"/>
  <c r="G5" i="33" l="1"/>
  <c r="H13" i="33"/>
  <c r="H5" i="33"/>
  <c r="H7" i="33" s="1"/>
  <c r="H35" i="33" s="1"/>
  <c r="E10" i="32"/>
  <c r="D10" i="32"/>
  <c r="E5" i="32"/>
  <c r="D6" i="32" s="1"/>
  <c r="P34" i="32" l="1"/>
  <c r="P33" i="32"/>
  <c r="P32" i="32"/>
  <c r="G32" i="32"/>
  <c r="F32" i="32"/>
  <c r="E32" i="32"/>
  <c r="D32" i="32"/>
  <c r="P31" i="32"/>
  <c r="P30" i="32"/>
  <c r="P29" i="32"/>
  <c r="M29" i="32"/>
  <c r="F29" i="32"/>
  <c r="E29" i="32"/>
  <c r="L29" i="32" s="1"/>
  <c r="P28" i="32"/>
  <c r="P27" i="32"/>
  <c r="P26" i="32"/>
  <c r="G26" i="32"/>
  <c r="F26" i="32"/>
  <c r="E26" i="32"/>
  <c r="D26" i="32"/>
  <c r="P25" i="32"/>
  <c r="P24" i="32"/>
  <c r="D24" i="32"/>
  <c r="P23" i="32"/>
  <c r="M23" i="32"/>
  <c r="K23" i="32" s="1"/>
  <c r="F23" i="32"/>
  <c r="L23" i="32"/>
  <c r="P22" i="32"/>
  <c r="P21" i="32"/>
  <c r="P20" i="32"/>
  <c r="G20" i="32" s="1"/>
  <c r="F20" i="32"/>
  <c r="P19" i="32"/>
  <c r="P18" i="32"/>
  <c r="E20" i="32" s="1"/>
  <c r="P17" i="32"/>
  <c r="D20" i="32" s="1"/>
  <c r="M17" i="32"/>
  <c r="F17" i="32"/>
  <c r="E17" i="32"/>
  <c r="P16" i="32"/>
  <c r="P15" i="32"/>
  <c r="P14" i="32"/>
  <c r="G14" i="32"/>
  <c r="F14" i="32"/>
  <c r="E14" i="32"/>
  <c r="D14" i="32"/>
  <c r="P13" i="32"/>
  <c r="P12" i="32"/>
  <c r="P11" i="32"/>
  <c r="M11" i="32"/>
  <c r="F11" i="32"/>
  <c r="E11" i="32"/>
  <c r="P10" i="32"/>
  <c r="P9" i="32"/>
  <c r="P8" i="32"/>
  <c r="G8" i="32"/>
  <c r="F8" i="32"/>
  <c r="E8" i="32"/>
  <c r="P7" i="32"/>
  <c r="P6" i="32"/>
  <c r="P5" i="32"/>
  <c r="M5" i="32"/>
  <c r="F5" i="32"/>
  <c r="L5" i="32"/>
  <c r="K17" i="32" l="1"/>
  <c r="K11" i="32"/>
  <c r="D30" i="32"/>
  <c r="E30" i="32" s="1"/>
  <c r="D18" i="32"/>
  <c r="G18" i="32" s="1"/>
  <c r="D12" i="32"/>
  <c r="E12" i="32" s="1"/>
  <c r="F12" i="32" s="1"/>
  <c r="K29" i="32"/>
  <c r="L11" i="32"/>
  <c r="G24" i="32"/>
  <c r="K5" i="32"/>
  <c r="K18" i="32" s="1"/>
  <c r="L17" i="32"/>
  <c r="E24" i="32"/>
  <c r="F24" i="32" s="1"/>
  <c r="H24" i="32" s="1"/>
  <c r="E18" i="32" l="1"/>
  <c r="F18" i="32"/>
  <c r="G12" i="32"/>
  <c r="G30" i="32"/>
  <c r="F30" i="32"/>
  <c r="H30" i="32" s="1"/>
  <c r="H18" i="32"/>
  <c r="H12" i="32"/>
  <c r="L18" i="32"/>
  <c r="G6" i="32"/>
  <c r="E6" i="32"/>
  <c r="F6" i="32" s="1"/>
  <c r="H6" i="32" s="1"/>
  <c r="K25" i="32"/>
  <c r="L25" i="32" s="1"/>
  <c r="K7" i="32"/>
  <c r="L7" i="32" s="1"/>
  <c r="K19" i="32"/>
  <c r="L19" i="32" s="1"/>
  <c r="G17" i="32" s="1"/>
  <c r="H17" i="32" s="1"/>
  <c r="H19" i="32" s="1"/>
  <c r="K30" i="32"/>
  <c r="L30" i="32" s="1"/>
  <c r="K24" i="32"/>
  <c r="L24" i="32" s="1"/>
  <c r="K6" i="32"/>
  <c r="L6" i="32" s="1"/>
  <c r="K13" i="32"/>
  <c r="L13" i="32" s="1"/>
  <c r="K31" i="32"/>
  <c r="L31" i="32" s="1"/>
  <c r="K12" i="32"/>
  <c r="L12" i="32" s="1"/>
  <c r="G23" i="32" l="1"/>
  <c r="H23" i="32" s="1"/>
  <c r="H25" i="32" s="1"/>
  <c r="G11" i="32"/>
  <c r="H11" i="32" s="1"/>
  <c r="H13" i="32" s="1"/>
  <c r="G29" i="32"/>
  <c r="H29" i="32" s="1"/>
  <c r="H31" i="32" s="1"/>
  <c r="G5" i="32"/>
  <c r="H5" i="32" s="1"/>
  <c r="H7" i="32" s="1"/>
  <c r="H35" i="32" l="1"/>
</calcChain>
</file>

<file path=xl/sharedStrings.xml><?xml version="1.0" encoding="utf-8"?>
<sst xmlns="http://schemas.openxmlformats.org/spreadsheetml/2006/main" count="254" uniqueCount="55">
  <si>
    <t>申請額</t>
    <rPh sb="0" eb="2">
      <t>シンセイ</t>
    </rPh>
    <rPh sb="2" eb="3">
      <t>ガク</t>
    </rPh>
    <phoneticPr fontId="1"/>
  </si>
  <si>
    <t>申請額計</t>
    <rPh sb="0" eb="2">
      <t>シンセイ</t>
    </rPh>
    <rPh sb="2" eb="3">
      <t>ガク</t>
    </rPh>
    <rPh sb="3" eb="4">
      <t>ケイ</t>
    </rPh>
    <phoneticPr fontId="1"/>
  </si>
  <si>
    <t>月数</t>
    <rPh sb="0" eb="2">
      <t>ツキスウ</t>
    </rPh>
    <phoneticPr fontId="1"/>
  </si>
  <si>
    <t>部屋番号</t>
    <rPh sb="0" eb="2">
      <t>ヘヤ</t>
    </rPh>
    <rPh sb="2" eb="4">
      <t>バンゴウ</t>
    </rPh>
    <phoneticPr fontId="1"/>
  </si>
  <si>
    <t>専有面積</t>
    <rPh sb="0" eb="2">
      <t>センユウ</t>
    </rPh>
    <rPh sb="2" eb="4">
      <t>メンセキ</t>
    </rPh>
    <phoneticPr fontId="1"/>
  </si>
  <si>
    <t>合計</t>
    <rPh sb="0" eb="2">
      <t>ゴウケイ</t>
    </rPh>
    <phoneticPr fontId="1"/>
  </si>
  <si>
    <t>部屋情報</t>
    <rPh sb="0" eb="2">
      <t>ヘヤ</t>
    </rPh>
    <rPh sb="2" eb="4">
      <t>ジョウホウ</t>
    </rPh>
    <phoneticPr fontId="1"/>
  </si>
  <si>
    <t>家賃上限額</t>
  </si>
  <si>
    <t>面積区分</t>
    <rPh sb="0" eb="2">
      <t>メンセキ</t>
    </rPh>
    <rPh sb="2" eb="4">
      <t>クブン</t>
    </rPh>
    <phoneticPr fontId="7"/>
  </si>
  <si>
    <t>第1区分</t>
  </si>
  <si>
    <t>第2区分</t>
  </si>
  <si>
    <t>第3区分</t>
  </si>
  <si>
    <t>第4区分</t>
  </si>
  <si>
    <t>[円／月]</t>
  </si>
  <si>
    <t>以上</t>
    <rPh sb="0" eb="2">
      <t>イジョウ</t>
    </rPh>
    <phoneticPr fontId="7"/>
  </si>
  <si>
    <t>未満</t>
    <rPh sb="0" eb="2">
      <t>ミマン</t>
    </rPh>
    <phoneticPr fontId="7"/>
  </si>
  <si>
    <t>家賃</t>
    <rPh sb="0" eb="2">
      <t>ヤチン</t>
    </rPh>
    <phoneticPr fontId="1"/>
  </si>
  <si>
    <t>住宅名：</t>
    <rPh sb="0" eb="2">
      <t>ジュウタク</t>
    </rPh>
    <rPh sb="2" eb="3">
      <t>メイ</t>
    </rPh>
    <phoneticPr fontId="1"/>
  </si>
  <si>
    <t>期間</t>
    <phoneticPr fontId="1"/>
  </si>
  <si>
    <t>入居者負担額 [円／月]</t>
    <phoneticPr fontId="1"/>
  </si>
  <si>
    <t>第１区分</t>
    <rPh sb="0" eb="1">
      <t>ダイ</t>
    </rPh>
    <rPh sb="2" eb="4">
      <t>クブン</t>
    </rPh>
    <phoneticPr fontId="1"/>
  </si>
  <si>
    <t>第２区分</t>
    <rPh sb="0" eb="1">
      <t>ダイ</t>
    </rPh>
    <rPh sb="2" eb="4">
      <t>クブン</t>
    </rPh>
    <phoneticPr fontId="1"/>
  </si>
  <si>
    <t>第３区分</t>
    <rPh sb="0" eb="1">
      <t>ダイ</t>
    </rPh>
    <rPh sb="2" eb="4">
      <t>クブン</t>
    </rPh>
    <phoneticPr fontId="1"/>
  </si>
  <si>
    <t>第４区分</t>
    <rPh sb="0" eb="1">
      <t>ダイ</t>
    </rPh>
    <rPh sb="2" eb="4">
      <t>クブン</t>
    </rPh>
    <phoneticPr fontId="1"/>
  </si>
  <si>
    <t>仮</t>
    <rPh sb="0" eb="1">
      <t>カリ</t>
    </rPh>
    <phoneticPr fontId="1"/>
  </si>
  <si>
    <t>希望する
最大補助額</t>
    <rPh sb="0" eb="2">
      <t>キボウ</t>
    </rPh>
    <rPh sb="5" eb="7">
      <t>サイダイ</t>
    </rPh>
    <rPh sb="7" eb="10">
      <t>ホジョガク</t>
    </rPh>
    <phoneticPr fontId="1"/>
  </si>
  <si>
    <t>収入区分ごとの入居者負担額</t>
    <rPh sb="0" eb="4">
      <t>シュウニュウクブン</t>
    </rPh>
    <rPh sb="7" eb="13">
      <t>ニュウキョシャフタンガク</t>
    </rPh>
    <phoneticPr fontId="1"/>
  </si>
  <si>
    <r>
      <t xml:space="preserve">第１区分
</t>
    </r>
    <r>
      <rPr>
        <sz val="10"/>
        <color theme="1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</si>
  <si>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第３区分
</t>
    </r>
    <r>
      <rPr>
        <sz val="10"/>
        <color theme="1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</si>
  <si>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第２区分
</t>
    </r>
    <r>
      <rPr>
        <sz val="10"/>
        <color theme="1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</si>
  <si>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color theme="1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</si>
  <si>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t>リスト</t>
    <phoneticPr fontId="1"/>
  </si>
  <si>
    <t>月日数</t>
    <rPh sb="0" eb="3">
      <t>ツキニッスウ</t>
    </rPh>
    <phoneticPr fontId="1"/>
  </si>
  <si>
    <t>日割り家賃</t>
    <rPh sb="0" eb="2">
      <t>ヒワ</t>
    </rPh>
    <rPh sb="3" eb="5">
      <t>ヤチン</t>
    </rPh>
    <phoneticPr fontId="1"/>
  </si>
  <si>
    <t>日割り負担額</t>
    <rPh sb="0" eb="2">
      <t>ヒワ</t>
    </rPh>
    <rPh sb="3" eb="6">
      <t>フタンガク</t>
    </rPh>
    <phoneticPr fontId="1"/>
  </si>
  <si>
    <r>
      <t xml:space="preserve">第５区分
</t>
    </r>
    <r>
      <rPr>
        <sz val="10"/>
        <color theme="1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</si>
  <si>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color theme="1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</si>
  <si>
    <t>第５区分</t>
    <rPh sb="0" eb="1">
      <t>ダイ</t>
    </rPh>
    <rPh sb="2" eb="4">
      <t>クブン</t>
    </rPh>
    <phoneticPr fontId="1"/>
  </si>
  <si>
    <t>第６区分</t>
    <rPh sb="0" eb="1">
      <t>ダイ</t>
    </rPh>
    <rPh sb="2" eb="4">
      <t>クブン</t>
    </rPh>
    <phoneticPr fontId="1"/>
  </si>
  <si>
    <t>第5区分</t>
    <phoneticPr fontId="1"/>
  </si>
  <si>
    <t>第6区分</t>
    <phoneticPr fontId="1"/>
  </si>
  <si>
    <t>※適宜様式を修正して使用することができる。</t>
    <rPh sb="1" eb="5">
      <t>テキギヨウシキ</t>
    </rPh>
    <phoneticPr fontId="1"/>
  </si>
  <si>
    <t>家賃減額補助金額変更申請明細書</t>
    <rPh sb="0" eb="2">
      <t>ヤチン</t>
    </rPh>
    <rPh sb="2" eb="4">
      <t>ゲンガク</t>
    </rPh>
    <rPh sb="4" eb="6">
      <t>ホジョ</t>
    </rPh>
    <rPh sb="6" eb="8">
      <t>キンガク</t>
    </rPh>
    <rPh sb="8" eb="10">
      <t>ヘンコウ</t>
    </rPh>
    <rPh sb="10" eb="12">
      <t>シンセイ</t>
    </rPh>
    <rPh sb="12" eb="15">
      <t>メイサイショ</t>
    </rPh>
    <phoneticPr fontId="1"/>
  </si>
  <si>
    <t>第12号様式別紙</t>
    <rPh sb="0" eb="1">
      <t>ダイ</t>
    </rPh>
    <rPh sb="3" eb="6">
      <t>ゴウヨウシキ</t>
    </rPh>
    <rPh sb="6" eb="8">
      <t>ベッシ</t>
    </rPh>
    <phoneticPr fontId="1"/>
  </si>
  <si>
    <t>※変更の対象となる住戸のみ記入してください。</t>
    <rPh sb="1" eb="3">
      <t>ヘンコウ</t>
    </rPh>
    <rPh sb="4" eb="6">
      <t>タイショウ</t>
    </rPh>
    <rPh sb="9" eb="11">
      <t>ジュウコ</t>
    </rPh>
    <rPh sb="13" eb="15">
      <t>キニュウ</t>
    </rPh>
    <phoneticPr fontId="1"/>
  </si>
  <si>
    <t>メゾンドマンションコーポ荘</t>
    <phoneticPr fontId="1"/>
  </si>
  <si>
    <t>変更箇所</t>
    <rPh sb="0" eb="2">
      <t>ヘンコウ</t>
    </rPh>
    <rPh sb="2" eb="4">
      <t>カショ</t>
    </rPh>
    <phoneticPr fontId="1"/>
  </si>
  <si>
    <t>変更箇所</t>
    <rPh sb="0" eb="4">
      <t>ヘンコウカショ</t>
    </rPh>
    <phoneticPr fontId="1"/>
  </si>
  <si>
    <t>変更適用日</t>
    <rPh sb="0" eb="5">
      <t>ヘンコウテキヨウビ</t>
    </rPh>
    <phoneticPr fontId="1"/>
  </si>
  <si>
    <r>
      <t xml:space="preserve">第１区分
</t>
    </r>
    <r>
      <rPr>
        <sz val="10"/>
        <rFont val="ＭＳ 明朝"/>
        <family val="1"/>
        <charset val="128"/>
      </rPr>
      <t>(～104,000円)</t>
    </r>
    <rPh sb="0" eb="1">
      <t>ダイ</t>
    </rPh>
    <rPh sb="2" eb="4">
      <t>クブン</t>
    </rPh>
    <phoneticPr fontId="1"/>
  </si>
  <si>
    <r>
      <t xml:space="preserve">第２区分
</t>
    </r>
    <r>
      <rPr>
        <sz val="10"/>
        <rFont val="ＭＳ 明朝"/>
        <family val="1"/>
        <charset val="128"/>
      </rPr>
      <t>(104,001円～123,000円)</t>
    </r>
    <rPh sb="0" eb="1">
      <t>ダイ</t>
    </rPh>
    <rPh sb="2" eb="4">
      <t>クブン</t>
    </rPh>
    <rPh sb="13" eb="14">
      <t>エン</t>
    </rPh>
    <phoneticPr fontId="1"/>
  </si>
  <si>
    <r>
      <t xml:space="preserve">第３区分
</t>
    </r>
    <r>
      <rPr>
        <sz val="10"/>
        <rFont val="ＭＳ 明朝"/>
        <family val="1"/>
        <charset val="128"/>
      </rPr>
      <t>(123,001円～139,000円)</t>
    </r>
    <rPh sb="0" eb="1">
      <t>ダイ</t>
    </rPh>
    <rPh sb="2" eb="4">
      <t>クブン</t>
    </rPh>
    <rPh sb="13" eb="14">
      <t>エン</t>
    </rPh>
    <phoneticPr fontId="1"/>
  </si>
  <si>
    <r>
      <t xml:space="preserve">第４区分
</t>
    </r>
    <r>
      <rPr>
        <sz val="10"/>
        <rFont val="ＭＳ 明朝"/>
        <family val="1"/>
        <charset val="128"/>
      </rPr>
      <t>(139,001円～158,000円)</t>
    </r>
    <rPh sb="0" eb="1">
      <t>ダイ</t>
    </rPh>
    <rPh sb="2" eb="4">
      <t>クブン</t>
    </rPh>
    <phoneticPr fontId="1"/>
  </si>
  <si>
    <r>
      <t xml:space="preserve">第５区分
</t>
    </r>
    <r>
      <rPr>
        <sz val="10"/>
        <rFont val="ＭＳ 明朝"/>
        <family val="1"/>
        <charset val="128"/>
      </rPr>
      <t>(～186,000円)</t>
    </r>
    <rPh sb="0" eb="1">
      <t>ダイ</t>
    </rPh>
    <rPh sb="2" eb="4">
      <t>クブン</t>
    </rPh>
    <phoneticPr fontId="1"/>
  </si>
  <si>
    <r>
      <t xml:space="preserve">第６区分
</t>
    </r>
    <r>
      <rPr>
        <sz val="10"/>
        <rFont val="ＭＳ 明朝"/>
        <family val="1"/>
        <charset val="128"/>
      </rPr>
      <t>(～214,000円)</t>
    </r>
    <rPh sb="0" eb="1">
      <t>ダイ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</si>
</sst>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&quot;㎡&quot;"/>
    <numFmt numFmtId="177" formatCode="0&quot;円&quot;"/>
    <numFmt numFmtId="178" formatCode="#,##0_ &quot;[円/月]&quot;"/>
    <numFmt numFmtId="179" formatCode="#,##0_ &quot;[円／月]&quot;"/>
    <numFmt numFmtId="180" formatCode="#,##0.00_ &quot;[㎡]&quot;"/>
    <numFmt numFmtId="181" formatCode="#,##0_);[Red]\(#,##0\)"/>
    <numFmt numFmtId="182" formatCode="&quot;～ &quot;yyyy/m/d"/>
    <numFmt numFmtId="183" formatCode="0&quot;日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0070C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color theme="1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/>
    <xf numFmtId="38" fontId="9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/>
    <xf numFmtId="0" fontId="5" fillId="0" borderId="1" xfId="1" applyBorder="1"/>
    <xf numFmtId="3" fontId="5" fillId="0" borderId="1" xfId="1" applyNumberFormat="1" applyBorder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10" xfId="1" applyFont="1" applyBorder="1" applyAlignment="1">
      <alignment vertical="center"/>
    </xf>
    <xf numFmtId="178" fontId="6" fillId="0" borderId="8" xfId="1" applyNumberFormat="1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5" fillId="0" borderId="1" xfId="1" applyBorder="1" applyAlignment="1">
      <alignment vertical="center"/>
    </xf>
    <xf numFmtId="0" fontId="5" fillId="0" borderId="0" xfId="1" applyAlignment="1">
      <alignment vertical="center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14" fontId="3" fillId="0" borderId="11" xfId="0" applyNumberFormat="1" applyFont="1" applyBorder="1" applyAlignment="1" applyProtection="1">
      <alignment horizontal="right" vertical="center" wrapText="1"/>
      <protection locked="0"/>
    </xf>
    <xf numFmtId="182" fontId="3" fillId="0" borderId="6" xfId="0" applyNumberFormat="1" applyFont="1" applyBorder="1" applyAlignment="1">
      <alignment horizontal="left" vertical="center" wrapText="1"/>
    </xf>
    <xf numFmtId="181" fontId="3" fillId="0" borderId="1" xfId="0" applyNumberFormat="1" applyFont="1" applyBorder="1" applyAlignment="1">
      <alignment horizontal="right" vertical="center" wrapText="1"/>
    </xf>
    <xf numFmtId="14" fontId="3" fillId="0" borderId="9" xfId="0" applyNumberFormat="1" applyFont="1" applyBorder="1" applyAlignment="1">
      <alignment horizontal="right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38" fontId="12" fillId="0" borderId="0" xfId="2" applyFont="1" applyAlignment="1" applyProtection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9" fontId="3" fillId="0" borderId="11" xfId="0" applyNumberFormat="1" applyFont="1" applyBorder="1" applyAlignment="1" applyProtection="1">
      <alignment horizontal="center" vertical="center" shrinkToFit="1"/>
      <protection locked="0"/>
    </xf>
    <xf numFmtId="180" fontId="3" fillId="0" borderId="11" xfId="0" applyNumberFormat="1" applyFont="1" applyBorder="1" applyAlignment="1" applyProtection="1">
      <alignment horizontal="center" vertical="center" shrinkToFit="1"/>
      <protection locked="0"/>
    </xf>
    <xf numFmtId="179" fontId="3" fillId="4" borderId="23" xfId="2" applyNumberFormat="1" applyFont="1" applyFill="1" applyBorder="1" applyAlignment="1" applyProtection="1">
      <alignment horizontal="center" vertical="center" shrinkToFit="1"/>
    </xf>
    <xf numFmtId="179" fontId="3" fillId="4" borderId="0" xfId="2" applyNumberFormat="1" applyFont="1" applyFill="1" applyBorder="1" applyAlignment="1" applyProtection="1">
      <alignment horizontal="center" vertical="center" shrinkToFit="1"/>
    </xf>
    <xf numFmtId="179" fontId="3" fillId="4" borderId="22" xfId="2" applyNumberFormat="1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</xf>
    <xf numFmtId="38" fontId="16" fillId="0" borderId="0" xfId="2" applyFont="1" applyAlignment="1" applyProtection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38" fontId="18" fillId="0" borderId="0" xfId="2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20" fillId="0" borderId="0" xfId="0" applyFont="1">
      <alignment vertical="center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14" fontId="21" fillId="0" borderId="9" xfId="0" applyNumberFormat="1" applyFont="1" applyBorder="1">
      <alignment vertical="center"/>
    </xf>
    <xf numFmtId="183" fontId="21" fillId="0" borderId="9" xfId="0" applyNumberFormat="1" applyFont="1" applyBorder="1">
      <alignment vertical="center"/>
    </xf>
    <xf numFmtId="14" fontId="21" fillId="0" borderId="9" xfId="0" applyNumberFormat="1" applyFont="1" applyBorder="1" applyAlignment="1" applyProtection="1">
      <alignment horizontal="center" vertical="center"/>
      <protection locked="0"/>
    </xf>
    <xf numFmtId="183" fontId="21" fillId="0" borderId="0" xfId="0" applyNumberFormat="1" applyFont="1">
      <alignment vertical="center"/>
    </xf>
    <xf numFmtId="14" fontId="21" fillId="0" borderId="0" xfId="0" applyNumberFormat="1" applyFont="1">
      <alignment vertical="center"/>
    </xf>
    <xf numFmtId="0" fontId="19" fillId="0" borderId="0" xfId="0" applyFont="1" applyProtection="1">
      <alignment vertical="center"/>
      <protection locked="0"/>
    </xf>
    <xf numFmtId="2" fontId="21" fillId="0" borderId="0" xfId="0" applyNumberFormat="1" applyFont="1">
      <alignment vertical="center"/>
    </xf>
    <xf numFmtId="181" fontId="23" fillId="0" borderId="0" xfId="0" applyNumberFormat="1" applyFont="1" applyAlignment="1">
      <alignment horizontal="right" vertical="center" wrapText="1"/>
    </xf>
    <xf numFmtId="177" fontId="21" fillId="0" borderId="0" xfId="0" applyNumberFormat="1" applyFont="1">
      <alignment vertical="center"/>
    </xf>
    <xf numFmtId="0" fontId="21" fillId="0" borderId="11" xfId="0" applyFont="1" applyBorder="1" applyAlignment="1">
      <alignment horizontal="right" vertical="center"/>
    </xf>
    <xf numFmtId="0" fontId="3" fillId="4" borderId="24" xfId="0" applyFont="1" applyFill="1" applyBorder="1" applyAlignment="1">
      <alignment horizontal="center" wrapText="1"/>
    </xf>
    <xf numFmtId="176" fontId="3" fillId="0" borderId="26" xfId="0" applyNumberFormat="1" applyFont="1" applyBorder="1" applyAlignment="1">
      <alignment horizontal="center" vertical="center" wrapText="1"/>
    </xf>
    <xf numFmtId="182" fontId="3" fillId="0" borderId="27" xfId="0" applyNumberFormat="1" applyFont="1" applyBorder="1" applyAlignment="1">
      <alignment horizontal="left" vertical="center" wrapText="1"/>
    </xf>
    <xf numFmtId="181" fontId="3" fillId="0" borderId="28" xfId="0" applyNumberFormat="1" applyFont="1" applyBorder="1" applyAlignment="1">
      <alignment horizontal="right" vertical="center" wrapText="1"/>
    </xf>
    <xf numFmtId="179" fontId="3" fillId="4" borderId="31" xfId="2" applyNumberFormat="1" applyFont="1" applyFill="1" applyBorder="1" applyAlignment="1" applyProtection="1">
      <alignment horizontal="center" vertical="center" shrinkToFit="1"/>
    </xf>
    <xf numFmtId="181" fontId="13" fillId="3" borderId="32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181" fontId="13" fillId="0" borderId="14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38" fontId="15" fillId="0" borderId="10" xfId="2" applyFont="1" applyBorder="1" applyAlignment="1" applyProtection="1">
      <alignment horizontal="right" vertical="center"/>
    </xf>
    <xf numFmtId="38" fontId="16" fillId="0" borderId="16" xfId="2" applyFont="1" applyBorder="1" applyAlignment="1" applyProtection="1">
      <alignment horizontal="center" vertical="center"/>
    </xf>
    <xf numFmtId="38" fontId="15" fillId="0" borderId="20" xfId="2" applyFont="1" applyBorder="1" applyAlignment="1" applyProtection="1">
      <alignment horizontal="right" vertical="center"/>
    </xf>
    <xf numFmtId="38" fontId="16" fillId="0" borderId="22" xfId="2" applyFont="1" applyBorder="1" applyAlignment="1" applyProtection="1">
      <alignment horizontal="center" vertical="center"/>
    </xf>
    <xf numFmtId="38" fontId="15" fillId="0" borderId="12" xfId="2" applyFont="1" applyBorder="1" applyAlignment="1" applyProtection="1">
      <alignment horizontal="right" vertical="center"/>
    </xf>
    <xf numFmtId="38" fontId="16" fillId="0" borderId="4" xfId="2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25" fillId="0" borderId="14" xfId="0" applyNumberFormat="1" applyFont="1" applyBorder="1" applyAlignment="1" applyProtection="1">
      <alignment horizontal="center" vertical="center"/>
      <protection locked="0"/>
    </xf>
    <xf numFmtId="179" fontId="26" fillId="0" borderId="11" xfId="0" applyNumberFormat="1" applyFont="1" applyBorder="1" applyAlignment="1" applyProtection="1">
      <alignment horizontal="center" vertical="center" shrinkToFit="1"/>
      <protection locked="0"/>
    </xf>
    <xf numFmtId="180" fontId="26" fillId="0" borderId="11" xfId="0" applyNumberFormat="1" applyFont="1" applyBorder="1" applyAlignment="1" applyProtection="1">
      <alignment horizontal="center" vertical="center" shrinkToFit="1"/>
      <protection locked="0"/>
    </xf>
    <xf numFmtId="14" fontId="26" fillId="0" borderId="11" xfId="0" applyNumberFormat="1" applyFont="1" applyBorder="1" applyAlignment="1" applyProtection="1">
      <alignment horizontal="right" vertical="center" wrapText="1"/>
      <protection locked="0"/>
    </xf>
    <xf numFmtId="182" fontId="26" fillId="0" borderId="27" xfId="0" applyNumberFormat="1" applyFont="1" applyBorder="1" applyAlignment="1">
      <alignment horizontal="left" vertical="center" wrapText="1"/>
    </xf>
    <xf numFmtId="14" fontId="26" fillId="0" borderId="9" xfId="0" applyNumberFormat="1" applyFont="1" applyBorder="1" applyAlignment="1">
      <alignment horizontal="right" vertical="center" wrapText="1"/>
    </xf>
    <xf numFmtId="182" fontId="26" fillId="0" borderId="6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top"/>
    </xf>
    <xf numFmtId="0" fontId="21" fillId="0" borderId="9" xfId="0" applyFont="1" applyBorder="1" applyAlignment="1">
      <alignment horizontal="left" vertical="center"/>
    </xf>
    <xf numFmtId="0" fontId="22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 shrinkToFit="1"/>
      <protection locked="0"/>
    </xf>
    <xf numFmtId="0" fontId="23" fillId="2" borderId="2" xfId="0" applyFont="1" applyFill="1" applyBorder="1" applyAlignment="1">
      <alignment horizontal="center" vertical="center" wrapText="1"/>
    </xf>
    <xf numFmtId="176" fontId="23" fillId="0" borderId="26" xfId="0" applyNumberFormat="1" applyFont="1" applyBorder="1" applyAlignment="1">
      <alignment horizontal="center" vertical="center" wrapText="1"/>
    </xf>
    <xf numFmtId="179" fontId="23" fillId="0" borderId="11" xfId="0" applyNumberFormat="1" applyFont="1" applyBorder="1" applyAlignment="1" applyProtection="1">
      <alignment horizontal="center" vertical="center" shrinkToFit="1"/>
      <protection locked="0"/>
    </xf>
    <xf numFmtId="14" fontId="23" fillId="0" borderId="11" xfId="0" applyNumberFormat="1" applyFont="1" applyBorder="1" applyAlignment="1" applyProtection="1">
      <alignment horizontal="right" vertical="center" wrapText="1"/>
      <protection locked="0"/>
    </xf>
    <xf numFmtId="182" fontId="23" fillId="0" borderId="27" xfId="0" applyNumberFormat="1" applyFont="1" applyBorder="1" applyAlignment="1">
      <alignment horizontal="left" vertical="center" wrapText="1"/>
    </xf>
    <xf numFmtId="181" fontId="23" fillId="0" borderId="28" xfId="0" applyNumberFormat="1" applyFont="1" applyBorder="1" applyAlignment="1">
      <alignment horizontal="right" vertical="center" wrapText="1"/>
    </xf>
    <xf numFmtId="177" fontId="23" fillId="0" borderId="8" xfId="0" applyNumberFormat="1" applyFont="1" applyBorder="1" applyAlignment="1">
      <alignment horizontal="center" vertical="center" wrapText="1"/>
    </xf>
    <xf numFmtId="180" fontId="23" fillId="0" borderId="11" xfId="0" applyNumberFormat="1" applyFont="1" applyBorder="1" applyAlignment="1" applyProtection="1">
      <alignment horizontal="center" vertical="center" shrinkToFit="1"/>
      <protection locked="0"/>
    </xf>
    <xf numFmtId="14" fontId="23" fillId="0" borderId="9" xfId="0" applyNumberFormat="1" applyFont="1" applyBorder="1" applyAlignment="1">
      <alignment horizontal="right" vertical="center" wrapText="1"/>
    </xf>
    <xf numFmtId="182" fontId="23" fillId="0" borderId="6" xfId="0" applyNumberFormat="1" applyFont="1" applyBorder="1" applyAlignment="1">
      <alignment horizontal="left" vertical="center" wrapText="1"/>
    </xf>
    <xf numFmtId="181" fontId="23" fillId="0" borderId="1" xfId="0" applyNumberFormat="1" applyFont="1" applyBorder="1" applyAlignment="1">
      <alignment horizontal="right" vertical="center" wrapText="1"/>
    </xf>
    <xf numFmtId="177" fontId="23" fillId="0" borderId="7" xfId="0" applyNumberFormat="1" applyFont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wrapText="1"/>
    </xf>
    <xf numFmtId="0" fontId="23" fillId="4" borderId="8" xfId="0" applyFont="1" applyFill="1" applyBorder="1" applyAlignment="1">
      <alignment horizontal="center" wrapText="1"/>
    </xf>
    <xf numFmtId="0" fontId="23" fillId="4" borderId="16" xfId="0" applyFont="1" applyFill="1" applyBorder="1" applyAlignment="1">
      <alignment horizontal="center" wrapText="1"/>
    </xf>
    <xf numFmtId="179" fontId="23" fillId="4" borderId="0" xfId="2" applyNumberFormat="1" applyFont="1" applyFill="1" applyBorder="1" applyAlignment="1" applyProtection="1">
      <alignment horizontal="center" vertical="center" shrinkToFit="1"/>
    </xf>
    <xf numFmtId="179" fontId="23" fillId="4" borderId="22" xfId="2" applyNumberFormat="1" applyFont="1" applyFill="1" applyBorder="1" applyAlignment="1" applyProtection="1">
      <alignment horizontal="center" vertical="center" shrinkToFit="1"/>
    </xf>
    <xf numFmtId="0" fontId="23" fillId="4" borderId="0" xfId="0" applyFont="1" applyFill="1" applyAlignment="1">
      <alignment horizontal="center" wrapText="1"/>
    </xf>
    <xf numFmtId="179" fontId="23" fillId="4" borderId="23" xfId="2" applyNumberFormat="1" applyFont="1" applyFill="1" applyBorder="1" applyAlignment="1" applyProtection="1">
      <alignment horizontal="center" vertical="center" shrinkToFit="1"/>
    </xf>
    <xf numFmtId="179" fontId="23" fillId="4" borderId="31" xfId="2" applyNumberFormat="1" applyFont="1" applyFill="1" applyBorder="1" applyAlignment="1" applyProtection="1">
      <alignment horizontal="center" vertical="center" shrinkToFit="1"/>
    </xf>
    <xf numFmtId="181" fontId="29" fillId="3" borderId="32" xfId="0" applyNumberFormat="1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right" vertical="center"/>
      <protection locked="0"/>
    </xf>
    <xf numFmtId="0" fontId="29" fillId="0" borderId="11" xfId="0" applyFont="1" applyBorder="1" applyAlignment="1">
      <alignment horizontal="center" vertical="center"/>
    </xf>
    <xf numFmtId="181" fontId="29" fillId="0" borderId="14" xfId="0" applyNumberFormat="1" applyFont="1" applyBorder="1" applyAlignment="1">
      <alignment horizontal="right" vertical="center"/>
    </xf>
    <xf numFmtId="0" fontId="23" fillId="0" borderId="0" xfId="0" applyFont="1" applyProtection="1">
      <alignment vertical="center"/>
      <protection locked="0"/>
    </xf>
    <xf numFmtId="0" fontId="21" fillId="0" borderId="13" xfId="0" applyFont="1" applyBorder="1" applyAlignment="1" applyProtection="1">
      <alignment horizontal="left" vertical="center" shrinkToFit="1"/>
      <protection locked="0"/>
    </xf>
    <xf numFmtId="0" fontId="21" fillId="0" borderId="15" xfId="0" applyFont="1" applyBorder="1" applyAlignment="1" applyProtection="1">
      <alignment horizontal="left" vertical="center" shrinkToFit="1"/>
      <protection locked="0"/>
    </xf>
    <xf numFmtId="0" fontId="21" fillId="0" borderId="14" xfId="0" applyFont="1" applyBorder="1" applyAlignment="1" applyProtection="1">
      <alignment horizontal="left" vertical="center" shrinkToFit="1"/>
      <protection locked="0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181" fontId="29" fillId="3" borderId="2" xfId="0" applyNumberFormat="1" applyFont="1" applyFill="1" applyBorder="1" applyAlignment="1">
      <alignment horizontal="right" vertical="center" wrapText="1"/>
    </xf>
    <xf numFmtId="181" fontId="29" fillId="3" borderId="3" xfId="0" applyNumberFormat="1" applyFont="1" applyFill="1" applyBorder="1" applyAlignment="1">
      <alignment horizontal="right" vertical="center" wrapText="1"/>
    </xf>
    <xf numFmtId="177" fontId="23" fillId="4" borderId="21" xfId="0" applyNumberFormat="1" applyFont="1" applyFill="1" applyBorder="1" applyAlignment="1">
      <alignment horizontal="center" vertical="center" wrapText="1"/>
    </xf>
    <xf numFmtId="177" fontId="23" fillId="4" borderId="0" xfId="0" applyNumberFormat="1" applyFont="1" applyFill="1" applyAlignment="1">
      <alignment horizontal="center" vertical="center" wrapText="1"/>
    </xf>
    <xf numFmtId="177" fontId="23" fillId="4" borderId="30" xfId="0" applyNumberFormat="1" applyFont="1" applyFill="1" applyBorder="1" applyAlignment="1">
      <alignment horizontal="center" vertical="center" wrapText="1"/>
    </xf>
    <xf numFmtId="177" fontId="23" fillId="4" borderId="23" xfId="0" applyNumberFormat="1" applyFont="1" applyFill="1" applyBorder="1" applyAlignment="1">
      <alignment horizontal="center" vertical="center" wrapText="1"/>
    </xf>
    <xf numFmtId="0" fontId="23" fillId="0" borderId="29" xfId="0" applyFont="1" applyBorder="1" applyAlignment="1" applyProtection="1">
      <alignment horizontal="center" vertical="top" wrapText="1"/>
      <protection locked="0"/>
    </xf>
    <xf numFmtId="0" fontId="23" fillId="0" borderId="25" xfId="0" applyFont="1" applyBorder="1" applyAlignment="1" applyProtection="1">
      <alignment horizontal="center" vertical="top" wrapText="1"/>
      <protection locked="0"/>
    </xf>
    <xf numFmtId="0" fontId="23" fillId="0" borderId="33" xfId="0" applyFont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25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181" fontId="13" fillId="3" borderId="2" xfId="0" applyNumberFormat="1" applyFont="1" applyFill="1" applyBorder="1" applyAlignment="1">
      <alignment horizontal="right" vertical="center" wrapText="1"/>
    </xf>
    <xf numFmtId="181" fontId="13" fillId="3" borderId="3" xfId="0" applyNumberFormat="1" applyFont="1" applyFill="1" applyBorder="1" applyAlignment="1">
      <alignment horizontal="right" vertical="center" wrapText="1"/>
    </xf>
    <xf numFmtId="177" fontId="3" fillId="4" borderId="21" xfId="0" applyNumberFormat="1" applyFont="1" applyFill="1" applyBorder="1" applyAlignment="1">
      <alignment horizontal="center" vertical="center" wrapText="1"/>
    </xf>
    <xf numFmtId="177" fontId="3" fillId="4" borderId="0" xfId="0" applyNumberFormat="1" applyFont="1" applyFill="1" applyAlignment="1">
      <alignment horizontal="center" vertical="center" wrapText="1"/>
    </xf>
    <xf numFmtId="177" fontId="3" fillId="4" borderId="30" xfId="0" applyNumberFormat="1" applyFont="1" applyFill="1" applyBorder="1" applyAlignment="1">
      <alignment horizontal="center" vertical="center" wrapText="1"/>
    </xf>
    <xf numFmtId="177" fontId="3" fillId="4" borderId="2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center"/>
    </xf>
    <xf numFmtId="0" fontId="24" fillId="0" borderId="13" xfId="0" applyFont="1" applyBorder="1" applyAlignment="1" applyProtection="1">
      <alignment horizontal="left" vertical="center" shrinkToFit="1"/>
      <protection locked="0"/>
    </xf>
    <xf numFmtId="0" fontId="24" fillId="0" borderId="15" xfId="0" applyFont="1" applyBorder="1" applyAlignment="1" applyProtection="1">
      <alignment horizontal="left" vertical="center" shrinkToFit="1"/>
      <protection locked="0"/>
    </xf>
    <xf numFmtId="0" fontId="24" fillId="0" borderId="14" xfId="0" applyFont="1" applyBorder="1" applyAlignment="1" applyProtection="1">
      <alignment horizontal="left" vertical="center" shrinkToFi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0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FF"/>
      <color rgb="FFFFD966"/>
      <color rgb="FFE2F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258535</xdr:colOff>
      <xdr:row>1</xdr:row>
      <xdr:rowOff>122466</xdr:rowOff>
    </xdr:from>
    <xdr:to>
      <xdr:col>7</xdr:col>
      <xdr:colOff>680357</xdr:colOff>
      <xdr:row>2</xdr:row>
      <xdr:rowOff>176894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58249" y="639537"/>
          <a:ext cx="6871608" cy="435428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４月</a:t>
          </a:r>
          <a:r>
            <a:rPr kumimoji="1" lang="en-US" altLang="ja-JP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</a:t>
          </a:r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日から交付決定を受けていて、</a:t>
          </a:r>
          <a:r>
            <a:rPr kumimoji="1" lang="en-US" altLang="ja-JP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10</a:t>
          </a:r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月</a:t>
          </a:r>
          <a:r>
            <a:rPr kumimoji="1" lang="en-US" altLang="ja-JP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15</a:t>
          </a:r>
          <a:r>
            <a:rPr kumimoji="1" lang="ja-JP" altLang="en-US" sz="16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日から家賃額を変更する場合</a:t>
          </a:r>
        </a:p>
      </xdr:txBody>
    </xdr:sp>
    <xdr:clientData/>
  </xdr:twoCellAnchor>
  <xdr:twoCellAnchor>
    <xdr:from>
      <xdr:col>4</xdr:col>
      <xdr:colOff>666749</xdr:colOff>
      <xdr:row>6</xdr:row>
      <xdr:rowOff>0</xdr:rowOff>
    </xdr:from>
    <xdr:to>
      <xdr:col>7</xdr:col>
      <xdr:colOff>138544</xdr:colOff>
      <xdr:row>9</xdr:row>
      <xdr:rowOff>34637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256567" y="2511136"/>
          <a:ext cx="5914159" cy="1281546"/>
        </a:xfrm>
        <a:prstGeom prst="wedgeRectCallout">
          <a:avLst>
            <a:gd name="adj1" fmla="val -35239"/>
            <a:gd name="adj2" fmla="val -98398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変更適用前の期間については、すでに交付決定を受けている内容を記入してください。</a:t>
          </a:r>
        </a:p>
      </xdr:txBody>
    </xdr:sp>
    <xdr:clientData/>
  </xdr:twoCellAnchor>
  <xdr:twoCellAnchor>
    <xdr:from>
      <xdr:col>4</xdr:col>
      <xdr:colOff>669470</xdr:colOff>
      <xdr:row>12</xdr:row>
      <xdr:rowOff>125186</xdr:rowOff>
    </xdr:from>
    <xdr:to>
      <xdr:col>7</xdr:col>
      <xdr:colOff>242453</xdr:colOff>
      <xdr:row>15</xdr:row>
      <xdr:rowOff>51954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259288" y="5130141"/>
          <a:ext cx="6015347" cy="1173677"/>
        </a:xfrm>
        <a:prstGeom prst="wedgeRectCallout">
          <a:avLst>
            <a:gd name="adj1" fmla="val -34986"/>
            <a:gd name="adj2" fmla="val -118295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変更適用後の期間については、変更後の内容を記入してください。</a:t>
          </a:r>
        </a:p>
      </xdr:txBody>
    </xdr:sp>
    <xdr:clientData/>
  </xdr:twoCellAnchor>
  <xdr:twoCellAnchor>
    <xdr:from>
      <xdr:col>6</xdr:col>
      <xdr:colOff>563335</xdr:colOff>
      <xdr:row>15</xdr:row>
      <xdr:rowOff>277586</xdr:rowOff>
    </xdr:from>
    <xdr:to>
      <xdr:col>8</xdr:col>
      <xdr:colOff>1638299</xdr:colOff>
      <xdr:row>17</xdr:row>
      <xdr:rowOff>141515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462906" y="6591300"/>
          <a:ext cx="5374822" cy="707572"/>
        </a:xfrm>
        <a:prstGeom prst="wedgeRectCallout">
          <a:avLst>
            <a:gd name="adj1" fmla="val 39673"/>
            <a:gd name="adj2" fmla="val -143513"/>
          </a:avLst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変更箇所がわかるように記入してください。</a:t>
          </a:r>
          <a:endParaRPr kumimoji="1" lang="en-US" altLang="ja-JP" sz="16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（例：家賃、補助上限額）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B36"/>
  <sheetViews>
    <sheetView tabSelected="1" view="pageBreakPreview" zoomScale="55" zoomScaleNormal="55" zoomScaleSheetLayoutView="55" zoomScalePageLayoutView="55" workbookViewId="0"/>
  </sheetViews>
  <sheetFormatPr defaultColWidth="3.25"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47" customWidth="1"/>
    <col min="11" max="14" width="12.375" style="48" customWidth="1"/>
    <col min="15" max="15" width="13.375" style="28" customWidth="1"/>
    <col min="16" max="16" width="13.375" style="24" customWidth="1"/>
    <col min="17" max="18" width="3.25" style="8"/>
    <col min="19" max="19" width="17.875" style="8" bestFit="1" customWidth="1"/>
    <col min="20" max="20" width="3.25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  <col min="29" max="16384" width="3.25" style="4"/>
  </cols>
  <sheetData>
    <row r="1" spans="1:28" ht="40.5" customHeight="1" thickBot="1" x14ac:dyDescent="0.2">
      <c r="A1" s="85" t="s">
        <v>43</v>
      </c>
      <c r="B1" s="124" t="s">
        <v>42</v>
      </c>
      <c r="C1" s="124"/>
      <c r="D1" s="124"/>
      <c r="E1" s="124"/>
      <c r="F1" s="124"/>
      <c r="G1" s="125"/>
      <c r="H1" s="61" t="s">
        <v>48</v>
      </c>
      <c r="I1" s="78"/>
      <c r="O1" s="23"/>
      <c r="P1" s="41"/>
    </row>
    <row r="2" spans="1:28" ht="30" customHeight="1" thickBot="1" x14ac:dyDescent="0.2">
      <c r="A2" s="86" t="s">
        <v>17</v>
      </c>
      <c r="B2" s="115"/>
      <c r="C2" s="116"/>
      <c r="D2" s="117"/>
      <c r="E2" s="47"/>
      <c r="F2" s="48"/>
      <c r="G2" s="48"/>
      <c r="H2" s="87"/>
      <c r="I2" s="49"/>
      <c r="O2" s="25"/>
      <c r="P2" s="26"/>
    </row>
    <row r="3" spans="1:28" ht="30" customHeight="1" x14ac:dyDescent="0.15">
      <c r="A3" s="88" t="s">
        <v>44</v>
      </c>
      <c r="B3" s="89"/>
      <c r="C3" s="89"/>
      <c r="D3" s="89"/>
      <c r="E3" s="52"/>
      <c r="F3" s="53"/>
      <c r="G3" s="48"/>
      <c r="H3" s="87"/>
      <c r="I3" s="54"/>
      <c r="O3" s="25"/>
      <c r="P3" s="26"/>
    </row>
    <row r="4" spans="1:28" ht="31.5" customHeight="1" thickBot="1" x14ac:dyDescent="0.2">
      <c r="A4" s="90" t="s">
        <v>3</v>
      </c>
      <c r="B4" s="118" t="s">
        <v>6</v>
      </c>
      <c r="C4" s="119"/>
      <c r="D4" s="120" t="s">
        <v>18</v>
      </c>
      <c r="E4" s="120"/>
      <c r="F4" s="90" t="s">
        <v>2</v>
      </c>
      <c r="G4" s="90" t="s">
        <v>0</v>
      </c>
      <c r="H4" s="90" t="s">
        <v>1</v>
      </c>
      <c r="I4" s="90" t="s">
        <v>47</v>
      </c>
      <c r="O4" s="39"/>
      <c r="P4" s="40" t="s">
        <v>24</v>
      </c>
      <c r="S4" s="44" t="s">
        <v>31</v>
      </c>
    </row>
    <row r="5" spans="1:28" s="5" customFormat="1" ht="33" customHeight="1" thickBot="1" x14ac:dyDescent="0.2">
      <c r="A5" s="121"/>
      <c r="B5" s="91" t="s">
        <v>16</v>
      </c>
      <c r="C5" s="92"/>
      <c r="D5" s="93"/>
      <c r="E5" s="94" t="str">
        <f>IF(D5="","",IF(C7="","",EOMONTH(D5,0)))</f>
        <v/>
      </c>
      <c r="F5" s="95" t="str">
        <f>IF(A5="","",IF(D5="","",1))</f>
        <v/>
      </c>
      <c r="G5" s="95" t="str">
        <f>IF(A5="","",L6-L7)</f>
        <v/>
      </c>
      <c r="H5" s="95" t="str">
        <f>IF(A5="","",G5*F5)</f>
        <v/>
      </c>
      <c r="I5" s="136"/>
      <c r="J5" s="48" t="s">
        <v>32</v>
      </c>
      <c r="K5" s="55" t="e">
        <f>DATEDIF(M5,E5,"D")+1</f>
        <v>#VALUE!</v>
      </c>
      <c r="L5" s="55" t="e">
        <f>DATEDIF(D5,E5,"D")+1</f>
        <v>#VALUE!</v>
      </c>
      <c r="M5" s="56">
        <f>D5-DAY(D5)+1</f>
        <v>1</v>
      </c>
      <c r="N5" s="48"/>
      <c r="O5" s="71" t="s">
        <v>20</v>
      </c>
      <c r="P5" s="72">
        <f>IF($C$6&gt;=70,$W$12,IF($C$6&gt;=60,$W$11,IF($C$6&gt;=50,$W$10,IF($C$6&gt;=40,$W$9,IF($C$6&gt;=30,$W$8,$W$7)))))</f>
        <v>16100</v>
      </c>
      <c r="Q5" s="8"/>
      <c r="R5" s="8"/>
      <c r="S5" s="43">
        <v>80000</v>
      </c>
      <c r="U5" s="126" t="s">
        <v>8</v>
      </c>
      <c r="V5" s="127"/>
      <c r="W5" s="128" t="s">
        <v>19</v>
      </c>
      <c r="X5" s="129"/>
      <c r="Y5" s="129"/>
      <c r="Z5" s="129"/>
      <c r="AA5" s="129"/>
      <c r="AB5" s="129"/>
    </row>
    <row r="6" spans="1:28" ht="33" customHeight="1" thickBot="1" x14ac:dyDescent="0.2">
      <c r="A6" s="122"/>
      <c r="B6" s="96" t="s">
        <v>4</v>
      </c>
      <c r="C6" s="97"/>
      <c r="D6" s="98" t="str">
        <f>IF(D5="","",IF(E5=DATE(YEAR(E5),3,31),"",E5+1))</f>
        <v/>
      </c>
      <c r="E6" s="99" t="str">
        <f>IF(D6="","",IF(MONTH(D6)&gt;3,DATE(YEAR(D6)+1,3,31),DATE(YEAR(D6),3,31)))</f>
        <v/>
      </c>
      <c r="F6" s="100" t="str">
        <f>IF(D6="","",DATEDIF(D6,E6,"M")+1)</f>
        <v/>
      </c>
      <c r="G6" s="100" t="str">
        <f>IF(D6="","",IF(C5-D8&gt;C7,C7,C5-D8))</f>
        <v/>
      </c>
      <c r="H6" s="100" t="str">
        <f>IF(D6="","",F6*G6)</f>
        <v/>
      </c>
      <c r="I6" s="137"/>
      <c r="J6" s="47" t="s">
        <v>33</v>
      </c>
      <c r="K6" s="58" t="e">
        <f>C5/$K$5</f>
        <v>#VALUE!</v>
      </c>
      <c r="L6" s="59" t="e">
        <f>ROUND(K6*L5,0)</f>
        <v>#VALUE!</v>
      </c>
      <c r="O6" s="73" t="s">
        <v>21</v>
      </c>
      <c r="P6" s="74">
        <f>IF($C$6&gt;=70,$X$12,IF($C$6&gt;=60,$X$11,IF($C$6&gt;=50,$X$10,IF($C$6&gt;=40,$X$9,IF($C$6&gt;=30,$X$8,$X$7)))))</f>
        <v>18600</v>
      </c>
      <c r="S6" s="43">
        <v>70000</v>
      </c>
      <c r="U6" s="15" t="s">
        <v>14</v>
      </c>
      <c r="V6" s="15" t="s">
        <v>15</v>
      </c>
      <c r="W6" s="15" t="s">
        <v>9</v>
      </c>
      <c r="X6" s="15" t="s">
        <v>10</v>
      </c>
      <c r="Y6" s="15" t="s">
        <v>11</v>
      </c>
      <c r="Z6" s="15" t="s">
        <v>12</v>
      </c>
      <c r="AA6" s="15" t="s">
        <v>39</v>
      </c>
      <c r="AB6" s="15" t="s">
        <v>40</v>
      </c>
    </row>
    <row r="7" spans="1:28" ht="33" customHeight="1" thickBot="1" x14ac:dyDescent="0.2">
      <c r="A7" s="122"/>
      <c r="B7" s="101" t="s">
        <v>25</v>
      </c>
      <c r="C7" s="92"/>
      <c r="D7" s="102" t="s">
        <v>49</v>
      </c>
      <c r="E7" s="103" t="s">
        <v>50</v>
      </c>
      <c r="F7" s="103" t="s">
        <v>51</v>
      </c>
      <c r="G7" s="104" t="s">
        <v>52</v>
      </c>
      <c r="H7" s="130" t="str">
        <f>IF(A5="","",SUM(H5:H6))</f>
        <v/>
      </c>
      <c r="I7" s="137"/>
      <c r="J7" s="47" t="s">
        <v>34</v>
      </c>
      <c r="K7" s="60" t="e">
        <f>D8/$K$5</f>
        <v>#VALUE!</v>
      </c>
      <c r="L7" s="59" t="e">
        <f>ROUND(K7*L5,0)</f>
        <v>#VALUE!</v>
      </c>
      <c r="O7" s="73" t="s">
        <v>22</v>
      </c>
      <c r="P7" s="74">
        <f>IF($C$6&gt;=70,$Y$12,IF($C$6&gt;=60,$Y$11,IF($C$6&gt;=50,$Y$10,IF($C$6&gt;=40,$Y$9,IF($C$6&gt;=30,$Y$8,$Y$7)))))</f>
        <v>21300</v>
      </c>
      <c r="S7" s="43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</row>
    <row r="8" spans="1:28" ht="33" customHeight="1" x14ac:dyDescent="0.15">
      <c r="A8" s="122"/>
      <c r="B8" s="132" t="s">
        <v>26</v>
      </c>
      <c r="C8" s="133"/>
      <c r="D8" s="105" t="str">
        <f>IF(C7="","",IF(C5-P5&gt;=C7,(P5+(C5-P5-C7)),P5))</f>
        <v/>
      </c>
      <c r="E8" s="105" t="str">
        <f>IF(C7="","",IF(C5-P6&gt;=C7,P6+(C5-P6-C7),P6))</f>
        <v/>
      </c>
      <c r="F8" s="105" t="str">
        <f>IF(C7="","",IF(C5-P7&gt;=C7,P7+(C5-P7-C7),P7))</f>
        <v/>
      </c>
      <c r="G8" s="106" t="str">
        <f>IF(C7="","",IF(C5-P8&gt;=C7,P8+(C5-P8-C7),P8))</f>
        <v/>
      </c>
      <c r="H8" s="131"/>
      <c r="I8" s="137"/>
      <c r="K8" s="60"/>
      <c r="L8" s="59"/>
      <c r="O8" s="73" t="s">
        <v>23</v>
      </c>
      <c r="P8" s="74">
        <f>IF($C$6&gt;=70,$Z$12,IF($C$6&gt;=60,$Z$11,IF($C$6&gt;=50,$Z$10,IF($C$6&gt;=40,$Z$9,IF($C$6&gt;=30,$Z$8,$Z$7)))))</f>
        <v>24100</v>
      </c>
      <c r="S8" s="43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</row>
    <row r="9" spans="1:28" ht="33" customHeight="1" x14ac:dyDescent="0.15">
      <c r="A9" s="122"/>
      <c r="B9" s="132"/>
      <c r="C9" s="133"/>
      <c r="D9" s="107" t="s">
        <v>53</v>
      </c>
      <c r="E9" s="107" t="s">
        <v>54</v>
      </c>
      <c r="F9" s="105"/>
      <c r="G9" s="106"/>
      <c r="H9" s="131"/>
      <c r="I9" s="137"/>
      <c r="O9" s="73" t="s">
        <v>37</v>
      </c>
      <c r="P9" s="74">
        <f>IF($C$6&gt;=70,$AA$12,IF($C$6&gt;=60,$AA$11,IF($C$6&gt;=50,$AA$10,IF($C$6&gt;=40,$AA$9,IF($C$6&gt;=30,$AA$8,$AA$7)))))</f>
        <v>27500</v>
      </c>
      <c r="S9" s="43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</row>
    <row r="10" spans="1:28" ht="33" customHeight="1" thickBot="1" x14ac:dyDescent="0.2">
      <c r="A10" s="123"/>
      <c r="B10" s="134"/>
      <c r="C10" s="135"/>
      <c r="D10" s="108" t="str">
        <f>IF(C7="","",IF(C5-P9&gt;=40000,P9+(C5-P9-40000),P9))</f>
        <v/>
      </c>
      <c r="E10" s="108" t="str">
        <f>IF(C7="","",IF(C5-P10&gt;=40000,P10+(C5-P10-40000),P10))</f>
        <v/>
      </c>
      <c r="F10" s="108"/>
      <c r="G10" s="109"/>
      <c r="H10" s="110"/>
      <c r="I10" s="138"/>
      <c r="M10" s="47"/>
      <c r="N10" s="4"/>
      <c r="O10" s="75" t="s">
        <v>38</v>
      </c>
      <c r="P10" s="76">
        <f>IF($C$6&gt;=70,$AB$12,IF($C$6&gt;=60,$AB$11,IF($C$6&gt;=50,$AB$10,IF($C$6&gt;=40,$AB$9,IF($C$6&gt;=30,$AB$8,$AB$7)))))</f>
        <v>31700</v>
      </c>
      <c r="S10" s="43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</row>
    <row r="11" spans="1:28" s="5" customFormat="1" ht="33" customHeight="1" thickBot="1" x14ac:dyDescent="0.2">
      <c r="A11" s="121"/>
      <c r="B11" s="91" t="s">
        <v>16</v>
      </c>
      <c r="C11" s="92"/>
      <c r="D11" s="93"/>
      <c r="E11" s="94" t="str">
        <f>IF(C13="","",EOMONTH(D11,0))</f>
        <v/>
      </c>
      <c r="F11" s="95" t="str">
        <f>IF(A11="","",IF(D11="","",1))</f>
        <v/>
      </c>
      <c r="G11" s="95" t="str">
        <f>IF(A11="","",L12-L13)</f>
        <v/>
      </c>
      <c r="H11" s="95" t="str">
        <f>IF(A11="","",G11*F11)</f>
        <v/>
      </c>
      <c r="I11" s="136"/>
      <c r="J11" s="48" t="s">
        <v>32</v>
      </c>
      <c r="K11" s="55" t="e">
        <f>DATEDIF(M11,E11,"D")+1</f>
        <v>#VALUE!</v>
      </c>
      <c r="L11" s="55" t="e">
        <f>DATEDIF(D11,E11,"D")+1</f>
        <v>#VALUE!</v>
      </c>
      <c r="M11" s="56">
        <f>D11-DAY(D11)+1</f>
        <v>1</v>
      </c>
      <c r="N11" s="48"/>
      <c r="O11" s="71" t="s">
        <v>20</v>
      </c>
      <c r="P11" s="72">
        <f>IF($C$12&gt;=70,$W$12,IF($C$12&gt;=60,$W$11,IF($C$12&gt;=50,$W$10,IF($C$12&gt;=40,$W$9,IF($C$12&gt;=30,$W$8,$W$7)))))</f>
        <v>16100</v>
      </c>
      <c r="Q11" s="8"/>
      <c r="R11" s="8"/>
      <c r="S11" s="43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</row>
    <row r="12" spans="1:28" ht="33" customHeight="1" thickBot="1" x14ac:dyDescent="0.2">
      <c r="A12" s="122"/>
      <c r="B12" s="96" t="s">
        <v>4</v>
      </c>
      <c r="C12" s="97"/>
      <c r="D12" s="98" t="str">
        <f>IF(D11="","",IF(E11=DATE(YEAR(E11),3,31),"",E11+1))</f>
        <v/>
      </c>
      <c r="E12" s="99" t="str">
        <f>IF(D12="","",IF(MONTH(D12)&gt;3,DATE(YEAR(D12)+1,3,31),DATE(YEAR(D12),3,31)))</f>
        <v/>
      </c>
      <c r="F12" s="100" t="str">
        <f>IF(D12="","",DATEDIF(D12,E12,"M")+1)</f>
        <v/>
      </c>
      <c r="G12" s="100" t="str">
        <f>IF(D12="","",IF(C11-D14&gt;C13,C13,C11-D14))</f>
        <v/>
      </c>
      <c r="H12" s="100" t="str">
        <f>IF(D12="","",F12*G12)</f>
        <v/>
      </c>
      <c r="I12" s="137"/>
      <c r="J12" s="47" t="s">
        <v>33</v>
      </c>
      <c r="K12" s="58" t="e">
        <f>C11/$K$5</f>
        <v>#VALUE!</v>
      </c>
      <c r="L12" s="59" t="e">
        <f>ROUND(K12*L11,0)</f>
        <v>#VALUE!</v>
      </c>
      <c r="O12" s="73" t="s">
        <v>21</v>
      </c>
      <c r="P12" s="74">
        <f>IF($C$12&gt;=70,$X$12,IF($C$12&gt;=60,$X$11,IF($C$12&gt;=50,$X$10,IF($C$12&gt;=40,$X$9,IF($C$12&gt;=30,$X$8,$X$7)))))</f>
        <v>18600</v>
      </c>
      <c r="S12" s="43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</row>
    <row r="13" spans="1:28" ht="33" customHeight="1" thickBot="1" x14ac:dyDescent="0.2">
      <c r="A13" s="122"/>
      <c r="B13" s="101" t="s">
        <v>25</v>
      </c>
      <c r="C13" s="92"/>
      <c r="D13" s="102" t="s">
        <v>49</v>
      </c>
      <c r="E13" s="103" t="s">
        <v>50</v>
      </c>
      <c r="F13" s="103" t="s">
        <v>51</v>
      </c>
      <c r="G13" s="104" t="s">
        <v>52</v>
      </c>
      <c r="H13" s="130" t="str">
        <f>IF(A11="","",SUM(H11:H12))</f>
        <v/>
      </c>
      <c r="I13" s="137"/>
      <c r="J13" s="47" t="s">
        <v>34</v>
      </c>
      <c r="K13" s="60" t="e">
        <f>D14/$K$5</f>
        <v>#VALUE!</v>
      </c>
      <c r="L13" s="59" t="e">
        <f>ROUND(K13*L11,0)</f>
        <v>#VALUE!</v>
      </c>
      <c r="O13" s="73" t="s">
        <v>22</v>
      </c>
      <c r="P13" s="74">
        <f>IF($C$12&gt;=70,$Y$12,IF($C$12&gt;=60,$Y$11,IF($C$12&gt;=50,$Y$10,IF($C$12&gt;=40,$Y$9,IF($C$12&gt;=30,$Y$8,$Y$7)))))</f>
        <v>21300</v>
      </c>
      <c r="S13" s="43">
        <v>60000</v>
      </c>
      <c r="U13" s="1"/>
      <c r="V13" s="1"/>
      <c r="W13" s="1"/>
      <c r="X13" s="1"/>
      <c r="Y13" s="1"/>
      <c r="Z13" s="1"/>
    </row>
    <row r="14" spans="1:28" ht="33" customHeight="1" x14ac:dyDescent="0.15">
      <c r="A14" s="122"/>
      <c r="B14" s="132" t="s">
        <v>26</v>
      </c>
      <c r="C14" s="133"/>
      <c r="D14" s="105" t="str">
        <f>IF(C13="","",IF(C11-P11&gt;=C13,(P11+(C11-P11-C13)),P11))</f>
        <v/>
      </c>
      <c r="E14" s="105" t="str">
        <f>IF(C13="","",IF(C11-P12&gt;=C13,P12+(C11-P12-C13),P12))</f>
        <v/>
      </c>
      <c r="F14" s="105" t="str">
        <f>IF(C13="","",IF(C11-P13&gt;=C13,P13+(C11-P13-C13),P13))</f>
        <v/>
      </c>
      <c r="G14" s="106" t="str">
        <f>IF(C13="","",IF(C11-P14&gt;=C13,P14+(C11-P14-C13),P14))</f>
        <v/>
      </c>
      <c r="H14" s="131"/>
      <c r="I14" s="137"/>
      <c r="K14" s="60"/>
      <c r="L14" s="59"/>
      <c r="O14" s="73" t="s">
        <v>23</v>
      </c>
      <c r="P14" s="74">
        <f>IF($C$12&gt;=70,$Z$12,IF($C$12&gt;=60,$Z$11,IF($C$12&gt;=50,$Z$10,IF($C$12&gt;=40,$Z$9,IF($C$12&gt;=30,$Z$8,$Z$7)))))</f>
        <v>24100</v>
      </c>
      <c r="S14" s="43">
        <v>50000</v>
      </c>
    </row>
    <row r="15" spans="1:28" ht="33" customHeight="1" x14ac:dyDescent="0.15">
      <c r="A15" s="122"/>
      <c r="B15" s="132"/>
      <c r="C15" s="133"/>
      <c r="D15" s="107" t="s">
        <v>53</v>
      </c>
      <c r="E15" s="107" t="s">
        <v>54</v>
      </c>
      <c r="F15" s="105"/>
      <c r="G15" s="106"/>
      <c r="H15" s="131"/>
      <c r="I15" s="137"/>
      <c r="O15" s="73" t="s">
        <v>37</v>
      </c>
      <c r="P15" s="74">
        <f>IF($C$12&gt;=70,$AA$12,IF($C$12&gt;=60,$AA$11,IF($C$12&gt;=50,$AA$10,IF($C$12&gt;=40,$AA$9,IF($C$12&gt;=30,$AA$8,$AA$7)))))</f>
        <v>27500</v>
      </c>
      <c r="S15" s="43">
        <v>40000</v>
      </c>
    </row>
    <row r="16" spans="1:28" ht="33" customHeight="1" thickBot="1" x14ac:dyDescent="0.2">
      <c r="A16" s="123"/>
      <c r="B16" s="134"/>
      <c r="C16" s="135"/>
      <c r="D16" s="108" t="str">
        <f>IF(C13="","",IF(C11-P15&gt;=40000,P15+(C11-P15-40000),P15))</f>
        <v/>
      </c>
      <c r="E16" s="108" t="str">
        <f>IF(C13="","",IF(C11-P16&gt;=40000,P16+(C11-P16-40000),P16))</f>
        <v/>
      </c>
      <c r="F16" s="108"/>
      <c r="G16" s="109"/>
      <c r="H16" s="110"/>
      <c r="I16" s="138"/>
      <c r="M16" s="47"/>
      <c r="N16" s="4"/>
      <c r="O16" s="75" t="s">
        <v>38</v>
      </c>
      <c r="P16" s="76">
        <f>IF($C$12&gt;=70,$AB$12,IF($C$12&gt;=60,$AB$11,IF($C$12&gt;=50,$AB$10,IF($C$12&gt;=40,$AB$9,IF($C$12&gt;=30,$AB$8,$AB$7)))))</f>
        <v>31700</v>
      </c>
      <c r="S16" s="43"/>
    </row>
    <row r="17" spans="1:19" s="5" customFormat="1" ht="33" customHeight="1" thickBot="1" x14ac:dyDescent="0.2">
      <c r="A17" s="121"/>
      <c r="B17" s="91" t="s">
        <v>16</v>
      </c>
      <c r="C17" s="92"/>
      <c r="D17" s="93"/>
      <c r="E17" s="94" t="str">
        <f>IF(C19="","",EOMONTH(D17,0))</f>
        <v/>
      </c>
      <c r="F17" s="95" t="str">
        <f>IF(A17="","",IF(D17="","",1))</f>
        <v/>
      </c>
      <c r="G17" s="95" t="str">
        <f>IF(A17="","",L18-L19)</f>
        <v/>
      </c>
      <c r="H17" s="95" t="str">
        <f>IF(A17="","",G17*F17)</f>
        <v/>
      </c>
      <c r="I17" s="136"/>
      <c r="J17" s="48" t="s">
        <v>32</v>
      </c>
      <c r="K17" s="55" t="e">
        <f>DATEDIF(M17,E17,"D")+1</f>
        <v>#VALUE!</v>
      </c>
      <c r="L17" s="55" t="e">
        <f>DATEDIF(D17,E17,"D")+1</f>
        <v>#VALUE!</v>
      </c>
      <c r="M17" s="56">
        <f>D17-DAY(D17)+1</f>
        <v>1</v>
      </c>
      <c r="N17" s="48"/>
      <c r="O17" s="71" t="s">
        <v>20</v>
      </c>
      <c r="P17" s="72">
        <f>IF($C$18&gt;=70,$W$12,IF($C$18&gt;=60,$W$11,IF($C$18&gt;=50,$W$10,IF($C$18&gt;=40,$W$9,IF($C$18&gt;=30,$W$8,$W$7)))))</f>
        <v>16100</v>
      </c>
      <c r="Q17" s="8"/>
      <c r="R17" s="8"/>
      <c r="S17" s="43">
        <v>80000</v>
      </c>
    </row>
    <row r="18" spans="1:19" ht="33" customHeight="1" thickBot="1" x14ac:dyDescent="0.2">
      <c r="A18" s="122"/>
      <c r="B18" s="96" t="s">
        <v>4</v>
      </c>
      <c r="C18" s="97"/>
      <c r="D18" s="98" t="str">
        <f>IF(D17="","",IF(E17=DATE(YEAR(E17),3,31),"",E17+1))</f>
        <v/>
      </c>
      <c r="E18" s="99" t="str">
        <f>IF(D18="","",IF(MONTH(D18)&gt;3,DATE(YEAR(D18)+1,3,31),DATE(YEAR(D18),3,31)))</f>
        <v/>
      </c>
      <c r="F18" s="100" t="str">
        <f>IF(D18="","",DATEDIF(D18,E18,"M")+1)</f>
        <v/>
      </c>
      <c r="G18" s="100" t="str">
        <f>IF(D18="","",IF(C17-D20&gt;C19,C19,C17-D20))</f>
        <v/>
      </c>
      <c r="H18" s="100" t="str">
        <f>IF(D18="","",F18*G18)</f>
        <v/>
      </c>
      <c r="I18" s="137"/>
      <c r="J18" s="47" t="s">
        <v>33</v>
      </c>
      <c r="K18" s="58" t="e">
        <f>C17/$K$5</f>
        <v>#VALUE!</v>
      </c>
      <c r="L18" s="59" t="e">
        <f>ROUND(K18*L17,0)</f>
        <v>#VALUE!</v>
      </c>
      <c r="O18" s="73" t="s">
        <v>21</v>
      </c>
      <c r="P18" s="74">
        <f>IF($C$18&gt;=70,$X$12,IF($C$18&gt;=60,$X$11,IF($C$18&gt;=50,$X$10,IF($C$18&gt;=40,$X$9,IF($C$18&gt;=30,$X$8,$X$7)))))</f>
        <v>18600</v>
      </c>
      <c r="S18" s="43">
        <v>70000</v>
      </c>
    </row>
    <row r="19" spans="1:19" ht="33" customHeight="1" thickBot="1" x14ac:dyDescent="0.2">
      <c r="A19" s="122"/>
      <c r="B19" s="101" t="s">
        <v>25</v>
      </c>
      <c r="C19" s="92"/>
      <c r="D19" s="102" t="s">
        <v>49</v>
      </c>
      <c r="E19" s="103" t="s">
        <v>50</v>
      </c>
      <c r="F19" s="103" t="s">
        <v>51</v>
      </c>
      <c r="G19" s="104" t="s">
        <v>52</v>
      </c>
      <c r="H19" s="130" t="str">
        <f>IF(A17="","",SUM(H17:H18))</f>
        <v/>
      </c>
      <c r="I19" s="137"/>
      <c r="J19" s="47" t="s">
        <v>34</v>
      </c>
      <c r="K19" s="60" t="e">
        <f>D20/$K$5</f>
        <v>#VALUE!</v>
      </c>
      <c r="L19" s="59" t="e">
        <f>ROUND(K19*L17,0)</f>
        <v>#VALUE!</v>
      </c>
      <c r="O19" s="73" t="s">
        <v>22</v>
      </c>
      <c r="P19" s="74">
        <f>IF($C$18&gt;=70,$Y$12,IF($C$18&gt;=60,$Y$11,IF($C$18&gt;=50,$Y$10,IF($C$18&gt;=40,$Y$9,IF($C$18&gt;=30,$Y$8,$Y$7)))))</f>
        <v>21300</v>
      </c>
      <c r="S19" s="43">
        <v>60000</v>
      </c>
    </row>
    <row r="20" spans="1:19" ht="33" customHeight="1" x14ac:dyDescent="0.15">
      <c r="A20" s="122"/>
      <c r="B20" s="132" t="s">
        <v>26</v>
      </c>
      <c r="C20" s="133"/>
      <c r="D20" s="105" t="str">
        <f>IF(C19="","",IF(C17-P17&gt;=C19,(P17+(C17-P17-C19)),P17))</f>
        <v/>
      </c>
      <c r="E20" s="105" t="str">
        <f>IF(C19="","",IF(C17-P18&gt;=C19,P18+(C17-P18-C19),P18))</f>
        <v/>
      </c>
      <c r="F20" s="105" t="str">
        <f>IF(C19="","",IF(C17-P19&gt;=C19,P19+(C17-P19-C19),P19))</f>
        <v/>
      </c>
      <c r="G20" s="106" t="str">
        <f>IF(C19="","",IF(C17-P20&gt;=C19,P20+(C17-P20-C19),P20))</f>
        <v/>
      </c>
      <c r="H20" s="131"/>
      <c r="I20" s="137"/>
      <c r="K20" s="60"/>
      <c r="L20" s="59"/>
      <c r="O20" s="73" t="s">
        <v>23</v>
      </c>
      <c r="P20" s="74">
        <f>IF($C$18&gt;=70,$Z$12,IF($C$18&gt;=60,$Z$11,IF($C$18&gt;=50,$Z$10,IF($C$18&gt;=40,$Z$9,IF($C$18&gt;=30,$Z$8,$Z$7)))))</f>
        <v>24100</v>
      </c>
      <c r="S20" s="43">
        <v>50000</v>
      </c>
    </row>
    <row r="21" spans="1:19" ht="33" customHeight="1" x14ac:dyDescent="0.15">
      <c r="A21" s="122"/>
      <c r="B21" s="132"/>
      <c r="C21" s="133"/>
      <c r="D21" s="107" t="s">
        <v>53</v>
      </c>
      <c r="E21" s="107" t="s">
        <v>54</v>
      </c>
      <c r="F21" s="105"/>
      <c r="G21" s="106"/>
      <c r="H21" s="131"/>
      <c r="I21" s="137"/>
      <c r="O21" s="73" t="s">
        <v>37</v>
      </c>
      <c r="P21" s="74">
        <f>IF($C$18&gt;=70,$AA$12,IF($C$18&gt;=60,$AA$11,IF($C$18&gt;=50,$AA$10,IF($C$18&gt;=40,$AA$9,IF($C$18&gt;=30,$AA$8,$AA$7)))))</f>
        <v>27500</v>
      </c>
      <c r="S21" s="43">
        <v>40000</v>
      </c>
    </row>
    <row r="22" spans="1:19" ht="33" customHeight="1" thickBot="1" x14ac:dyDescent="0.2">
      <c r="A22" s="123"/>
      <c r="B22" s="134"/>
      <c r="C22" s="135"/>
      <c r="D22" s="108" t="str">
        <f>IF(C19="","",IF(C17-P21&gt;=40000,P21+(C17-P21-40000),P21))</f>
        <v/>
      </c>
      <c r="E22" s="108" t="str">
        <f>IF(C19="","",IF(C17-P22&gt;=40000,P22+(C17-P22-40000),P22))</f>
        <v/>
      </c>
      <c r="F22" s="108"/>
      <c r="G22" s="109"/>
      <c r="H22" s="110"/>
      <c r="I22" s="138"/>
      <c r="M22" s="47"/>
      <c r="N22" s="4"/>
      <c r="O22" s="75" t="s">
        <v>38</v>
      </c>
      <c r="P22" s="76">
        <f>IF($C$18&gt;=70,$AB$12,IF($C$18&gt;=60,$AB$11,IF($C$18&gt;=50,$AB$10,IF($C$18&gt;=40,$AB$9,IF($C$18&gt;=30,$AB$8,$AB$7)))))</f>
        <v>31700</v>
      </c>
      <c r="S22" s="43"/>
    </row>
    <row r="23" spans="1:19" s="5" customFormat="1" ht="33" customHeight="1" thickBot="1" x14ac:dyDescent="0.2">
      <c r="A23" s="121"/>
      <c r="B23" s="91" t="s">
        <v>16</v>
      </c>
      <c r="C23" s="92"/>
      <c r="D23" s="93"/>
      <c r="E23" s="94" t="str">
        <f>IF(C25="","",EOMONTH(D23,0))</f>
        <v/>
      </c>
      <c r="F23" s="95" t="str">
        <f>IF(A23="","",IF(D23="","",1))</f>
        <v/>
      </c>
      <c r="G23" s="95" t="str">
        <f>IF(A23="","",L24-L25)</f>
        <v/>
      </c>
      <c r="H23" s="95" t="str">
        <f>IF(A23="","",G23*F23)</f>
        <v/>
      </c>
      <c r="I23" s="136"/>
      <c r="J23" s="48" t="s">
        <v>32</v>
      </c>
      <c r="K23" s="55" t="e">
        <f>DATEDIF(M23,E23,"D")+1</f>
        <v>#VALUE!</v>
      </c>
      <c r="L23" s="55" t="e">
        <f>DATEDIF(D23,E23,"D")+1</f>
        <v>#VALUE!</v>
      </c>
      <c r="M23" s="56">
        <f>D23-DAY(D23)+1</f>
        <v>1</v>
      </c>
      <c r="N23" s="48"/>
      <c r="O23" s="71" t="s">
        <v>20</v>
      </c>
      <c r="P23" s="72">
        <f>IF($C$24&gt;=70,$W$12,IF($C$24&gt;=60,$W$11,IF($C$24&gt;=50,$W$10,IF($C$24&gt;=40,$W$9,IF($C$24&gt;=30,$W$8,$W$7)))))</f>
        <v>16100</v>
      </c>
      <c r="Q23" s="8"/>
      <c r="R23" s="8"/>
      <c r="S23" s="43">
        <v>80000</v>
      </c>
    </row>
    <row r="24" spans="1:19" ht="33" customHeight="1" thickBot="1" x14ac:dyDescent="0.2">
      <c r="A24" s="122"/>
      <c r="B24" s="96" t="s">
        <v>4</v>
      </c>
      <c r="C24" s="97"/>
      <c r="D24" s="98" t="str">
        <f>IF(D23="","",IF(E23=DATE(YEAR(E23),3,31),"",E23+1))</f>
        <v/>
      </c>
      <c r="E24" s="99" t="str">
        <f>IF(D24="","",IF(MONTH(D24)&gt;3,DATE(YEAR(D24)+1,3,31),DATE(YEAR(D24),3,31)))</f>
        <v/>
      </c>
      <c r="F24" s="100" t="str">
        <f>IF(D24="","",DATEDIF(D24,E24,"M")+1)</f>
        <v/>
      </c>
      <c r="G24" s="100" t="str">
        <f>IF(D24="","",IF(C23-D26&gt;C25,C25,C23-D26))</f>
        <v/>
      </c>
      <c r="H24" s="100" t="str">
        <f>IF(D24="","",F24*G24)</f>
        <v/>
      </c>
      <c r="I24" s="137"/>
      <c r="J24" s="47" t="s">
        <v>33</v>
      </c>
      <c r="K24" s="58" t="e">
        <f>C23/$K$5</f>
        <v>#VALUE!</v>
      </c>
      <c r="L24" s="59" t="e">
        <f>ROUND(K24*L23,0)</f>
        <v>#VALUE!</v>
      </c>
      <c r="O24" s="73" t="s">
        <v>21</v>
      </c>
      <c r="P24" s="74">
        <f>IF($C$24&gt;=70,$X$12,IF($C$24&gt;=60,$X$11,IF($C$24&gt;=50,$X$10,IF($C$24&gt;=40,$X$9,IF($C$24&gt;=30,$X$8,$X$7)))))</f>
        <v>18600</v>
      </c>
      <c r="S24" s="43">
        <v>70000</v>
      </c>
    </row>
    <row r="25" spans="1:19" ht="33" customHeight="1" thickBot="1" x14ac:dyDescent="0.2">
      <c r="A25" s="122"/>
      <c r="B25" s="101" t="s">
        <v>25</v>
      </c>
      <c r="C25" s="92"/>
      <c r="D25" s="102" t="s">
        <v>49</v>
      </c>
      <c r="E25" s="103" t="s">
        <v>50</v>
      </c>
      <c r="F25" s="103" t="s">
        <v>51</v>
      </c>
      <c r="G25" s="104" t="s">
        <v>52</v>
      </c>
      <c r="H25" s="130" t="str">
        <f>IF(A23="","",SUM(H23:H24))</f>
        <v/>
      </c>
      <c r="I25" s="137"/>
      <c r="J25" s="47" t="s">
        <v>34</v>
      </c>
      <c r="K25" s="60" t="e">
        <f>D26/$K$5</f>
        <v>#VALUE!</v>
      </c>
      <c r="L25" s="59" t="e">
        <f>ROUND(K25*L23,0)</f>
        <v>#VALUE!</v>
      </c>
      <c r="O25" s="73" t="s">
        <v>22</v>
      </c>
      <c r="P25" s="74">
        <f>IF($C$24&gt;=70,$Y$12,IF($C$24&gt;=60,$Y$11,IF($C$24&gt;=50,$Y$10,IF($C$24&gt;=40,$Y$9,IF($C$24&gt;=30,$Y$8,$Y$7)))))</f>
        <v>21300</v>
      </c>
      <c r="S25" s="43">
        <v>60000</v>
      </c>
    </row>
    <row r="26" spans="1:19" ht="33" customHeight="1" x14ac:dyDescent="0.15">
      <c r="A26" s="122"/>
      <c r="B26" s="132" t="s">
        <v>26</v>
      </c>
      <c r="C26" s="133"/>
      <c r="D26" s="105" t="str">
        <f>IF(C25="","",IF(C23-P23&gt;=C25,(P23+(C23-P23-C25)),P23))</f>
        <v/>
      </c>
      <c r="E26" s="105" t="str">
        <f>IF(C25="","",IF(C23-P24&gt;=C25,P24+(C23-P24-C25),P24))</f>
        <v/>
      </c>
      <c r="F26" s="105" t="str">
        <f>IF(C25="","",IF(C23-P25&gt;=C25,P25+(C23-P25-C25),P25))</f>
        <v/>
      </c>
      <c r="G26" s="106" t="str">
        <f>IF(C25="","",IF(C23-P26&gt;=C25,P26+(C23-P26-C25),P26))</f>
        <v/>
      </c>
      <c r="H26" s="131"/>
      <c r="I26" s="137"/>
      <c r="K26" s="60"/>
      <c r="L26" s="59"/>
      <c r="O26" s="73" t="s">
        <v>23</v>
      </c>
      <c r="P26" s="74">
        <f>IF($C$24&gt;=70,$Z$12,IF($C$24&gt;=60,$Z$11,IF($C$24&gt;=50,$Z$10,IF($C$24&gt;=40,$Z$9,IF($C$24&gt;=30,$Z$8,$Z$7)))))</f>
        <v>24100</v>
      </c>
      <c r="S26" s="43">
        <v>50000</v>
      </c>
    </row>
    <row r="27" spans="1:19" ht="33" customHeight="1" x14ac:dyDescent="0.15">
      <c r="A27" s="122"/>
      <c r="B27" s="132"/>
      <c r="C27" s="133"/>
      <c r="D27" s="107" t="s">
        <v>53</v>
      </c>
      <c r="E27" s="107" t="s">
        <v>54</v>
      </c>
      <c r="F27" s="105"/>
      <c r="G27" s="106"/>
      <c r="H27" s="131"/>
      <c r="I27" s="137"/>
      <c r="O27" s="73" t="s">
        <v>37</v>
      </c>
      <c r="P27" s="74">
        <f>IF($C$24&gt;=70,$AA$12,IF($C$24&gt;=60,$AA$11,IF($C$24&gt;=50,$AA$10,IF($C$24&gt;=40,$AA$9,IF($C$24&gt;=30,$AA$8,$AA$7)))))</f>
        <v>27500</v>
      </c>
      <c r="S27" s="43">
        <v>40000</v>
      </c>
    </row>
    <row r="28" spans="1:19" ht="33" customHeight="1" thickBot="1" x14ac:dyDescent="0.2">
      <c r="A28" s="123"/>
      <c r="B28" s="134"/>
      <c r="C28" s="135"/>
      <c r="D28" s="108" t="str">
        <f>IF(C25="","",IF(C23-P27&gt;=40000,P27+(C23-P27-40000),P27))</f>
        <v/>
      </c>
      <c r="E28" s="108" t="str">
        <f>IF(C25="","",IF(C23-P28&gt;=40000,P28+(C23-P28-40000),P28))</f>
        <v/>
      </c>
      <c r="F28" s="108"/>
      <c r="G28" s="109"/>
      <c r="H28" s="110"/>
      <c r="I28" s="138"/>
      <c r="M28" s="47"/>
      <c r="N28" s="4"/>
      <c r="O28" s="75" t="s">
        <v>38</v>
      </c>
      <c r="P28" s="76">
        <f>IF($C$24&gt;=70,$AB$12,IF($C$24&gt;=60,$AB$11,IF($C$24&gt;=50,$AB$10,IF($C$24&gt;=40,$AB$9,IF($C$24&gt;=30,$AB$8,$AB$7)))))</f>
        <v>31700</v>
      </c>
      <c r="S28" s="43"/>
    </row>
    <row r="29" spans="1:19" s="5" customFormat="1" ht="33" customHeight="1" thickBot="1" x14ac:dyDescent="0.2">
      <c r="A29" s="121"/>
      <c r="B29" s="91" t="s">
        <v>16</v>
      </c>
      <c r="C29" s="92"/>
      <c r="D29" s="93"/>
      <c r="E29" s="94" t="str">
        <f>IF(C31="","",EOMONTH(D29,0))</f>
        <v/>
      </c>
      <c r="F29" s="95" t="str">
        <f>IF(A29="","",IF(D29="","",1))</f>
        <v/>
      </c>
      <c r="G29" s="95" t="str">
        <f>IF(A29="","",L30-L31)</f>
        <v/>
      </c>
      <c r="H29" s="95" t="str">
        <f>IF(A29="","",G29*F29)</f>
        <v/>
      </c>
      <c r="I29" s="136"/>
      <c r="J29" s="48" t="s">
        <v>32</v>
      </c>
      <c r="K29" s="55" t="e">
        <f>DATEDIF(M29,E29,"D")+1</f>
        <v>#VALUE!</v>
      </c>
      <c r="L29" s="55" t="e">
        <f>DATEDIF(D29,E29,"D")+1</f>
        <v>#VALUE!</v>
      </c>
      <c r="M29" s="56">
        <f>D29-DAY(D29)+1</f>
        <v>1</v>
      </c>
      <c r="N29" s="48"/>
      <c r="O29" s="71" t="s">
        <v>20</v>
      </c>
      <c r="P29" s="72">
        <f>IF($C$30&gt;=70,$W$12,IF($C$30&gt;=60,$W$11,IF($C$30&gt;=50,$W$10,IF($C$30&gt;=40,$W$9,IF($C$30&gt;=30,$W$8,$W$7)))))</f>
        <v>16100</v>
      </c>
      <c r="Q29" s="8"/>
      <c r="R29" s="8"/>
      <c r="S29" s="43">
        <v>80000</v>
      </c>
    </row>
    <row r="30" spans="1:19" ht="33" customHeight="1" thickBot="1" x14ac:dyDescent="0.2">
      <c r="A30" s="122"/>
      <c r="B30" s="96" t="s">
        <v>4</v>
      </c>
      <c r="C30" s="97"/>
      <c r="D30" s="98" t="str">
        <f>IF(D29="","",IF(E29=DATE(YEAR(E29),3,31),"",E29+1))</f>
        <v/>
      </c>
      <c r="E30" s="99" t="str">
        <f>IF(D30="","",IF(MONTH(D30)&gt;3,DATE(YEAR(D30)+1,3,31),DATE(YEAR(D30),3,31)))</f>
        <v/>
      </c>
      <c r="F30" s="100" t="str">
        <f>IF(D30="","",DATEDIF(D30,E30,"M")+1)</f>
        <v/>
      </c>
      <c r="G30" s="100" t="str">
        <f>IF(D30="","",IF(C29-D32&gt;C31,C31,C29-D32))</f>
        <v/>
      </c>
      <c r="H30" s="100" t="str">
        <f>IF(D30="","",F30*G30)</f>
        <v/>
      </c>
      <c r="I30" s="137"/>
      <c r="J30" s="47" t="s">
        <v>33</v>
      </c>
      <c r="K30" s="58" t="e">
        <f>C29/$K$5</f>
        <v>#VALUE!</v>
      </c>
      <c r="L30" s="59" t="e">
        <f>ROUND(K30*L29,0)</f>
        <v>#VALUE!</v>
      </c>
      <c r="O30" s="73" t="s">
        <v>21</v>
      </c>
      <c r="P30" s="74">
        <f>IF($C$30&gt;=70,$X$12,IF($C$30&gt;=60,$X$11,IF($C$30&gt;=50,$X$10,IF($C$30&gt;=40,$X$9,IF($C$30&gt;=30,$X$8,$X$7)))))</f>
        <v>18600</v>
      </c>
      <c r="S30" s="43">
        <v>70000</v>
      </c>
    </row>
    <row r="31" spans="1:19" ht="33" customHeight="1" thickBot="1" x14ac:dyDescent="0.2">
      <c r="A31" s="122"/>
      <c r="B31" s="101" t="s">
        <v>25</v>
      </c>
      <c r="C31" s="92"/>
      <c r="D31" s="102" t="s">
        <v>49</v>
      </c>
      <c r="E31" s="103" t="s">
        <v>50</v>
      </c>
      <c r="F31" s="103" t="s">
        <v>51</v>
      </c>
      <c r="G31" s="104" t="s">
        <v>52</v>
      </c>
      <c r="H31" s="130" t="str">
        <f>IF(A29="","",SUM(H29:H30))</f>
        <v/>
      </c>
      <c r="I31" s="137"/>
      <c r="J31" s="47" t="s">
        <v>34</v>
      </c>
      <c r="K31" s="60" t="e">
        <f>D32/$K$5</f>
        <v>#VALUE!</v>
      </c>
      <c r="L31" s="59" t="e">
        <f>ROUND(K31*L29,0)</f>
        <v>#VALUE!</v>
      </c>
      <c r="O31" s="73" t="s">
        <v>22</v>
      </c>
      <c r="P31" s="74">
        <f>IF($C$30&gt;=70,$Y$12,IF($C$30&gt;=60,$Y$11,IF($C$30&gt;=50,$Y$10,IF($C$30&gt;=40,$Y$9,IF($C$30&gt;=30,$Y$8,$Y$7)))))</f>
        <v>21300</v>
      </c>
      <c r="S31" s="43">
        <v>60000</v>
      </c>
    </row>
    <row r="32" spans="1:19" ht="33" customHeight="1" x14ac:dyDescent="0.15">
      <c r="A32" s="122"/>
      <c r="B32" s="132" t="s">
        <v>26</v>
      </c>
      <c r="C32" s="133"/>
      <c r="D32" s="105" t="str">
        <f>IF(C31="","",IF(C29-P29&gt;=C31,(P29+(C29-P29-C31)),P29))</f>
        <v/>
      </c>
      <c r="E32" s="105" t="str">
        <f>IF(C31="","",IF(C29-P30&gt;=C31,P30+(C29-P30-C31),P30))</f>
        <v/>
      </c>
      <c r="F32" s="105" t="str">
        <f>IF(C31="","",IF(C29-P31&gt;=C31,P31+(C29-P31-C31),P31))</f>
        <v/>
      </c>
      <c r="G32" s="106" t="str">
        <f>IF(C31="","",IF(C29-P32&gt;=C31,P32+(C29-P32-C31),P32))</f>
        <v/>
      </c>
      <c r="H32" s="131"/>
      <c r="I32" s="137"/>
      <c r="K32" s="60"/>
      <c r="L32" s="59"/>
      <c r="O32" s="73" t="s">
        <v>23</v>
      </c>
      <c r="P32" s="74">
        <f>IF($C$30&gt;=70,$Z$12,IF($C$30&gt;=60,$Z$11,IF($C$30&gt;=50,$Z$10,IF($C$30&gt;=40,$Z$9,IF($C$30&gt;=30,$Z$8,$Z$7)))))</f>
        <v>24100</v>
      </c>
      <c r="S32" s="43">
        <v>50000</v>
      </c>
    </row>
    <row r="33" spans="1:19" ht="33" customHeight="1" x14ac:dyDescent="0.15">
      <c r="A33" s="122"/>
      <c r="B33" s="132"/>
      <c r="C33" s="133"/>
      <c r="D33" s="107" t="s">
        <v>53</v>
      </c>
      <c r="E33" s="107" t="s">
        <v>54</v>
      </c>
      <c r="F33" s="105"/>
      <c r="G33" s="106"/>
      <c r="H33" s="131"/>
      <c r="I33" s="137"/>
      <c r="O33" s="73" t="s">
        <v>37</v>
      </c>
      <c r="P33" s="74">
        <f>IF($C$30&gt;=70,$AA$12,IF($C$30&gt;=60,$AA$11,IF($C$30&gt;=50,$AA$10,IF($C$30&gt;=40,$AA$9,IF($C$30&gt;=30,$AA$8,$AA$7)))))</f>
        <v>27500</v>
      </c>
      <c r="S33" s="43">
        <v>40000</v>
      </c>
    </row>
    <row r="34" spans="1:19" ht="33" customHeight="1" thickBot="1" x14ac:dyDescent="0.2">
      <c r="A34" s="123"/>
      <c r="B34" s="134"/>
      <c r="C34" s="135"/>
      <c r="D34" s="108" t="str">
        <f>IF(C31="","",IF(C29-P33&gt;=40000,P33+(C29-P33-40000),P33))</f>
        <v/>
      </c>
      <c r="E34" s="108" t="str">
        <f>IF(C31="","",IF(C29-P34&gt;=40000,P34+(C29-P34-40000),P34))</f>
        <v/>
      </c>
      <c r="F34" s="108"/>
      <c r="G34" s="109"/>
      <c r="H34" s="110"/>
      <c r="I34" s="138"/>
      <c r="M34" s="47"/>
      <c r="N34" s="4"/>
      <c r="O34" s="75" t="s">
        <v>38</v>
      </c>
      <c r="P34" s="76">
        <f>IF($C$30&gt;=70,$AB$12,IF($C$30&gt;=60,$AB$11,IF($C$30&gt;=50,$AB$10,IF($C$30&gt;=40,$AB$9,IF($C$30&gt;=30,$AB$8,$AB$7)))))</f>
        <v>31700</v>
      </c>
      <c r="S34" s="43"/>
    </row>
    <row r="35" spans="1:19" ht="35.1" customHeight="1" thickBot="1" x14ac:dyDescent="0.2">
      <c r="A35" s="139" t="s">
        <v>41</v>
      </c>
      <c r="B35" s="139"/>
      <c r="C35" s="139"/>
      <c r="D35" s="111"/>
      <c r="E35" s="111"/>
      <c r="F35" s="111"/>
      <c r="G35" s="112" t="s">
        <v>5</v>
      </c>
      <c r="H35" s="113" t="str">
        <f>IF(A5="","",SUM(H7,H13,H19,H25,H31))</f>
        <v/>
      </c>
      <c r="I35" s="114"/>
      <c r="O35" s="27"/>
    </row>
    <row r="36" spans="1:19" customFormat="1" ht="30" customHeight="1" x14ac:dyDescent="0.15">
      <c r="A36" s="29"/>
      <c r="F36" s="29"/>
      <c r="G36" s="29"/>
      <c r="H36" s="30"/>
      <c r="I36" s="30"/>
      <c r="J36" s="47"/>
      <c r="K36" s="48"/>
      <c r="L36" s="48"/>
      <c r="M36" s="48"/>
      <c r="N36" s="48"/>
      <c r="O36" s="28"/>
      <c r="P36" s="24"/>
      <c r="Q36" s="9"/>
      <c r="R36" s="9"/>
      <c r="S36" s="9"/>
    </row>
  </sheetData>
  <sheetProtection selectLockedCells="1"/>
  <mergeCells count="27">
    <mergeCell ref="A29:A34"/>
    <mergeCell ref="I29:I34"/>
    <mergeCell ref="H31:H33"/>
    <mergeCell ref="B32:C34"/>
    <mergeCell ref="A35:C35"/>
    <mergeCell ref="A17:A22"/>
    <mergeCell ref="I17:I22"/>
    <mergeCell ref="H19:H21"/>
    <mergeCell ref="B20:C22"/>
    <mergeCell ref="A23:A28"/>
    <mergeCell ref="I23:I28"/>
    <mergeCell ref="H25:H27"/>
    <mergeCell ref="B26:C28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B2:D2"/>
    <mergeCell ref="B4:C4"/>
    <mergeCell ref="D4:E4"/>
    <mergeCell ref="A5:A10"/>
    <mergeCell ref="B1:G1"/>
  </mergeCells>
  <phoneticPr fontId="1"/>
  <dataValidations count="1">
    <dataValidation type="list" operator="lessThanOrEqual" allowBlank="1" showInputMessage="1" showErrorMessage="1" sqref="C7 C13 C19 C25 C31" xr:uid="{00000000-0002-0000-0000-000000000000}">
      <formula1>$S$5:$S$10</formula1>
    </dataValidation>
  </dataValidation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6"/>
  <sheetViews>
    <sheetView view="pageBreakPreview" zoomScale="55" zoomScaleNormal="55" zoomScaleSheetLayoutView="55" zoomScalePageLayoutView="55" workbookViewId="0">
      <selection activeCell="D7" sqref="D7"/>
    </sheetView>
  </sheetViews>
  <sheetFormatPr defaultColWidth="3.25" defaultRowHeight="18.75" x14ac:dyDescent="0.15"/>
  <cols>
    <col min="1" max="1" width="28.125" style="5" customWidth="1"/>
    <col min="2" max="5" width="28.125" style="4" customWidth="1"/>
    <col min="6" max="7" width="28.125" style="5" customWidth="1"/>
    <col min="8" max="9" width="28.125" style="6" customWidth="1"/>
    <col min="10" max="10" width="12.375" style="47" customWidth="1"/>
    <col min="11" max="14" width="12.375" style="48" customWidth="1"/>
    <col min="15" max="15" width="13.375" style="28" customWidth="1"/>
    <col min="16" max="16" width="13.375" style="24" customWidth="1"/>
    <col min="17" max="18" width="3.25" style="8"/>
    <col min="19" max="19" width="17.875" style="8" bestFit="1" customWidth="1"/>
    <col min="20" max="20" width="3.25" style="4"/>
    <col min="21" max="21" width="5.75" style="4" bestFit="1" customWidth="1"/>
    <col min="22" max="22" width="9.5" style="4" bestFit="1" customWidth="1"/>
    <col min="23" max="26" width="8.5" style="4" bestFit="1" customWidth="1"/>
    <col min="27" max="28" width="8.125" style="4" bestFit="1" customWidth="1"/>
    <col min="29" max="16384" width="3.25" style="4"/>
  </cols>
  <sheetData>
    <row r="1" spans="1:28" ht="40.5" customHeight="1" thickBot="1" x14ac:dyDescent="0.2">
      <c r="A1" s="45" t="s">
        <v>43</v>
      </c>
      <c r="B1" s="162" t="s">
        <v>42</v>
      </c>
      <c r="C1" s="162"/>
      <c r="D1" s="162"/>
      <c r="E1" s="46"/>
      <c r="F1" s="4"/>
      <c r="G1" s="46"/>
      <c r="H1" s="61" t="s">
        <v>48</v>
      </c>
      <c r="I1" s="78">
        <v>45945</v>
      </c>
      <c r="O1" s="23"/>
      <c r="P1" s="41"/>
    </row>
    <row r="2" spans="1:28" ht="30" customHeight="1" thickBot="1" x14ac:dyDescent="0.2">
      <c r="A2" s="7" t="s">
        <v>17</v>
      </c>
      <c r="B2" s="163" t="s">
        <v>45</v>
      </c>
      <c r="C2" s="164"/>
      <c r="D2" s="165"/>
      <c r="I2" s="49"/>
      <c r="O2" s="25"/>
      <c r="P2" s="26"/>
    </row>
    <row r="3" spans="1:28" ht="30" customHeight="1" x14ac:dyDescent="0.15">
      <c r="A3" s="50" t="s">
        <v>44</v>
      </c>
      <c r="B3" s="51"/>
      <c r="C3" s="51"/>
      <c r="D3" s="51"/>
      <c r="E3" s="52"/>
      <c r="F3" s="53"/>
      <c r="I3" s="54"/>
      <c r="O3" s="25"/>
      <c r="P3" s="26"/>
    </row>
    <row r="4" spans="1:28" ht="31.5" customHeight="1" thickBot="1" x14ac:dyDescent="0.2">
      <c r="A4" s="77" t="s">
        <v>3</v>
      </c>
      <c r="B4" s="166" t="s">
        <v>6</v>
      </c>
      <c r="C4" s="167"/>
      <c r="D4" s="168" t="s">
        <v>18</v>
      </c>
      <c r="E4" s="168"/>
      <c r="F4" s="77" t="s">
        <v>2</v>
      </c>
      <c r="G4" s="77" t="s">
        <v>0</v>
      </c>
      <c r="H4" s="77" t="s">
        <v>1</v>
      </c>
      <c r="I4" s="77" t="s">
        <v>46</v>
      </c>
      <c r="O4" s="39"/>
      <c r="P4" s="40" t="s">
        <v>24</v>
      </c>
      <c r="S4" s="44" t="s">
        <v>31</v>
      </c>
    </row>
    <row r="5" spans="1:28" s="5" customFormat="1" ht="33" customHeight="1" thickBot="1" x14ac:dyDescent="0.2">
      <c r="A5" s="153">
        <v>201</v>
      </c>
      <c r="B5" s="63" t="s">
        <v>16</v>
      </c>
      <c r="C5" s="79">
        <v>50000</v>
      </c>
      <c r="D5" s="81">
        <v>45748</v>
      </c>
      <c r="E5" s="82">
        <v>45930</v>
      </c>
      <c r="F5" s="65">
        <v>6</v>
      </c>
      <c r="G5" s="65">
        <f>IF(A5="","",L6-L7)</f>
        <v>33900</v>
      </c>
      <c r="H5" s="65">
        <f>IF(A5="","",G5*F5)</f>
        <v>203400</v>
      </c>
      <c r="I5" s="159"/>
      <c r="J5" s="48" t="s">
        <v>32</v>
      </c>
      <c r="K5" s="55">
        <f>DATEDIF(M5,E5,"D")+1</f>
        <v>183</v>
      </c>
      <c r="L5" s="55">
        <f>DATEDIF(D5,E5,"D")+1</f>
        <v>183</v>
      </c>
      <c r="M5" s="56">
        <f>D5-DAY(D5)+1</f>
        <v>45748</v>
      </c>
      <c r="N5" s="48"/>
      <c r="O5" s="71" t="s">
        <v>20</v>
      </c>
      <c r="P5" s="72">
        <f>IF($C$6&gt;=70,$W$12,IF($C$6&gt;=60,$W$11,IF($C$6&gt;=50,$W$10,IF($C$6&gt;=40,$W$9,IF($C$6&gt;=30,$W$8,$W$7)))))</f>
        <v>16100</v>
      </c>
      <c r="Q5" s="8"/>
      <c r="R5" s="8"/>
      <c r="S5" s="43">
        <v>80000</v>
      </c>
      <c r="U5" s="126" t="s">
        <v>8</v>
      </c>
      <c r="V5" s="127"/>
      <c r="W5" s="128" t="s">
        <v>19</v>
      </c>
      <c r="X5" s="129"/>
      <c r="Y5" s="129"/>
      <c r="Z5" s="129"/>
      <c r="AA5" s="129"/>
      <c r="AB5" s="129"/>
    </row>
    <row r="6" spans="1:28" ht="33" customHeight="1" thickBot="1" x14ac:dyDescent="0.2">
      <c r="A6" s="154"/>
      <c r="B6" s="22" t="s">
        <v>4</v>
      </c>
      <c r="C6" s="80">
        <v>23.56</v>
      </c>
      <c r="D6" s="83">
        <f>IF(D5="","",IF(E5=DATE(YEAR(E5),3,31),"",E5+1))</f>
        <v>45931</v>
      </c>
      <c r="E6" s="84">
        <v>45944</v>
      </c>
      <c r="F6" s="19">
        <f>IF(D6="","",DATEDIF(D6,E6,"M")+1)</f>
        <v>1</v>
      </c>
      <c r="G6" s="19">
        <f>IF(D6="","",IF(C5-D8&gt;C7,C7,C5-D8))</f>
        <v>33900</v>
      </c>
      <c r="H6" s="19">
        <f>IF(D6="","",F6*G6)</f>
        <v>33900</v>
      </c>
      <c r="I6" s="160"/>
      <c r="J6" s="57" t="s">
        <v>33</v>
      </c>
      <c r="K6" s="58">
        <f>C5/$K$5</f>
        <v>273.22404371584702</v>
      </c>
      <c r="L6" s="59">
        <f>ROUND(K6*L5,0)</f>
        <v>50000</v>
      </c>
      <c r="O6" s="73" t="s">
        <v>21</v>
      </c>
      <c r="P6" s="74">
        <f>IF($C$6&gt;=70,$X$12,IF($C$6&gt;=60,$X$11,IF($C$6&gt;=50,$X$10,IF($C$6&gt;=40,$X$9,IF($C$6&gt;=30,$X$8,$X$7)))))</f>
        <v>18600</v>
      </c>
      <c r="S6" s="43">
        <v>70000</v>
      </c>
      <c r="U6" s="15" t="s">
        <v>14</v>
      </c>
      <c r="V6" s="15" t="s">
        <v>15</v>
      </c>
      <c r="W6" s="15" t="s">
        <v>9</v>
      </c>
      <c r="X6" s="15" t="s">
        <v>10</v>
      </c>
      <c r="Y6" s="15" t="s">
        <v>11</v>
      </c>
      <c r="Z6" s="15" t="s">
        <v>12</v>
      </c>
      <c r="AA6" s="15" t="s">
        <v>39</v>
      </c>
      <c r="AB6" s="15" t="s">
        <v>40</v>
      </c>
    </row>
    <row r="7" spans="1:28" ht="33" customHeight="1" thickBot="1" x14ac:dyDescent="0.2">
      <c r="A7" s="154"/>
      <c r="B7" s="21" t="s">
        <v>25</v>
      </c>
      <c r="C7" s="79">
        <v>40000</v>
      </c>
      <c r="D7" s="62" t="s">
        <v>27</v>
      </c>
      <c r="E7" s="36" t="s">
        <v>29</v>
      </c>
      <c r="F7" s="36" t="s">
        <v>28</v>
      </c>
      <c r="G7" s="37" t="s">
        <v>30</v>
      </c>
      <c r="H7" s="146">
        <f>IF(A5="","",SUM(H5:H6))</f>
        <v>237300</v>
      </c>
      <c r="I7" s="160"/>
      <c r="J7" s="57" t="s">
        <v>34</v>
      </c>
      <c r="K7" s="60">
        <f>D8/$K$5</f>
        <v>87.978142076502735</v>
      </c>
      <c r="L7" s="59">
        <f>ROUND(K7*L5,0)</f>
        <v>16100</v>
      </c>
      <c r="O7" s="73" t="s">
        <v>22</v>
      </c>
      <c r="P7" s="74">
        <f>IF($C$6&gt;=70,$Y$12,IF($C$6&gt;=60,$Y$11,IF($C$6&gt;=50,$Y$10,IF($C$6&gt;=40,$Y$9,IF($C$6&gt;=30,$Y$8,$Y$7)))))</f>
        <v>21300</v>
      </c>
      <c r="S7" s="43">
        <v>60000</v>
      </c>
      <c r="U7" s="2">
        <v>0</v>
      </c>
      <c r="V7" s="2">
        <v>30</v>
      </c>
      <c r="W7" s="3">
        <v>16100</v>
      </c>
      <c r="X7" s="3">
        <v>18600</v>
      </c>
      <c r="Y7" s="3">
        <v>21300</v>
      </c>
      <c r="Z7" s="3">
        <v>24100</v>
      </c>
      <c r="AA7" s="3">
        <v>27500</v>
      </c>
      <c r="AB7" s="3">
        <v>31700</v>
      </c>
    </row>
    <row r="8" spans="1:28" ht="33" customHeight="1" x14ac:dyDescent="0.15">
      <c r="A8" s="154"/>
      <c r="B8" s="148" t="s">
        <v>26</v>
      </c>
      <c r="C8" s="149"/>
      <c r="D8" s="34">
        <f>IF(C7="","",IF(C5-P5&gt;=C7,(P5+(C5-P5-C7)),P5))</f>
        <v>16100</v>
      </c>
      <c r="E8" s="34">
        <f>IF(C7="","",IF(C5-P6&gt;=C7,P6+(C5-P6-C7),P6))</f>
        <v>18600</v>
      </c>
      <c r="F8" s="34">
        <f>IF(C7="","",IF(C5-P7&gt;=C7,P7+(C5-P7-C7),P7))</f>
        <v>21300</v>
      </c>
      <c r="G8" s="35">
        <f>IF(C7="","",IF(C5-P8&gt;=C7,P8+(C5-P8-C7),P8))</f>
        <v>24100</v>
      </c>
      <c r="H8" s="147"/>
      <c r="I8" s="160"/>
      <c r="J8" s="57"/>
      <c r="K8" s="60"/>
      <c r="L8" s="59"/>
      <c r="O8" s="73" t="s">
        <v>23</v>
      </c>
      <c r="P8" s="74">
        <f>IF($C$6&gt;=70,$Z$12,IF($C$6&gt;=60,$Z$11,IF($C$6&gt;=50,$Z$10,IF($C$6&gt;=40,$Z$9,IF($C$6&gt;=30,$Z$8,$Z$7)))))</f>
        <v>24100</v>
      </c>
      <c r="S8" s="43">
        <v>50000</v>
      </c>
      <c r="U8" s="2">
        <v>30</v>
      </c>
      <c r="V8" s="2">
        <v>40</v>
      </c>
      <c r="W8" s="3">
        <v>21500</v>
      </c>
      <c r="X8" s="3">
        <v>24900</v>
      </c>
      <c r="Y8" s="3">
        <v>28400</v>
      </c>
      <c r="Z8" s="3">
        <v>32100</v>
      </c>
      <c r="AA8" s="3">
        <v>36700</v>
      </c>
      <c r="AB8" s="3">
        <v>42300</v>
      </c>
    </row>
    <row r="9" spans="1:28" ht="33" customHeight="1" x14ac:dyDescent="0.15">
      <c r="A9" s="154"/>
      <c r="B9" s="148"/>
      <c r="C9" s="149"/>
      <c r="D9" s="42" t="s">
        <v>35</v>
      </c>
      <c r="E9" s="42" t="s">
        <v>36</v>
      </c>
      <c r="F9" s="34"/>
      <c r="G9" s="35"/>
      <c r="H9" s="147"/>
      <c r="I9" s="160"/>
      <c r="O9" s="73" t="s">
        <v>37</v>
      </c>
      <c r="P9" s="74">
        <f>IF($C$6&gt;=70,$AA$12,IF($C$6&gt;=60,$AA$11,IF($C$6&gt;=50,$AA$10,IF($C$6&gt;=40,$AA$9,IF($C$6&gt;=30,$AA$8,$AA$7)))))</f>
        <v>27500</v>
      </c>
      <c r="S9" s="43">
        <v>40000</v>
      </c>
      <c r="U9" s="2">
        <v>40</v>
      </c>
      <c r="V9" s="2">
        <v>50</v>
      </c>
      <c r="W9" s="3">
        <v>26900</v>
      </c>
      <c r="X9" s="3">
        <v>31100</v>
      </c>
      <c r="Y9" s="3">
        <v>35600</v>
      </c>
      <c r="Z9" s="3">
        <v>40100</v>
      </c>
      <c r="AA9" s="3">
        <v>45900</v>
      </c>
      <c r="AB9" s="3">
        <v>52900</v>
      </c>
    </row>
    <row r="10" spans="1:28" ht="33" customHeight="1" thickBot="1" x14ac:dyDescent="0.2">
      <c r="A10" s="155"/>
      <c r="B10" s="150"/>
      <c r="C10" s="151"/>
      <c r="D10" s="33">
        <f>IF(C7="","",IF(C5-P9&gt;=40000,P9+(C5-P9-40000),P9))</f>
        <v>27500</v>
      </c>
      <c r="E10" s="33">
        <f>IF(C7="","",IF(C5-P10&gt;=40000,P10+(C5-P10-40000),P10))</f>
        <v>31700</v>
      </c>
      <c r="F10" s="33"/>
      <c r="G10" s="66"/>
      <c r="H10" s="67"/>
      <c r="I10" s="161"/>
      <c r="M10" s="4"/>
      <c r="N10" s="4"/>
      <c r="O10" s="75" t="s">
        <v>38</v>
      </c>
      <c r="P10" s="76">
        <f>IF($C$6&gt;=70,$AB$12,IF($C$6&gt;=60,$AB$11,IF($C$6&gt;=50,$AB$10,IF($C$6&gt;=40,$AB$9,IF($C$6&gt;=30,$AB$8,$AB$7)))))</f>
        <v>31700</v>
      </c>
      <c r="S10" s="43"/>
      <c r="U10" s="2">
        <v>50</v>
      </c>
      <c r="V10" s="2">
        <v>60</v>
      </c>
      <c r="W10" s="3">
        <v>32300</v>
      </c>
      <c r="X10" s="3">
        <v>37300</v>
      </c>
      <c r="Y10" s="3">
        <v>42700</v>
      </c>
      <c r="Z10" s="3">
        <v>48200</v>
      </c>
      <c r="AA10" s="3">
        <v>55000</v>
      </c>
      <c r="AB10" s="3">
        <v>63500</v>
      </c>
    </row>
    <row r="11" spans="1:28" s="5" customFormat="1" ht="33" customHeight="1" thickBot="1" x14ac:dyDescent="0.2">
      <c r="A11" s="153">
        <v>201</v>
      </c>
      <c r="B11" s="63" t="s">
        <v>16</v>
      </c>
      <c r="C11" s="79">
        <v>60000</v>
      </c>
      <c r="D11" s="81">
        <v>45945</v>
      </c>
      <c r="E11" s="82">
        <f>IF(C13="","",EOMONTH(D11,0))</f>
        <v>45961</v>
      </c>
      <c r="F11" s="65">
        <f>IF(A11="","",IF(D11="","",1))</f>
        <v>1</v>
      </c>
      <c r="G11" s="65">
        <f>IF(A11="","",L12-L13)</f>
        <v>3716</v>
      </c>
      <c r="H11" s="65">
        <f>IF(A11="","",G11*F11)</f>
        <v>3716</v>
      </c>
      <c r="I11" s="156" t="s">
        <v>16</v>
      </c>
      <c r="J11" s="48" t="s">
        <v>32</v>
      </c>
      <c r="K11" s="55">
        <f>DATEDIF(M11,E11,"D")+1</f>
        <v>31</v>
      </c>
      <c r="L11" s="55">
        <f>DATEDIF(D11,E11,"D")+1</f>
        <v>17</v>
      </c>
      <c r="M11" s="56">
        <f>D11-DAY(D11)+1</f>
        <v>45931</v>
      </c>
      <c r="N11" s="48"/>
      <c r="O11" s="71" t="s">
        <v>20</v>
      </c>
      <c r="P11" s="72">
        <f>IF($C$12&gt;=70,$W$12,IF($C$12&gt;=60,$W$11,IF($C$12&gt;=50,$W$10,IF($C$12&gt;=40,$W$9,IF($C$12&gt;=30,$W$8,$W$7)))))</f>
        <v>16100</v>
      </c>
      <c r="Q11" s="8"/>
      <c r="R11" s="8"/>
      <c r="S11" s="43">
        <v>80000</v>
      </c>
      <c r="U11" s="2">
        <v>60</v>
      </c>
      <c r="V11" s="2">
        <v>70</v>
      </c>
      <c r="W11" s="3">
        <v>37700</v>
      </c>
      <c r="X11" s="3">
        <v>43600</v>
      </c>
      <c r="Y11" s="3">
        <v>49800</v>
      </c>
      <c r="Z11" s="3">
        <v>56200</v>
      </c>
      <c r="AA11" s="3">
        <v>64200</v>
      </c>
      <c r="AB11" s="3">
        <v>74100</v>
      </c>
    </row>
    <row r="12" spans="1:28" ht="33" customHeight="1" thickBot="1" x14ac:dyDescent="0.2">
      <c r="A12" s="154"/>
      <c r="B12" s="22" t="s">
        <v>4</v>
      </c>
      <c r="C12" s="80">
        <v>23.56</v>
      </c>
      <c r="D12" s="83">
        <f>IF(D11="","",IF(E11=DATE(YEAR(E11),3,31),"",E11+1))</f>
        <v>45962</v>
      </c>
      <c r="E12" s="84">
        <f>IF(D12="","",IF(MONTH(D12)&gt;3,DATE(YEAR(D12)+1,3,31),DATE(YEAR(D12),3,31)))</f>
        <v>46112</v>
      </c>
      <c r="F12" s="19">
        <f>IF(D12="","",DATEDIF(D12,E12,"M")+1)</f>
        <v>5</v>
      </c>
      <c r="G12" s="19">
        <f>IF(D12="","",IF(C11-D14&gt;C13,C13,C11-D14))</f>
        <v>40000</v>
      </c>
      <c r="H12" s="19">
        <f>IF(D12="","",F12*G12)</f>
        <v>200000</v>
      </c>
      <c r="I12" s="157"/>
      <c r="J12" s="57" t="s">
        <v>33</v>
      </c>
      <c r="K12" s="58">
        <f>C11/$K$5</f>
        <v>327.86885245901641</v>
      </c>
      <c r="L12" s="59">
        <f>ROUND(K12*L11,0)</f>
        <v>5574</v>
      </c>
      <c r="O12" s="73" t="s">
        <v>21</v>
      </c>
      <c r="P12" s="74">
        <f>IF($C$12&gt;=70,$X$12,IF($C$12&gt;=60,$X$11,IF($C$12&gt;=50,$X$10,IF($C$12&gt;=40,$X$9,IF($C$12&gt;=30,$X$8,$X$7)))))</f>
        <v>18600</v>
      </c>
      <c r="S12" s="43">
        <v>70000</v>
      </c>
      <c r="U12" s="2">
        <v>70</v>
      </c>
      <c r="V12" s="2">
        <v>99999999</v>
      </c>
      <c r="W12" s="3">
        <v>43100</v>
      </c>
      <c r="X12" s="3">
        <v>49800</v>
      </c>
      <c r="Y12" s="3">
        <v>56900</v>
      </c>
      <c r="Z12" s="3">
        <v>64200</v>
      </c>
      <c r="AA12" s="3">
        <v>73400</v>
      </c>
      <c r="AB12" s="3">
        <v>84700</v>
      </c>
    </row>
    <row r="13" spans="1:28" ht="33" customHeight="1" thickBot="1" x14ac:dyDescent="0.2">
      <c r="A13" s="154"/>
      <c r="B13" s="21" t="s">
        <v>25</v>
      </c>
      <c r="C13" s="79">
        <v>40000</v>
      </c>
      <c r="D13" s="62" t="s">
        <v>27</v>
      </c>
      <c r="E13" s="36" t="s">
        <v>29</v>
      </c>
      <c r="F13" s="36" t="s">
        <v>28</v>
      </c>
      <c r="G13" s="37" t="s">
        <v>30</v>
      </c>
      <c r="H13" s="146">
        <f>IF(A11="","",SUM(H11:H12))</f>
        <v>203716</v>
      </c>
      <c r="I13" s="157"/>
      <c r="J13" s="57" t="s">
        <v>34</v>
      </c>
      <c r="K13" s="60">
        <f>D14/$K$5</f>
        <v>109.2896174863388</v>
      </c>
      <c r="L13" s="59">
        <f>ROUND(K13*L11,0)</f>
        <v>1858</v>
      </c>
      <c r="O13" s="73" t="s">
        <v>22</v>
      </c>
      <c r="P13" s="74">
        <f>IF($C$12&gt;=70,$Y$12,IF($C$12&gt;=60,$Y$11,IF($C$12&gt;=50,$Y$10,IF($C$12&gt;=40,$Y$9,IF($C$12&gt;=30,$Y$8,$Y$7)))))</f>
        <v>21300</v>
      </c>
      <c r="S13" s="43">
        <v>60000</v>
      </c>
      <c r="U13" s="1"/>
      <c r="V13" s="1"/>
      <c r="W13" s="1"/>
      <c r="X13" s="1"/>
      <c r="Y13" s="1"/>
      <c r="Z13" s="1"/>
    </row>
    <row r="14" spans="1:28" ht="33" customHeight="1" x14ac:dyDescent="0.15">
      <c r="A14" s="154"/>
      <c r="B14" s="148" t="s">
        <v>26</v>
      </c>
      <c r="C14" s="149"/>
      <c r="D14" s="34">
        <f>IF(C13="","",IF(C11-P11&gt;=C13,(P11+(C11-P11-C13)),P11))</f>
        <v>20000</v>
      </c>
      <c r="E14" s="34">
        <f>IF(C13="","",IF(C11-P12&gt;=C13,P12+(C11-P12-C13),P12))</f>
        <v>20000</v>
      </c>
      <c r="F14" s="34">
        <f>IF(C13="","",IF(C11-P13&gt;=C13,P13+(C11-P13-C13),P13))</f>
        <v>21300</v>
      </c>
      <c r="G14" s="35">
        <f>IF(C13="","",IF(C11-P14&gt;=C13,P14+(C11-P14-C13),P14))</f>
        <v>24100</v>
      </c>
      <c r="H14" s="147"/>
      <c r="I14" s="157"/>
      <c r="J14" s="57"/>
      <c r="K14" s="60"/>
      <c r="L14" s="59"/>
      <c r="O14" s="73" t="s">
        <v>23</v>
      </c>
      <c r="P14" s="74">
        <f>IF($C$12&gt;=70,$Z$12,IF($C$12&gt;=60,$Z$11,IF($C$12&gt;=50,$Z$10,IF($C$12&gt;=40,$Z$9,IF($C$12&gt;=30,$Z$8,$Z$7)))))</f>
        <v>24100</v>
      </c>
      <c r="S14" s="43">
        <v>50000</v>
      </c>
    </row>
    <row r="15" spans="1:28" ht="33" customHeight="1" x14ac:dyDescent="0.15">
      <c r="A15" s="154"/>
      <c r="B15" s="148"/>
      <c r="C15" s="149"/>
      <c r="D15" s="42" t="s">
        <v>35</v>
      </c>
      <c r="E15" s="42" t="s">
        <v>36</v>
      </c>
      <c r="F15" s="34"/>
      <c r="G15" s="35"/>
      <c r="H15" s="147"/>
      <c r="I15" s="157"/>
      <c r="O15" s="73" t="s">
        <v>37</v>
      </c>
      <c r="P15" s="74">
        <f>IF($C$12&gt;=70,$AA$12,IF($C$12&gt;=60,$AA$11,IF($C$12&gt;=50,$AA$10,IF($C$12&gt;=40,$AA$9,IF($C$12&gt;=30,$AA$8,$AA$7)))))</f>
        <v>27500</v>
      </c>
      <c r="S15" s="43">
        <v>40000</v>
      </c>
    </row>
    <row r="16" spans="1:28" ht="33" customHeight="1" thickBot="1" x14ac:dyDescent="0.2">
      <c r="A16" s="155"/>
      <c r="B16" s="150"/>
      <c r="C16" s="151"/>
      <c r="D16" s="33">
        <f>IF(C13="","",IF(C11-P15&gt;=40000,P15+(C11-P15-40000),P15))</f>
        <v>27500</v>
      </c>
      <c r="E16" s="33">
        <f>IF(C13="","",IF(C11-P16&gt;=40000,P16+(C11-P16-40000),P16))</f>
        <v>31700</v>
      </c>
      <c r="F16" s="33"/>
      <c r="G16" s="66"/>
      <c r="H16" s="67"/>
      <c r="I16" s="158"/>
      <c r="M16" s="4"/>
      <c r="N16" s="4"/>
      <c r="O16" s="75" t="s">
        <v>38</v>
      </c>
      <c r="P16" s="76">
        <f>IF($C$12&gt;=70,$AB$12,IF($C$12&gt;=60,$AB$11,IF($C$12&gt;=50,$AB$10,IF($C$12&gt;=40,$AB$9,IF($C$12&gt;=30,$AB$8,$AB$7)))))</f>
        <v>31700</v>
      </c>
      <c r="S16" s="43"/>
    </row>
    <row r="17" spans="1:19" s="5" customFormat="1" ht="33" customHeight="1" thickBot="1" x14ac:dyDescent="0.2">
      <c r="A17" s="140"/>
      <c r="B17" s="63" t="s">
        <v>16</v>
      </c>
      <c r="C17" s="31"/>
      <c r="D17" s="17"/>
      <c r="E17" s="64" t="str">
        <f>IF(C19="","",EOMONTH(D17,0))</f>
        <v/>
      </c>
      <c r="F17" s="65" t="str">
        <f>IF(A17="","",IF(D17="","",1))</f>
        <v/>
      </c>
      <c r="G17" s="65" t="str">
        <f>IF(A17="","",L18-L19)</f>
        <v/>
      </c>
      <c r="H17" s="65" t="str">
        <f>IF(A17="","",G17*F17)</f>
        <v/>
      </c>
      <c r="I17" s="143"/>
      <c r="J17" s="48" t="s">
        <v>32</v>
      </c>
      <c r="K17" s="55" t="e">
        <f>DATEDIF(M17,E17,"D")+1</f>
        <v>#VALUE!</v>
      </c>
      <c r="L17" s="55" t="e">
        <f>DATEDIF(D17,E17,"D")+1</f>
        <v>#VALUE!</v>
      </c>
      <c r="M17" s="56">
        <f>D17-DAY(D17)+1</f>
        <v>1</v>
      </c>
      <c r="N17" s="48"/>
      <c r="O17" s="71" t="s">
        <v>20</v>
      </c>
      <c r="P17" s="72">
        <f>IF($C$18&gt;=70,$W$12,IF($C$18&gt;=60,$W$11,IF($C$18&gt;=50,$W$10,IF($C$18&gt;=40,$W$9,IF($C$18&gt;=30,$W$8,$W$7)))))</f>
        <v>16100</v>
      </c>
      <c r="Q17" s="8"/>
      <c r="R17" s="8"/>
      <c r="S17" s="43">
        <v>80000</v>
      </c>
    </row>
    <row r="18" spans="1:19" ht="33" customHeight="1" thickBot="1" x14ac:dyDescent="0.2">
      <c r="A18" s="141"/>
      <c r="B18" s="22" t="s">
        <v>4</v>
      </c>
      <c r="C18" s="32"/>
      <c r="D18" s="20" t="str">
        <f>IF(D17="","",IF(E17=DATE(YEAR(E17),3,31),"",E17+1))</f>
        <v/>
      </c>
      <c r="E18" s="18" t="str">
        <f>IF(D18="","",IF(MONTH(D18)&gt;3,DATE(YEAR(D18)+1,3,31),DATE(YEAR(D18),3,31)))</f>
        <v/>
      </c>
      <c r="F18" s="19" t="str">
        <f>IF(D18="","",DATEDIF(D18,E18,"M")+1)</f>
        <v/>
      </c>
      <c r="G18" s="19" t="str">
        <f>IF(D18="","",IF(C17-D20&gt;C19,C19,C17-D20))</f>
        <v/>
      </c>
      <c r="H18" s="19" t="str">
        <f>IF(D18="","",F18*G18)</f>
        <v/>
      </c>
      <c r="I18" s="144"/>
      <c r="J18" s="57" t="s">
        <v>33</v>
      </c>
      <c r="K18" s="58">
        <f>C17/$K$5</f>
        <v>0</v>
      </c>
      <c r="L18" s="59" t="e">
        <f>ROUND(K18*L17,0)</f>
        <v>#VALUE!</v>
      </c>
      <c r="O18" s="73" t="s">
        <v>21</v>
      </c>
      <c r="P18" s="74">
        <f>IF($C$18&gt;=70,$X$12,IF($C$18&gt;=60,$X$11,IF($C$18&gt;=50,$X$10,IF($C$18&gt;=40,$X$9,IF($C$18&gt;=30,$X$8,$X$7)))))</f>
        <v>18600</v>
      </c>
      <c r="S18" s="43">
        <v>70000</v>
      </c>
    </row>
    <row r="19" spans="1:19" ht="33" customHeight="1" thickBot="1" x14ac:dyDescent="0.2">
      <c r="A19" s="141"/>
      <c r="B19" s="21" t="s">
        <v>25</v>
      </c>
      <c r="C19" s="31"/>
      <c r="D19" s="62" t="s">
        <v>27</v>
      </c>
      <c r="E19" s="36" t="s">
        <v>29</v>
      </c>
      <c r="F19" s="36" t="s">
        <v>28</v>
      </c>
      <c r="G19" s="37" t="s">
        <v>30</v>
      </c>
      <c r="H19" s="146" t="str">
        <f>IF(A17="","",SUM(H17:H18))</f>
        <v/>
      </c>
      <c r="I19" s="144"/>
      <c r="J19" s="57" t="s">
        <v>34</v>
      </c>
      <c r="K19" s="60" t="e">
        <f>D20/$K$5</f>
        <v>#VALUE!</v>
      </c>
      <c r="L19" s="59" t="e">
        <f>ROUND(K19*L17,0)</f>
        <v>#VALUE!</v>
      </c>
      <c r="O19" s="73" t="s">
        <v>22</v>
      </c>
      <c r="P19" s="74">
        <f>IF($C$18&gt;=70,$Y$12,IF($C$18&gt;=60,$Y$11,IF($C$18&gt;=50,$Y$10,IF($C$18&gt;=40,$Y$9,IF($C$18&gt;=30,$Y$8,$Y$7)))))</f>
        <v>21300</v>
      </c>
      <c r="S19" s="43">
        <v>60000</v>
      </c>
    </row>
    <row r="20" spans="1:19" ht="33" customHeight="1" x14ac:dyDescent="0.15">
      <c r="A20" s="141"/>
      <c r="B20" s="148" t="s">
        <v>26</v>
      </c>
      <c r="C20" s="149"/>
      <c r="D20" s="34" t="str">
        <f>IF(C19="","",IF(C17-P17&gt;=C19,(P17+(C17-P17-C19)),P17))</f>
        <v/>
      </c>
      <c r="E20" s="34" t="str">
        <f>IF(C19="","",IF(C17-P18&gt;=C19,P18+(C17-P18-C19),P18))</f>
        <v/>
      </c>
      <c r="F20" s="34" t="str">
        <f>IF(C19="","",IF(C17-P19&gt;=C19,P19+(C17-P19-C19),P19))</f>
        <v/>
      </c>
      <c r="G20" s="35" t="str">
        <f>IF(C19="","",IF(C17-P20&gt;=C19,P20+(C17-P20-C19),P20))</f>
        <v/>
      </c>
      <c r="H20" s="147"/>
      <c r="I20" s="144"/>
      <c r="J20" s="57"/>
      <c r="K20" s="60"/>
      <c r="L20" s="59"/>
      <c r="O20" s="73" t="s">
        <v>23</v>
      </c>
      <c r="P20" s="74">
        <f>IF($C$18&gt;=70,$Z$12,IF($C$18&gt;=60,$Z$11,IF($C$18&gt;=50,$Z$10,IF($C$18&gt;=40,$Z$9,IF($C$18&gt;=30,$Z$8,$Z$7)))))</f>
        <v>24100</v>
      </c>
      <c r="S20" s="43">
        <v>50000</v>
      </c>
    </row>
    <row r="21" spans="1:19" ht="33" customHeight="1" x14ac:dyDescent="0.15">
      <c r="A21" s="141"/>
      <c r="B21" s="148"/>
      <c r="C21" s="149"/>
      <c r="D21" s="42" t="s">
        <v>35</v>
      </c>
      <c r="E21" s="42" t="s">
        <v>36</v>
      </c>
      <c r="F21" s="34"/>
      <c r="G21" s="35"/>
      <c r="H21" s="147"/>
      <c r="I21" s="144"/>
      <c r="O21" s="73" t="s">
        <v>37</v>
      </c>
      <c r="P21" s="74">
        <f>IF($C$18&gt;=70,$AA$12,IF($C$18&gt;=60,$AA$11,IF($C$18&gt;=50,$AA$10,IF($C$18&gt;=40,$AA$9,IF($C$18&gt;=30,$AA$8,$AA$7)))))</f>
        <v>27500</v>
      </c>
      <c r="S21" s="43">
        <v>40000</v>
      </c>
    </row>
    <row r="22" spans="1:19" ht="33" customHeight="1" thickBot="1" x14ac:dyDescent="0.2">
      <c r="A22" s="142"/>
      <c r="B22" s="150"/>
      <c r="C22" s="151"/>
      <c r="D22" s="33" t="str">
        <f>IF(C19="","",IF(C17-P21&gt;=40000,P21+(C17-P21-40000),P21))</f>
        <v/>
      </c>
      <c r="E22" s="33" t="str">
        <f>IF(C19="","",IF(C17-P22&gt;=40000,P22+(C17-P22-40000),P22))</f>
        <v/>
      </c>
      <c r="F22" s="33"/>
      <c r="G22" s="66"/>
      <c r="H22" s="67"/>
      <c r="I22" s="145"/>
      <c r="M22" s="4"/>
      <c r="N22" s="4"/>
      <c r="O22" s="75" t="s">
        <v>38</v>
      </c>
      <c r="P22" s="76">
        <f>IF($C$18&gt;=70,$AB$12,IF($C$18&gt;=60,$AB$11,IF($C$18&gt;=50,$AB$10,IF($C$18&gt;=40,$AB$9,IF($C$18&gt;=30,$AB$8,$AB$7)))))</f>
        <v>31700</v>
      </c>
      <c r="S22" s="43"/>
    </row>
    <row r="23" spans="1:19" s="5" customFormat="1" ht="33" customHeight="1" thickBot="1" x14ac:dyDescent="0.2">
      <c r="A23" s="140"/>
      <c r="B23" s="63" t="s">
        <v>16</v>
      </c>
      <c r="C23" s="31"/>
      <c r="D23" s="17"/>
      <c r="E23" s="64" t="str">
        <f>IF(C25="","",EOMONTH(D23,0))</f>
        <v/>
      </c>
      <c r="F23" s="65" t="str">
        <f>IF(A23="","",IF(D23="","",1))</f>
        <v/>
      </c>
      <c r="G23" s="65" t="str">
        <f>IF(A23="","",L24-L25)</f>
        <v/>
      </c>
      <c r="H23" s="65" t="str">
        <f>IF(A23="","",G23*F23)</f>
        <v/>
      </c>
      <c r="I23" s="143"/>
      <c r="J23" s="48" t="s">
        <v>32</v>
      </c>
      <c r="K23" s="55" t="e">
        <f>DATEDIF(M23,E23,"D")+1</f>
        <v>#VALUE!</v>
      </c>
      <c r="L23" s="55" t="e">
        <f>DATEDIF(D23,E23,"D")+1</f>
        <v>#VALUE!</v>
      </c>
      <c r="M23" s="56">
        <f>D23-DAY(D23)+1</f>
        <v>1</v>
      </c>
      <c r="N23" s="48"/>
      <c r="O23" s="71" t="s">
        <v>20</v>
      </c>
      <c r="P23" s="72">
        <f>IF($C$24&gt;=70,$W$12,IF($C$24&gt;=60,$W$11,IF($C$24&gt;=50,$W$10,IF($C$24&gt;=40,$W$9,IF($C$24&gt;=30,$W$8,$W$7)))))</f>
        <v>16100</v>
      </c>
      <c r="Q23" s="8"/>
      <c r="R23" s="8"/>
      <c r="S23" s="43">
        <v>80000</v>
      </c>
    </row>
    <row r="24" spans="1:19" ht="33" customHeight="1" thickBot="1" x14ac:dyDescent="0.2">
      <c r="A24" s="141"/>
      <c r="B24" s="22" t="s">
        <v>4</v>
      </c>
      <c r="C24" s="32"/>
      <c r="D24" s="20" t="str">
        <f>IF(D23="","",IF(E23=DATE(YEAR(E23),3,31),"",E23+1))</f>
        <v/>
      </c>
      <c r="E24" s="18" t="str">
        <f>IF(D24="","",IF(MONTH(D24)&gt;3,DATE(YEAR(D24)+1,3,31),DATE(YEAR(D24),3,31)))</f>
        <v/>
      </c>
      <c r="F24" s="19" t="str">
        <f>IF(D24="","",DATEDIF(D24,E24,"M")+1)</f>
        <v/>
      </c>
      <c r="G24" s="19" t="str">
        <f>IF(D24="","",IF(C23-D26&gt;C25,C25,C23-D26))</f>
        <v/>
      </c>
      <c r="H24" s="19" t="str">
        <f>IF(D24="","",F24*G24)</f>
        <v/>
      </c>
      <c r="I24" s="144"/>
      <c r="J24" s="57" t="s">
        <v>33</v>
      </c>
      <c r="K24" s="58">
        <f>C23/$K$5</f>
        <v>0</v>
      </c>
      <c r="L24" s="59" t="e">
        <f>ROUND(K24*L23,0)</f>
        <v>#VALUE!</v>
      </c>
      <c r="O24" s="73" t="s">
        <v>21</v>
      </c>
      <c r="P24" s="74">
        <f>IF($C$24&gt;=70,$X$12,IF($C$24&gt;=60,$X$11,IF($C$24&gt;=50,$X$10,IF($C$24&gt;=40,$X$9,IF($C$24&gt;=30,$X$8,$X$7)))))</f>
        <v>18600</v>
      </c>
      <c r="S24" s="43">
        <v>70000</v>
      </c>
    </row>
    <row r="25" spans="1:19" ht="33" customHeight="1" thickBot="1" x14ac:dyDescent="0.2">
      <c r="A25" s="141"/>
      <c r="B25" s="21" t="s">
        <v>25</v>
      </c>
      <c r="C25" s="31"/>
      <c r="D25" s="62" t="s">
        <v>27</v>
      </c>
      <c r="E25" s="36" t="s">
        <v>29</v>
      </c>
      <c r="F25" s="36" t="s">
        <v>28</v>
      </c>
      <c r="G25" s="37" t="s">
        <v>30</v>
      </c>
      <c r="H25" s="146" t="str">
        <f>IF(A23="","",SUM(H23:H24))</f>
        <v/>
      </c>
      <c r="I25" s="144"/>
      <c r="J25" s="57" t="s">
        <v>34</v>
      </c>
      <c r="K25" s="60" t="e">
        <f>D26/$K$5</f>
        <v>#VALUE!</v>
      </c>
      <c r="L25" s="59" t="e">
        <f>ROUND(K25*L23,0)</f>
        <v>#VALUE!</v>
      </c>
      <c r="O25" s="73" t="s">
        <v>22</v>
      </c>
      <c r="P25" s="74">
        <f>IF($C$24&gt;=70,$Y$12,IF($C$24&gt;=60,$Y$11,IF($C$24&gt;=50,$Y$10,IF($C$24&gt;=40,$Y$9,IF($C$24&gt;=30,$Y$8,$Y$7)))))</f>
        <v>21300</v>
      </c>
      <c r="S25" s="43">
        <v>60000</v>
      </c>
    </row>
    <row r="26" spans="1:19" ht="33" customHeight="1" x14ac:dyDescent="0.15">
      <c r="A26" s="141"/>
      <c r="B26" s="148" t="s">
        <v>26</v>
      </c>
      <c r="C26" s="149"/>
      <c r="D26" s="34" t="str">
        <f>IF(C25="","",IF(C23-P23&gt;=C25,(P23+(C23-P23-C25)),P23))</f>
        <v/>
      </c>
      <c r="E26" s="34" t="str">
        <f>IF(C25="","",IF(C23-P24&gt;=C25,P24+(C23-P24-C25),P24))</f>
        <v/>
      </c>
      <c r="F26" s="34" t="str">
        <f>IF(C25="","",IF(C23-P25&gt;=C25,P25+(C23-P25-C25),P25))</f>
        <v/>
      </c>
      <c r="G26" s="35" t="str">
        <f>IF(C25="","",IF(C23-P26&gt;=C25,P26+(C23-P26-C25),P26))</f>
        <v/>
      </c>
      <c r="H26" s="147"/>
      <c r="I26" s="144"/>
      <c r="J26" s="57"/>
      <c r="K26" s="60"/>
      <c r="L26" s="59"/>
      <c r="O26" s="73" t="s">
        <v>23</v>
      </c>
      <c r="P26" s="74">
        <f>IF($C$24&gt;=70,$Z$12,IF($C$24&gt;=60,$Z$11,IF($C$24&gt;=50,$Z$10,IF($C$24&gt;=40,$Z$9,IF($C$24&gt;=30,$Z$8,$Z$7)))))</f>
        <v>24100</v>
      </c>
      <c r="S26" s="43">
        <v>50000</v>
      </c>
    </row>
    <row r="27" spans="1:19" ht="33" customHeight="1" x14ac:dyDescent="0.15">
      <c r="A27" s="141"/>
      <c r="B27" s="148"/>
      <c r="C27" s="149"/>
      <c r="D27" s="42" t="s">
        <v>35</v>
      </c>
      <c r="E27" s="42" t="s">
        <v>36</v>
      </c>
      <c r="F27" s="34"/>
      <c r="G27" s="35"/>
      <c r="H27" s="147"/>
      <c r="I27" s="144"/>
      <c r="O27" s="73" t="s">
        <v>37</v>
      </c>
      <c r="P27" s="74">
        <f>IF($C$24&gt;=70,$AA$12,IF($C$24&gt;=60,$AA$11,IF($C$24&gt;=50,$AA$10,IF($C$24&gt;=40,$AA$9,IF($C$24&gt;=30,$AA$8,$AA$7)))))</f>
        <v>27500</v>
      </c>
      <c r="S27" s="43">
        <v>40000</v>
      </c>
    </row>
    <row r="28" spans="1:19" ht="33" customHeight="1" thickBot="1" x14ac:dyDescent="0.2">
      <c r="A28" s="142"/>
      <c r="B28" s="150"/>
      <c r="C28" s="151"/>
      <c r="D28" s="33" t="str">
        <f>IF(C25="","",IF(C23-P27&gt;=40000,P27+(C23-P27-40000),P27))</f>
        <v/>
      </c>
      <c r="E28" s="33" t="str">
        <f>IF(C25="","",IF(C23-P28&gt;=40000,P28+(C23-P28-40000),P28))</f>
        <v/>
      </c>
      <c r="F28" s="33"/>
      <c r="G28" s="66"/>
      <c r="H28" s="67"/>
      <c r="I28" s="145"/>
      <c r="M28" s="4"/>
      <c r="N28" s="4"/>
      <c r="O28" s="75" t="s">
        <v>38</v>
      </c>
      <c r="P28" s="76">
        <f>IF($C$24&gt;=70,$AB$12,IF($C$24&gt;=60,$AB$11,IF($C$24&gt;=50,$AB$10,IF($C$24&gt;=40,$AB$9,IF($C$24&gt;=30,$AB$8,$AB$7)))))</f>
        <v>31700</v>
      </c>
      <c r="S28" s="43"/>
    </row>
    <row r="29" spans="1:19" s="5" customFormat="1" ht="33" customHeight="1" thickBot="1" x14ac:dyDescent="0.2">
      <c r="A29" s="140"/>
      <c r="B29" s="63" t="s">
        <v>16</v>
      </c>
      <c r="C29" s="31"/>
      <c r="D29" s="17"/>
      <c r="E29" s="64" t="str">
        <f>IF(C31="","",EOMONTH(D29,0))</f>
        <v/>
      </c>
      <c r="F29" s="65" t="str">
        <f>IF(A29="","",IF(D29="","",1))</f>
        <v/>
      </c>
      <c r="G29" s="65" t="str">
        <f>IF(A29="","",L30-L31)</f>
        <v/>
      </c>
      <c r="H29" s="65" t="str">
        <f>IF(A29="","",G29*F29)</f>
        <v/>
      </c>
      <c r="I29" s="143"/>
      <c r="J29" s="48" t="s">
        <v>32</v>
      </c>
      <c r="K29" s="55" t="e">
        <f>DATEDIF(M29,E29,"D")+1</f>
        <v>#VALUE!</v>
      </c>
      <c r="L29" s="55" t="e">
        <f>DATEDIF(D29,E29,"D")+1</f>
        <v>#VALUE!</v>
      </c>
      <c r="M29" s="56">
        <f>D29-DAY(D29)+1</f>
        <v>1</v>
      </c>
      <c r="N29" s="48"/>
      <c r="O29" s="71" t="s">
        <v>20</v>
      </c>
      <c r="P29" s="72">
        <f>IF($C$30&gt;=70,$W$12,IF($C$30&gt;=60,$W$11,IF($C$30&gt;=50,$W$10,IF($C$30&gt;=40,$W$9,IF($C$30&gt;=30,$W$8,$W$7)))))</f>
        <v>16100</v>
      </c>
      <c r="Q29" s="8"/>
      <c r="R29" s="8"/>
      <c r="S29" s="43">
        <v>80000</v>
      </c>
    </row>
    <row r="30" spans="1:19" ht="33" customHeight="1" thickBot="1" x14ac:dyDescent="0.2">
      <c r="A30" s="141"/>
      <c r="B30" s="22" t="s">
        <v>4</v>
      </c>
      <c r="C30" s="32"/>
      <c r="D30" s="20" t="str">
        <f>IF(D29="","",IF(E29=DATE(YEAR(E29),3,31),"",E29+1))</f>
        <v/>
      </c>
      <c r="E30" s="18" t="str">
        <f>IF(D30="","",IF(MONTH(D30)&gt;3,DATE(YEAR(D30)+1,3,31),DATE(YEAR(D30),3,31)))</f>
        <v/>
      </c>
      <c r="F30" s="19" t="str">
        <f>IF(D30="","",DATEDIF(D30,E30,"M")+1)</f>
        <v/>
      </c>
      <c r="G30" s="19" t="str">
        <f>IF(D30="","",IF(C29-D32&gt;C31,C31,C29-D32))</f>
        <v/>
      </c>
      <c r="H30" s="19" t="str">
        <f>IF(D30="","",F30*G30)</f>
        <v/>
      </c>
      <c r="I30" s="144"/>
      <c r="J30" s="57" t="s">
        <v>33</v>
      </c>
      <c r="K30" s="58">
        <f>C29/$K$5</f>
        <v>0</v>
      </c>
      <c r="L30" s="59" t="e">
        <f>ROUND(K30*L29,0)</f>
        <v>#VALUE!</v>
      </c>
      <c r="O30" s="73" t="s">
        <v>21</v>
      </c>
      <c r="P30" s="74">
        <f>IF($C$30&gt;=70,$X$12,IF($C$30&gt;=60,$X$11,IF($C$30&gt;=50,$X$10,IF($C$30&gt;=40,$X$9,IF($C$30&gt;=30,$X$8,$X$7)))))</f>
        <v>18600</v>
      </c>
      <c r="S30" s="43">
        <v>70000</v>
      </c>
    </row>
    <row r="31" spans="1:19" ht="33" customHeight="1" thickBot="1" x14ac:dyDescent="0.2">
      <c r="A31" s="141"/>
      <c r="B31" s="21" t="s">
        <v>25</v>
      </c>
      <c r="C31" s="31"/>
      <c r="D31" s="62" t="s">
        <v>27</v>
      </c>
      <c r="E31" s="36" t="s">
        <v>29</v>
      </c>
      <c r="F31" s="36" t="s">
        <v>28</v>
      </c>
      <c r="G31" s="37" t="s">
        <v>30</v>
      </c>
      <c r="H31" s="146" t="str">
        <f>IF(A29="","",SUM(H29:H30))</f>
        <v/>
      </c>
      <c r="I31" s="144"/>
      <c r="J31" s="57" t="s">
        <v>34</v>
      </c>
      <c r="K31" s="60" t="e">
        <f>D32/$K$5</f>
        <v>#VALUE!</v>
      </c>
      <c r="L31" s="59" t="e">
        <f>ROUND(K31*L29,0)</f>
        <v>#VALUE!</v>
      </c>
      <c r="O31" s="73" t="s">
        <v>22</v>
      </c>
      <c r="P31" s="74">
        <f>IF($C$30&gt;=70,$Y$12,IF($C$30&gt;=60,$Y$11,IF($C$30&gt;=50,$Y$10,IF($C$30&gt;=40,$Y$9,IF($C$30&gt;=30,$Y$8,$Y$7)))))</f>
        <v>21300</v>
      </c>
      <c r="S31" s="43">
        <v>60000</v>
      </c>
    </row>
    <row r="32" spans="1:19" ht="33" customHeight="1" x14ac:dyDescent="0.15">
      <c r="A32" s="141"/>
      <c r="B32" s="148" t="s">
        <v>26</v>
      </c>
      <c r="C32" s="149"/>
      <c r="D32" s="34" t="str">
        <f>IF(C31="","",IF(C29-P29&gt;=C31,(P29+(C29-P29-C31)),P29))</f>
        <v/>
      </c>
      <c r="E32" s="34" t="str">
        <f>IF(C31="","",IF(C29-P30&gt;=C31,P30+(C29-P30-C31),P30))</f>
        <v/>
      </c>
      <c r="F32" s="34" t="str">
        <f>IF(C31="","",IF(C29-P31&gt;=C31,P31+(C29-P31-C31),P31))</f>
        <v/>
      </c>
      <c r="G32" s="35" t="str">
        <f>IF(C31="","",IF(C29-P32&gt;=C31,P32+(C29-P32-C31),P32))</f>
        <v/>
      </c>
      <c r="H32" s="147"/>
      <c r="I32" s="144"/>
      <c r="J32" s="57"/>
      <c r="K32" s="60"/>
      <c r="L32" s="59"/>
      <c r="O32" s="73" t="s">
        <v>23</v>
      </c>
      <c r="P32" s="74">
        <f>IF($C$30&gt;=70,$Z$12,IF($C$30&gt;=60,$Z$11,IF($C$30&gt;=50,$Z$10,IF($C$30&gt;=40,$Z$9,IF($C$30&gt;=30,$Z$8,$Z$7)))))</f>
        <v>24100</v>
      </c>
      <c r="S32" s="43">
        <v>50000</v>
      </c>
    </row>
    <row r="33" spans="1:19" ht="33" customHeight="1" x14ac:dyDescent="0.15">
      <c r="A33" s="141"/>
      <c r="B33" s="148"/>
      <c r="C33" s="149"/>
      <c r="D33" s="42" t="s">
        <v>35</v>
      </c>
      <c r="E33" s="42" t="s">
        <v>36</v>
      </c>
      <c r="F33" s="34"/>
      <c r="G33" s="35"/>
      <c r="H33" s="147"/>
      <c r="I33" s="144"/>
      <c r="O33" s="73" t="s">
        <v>37</v>
      </c>
      <c r="P33" s="74">
        <f>IF($C$30&gt;=70,$AA$12,IF($C$30&gt;=60,$AA$11,IF($C$30&gt;=50,$AA$10,IF($C$30&gt;=40,$AA$9,IF($C$30&gt;=30,$AA$8,$AA$7)))))</f>
        <v>27500</v>
      </c>
      <c r="S33" s="43">
        <v>40000</v>
      </c>
    </row>
    <row r="34" spans="1:19" ht="33" customHeight="1" thickBot="1" x14ac:dyDescent="0.2">
      <c r="A34" s="142"/>
      <c r="B34" s="150"/>
      <c r="C34" s="151"/>
      <c r="D34" s="33" t="str">
        <f>IF(C31="","",IF(C29-P33&gt;=40000,P33+(C29-P33-40000),P33))</f>
        <v/>
      </c>
      <c r="E34" s="33" t="str">
        <f>IF(C31="","",IF(C29-P34&gt;=40000,P34+(C29-P34-40000),P34))</f>
        <v/>
      </c>
      <c r="F34" s="33"/>
      <c r="G34" s="66"/>
      <c r="H34" s="67"/>
      <c r="I34" s="145"/>
      <c r="M34" s="4"/>
      <c r="N34" s="4"/>
      <c r="O34" s="75" t="s">
        <v>38</v>
      </c>
      <c r="P34" s="76">
        <f>IF($C$30&gt;=70,$AB$12,IF($C$30&gt;=60,$AB$11,IF($C$30&gt;=50,$AB$10,IF($C$30&gt;=40,$AB$9,IF($C$30&gt;=30,$AB$8,$AB$7)))))</f>
        <v>31700</v>
      </c>
      <c r="S34" s="43"/>
    </row>
    <row r="35" spans="1:19" ht="35.1" customHeight="1" thickBot="1" x14ac:dyDescent="0.2">
      <c r="A35" s="152" t="s">
        <v>41</v>
      </c>
      <c r="B35" s="152"/>
      <c r="C35" s="152"/>
      <c r="D35" s="38"/>
      <c r="E35" s="38"/>
      <c r="F35" s="38"/>
      <c r="G35" s="70" t="s">
        <v>5</v>
      </c>
      <c r="H35" s="69">
        <f>IF(A5="","",SUM(H7,H13,H19,H25,H31))</f>
        <v>441016</v>
      </c>
      <c r="I35" s="68"/>
      <c r="O35" s="27"/>
    </row>
    <row r="36" spans="1:19" customFormat="1" ht="30" customHeight="1" x14ac:dyDescent="0.15">
      <c r="A36" s="29"/>
      <c r="F36" s="29"/>
      <c r="G36" s="29"/>
      <c r="H36" s="30"/>
      <c r="I36" s="30"/>
      <c r="J36" s="47"/>
      <c r="K36" s="48"/>
      <c r="L36" s="48"/>
      <c r="M36" s="48"/>
      <c r="N36" s="48"/>
      <c r="O36" s="28"/>
      <c r="P36" s="24"/>
      <c r="Q36" s="9"/>
      <c r="R36" s="9"/>
      <c r="S36" s="9"/>
    </row>
  </sheetData>
  <sheetProtection selectLockedCells="1"/>
  <mergeCells count="27">
    <mergeCell ref="B1:D1"/>
    <mergeCell ref="B2:D2"/>
    <mergeCell ref="B4:C4"/>
    <mergeCell ref="D4:E4"/>
    <mergeCell ref="A5:A10"/>
    <mergeCell ref="U5:V5"/>
    <mergeCell ref="W5:AB5"/>
    <mergeCell ref="H7:H9"/>
    <mergeCell ref="B8:C10"/>
    <mergeCell ref="A11:A16"/>
    <mergeCell ref="I11:I16"/>
    <mergeCell ref="H13:H15"/>
    <mergeCell ref="B14:C16"/>
    <mergeCell ref="I5:I10"/>
    <mergeCell ref="A17:A22"/>
    <mergeCell ref="I17:I22"/>
    <mergeCell ref="H19:H21"/>
    <mergeCell ref="B20:C22"/>
    <mergeCell ref="A23:A28"/>
    <mergeCell ref="I23:I28"/>
    <mergeCell ref="H25:H27"/>
    <mergeCell ref="B26:C28"/>
    <mergeCell ref="A29:A34"/>
    <mergeCell ref="I29:I34"/>
    <mergeCell ref="H31:H33"/>
    <mergeCell ref="B32:C34"/>
    <mergeCell ref="A35:C35"/>
  </mergeCells>
  <phoneticPr fontId="1"/>
  <dataValidations count="1">
    <dataValidation type="list" operator="lessThanOrEqual" allowBlank="1" showInputMessage="1" showErrorMessage="1" sqref="C7 C13 C19 C25 C31" xr:uid="{00000000-0002-0000-0100-000000000000}">
      <formula1>$S$5:$S$10</formula1>
    </dataValidation>
  </dataValidation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G9"/>
  <sheetViews>
    <sheetView zoomScale="130" zoomScaleNormal="130" workbookViewId="0">
      <selection activeCell="A2" sqref="A2:G9"/>
    </sheetView>
  </sheetViews>
  <sheetFormatPr defaultColWidth="9" defaultRowHeight="13.5" x14ac:dyDescent="0.15"/>
  <cols>
    <col min="1" max="2" width="10.625" style="1" customWidth="1"/>
    <col min="3" max="3" width="9.875" style="1" customWidth="1"/>
    <col min="4" max="6" width="9" style="1"/>
    <col min="7" max="7" width="11" style="1" bestFit="1" customWidth="1"/>
    <col min="8" max="16384" width="9" style="1"/>
  </cols>
  <sheetData>
    <row r="1" spans="1:7" ht="13.5" customHeight="1" x14ac:dyDescent="0.15">
      <c r="A1" s="10"/>
      <c r="B1" s="12"/>
      <c r="C1" s="11"/>
    </row>
    <row r="2" spans="1:7" s="14" customFormat="1" x14ac:dyDescent="0.15">
      <c r="A2" s="126" t="s">
        <v>8</v>
      </c>
      <c r="B2" s="127"/>
      <c r="C2" s="169" t="s">
        <v>19</v>
      </c>
      <c r="D2" s="170"/>
      <c r="E2" s="170"/>
      <c r="F2" s="171"/>
      <c r="G2" s="13" t="s">
        <v>7</v>
      </c>
    </row>
    <row r="3" spans="1:7" s="16" customFormat="1" x14ac:dyDescent="0.15">
      <c r="A3" s="15" t="s">
        <v>14</v>
      </c>
      <c r="B3" s="15" t="s">
        <v>15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</row>
    <row r="4" spans="1:7" x14ac:dyDescent="0.15">
      <c r="A4" s="2">
        <v>0</v>
      </c>
      <c r="B4" s="2">
        <v>30</v>
      </c>
      <c r="C4" s="3">
        <v>16100</v>
      </c>
      <c r="D4" s="3">
        <v>18600</v>
      </c>
      <c r="E4" s="3">
        <v>21300</v>
      </c>
      <c r="F4" s="3">
        <v>24100</v>
      </c>
      <c r="G4" s="3"/>
    </row>
    <row r="5" spans="1:7" x14ac:dyDescent="0.15">
      <c r="A5" s="2">
        <v>30</v>
      </c>
      <c r="B5" s="2">
        <v>40</v>
      </c>
      <c r="C5" s="3">
        <v>21500</v>
      </c>
      <c r="D5" s="3">
        <v>24900</v>
      </c>
      <c r="E5" s="3">
        <v>28400</v>
      </c>
      <c r="F5" s="3">
        <v>32100</v>
      </c>
      <c r="G5" s="3"/>
    </row>
    <row r="6" spans="1:7" x14ac:dyDescent="0.15">
      <c r="A6" s="2">
        <v>40</v>
      </c>
      <c r="B6" s="2">
        <v>50</v>
      </c>
      <c r="C6" s="3">
        <v>26900</v>
      </c>
      <c r="D6" s="3">
        <v>31100</v>
      </c>
      <c r="E6" s="3">
        <v>35600</v>
      </c>
      <c r="F6" s="3">
        <v>40100</v>
      </c>
      <c r="G6" s="3"/>
    </row>
    <row r="7" spans="1:7" x14ac:dyDescent="0.15">
      <c r="A7" s="2">
        <v>50</v>
      </c>
      <c r="B7" s="2">
        <v>60</v>
      </c>
      <c r="C7" s="3">
        <v>32300</v>
      </c>
      <c r="D7" s="3">
        <v>37300</v>
      </c>
      <c r="E7" s="3">
        <v>42700</v>
      </c>
      <c r="F7" s="3">
        <v>48200</v>
      </c>
      <c r="G7" s="3"/>
    </row>
    <row r="8" spans="1:7" x14ac:dyDescent="0.15">
      <c r="A8" s="2">
        <v>60</v>
      </c>
      <c r="B8" s="2">
        <v>70</v>
      </c>
      <c r="C8" s="3">
        <v>37700</v>
      </c>
      <c r="D8" s="3">
        <v>43600</v>
      </c>
      <c r="E8" s="3">
        <v>49800</v>
      </c>
      <c r="F8" s="3">
        <v>56200</v>
      </c>
      <c r="G8" s="3"/>
    </row>
    <row r="9" spans="1:7" x14ac:dyDescent="0.15">
      <c r="A9" s="2">
        <v>70</v>
      </c>
      <c r="B9" s="2">
        <v>99999999</v>
      </c>
      <c r="C9" s="3">
        <v>43100</v>
      </c>
      <c r="D9" s="3">
        <v>49800</v>
      </c>
      <c r="E9" s="3">
        <v>56900</v>
      </c>
      <c r="F9" s="3">
        <v>64200</v>
      </c>
      <c r="G9" s="3"/>
    </row>
  </sheetData>
  <sheetProtection selectLockedCells="1" selectUnlockedCells="1"/>
  <mergeCells count="2">
    <mergeCell ref="A2:B2"/>
    <mergeCell ref="C2:F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【提出用】変更申請</vt:lpstr>
      <vt:lpstr>【記載例】変更申請</vt:lpstr>
      <vt:lpstr>計算用シート【編集不可】</vt:lpstr>
      <vt:lpstr>【記載例】変更申請!Print_Area</vt:lpstr>
      <vt:lpstr>【提出用】変更申請!Print_Area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2022-09-21T08:23:13Z</dcterms:created>
  <dcterms:modified xsi:type="dcterms:W3CDTF">2025-09-29T06:43:57Z</dcterms:modified>
</cp:coreProperties>
</file>