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\\fs\建築局\03建築企画課\建築企画課共有\530_CASBEE横浜\610_CASBEE木材利用促進対応\03　R3年度\03　ソフト・マニュアル改訂業務\02　ソフト・マニュアル改訂\00　ソフト\R0404～（HP掲載用）\03　表示ラベルソフト\"/>
    </mc:Choice>
  </mc:AlternateContent>
  <bookViews>
    <workbookView xWindow="28680" yWindow="4575" windowWidth="20730" windowHeight="11160" tabRatio="860"/>
  </bookViews>
  <sheets>
    <sheet name="結果入力" sheetId="27" r:id="rId1"/>
    <sheet name="環境性能表示" sheetId="21" r:id="rId2"/>
    <sheet name="環境性能表示(画像)" sheetId="29" state="hidden" r:id="rId3"/>
  </sheets>
  <calcPr calcId="162913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0" i="21" l="1"/>
  <c r="R20" i="21" s="1"/>
  <c r="K10" i="21"/>
  <c r="N19" i="21" s="1"/>
  <c r="L6" i="21"/>
  <c r="Y25" i="21"/>
  <c r="X25" i="21"/>
  <c r="M14" i="21" l="1"/>
  <c r="P12" i="21"/>
  <c r="P20" i="21"/>
  <c r="Q12" i="21"/>
  <c r="R15" i="21"/>
  <c r="P17" i="21"/>
  <c r="M19" i="21"/>
  <c r="Q20" i="21"/>
  <c r="N11" i="21"/>
  <c r="R12" i="21"/>
  <c r="M16" i="21"/>
  <c r="P11" i="21"/>
  <c r="M13" i="21"/>
  <c r="Q14" i="21"/>
  <c r="N16" i="21"/>
  <c r="R17" i="21"/>
  <c r="P19" i="21"/>
  <c r="Q11" i="21"/>
  <c r="N13" i="21"/>
  <c r="R14" i="21"/>
  <c r="P16" i="21"/>
  <c r="M18" i="21"/>
  <c r="Q19" i="21"/>
  <c r="N17" i="21"/>
  <c r="M11" i="21"/>
  <c r="R11" i="21"/>
  <c r="P13" i="21"/>
  <c r="M15" i="21"/>
  <c r="Q16" i="21"/>
  <c r="N18" i="21"/>
  <c r="R19" i="21"/>
  <c r="R18" i="21"/>
  <c r="M12" i="21"/>
  <c r="Q13" i="21"/>
  <c r="N15" i="21"/>
  <c r="R16" i="21"/>
  <c r="P18" i="21"/>
  <c r="M20" i="21"/>
  <c r="N12" i="21"/>
  <c r="R13" i="21"/>
  <c r="P15" i="21"/>
  <c r="M17" i="21"/>
  <c r="Q18" i="21"/>
  <c r="N20" i="21"/>
  <c r="Q15" i="21"/>
  <c r="N14" i="21"/>
  <c r="P14" i="21"/>
  <c r="Q17" i="21"/>
  <c r="Z25" i="21"/>
  <c r="Z21" i="21" l="1"/>
  <c r="W10" i="21"/>
  <c r="AD10" i="21"/>
  <c r="AG17" i="21" s="1"/>
  <c r="AO8" i="21"/>
  <c r="AV10" i="21" s="1"/>
  <c r="AW20" i="21"/>
  <c r="AW19" i="21"/>
  <c r="AW18" i="21"/>
  <c r="AW17" i="21"/>
  <c r="AW16" i="21"/>
  <c r="AW15" i="21"/>
  <c r="AW11" i="21"/>
  <c r="AS11" i="21"/>
  <c r="AG13" i="21" l="1"/>
  <c r="Z18" i="21"/>
  <c r="Y13" i="21"/>
  <c r="Y12" i="21"/>
  <c r="Y16" i="21"/>
  <c r="Y18" i="21"/>
  <c r="Y20" i="21"/>
  <c r="Y14" i="21"/>
  <c r="Y15" i="21"/>
  <c r="Y17" i="21"/>
  <c r="Y19" i="21"/>
  <c r="Z11" i="21"/>
  <c r="Z16" i="21"/>
  <c r="Z13" i="21"/>
  <c r="X16" i="21"/>
  <c r="X14" i="21"/>
  <c r="Z19" i="21"/>
  <c r="Z17" i="21"/>
  <c r="X18" i="21"/>
  <c r="Z12" i="21"/>
  <c r="X20" i="21"/>
  <c r="X17" i="21"/>
  <c r="Y11" i="21"/>
  <c r="Z15" i="21"/>
  <c r="X12" i="21"/>
  <c r="Z14" i="21"/>
  <c r="X19" i="21"/>
  <c r="X15" i="21"/>
  <c r="X13" i="21"/>
  <c r="Z20" i="21"/>
  <c r="X21" i="21"/>
  <c r="AE11" i="21"/>
  <c r="AE19" i="21"/>
  <c r="AE15" i="21"/>
  <c r="AE12" i="21"/>
  <c r="AG20" i="21"/>
  <c r="AH18" i="21"/>
  <c r="AF12" i="21"/>
  <c r="AE16" i="21"/>
  <c r="AG12" i="21"/>
  <c r="AF16" i="21"/>
  <c r="AF11" i="21"/>
  <c r="AH13" i="21"/>
  <c r="AH17" i="21"/>
  <c r="AE20" i="21"/>
  <c r="AF20" i="21"/>
  <c r="AH12" i="21"/>
  <c r="AG16" i="21"/>
  <c r="AW13" i="21"/>
  <c r="AX13" i="21"/>
  <c r="AX18" i="21"/>
  <c r="AX14" i="21"/>
  <c r="AW14" i="21"/>
  <c r="AX20" i="21"/>
  <c r="AX16" i="21"/>
  <c r="AX12" i="21"/>
  <c r="AW12" i="21"/>
  <c r="AX17" i="21"/>
  <c r="AX19" i="21"/>
  <c r="AX15" i="21"/>
  <c r="AX11" i="21"/>
  <c r="AG11" i="21"/>
  <c r="AE14" i="21"/>
  <c r="AG15" i="21"/>
  <c r="AE18" i="21"/>
  <c r="AG19" i="21"/>
  <c r="AL10" i="21"/>
  <c r="AH11" i="21"/>
  <c r="AF14" i="21"/>
  <c r="AH15" i="21"/>
  <c r="AF18" i="21"/>
  <c r="AH19" i="21"/>
  <c r="AF15" i="21"/>
  <c r="AH16" i="21"/>
  <c r="AF19" i="21"/>
  <c r="AH20" i="21"/>
  <c r="AR10" i="21"/>
  <c r="AE13" i="21"/>
  <c r="AG14" i="21"/>
  <c r="AE17" i="21"/>
  <c r="AG18" i="21"/>
  <c r="AF13" i="21"/>
  <c r="AH14" i="21"/>
  <c r="AF17" i="21"/>
  <c r="AO19" i="21" l="1"/>
  <c r="AM18" i="21"/>
  <c r="AO15" i="21"/>
  <c r="AM14" i="21"/>
  <c r="AO11" i="21"/>
  <c r="AP15" i="21"/>
  <c r="AN14" i="21"/>
  <c r="AP11" i="21"/>
  <c r="AP20" i="21"/>
  <c r="AN19" i="21"/>
  <c r="AP16" i="21"/>
  <c r="AN15" i="21"/>
  <c r="AP12" i="21"/>
  <c r="AN11" i="21"/>
  <c r="AO20" i="21"/>
  <c r="AM19" i="21"/>
  <c r="AO16" i="21"/>
  <c r="AM15" i="21"/>
  <c r="AO12" i="21"/>
  <c r="AM11" i="21"/>
  <c r="AP18" i="21"/>
  <c r="AN17" i="21"/>
  <c r="AP14" i="21"/>
  <c r="AN13" i="21"/>
  <c r="AO18" i="21"/>
  <c r="AM17" i="21"/>
  <c r="AO14" i="21"/>
  <c r="AM13" i="21"/>
  <c r="AN18" i="21"/>
  <c r="AN20" i="21"/>
  <c r="AP17" i="21"/>
  <c r="AN16" i="21"/>
  <c r="AP13" i="21"/>
  <c r="AN12" i="21"/>
  <c r="AM20" i="21"/>
  <c r="AO17" i="21"/>
  <c r="AM16" i="21"/>
  <c r="AO13" i="21"/>
  <c r="AM12" i="21"/>
  <c r="AP19" i="21"/>
  <c r="AS20" i="21"/>
  <c r="AS16" i="21"/>
  <c r="AS12" i="21"/>
  <c r="AT12" i="21"/>
  <c r="AT17" i="21"/>
  <c r="AT13" i="21"/>
  <c r="AS17" i="21"/>
  <c r="AS13" i="21"/>
  <c r="AT19" i="21"/>
  <c r="AT15" i="21"/>
  <c r="AT11" i="21"/>
  <c r="AS15" i="21"/>
  <c r="AT16" i="21"/>
  <c r="AT18" i="21"/>
  <c r="AT14" i="21"/>
  <c r="AS18" i="21"/>
  <c r="AS14" i="21"/>
  <c r="AS19" i="21"/>
  <c r="AT20" i="21"/>
  <c r="C11" i="21" l="1"/>
  <c r="J36" i="27" l="1"/>
  <c r="C10" i="21" s="1"/>
  <c r="D10" i="21" s="1"/>
  <c r="L5" i="21"/>
  <c r="L4" i="21"/>
  <c r="L3" i="21"/>
  <c r="C8" i="21"/>
  <c r="D8" i="21" s="1"/>
  <c r="C7" i="21"/>
  <c r="D7" i="21" s="1"/>
  <c r="C6" i="21"/>
  <c r="D6" i="21" s="1"/>
  <c r="C5" i="21"/>
  <c r="D5" i="21" s="1"/>
</calcChain>
</file>

<file path=xl/sharedStrings.xml><?xml version="1.0" encoding="utf-8"?>
<sst xmlns="http://schemas.openxmlformats.org/spreadsheetml/2006/main" count="141" uniqueCount="118">
  <si>
    <t>カラーの場合　（白黒の場合は、マニュアルを参照してください。）</t>
    <rPh sb="4" eb="6">
      <t>バアイ</t>
    </rPh>
    <rPh sb="8" eb="10">
      <t>シロクロ</t>
    </rPh>
    <rPh sb="11" eb="13">
      <t>バアイ</t>
    </rPh>
    <rPh sb="21" eb="23">
      <t>サンショウ</t>
    </rPh>
    <phoneticPr fontId="20"/>
  </si>
  <si>
    <t>基本（緑）</t>
    <phoneticPr fontId="20"/>
  </si>
  <si>
    <t>項目網掛け部分（黄緑）</t>
    <rPh sb="0" eb="2">
      <t>コウモク</t>
    </rPh>
    <rPh sb="2" eb="4">
      <t>アミカ</t>
    </rPh>
    <rPh sb="5" eb="7">
      <t>ブブン</t>
    </rPh>
    <rPh sb="8" eb="10">
      <t>キミドリ</t>
    </rPh>
    <phoneticPr fontId="20"/>
  </si>
  <si>
    <t>■ラベルについて</t>
    <phoneticPr fontId="20"/>
  </si>
  <si>
    <t>未得点星印（薄灰）</t>
    <rPh sb="0" eb="3">
      <t>ミトクテン</t>
    </rPh>
    <rPh sb="3" eb="4">
      <t>ホシ</t>
    </rPh>
    <rPh sb="4" eb="5">
      <t>イン</t>
    </rPh>
    <rPh sb="6" eb="7">
      <t>ウス</t>
    </rPh>
    <rPh sb="7" eb="8">
      <t>ハイ</t>
    </rPh>
    <phoneticPr fontId="20"/>
  </si>
  <si>
    <t>白文字</t>
    <rPh sb="0" eb="1">
      <t>シロ</t>
    </rPh>
    <rPh sb="1" eb="3">
      <t>モジ</t>
    </rPh>
    <phoneticPr fontId="20"/>
  </si>
  <si>
    <t>キャラクター（きゃすびっぴ）</t>
    <phoneticPr fontId="20"/>
  </si>
  <si>
    <t>体及び文字（青）</t>
    <rPh sb="0" eb="1">
      <t>カラダ</t>
    </rPh>
    <rPh sb="1" eb="2">
      <t>オヨ</t>
    </rPh>
    <rPh sb="3" eb="5">
      <t>モジ</t>
    </rPh>
    <rPh sb="6" eb="7">
      <t>アオ</t>
    </rPh>
    <phoneticPr fontId="20"/>
  </si>
  <si>
    <t>顔（黒）</t>
    <rPh sb="0" eb="1">
      <t>カオ</t>
    </rPh>
    <rPh sb="2" eb="3">
      <t>クロ</t>
    </rPh>
    <phoneticPr fontId="20"/>
  </si>
  <si>
    <t>窓（白）</t>
    <rPh sb="0" eb="1">
      <t>マド</t>
    </rPh>
    <rPh sb="2" eb="3">
      <t>シロ</t>
    </rPh>
    <phoneticPr fontId="20"/>
  </si>
  <si>
    <t>地球（緑）</t>
    <rPh sb="0" eb="2">
      <t>チキュウ</t>
    </rPh>
    <rPh sb="3" eb="4">
      <t>ミドリ</t>
    </rPh>
    <phoneticPr fontId="20"/>
  </si>
  <si>
    <t>■このシートのラベルを使用する場合</t>
    <rPh sb="11" eb="13">
      <t>シヨウ</t>
    </rPh>
    <rPh sb="15" eb="17">
      <t>バアイ</t>
    </rPh>
    <phoneticPr fontId="20"/>
  </si>
  <si>
    <t>ライン（水色）</t>
    <rPh sb="4" eb="6">
      <t>ミズイロ</t>
    </rPh>
    <phoneticPr fontId="20"/>
  </si>
  <si>
    <t>　下記の手順でコピーして使用してください。</t>
    <rPh sb="1" eb="3">
      <t>カキ</t>
    </rPh>
    <rPh sb="4" eb="6">
      <t>テジュン</t>
    </rPh>
    <rPh sb="12" eb="14">
      <t>シヨウ</t>
    </rPh>
    <phoneticPr fontId="20"/>
  </si>
  <si>
    <t>　①ラベルを選択</t>
    <rPh sb="6" eb="8">
      <t>センタク</t>
    </rPh>
    <phoneticPr fontId="20"/>
  </si>
  <si>
    <t>■注意事項</t>
    <rPh sb="1" eb="3">
      <t>チュウイ</t>
    </rPh>
    <rPh sb="3" eb="5">
      <t>ジコウ</t>
    </rPh>
    <phoneticPr fontId="20"/>
  </si>
  <si>
    <t>　②コピー</t>
    <phoneticPr fontId="20"/>
  </si>
  <si>
    <t>　・変形しないでください。</t>
    <rPh sb="2" eb="4">
      <t>ヘンケイ</t>
    </rPh>
    <phoneticPr fontId="20"/>
  </si>
  <si>
    <t>　③形式を選択して貼り付け</t>
    <phoneticPr fontId="20"/>
  </si>
  <si>
    <t>　・構成要素を並び替えないでください。</t>
    <rPh sb="2" eb="4">
      <t>コウセイ</t>
    </rPh>
    <rPh sb="4" eb="6">
      <t>ヨウソ</t>
    </rPh>
    <rPh sb="7" eb="8">
      <t>ナラ</t>
    </rPh>
    <rPh sb="9" eb="10">
      <t>カ</t>
    </rPh>
    <phoneticPr fontId="20"/>
  </si>
  <si>
    <t>　④貼り付ける形式：【図（拡張メタファイル）】を選択</t>
    <rPh sb="13" eb="15">
      <t>カクチョウ</t>
    </rPh>
    <rPh sb="24" eb="26">
      <t>センタク</t>
    </rPh>
    <phoneticPr fontId="20"/>
  </si>
  <si>
    <t>　・書体を変えないでください。</t>
    <rPh sb="2" eb="4">
      <t>ショタイ</t>
    </rPh>
    <rPh sb="5" eb="6">
      <t>カ</t>
    </rPh>
    <phoneticPr fontId="20"/>
  </si>
  <si>
    <t>　⑤CMYK値による色に指定して印刷してください。</t>
    <rPh sb="6" eb="7">
      <t>チ</t>
    </rPh>
    <rPh sb="10" eb="11">
      <t>イロ</t>
    </rPh>
    <rPh sb="12" eb="14">
      <t>シテイ</t>
    </rPh>
    <rPh sb="16" eb="18">
      <t>インサツ</t>
    </rPh>
    <phoneticPr fontId="20"/>
  </si>
  <si>
    <t>　・構成要素の一部をとらないでください。</t>
    <rPh sb="2" eb="4">
      <t>コウセイ</t>
    </rPh>
    <rPh sb="4" eb="6">
      <t>ヨウソ</t>
    </rPh>
    <rPh sb="7" eb="9">
      <t>イチブ</t>
    </rPh>
    <phoneticPr fontId="20"/>
  </si>
  <si>
    <t>重点項目</t>
    <rPh sb="0" eb="2">
      <t>ジュウテン</t>
    </rPh>
    <rPh sb="2" eb="4">
      <t>コウモク</t>
    </rPh>
    <phoneticPr fontId="20"/>
  </si>
  <si>
    <t>表示</t>
    <rPh sb="0" eb="2">
      <t>ヒョウジ</t>
    </rPh>
    <phoneticPr fontId="20"/>
  </si>
  <si>
    <t xml:space="preserve">C:90％、M:10％ 、Y:80％ 、K:0％ </t>
  </si>
  <si>
    <t xml:space="preserve">C:13.5％、M:1.5％ 、Y:12％ 、K:0％ </t>
  </si>
  <si>
    <t xml:space="preserve">C:23％、M:16％ 、Y:13％ 、K:2％ </t>
  </si>
  <si>
    <t xml:space="preserve">C:0％ 、M:0％ 、Y:0％ 、K:0％ </t>
  </si>
  <si>
    <t xml:space="preserve">C:80％、M:40％ 、Y:0％ 、K:0％ </t>
  </si>
  <si>
    <t xml:space="preserve">C:0％、M:0％ 、Y:0％ 、K:100％ </t>
  </si>
  <si>
    <t xml:space="preserve">C:0％、M:0％ 、Y:0％ 、K:0％ </t>
  </si>
  <si>
    <t xml:space="preserve">C:80％、M:0％ 、Y:100％ 、K:0％ </t>
  </si>
  <si>
    <t xml:space="preserve">C:70％、M:0％ 、Y:0％ 、K:0％ </t>
  </si>
  <si>
    <t>横浜市建築物環境性能表示</t>
    <rPh sb="0" eb="3">
      <t>ヨコ</t>
    </rPh>
    <rPh sb="3" eb="6">
      <t>ケンチクブツ</t>
    </rPh>
    <rPh sb="6" eb="8">
      <t>カンキョウ</t>
    </rPh>
    <rPh sb="8" eb="10">
      <t>セイノウ</t>
    </rPh>
    <rPh sb="10" eb="12">
      <t>ヒョウジ</t>
    </rPh>
    <phoneticPr fontId="20"/>
  </si>
  <si>
    <t>　　　の数</t>
    <phoneticPr fontId="20"/>
  </si>
  <si>
    <t>BEEランク</t>
    <phoneticPr fontId="20"/>
  </si>
  <si>
    <t>標章（ラベル）を使用するときは、以下のことにご注意ください。</t>
    <rPh sb="0" eb="2">
      <t>ヒョウショウ</t>
    </rPh>
    <rPh sb="8" eb="10">
      <t>シヨウ</t>
    </rPh>
    <rPh sb="16" eb="18">
      <t>イカ</t>
    </rPh>
    <rPh sb="23" eb="25">
      <t>チュウイ</t>
    </rPh>
    <phoneticPr fontId="20"/>
  </si>
  <si>
    <t>■対象となる建築物</t>
    <rPh sb="1" eb="3">
      <t>タイショウ</t>
    </rPh>
    <rPh sb="6" eb="9">
      <t>ケンチクブツ</t>
    </rPh>
    <phoneticPr fontId="20"/>
  </si>
  <si>
    <t>■ＣＭＹＫ値による色指定</t>
    <phoneticPr fontId="20"/>
  </si>
  <si>
    <t>　平成22年４月１日以降に建築確認申請をする建築物で、販売又は賃貸を目的とした建築物が対象となります。</t>
    <rPh sb="1" eb="3">
      <t>ヘイセイ</t>
    </rPh>
    <rPh sb="5" eb="6">
      <t>ネン</t>
    </rPh>
    <rPh sb="7" eb="8">
      <t>ガツ</t>
    </rPh>
    <rPh sb="9" eb="10">
      <t>ニチ</t>
    </rPh>
    <rPh sb="10" eb="12">
      <t>イコウ</t>
    </rPh>
    <rPh sb="13" eb="15">
      <t>ケンチク</t>
    </rPh>
    <rPh sb="15" eb="17">
      <t>カクニン</t>
    </rPh>
    <rPh sb="17" eb="19">
      <t>シンセイ</t>
    </rPh>
    <rPh sb="22" eb="25">
      <t>ケンチクブツ</t>
    </rPh>
    <rPh sb="27" eb="29">
      <t>ハンバイ</t>
    </rPh>
    <rPh sb="29" eb="30">
      <t>マタ</t>
    </rPh>
    <rPh sb="31" eb="33">
      <t>チンタイ</t>
    </rPh>
    <rPh sb="34" eb="36">
      <t>モクテキ</t>
    </rPh>
    <rPh sb="39" eb="42">
      <t>ケンチクブツ</t>
    </rPh>
    <rPh sb="43" eb="45">
      <t>タイショウ</t>
    </rPh>
    <phoneticPr fontId="20"/>
  </si>
  <si>
    <t>下記の表の比率の色となるように印刷してください。</t>
    <phoneticPr fontId="20"/>
  </si>
  <si>
    <t>重点項目への取組（５点満点）</t>
    <rPh sb="0" eb="2">
      <t>ジュウテン</t>
    </rPh>
    <rPh sb="2" eb="4">
      <t>コウモク</t>
    </rPh>
    <rPh sb="6" eb="7">
      <t>ト</t>
    </rPh>
    <rPh sb="7" eb="8">
      <t>ク</t>
    </rPh>
    <rPh sb="10" eb="11">
      <t>テン</t>
    </rPh>
    <rPh sb="11" eb="13">
      <t>マンテン</t>
    </rPh>
    <phoneticPr fontId="20"/>
  </si>
  <si>
    <t>太陽熱利用</t>
    <rPh sb="0" eb="3">
      <t>タイヨウネツ</t>
    </rPh>
    <rPh sb="3" eb="5">
      <t>リヨウ</t>
    </rPh>
    <phoneticPr fontId="20"/>
  </si>
  <si>
    <t>太陽光・熱両方利用</t>
    <rPh sb="0" eb="3">
      <t>タイヨウコウ</t>
    </rPh>
    <rPh sb="4" eb="5">
      <t>ネツ</t>
    </rPh>
    <rPh sb="5" eb="7">
      <t>リョウホウ</t>
    </rPh>
    <phoneticPr fontId="20"/>
  </si>
  <si>
    <t>前10の位</t>
    <rPh sb="0" eb="1">
      <t>マエ</t>
    </rPh>
    <rPh sb="4" eb="5">
      <t>クライ</t>
    </rPh>
    <phoneticPr fontId="20"/>
  </si>
  <si>
    <t>前1の位</t>
    <rPh sb="0" eb="1">
      <t>マエ</t>
    </rPh>
    <rPh sb="3" eb="4">
      <t>クライ</t>
    </rPh>
    <phoneticPr fontId="20"/>
  </si>
  <si>
    <t>ハイフン固定</t>
    <rPh sb="4" eb="6">
      <t>コテイ</t>
    </rPh>
    <phoneticPr fontId="20"/>
  </si>
  <si>
    <t>後100の位</t>
    <rPh sb="0" eb="1">
      <t>ウシ</t>
    </rPh>
    <rPh sb="5" eb="6">
      <t>クライ</t>
    </rPh>
    <phoneticPr fontId="20"/>
  </si>
  <si>
    <t>後10の位</t>
    <rPh sb="0" eb="1">
      <t>ウシ</t>
    </rPh>
    <rPh sb="4" eb="5">
      <t>クライ</t>
    </rPh>
    <phoneticPr fontId="20"/>
  </si>
  <si>
    <t>後1の位</t>
    <rPh sb="0" eb="1">
      <t>ウシ</t>
    </rPh>
    <rPh sb="3" eb="4">
      <t>クライ</t>
    </rPh>
    <phoneticPr fontId="20"/>
  </si>
  <si>
    <t>-</t>
    <phoneticPr fontId="20"/>
  </si>
  <si>
    <t>受付No</t>
    <rPh sb="0" eb="2">
      <t>ウケツケ</t>
    </rPh>
    <phoneticPr fontId="20"/>
  </si>
  <si>
    <t>太陽光利用</t>
    <rPh sb="0" eb="3">
      <t>タイヨウコウ</t>
    </rPh>
    <rPh sb="3" eb="5">
      <t>リヨウ</t>
    </rPh>
    <phoneticPr fontId="20"/>
  </si>
  <si>
    <t>太陽光・熱の利用</t>
    <phoneticPr fontId="20"/>
  </si>
  <si>
    <t>太陽（赤）</t>
    <rPh sb="0" eb="2">
      <t>タイヨウ</t>
    </rPh>
    <rPh sb="3" eb="4">
      <t>０</t>
    </rPh>
    <phoneticPr fontId="20"/>
  </si>
  <si>
    <t>C:0％、M:90％ 、Y:100％ 、K:0％</t>
    <phoneticPr fontId="20"/>
  </si>
  <si>
    <t>文字（緑）</t>
    <phoneticPr fontId="20"/>
  </si>
  <si>
    <t>C:90％、M:10％ 、Y:80％ 、K:0％</t>
    <phoneticPr fontId="20"/>
  </si>
  <si>
    <t>網掛け部分（黄緑）</t>
    <rPh sb="0" eb="2">
      <t>アミカ</t>
    </rPh>
    <rPh sb="3" eb="5">
      <t>ブブン</t>
    </rPh>
    <rPh sb="6" eb="8">
      <t>キミドリ</t>
    </rPh>
    <phoneticPr fontId="20"/>
  </si>
  <si>
    <t>C:13.5％、M:1.5％ 、Y:12％ 、K:0％</t>
    <phoneticPr fontId="20"/>
  </si>
  <si>
    <t>　このラベルは、販売又は賃貸を目的とした広告をする場合のみ使用してください。
　ラベルは、このシートで出力されたものか、評価ソフト（本ソフト内の公表用結果シート）に表示される評価結果を元に、建築物環境性能表示様式（PDF形式）を修正したものを使用してください。
　MicrosoftExcelのバージョンによっては、ラベルのレイアウトが崩れる場合がありますので、その際は、建築物環境性能表示様式（PDF形式）を使用してください。</t>
    <rPh sb="60" eb="62">
      <t>ヒョウカ</t>
    </rPh>
    <rPh sb="66" eb="67">
      <t>ホン</t>
    </rPh>
    <rPh sb="70" eb="71">
      <t>ナイ</t>
    </rPh>
    <rPh sb="72" eb="74">
      <t>コウヒョウ</t>
    </rPh>
    <rPh sb="74" eb="75">
      <t>ヨウ</t>
    </rPh>
    <rPh sb="75" eb="77">
      <t>ケッカ</t>
    </rPh>
    <rPh sb="110" eb="112">
      <t>ケイシキ</t>
    </rPh>
    <rPh sb="168" eb="169">
      <t>クズ</t>
    </rPh>
    <rPh sb="171" eb="173">
      <t>バアイ</t>
    </rPh>
    <rPh sb="183" eb="184">
      <t>サイ</t>
    </rPh>
    <rPh sb="205" eb="207">
      <t>シヨウ</t>
    </rPh>
    <phoneticPr fontId="20"/>
  </si>
  <si>
    <r>
      <t>総合評価　（</t>
    </r>
    <r>
      <rPr>
        <sz val="11"/>
        <color indexed="10"/>
        <rFont val="ＭＳ Ｐゴシック"/>
        <family val="3"/>
        <charset val="128"/>
      </rPr>
      <t>★</t>
    </r>
    <r>
      <rPr>
        <sz val="11"/>
        <rFont val="ＭＳ Ｐゴシック"/>
        <family val="3"/>
        <charset val="128"/>
      </rPr>
      <t>の数）</t>
    </r>
    <phoneticPr fontId="20"/>
  </si>
  <si>
    <t>太陽光・熱の利用</t>
    <rPh sb="0" eb="2">
      <t>タイヨウ</t>
    </rPh>
    <rPh sb="2" eb="3">
      <t>ヒカリ</t>
    </rPh>
    <rPh sb="4" eb="5">
      <t>ネツ</t>
    </rPh>
    <rPh sb="6" eb="8">
      <t>リヨウ</t>
    </rPh>
    <phoneticPr fontId="20"/>
  </si>
  <si>
    <t>BEE</t>
    <phoneticPr fontId="20"/>
  </si>
  <si>
    <t>CASBEE横浜　環境性能表示のための転記</t>
    <rPh sb="6" eb="8">
      <t>ヨコハマ</t>
    </rPh>
    <rPh sb="9" eb="11">
      <t>カンキョウ</t>
    </rPh>
    <rPh sb="11" eb="13">
      <t>セイノウ</t>
    </rPh>
    <rPh sb="13" eb="15">
      <t>ヒョウジ</t>
    </rPh>
    <rPh sb="19" eb="21">
      <t>テンキ</t>
    </rPh>
    <phoneticPr fontId="20"/>
  </si>
  <si>
    <t>水色のセルに入力します。</t>
    <rPh sb="0" eb="2">
      <t>ミズイロ</t>
    </rPh>
    <rPh sb="6" eb="8">
      <t>ニュウリョク</t>
    </rPh>
    <phoneticPr fontId="20"/>
  </si>
  <si>
    <t>受付番号</t>
    <rPh sb="0" eb="2">
      <t>ウケツケ</t>
    </rPh>
    <rPh sb="2" eb="4">
      <t>バンゴウ</t>
    </rPh>
    <phoneticPr fontId="20"/>
  </si>
  <si>
    <t>※評価結果を表示させるには、「結果入力」シートに必要事項を入力します。</t>
    <rPh sb="1" eb="3">
      <t>ヒョウカ</t>
    </rPh>
    <rPh sb="3" eb="5">
      <t>ケッカ</t>
    </rPh>
    <rPh sb="6" eb="8">
      <t>ヒョウジ</t>
    </rPh>
    <rPh sb="15" eb="17">
      <t>ケッカ</t>
    </rPh>
    <rPh sb="17" eb="19">
      <t>ニュウリョク</t>
    </rPh>
    <rPh sb="24" eb="26">
      <t>ヒツヨウ</t>
    </rPh>
    <rPh sb="26" eb="28">
      <t>ジコウ</t>
    </rPh>
    <rPh sb="29" eb="31">
      <t>ニュウリョク</t>
    </rPh>
    <phoneticPr fontId="20"/>
  </si>
  <si>
    <t>B+ ★★★☆☆</t>
    <phoneticPr fontId="20"/>
  </si>
  <si>
    <t>B- ★★☆☆☆</t>
    <phoneticPr fontId="20"/>
  </si>
  <si>
    <t>S  ★★★★★</t>
    <phoneticPr fontId="20"/>
  </si>
  <si>
    <t>A  ★★★★☆</t>
    <phoneticPr fontId="20"/>
  </si>
  <si>
    <t>C  ★☆☆☆☆</t>
    <phoneticPr fontId="20"/>
  </si>
  <si>
    <t>重点項目シート</t>
    <rPh sb="0" eb="2">
      <t>ジュウテン</t>
    </rPh>
    <rPh sb="2" eb="4">
      <t>コウモク</t>
    </rPh>
    <phoneticPr fontId="20"/>
  </si>
  <si>
    <t>結果シート</t>
    <rPh sb="0" eb="2">
      <t>ケッカ</t>
    </rPh>
    <phoneticPr fontId="20"/>
  </si>
  <si>
    <t>ファイル名</t>
    <rPh sb="4" eb="5">
      <t>ナ</t>
    </rPh>
    <phoneticPr fontId="20"/>
  </si>
  <si>
    <t>受付日</t>
    <rPh sb="0" eb="2">
      <t>ウケツケ</t>
    </rPh>
    <rPh sb="2" eb="3">
      <t>ビ</t>
    </rPh>
    <phoneticPr fontId="20"/>
  </si>
  <si>
    <t xml:space="preserve">  建築物の省エネルギー性能（E）　Energy Saving</t>
    <phoneticPr fontId="20"/>
  </si>
  <si>
    <t xml:space="preserve">  健康・快適な職住環境（W） Smart Wellness Community</t>
    <phoneticPr fontId="20"/>
  </si>
  <si>
    <t xml:space="preserve">  防災への配慮（R） Resilience</t>
    <phoneticPr fontId="20"/>
  </si>
  <si>
    <t xml:space="preserve">  地域・まちづくりへの貢献（Ｔ） Township and Townscape </t>
    <phoneticPr fontId="20"/>
  </si>
  <si>
    <r>
      <t>4</t>
    </r>
    <r>
      <rPr>
        <b/>
        <sz val="11"/>
        <color indexed="9"/>
        <rFont val="ＭＳ Ｐゴシック"/>
        <family val="3"/>
        <charset val="128"/>
      </rPr>
      <t>　横浜市重点項目についての環境配慮概要</t>
    </r>
    <rPh sb="2" eb="5">
      <t>ヨコハマシ</t>
    </rPh>
    <rPh sb="5" eb="7">
      <t>ジュウテン</t>
    </rPh>
    <rPh sb="7" eb="9">
      <t>コウモク</t>
    </rPh>
    <rPh sb="14" eb="16">
      <t>カンキョウ</t>
    </rPh>
    <rPh sb="16" eb="18">
      <t>ハイリョ</t>
    </rPh>
    <rPh sb="18" eb="20">
      <t>ガイヨウ</t>
    </rPh>
    <phoneticPr fontId="20"/>
  </si>
  <si>
    <t>エネルギー消費量</t>
    <rPh sb="5" eb="8">
      <t>ショウヒリョウ</t>
    </rPh>
    <phoneticPr fontId="20"/>
  </si>
  <si>
    <t>【省エネルギー性能】</t>
    <rPh sb="1" eb="2">
      <t>ショウ</t>
    </rPh>
    <rPh sb="7" eb="9">
      <t>セイノウ</t>
    </rPh>
    <phoneticPr fontId="20"/>
  </si>
  <si>
    <t>【防災】</t>
    <rPh sb="1" eb="3">
      <t>ボウサイ</t>
    </rPh>
    <phoneticPr fontId="20"/>
  </si>
  <si>
    <t>【地域・まちづくり】</t>
    <rPh sb="1" eb="3">
      <t>チイキ</t>
    </rPh>
    <phoneticPr fontId="20"/>
  </si>
  <si>
    <r>
      <t>総合評価　（</t>
    </r>
    <r>
      <rPr>
        <b/>
        <sz val="10"/>
        <color rgb="FFFF0000"/>
        <rFont val="ＭＳ Ｐゴシック"/>
        <family val="3"/>
        <charset val="128"/>
      </rPr>
      <t>★</t>
    </r>
    <r>
      <rPr>
        <sz val="10"/>
        <rFont val="ＭＳ Ｐゴシック"/>
        <family val="3"/>
        <charset val="128"/>
      </rPr>
      <t>の数）</t>
    </r>
    <rPh sb="0" eb="2">
      <t>ソウゴウ</t>
    </rPh>
    <rPh sb="2" eb="4">
      <t>ヒョウカ</t>
    </rPh>
    <phoneticPr fontId="20"/>
  </si>
  <si>
    <t>得点星印（赤）</t>
    <rPh sb="0" eb="2">
      <t>トクテン</t>
    </rPh>
    <rPh sb="2" eb="3">
      <t>ホシ</t>
    </rPh>
    <rPh sb="3" eb="4">
      <t>イン</t>
    </rPh>
    <rPh sb="5" eb="6">
      <t>アカ</t>
    </rPh>
    <phoneticPr fontId="20"/>
  </si>
  <si>
    <t xml:space="preserve">C:0％、M:90％ 、Y:100％ 、K:0％ </t>
    <phoneticPr fontId="20"/>
  </si>
  <si>
    <t>赤文字</t>
    <rPh sb="0" eb="1">
      <t>アカ</t>
    </rPh>
    <rPh sb="1" eb="3">
      <t>モジ</t>
    </rPh>
    <phoneticPr fontId="20"/>
  </si>
  <si>
    <t xml:space="preserve">C:13.5％、M:1.5％ 、Y:12％ 、K:0％ </t>
    <phoneticPr fontId="20"/>
  </si>
  <si>
    <t>&lt;集合住宅&gt;</t>
    <rPh sb="1" eb="3">
      <t>シュウゴウ</t>
    </rPh>
    <phoneticPr fontId="20"/>
  </si>
  <si>
    <t>集合住宅の表示背景（黄緑）</t>
    <rPh sb="0" eb="2">
      <t>シュウゴウ</t>
    </rPh>
    <phoneticPr fontId="20"/>
  </si>
  <si>
    <t>【健康・安心】</t>
    <rPh sb="1" eb="3">
      <t>ケンコウ</t>
    </rPh>
    <rPh sb="4" eb="6">
      <t>アンシン</t>
    </rPh>
    <phoneticPr fontId="20"/>
  </si>
  <si>
    <t>casbee横浜XXXX年版</t>
    <rPh sb="6" eb="8">
      <t>ヨコハマ</t>
    </rPh>
    <rPh sb="12" eb="14">
      <t>ネンバン</t>
    </rPh>
    <phoneticPr fontId="20"/>
  </si>
  <si>
    <t>受付日</t>
    <rPh sb="0" eb="3">
      <t>ウケツケビ</t>
    </rPh>
    <phoneticPr fontId="20"/>
  </si>
  <si>
    <t>千</t>
    <rPh sb="0" eb="1">
      <t>セン</t>
    </rPh>
    <phoneticPr fontId="20"/>
  </si>
  <si>
    <t>百</t>
    <rPh sb="0" eb="1">
      <t>ヒャク</t>
    </rPh>
    <phoneticPr fontId="20"/>
  </si>
  <si>
    <t>十</t>
    <rPh sb="0" eb="1">
      <t>ジュウ</t>
    </rPh>
    <phoneticPr fontId="20"/>
  </si>
  <si>
    <t>一</t>
    <rPh sb="0" eb="1">
      <t>イチ</t>
    </rPh>
    <phoneticPr fontId="20"/>
  </si>
  <si>
    <t>（1）CASBEE横浜 公表用ソフト　からの転記</t>
    <rPh sb="9" eb="11">
      <t>ヨコハマ</t>
    </rPh>
    <rPh sb="12" eb="14">
      <t>コウヒョウ</t>
    </rPh>
    <rPh sb="14" eb="15">
      <t>ヨウ</t>
    </rPh>
    <rPh sb="22" eb="24">
      <t>テンキ</t>
    </rPh>
    <phoneticPr fontId="20"/>
  </si>
  <si>
    <t>（２）CASBEE横浜 評価用ソフト　からの転記</t>
    <rPh sb="9" eb="11">
      <t>ヨコハマ</t>
    </rPh>
    <rPh sb="12" eb="15">
      <t>ヒョウカヨウ</t>
    </rPh>
    <rPh sb="22" eb="24">
      <t>テンキ</t>
    </rPh>
    <phoneticPr fontId="20"/>
  </si>
  <si>
    <t>年版</t>
    <rPh sb="0" eb="2">
      <t>ネンバンバン</t>
    </rPh>
    <phoneticPr fontId="20"/>
  </si>
  <si>
    <t>％削減</t>
    <rPh sb="1" eb="3">
      <t>サクゲン</t>
    </rPh>
    <phoneticPr fontId="20"/>
  </si>
  <si>
    <t>％増加</t>
    <rPh sb="1" eb="3">
      <t>ゾウカ</t>
    </rPh>
    <phoneticPr fontId="20"/>
  </si>
  <si>
    <t>-</t>
    <phoneticPr fontId="20"/>
  </si>
  <si>
    <t>※計算によらない評価の場合は「－」を選択します。</t>
    <rPh sb="1" eb="3">
      <t>ケイサン</t>
    </rPh>
    <rPh sb="8" eb="10">
      <t>ヒョウカ</t>
    </rPh>
    <rPh sb="11" eb="13">
      <t>バアイ</t>
    </rPh>
    <rPh sb="18" eb="20">
      <t>センタク</t>
    </rPh>
    <phoneticPr fontId="20"/>
  </si>
  <si>
    <t>木材の利用</t>
    <rPh sb="0" eb="2">
      <t>モクザイ</t>
    </rPh>
    <rPh sb="3" eb="5">
      <t>リヨウ</t>
    </rPh>
    <phoneticPr fontId="20"/>
  </si>
  <si>
    <t>木材利用</t>
    <rPh sb="0" eb="2">
      <t>モクザイ</t>
    </rPh>
    <phoneticPr fontId="20"/>
  </si>
  <si>
    <t>木材の利用</t>
    <rPh sb="0" eb="2">
      <t>モクザイ</t>
    </rPh>
    <phoneticPr fontId="20"/>
  </si>
  <si>
    <t>木材（茶色）</t>
    <rPh sb="0" eb="2">
      <t>モクザイ</t>
    </rPh>
    <rPh sb="3" eb="5">
      <t>チャイロ</t>
    </rPh>
    <phoneticPr fontId="20"/>
  </si>
  <si>
    <t>C:20％、M:50％ 、Y:100％ 、K42％</t>
    <phoneticPr fontId="20"/>
  </si>
  <si>
    <t>casbeeyokohama-bd-kohyo2022v1.0</t>
    <phoneticPr fontId="20"/>
  </si>
  <si>
    <t>利用なし</t>
  </si>
  <si>
    <t>casbeeyokohama-bd-nc-2022v1.0</t>
    <phoneticPr fontId="20"/>
  </si>
  <si>
    <t>B+ ★★★☆☆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</si>
</sst>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00"/>
    <numFmt numFmtId="177" formatCode="yyyy&quot;年&quot;m&quot;月&quot;d&quot;日&quot;;@"/>
  </numFmts>
  <fonts count="3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Arial"/>
      <family val="2"/>
    </font>
    <font>
      <sz val="8"/>
      <color indexed="9"/>
      <name val="Arial"/>
      <family val="2"/>
    </font>
    <font>
      <b/>
      <sz val="20"/>
      <name val="ＭＳ Ｐゴシック"/>
      <family val="3"/>
      <charset val="128"/>
    </font>
    <font>
      <b/>
      <sz val="14"/>
      <name val="ＭＳ 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indexed="9"/>
      <name val="Arial"/>
      <family val="2"/>
    </font>
    <font>
      <sz val="11"/>
      <color indexed="9"/>
      <name val="Arial"/>
      <family val="2"/>
    </font>
    <font>
      <sz val="11"/>
      <name val="ＭＳ Ｐゴシック"/>
      <family val="3"/>
      <charset val="128"/>
    </font>
    <font>
      <sz val="20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2"/>
      <name val="ＭＳ Ｐ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3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3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7"/>
        <bgColor indexed="45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CCFF"/>
        <bgColor indexed="64"/>
      </patternFill>
    </fill>
  </fills>
  <borders count="4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42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19" fillId="4" borderId="0" applyNumberFormat="0" applyBorder="0" applyAlignment="0" applyProtection="0">
      <alignment vertical="center"/>
    </xf>
  </cellStyleXfs>
  <cellXfs count="136">
    <xf numFmtId="0" fontId="0" fillId="0" borderId="0" xfId="0">
      <alignment vertical="center"/>
    </xf>
    <xf numFmtId="0" fontId="0" fillId="0" borderId="10" xfId="0" applyBorder="1">
      <alignment vertical="center"/>
    </xf>
    <xf numFmtId="0" fontId="0" fillId="0" borderId="0" xfId="0" applyProtection="1">
      <alignment vertical="center"/>
    </xf>
    <xf numFmtId="0" fontId="23" fillId="0" borderId="0" xfId="0" applyFont="1" applyFill="1" applyProtection="1">
      <alignment vertical="center"/>
      <protection hidden="1"/>
    </xf>
    <xf numFmtId="0" fontId="23" fillId="0" borderId="0" xfId="0" applyFont="1" applyFill="1" applyBorder="1" applyProtection="1">
      <alignment vertical="center"/>
      <protection hidden="1"/>
    </xf>
    <xf numFmtId="0" fontId="22" fillId="0" borderId="0" xfId="0" applyFont="1">
      <alignment vertical="center"/>
    </xf>
    <xf numFmtId="0" fontId="21" fillId="0" borderId="0" xfId="0" applyFont="1" applyProtection="1">
      <alignment vertical="center"/>
    </xf>
    <xf numFmtId="0" fontId="21" fillId="0" borderId="0" xfId="0" applyFont="1" applyFill="1" applyProtection="1">
      <alignment vertical="center"/>
    </xf>
    <xf numFmtId="0" fontId="21" fillId="0" borderId="0" xfId="0" applyFont="1" applyFill="1">
      <alignment vertical="center"/>
    </xf>
    <xf numFmtId="0" fontId="22" fillId="0" borderId="0" xfId="0" applyFont="1" applyFill="1" applyProtection="1">
      <alignment vertical="center"/>
      <protection hidden="1"/>
    </xf>
    <xf numFmtId="0" fontId="21" fillId="0" borderId="0" xfId="0" applyFont="1">
      <alignment vertical="center"/>
    </xf>
    <xf numFmtId="0" fontId="0" fillId="0" borderId="0" xfId="0" applyFill="1" applyProtection="1">
      <alignment vertical="center"/>
      <protection hidden="1"/>
    </xf>
    <xf numFmtId="0" fontId="0" fillId="0" borderId="0" xfId="0" applyProtection="1">
      <alignment vertical="center"/>
      <protection hidden="1"/>
    </xf>
    <xf numFmtId="0" fontId="21" fillId="0" borderId="0" xfId="0" applyFont="1" applyAlignment="1" applyProtection="1">
      <alignment vertical="center" wrapText="1"/>
      <protection hidden="1"/>
    </xf>
    <xf numFmtId="0" fontId="22" fillId="0" borderId="11" xfId="0" applyFont="1" applyFill="1" applyBorder="1" applyProtection="1">
      <alignment vertical="center"/>
      <protection hidden="1"/>
    </xf>
    <xf numFmtId="0" fontId="22" fillId="0" borderId="12" xfId="0" applyFont="1" applyFill="1" applyBorder="1" applyProtection="1">
      <alignment vertical="center"/>
      <protection hidden="1"/>
    </xf>
    <xf numFmtId="0" fontId="22" fillId="24" borderId="13" xfId="0" applyFont="1" applyFill="1" applyBorder="1" applyProtection="1">
      <alignment vertical="center"/>
      <protection hidden="1"/>
    </xf>
    <xf numFmtId="0" fontId="22" fillId="24" borderId="14" xfId="0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Protection="1">
      <alignment vertical="center"/>
      <protection hidden="1"/>
    </xf>
    <xf numFmtId="0" fontId="22" fillId="25" borderId="13" xfId="0" applyFont="1" applyFill="1" applyBorder="1" applyProtection="1">
      <alignment vertical="center"/>
      <protection hidden="1"/>
    </xf>
    <xf numFmtId="0" fontId="22" fillId="25" borderId="14" xfId="0" applyFont="1" applyFill="1" applyBorder="1" applyAlignment="1" applyProtection="1">
      <alignment horizontal="center" vertical="center"/>
      <protection hidden="1"/>
    </xf>
    <xf numFmtId="0" fontId="22" fillId="26" borderId="13" xfId="0" applyFont="1" applyFill="1" applyBorder="1" applyProtection="1">
      <alignment vertical="center"/>
      <protection hidden="1"/>
    </xf>
    <xf numFmtId="0" fontId="22" fillId="26" borderId="14" xfId="0" applyFont="1" applyFill="1" applyBorder="1" applyAlignment="1" applyProtection="1">
      <alignment horizontal="center" vertical="center"/>
      <protection hidden="1"/>
    </xf>
    <xf numFmtId="0" fontId="22" fillId="0" borderId="15" xfId="0" applyFont="1" applyFill="1" applyBorder="1" applyAlignment="1" applyProtection="1">
      <alignment vertical="center"/>
      <protection hidden="1"/>
    </xf>
    <xf numFmtId="0" fontId="22" fillId="0" borderId="16" xfId="0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Protection="1">
      <alignment vertical="center"/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0" fillId="0" borderId="0" xfId="0" applyFill="1" applyProtection="1">
      <alignment vertical="center"/>
    </xf>
    <xf numFmtId="0" fontId="22" fillId="0" borderId="0" xfId="0" applyFont="1" applyFill="1" applyProtection="1">
      <alignment vertical="center"/>
    </xf>
    <xf numFmtId="0" fontId="21" fillId="0" borderId="11" xfId="0" applyFont="1" applyFill="1" applyBorder="1" applyProtection="1">
      <alignment vertical="center"/>
    </xf>
    <xf numFmtId="0" fontId="21" fillId="0" borderId="17" xfId="0" applyFont="1" applyFill="1" applyBorder="1" applyProtection="1">
      <alignment vertical="center"/>
    </xf>
    <xf numFmtId="0" fontId="21" fillId="0" borderId="12" xfId="0" applyFont="1" applyFill="1" applyBorder="1" applyProtection="1">
      <alignment vertical="center"/>
    </xf>
    <xf numFmtId="0" fontId="21" fillId="0" borderId="13" xfId="0" applyFont="1" applyFill="1" applyBorder="1" applyProtection="1">
      <alignment vertical="center"/>
    </xf>
    <xf numFmtId="0" fontId="21" fillId="0" borderId="18" xfId="0" applyFont="1" applyFill="1" applyBorder="1" applyProtection="1">
      <alignment vertical="center"/>
    </xf>
    <xf numFmtId="0" fontId="21" fillId="0" borderId="14" xfId="0" applyFont="1" applyFill="1" applyBorder="1" applyProtection="1">
      <alignment vertical="center"/>
    </xf>
    <xf numFmtId="0" fontId="21" fillId="0" borderId="19" xfId="0" applyFont="1" applyFill="1" applyBorder="1" applyProtection="1">
      <alignment vertical="center"/>
    </xf>
    <xf numFmtId="0" fontId="21" fillId="0" borderId="0" xfId="0" applyFont="1" applyFill="1" applyBorder="1" applyProtection="1">
      <alignment vertical="center"/>
    </xf>
    <xf numFmtId="0" fontId="21" fillId="0" borderId="20" xfId="0" applyFont="1" applyFill="1" applyBorder="1" applyProtection="1">
      <alignment vertical="center"/>
    </xf>
    <xf numFmtId="0" fontId="21" fillId="0" borderId="10" xfId="0" applyFont="1" applyFill="1" applyBorder="1" applyProtection="1">
      <alignment vertical="center"/>
    </xf>
    <xf numFmtId="0" fontId="21" fillId="0" borderId="19" xfId="0" applyFont="1" applyBorder="1" applyProtection="1">
      <alignment vertical="center"/>
    </xf>
    <xf numFmtId="0" fontId="21" fillId="0" borderId="10" xfId="0" applyFont="1" applyBorder="1" applyProtection="1">
      <alignment vertical="center"/>
    </xf>
    <xf numFmtId="0" fontId="21" fillId="0" borderId="14" xfId="0" applyFont="1" applyBorder="1" applyProtection="1">
      <alignment vertical="center"/>
      <protection hidden="1"/>
    </xf>
    <xf numFmtId="0" fontId="21" fillId="0" borderId="19" xfId="0" applyFont="1" applyBorder="1" applyProtection="1">
      <alignment vertical="center"/>
      <protection hidden="1"/>
    </xf>
    <xf numFmtId="0" fontId="21" fillId="0" borderId="10" xfId="0" applyFont="1" applyBorder="1" applyProtection="1">
      <alignment vertical="center"/>
      <protection hidden="1"/>
    </xf>
    <xf numFmtId="0" fontId="21" fillId="0" borderId="21" xfId="0" applyFont="1" applyBorder="1" applyProtection="1">
      <alignment vertical="center"/>
      <protection hidden="1"/>
    </xf>
    <xf numFmtId="0" fontId="22" fillId="27" borderId="24" xfId="0" applyFont="1" applyFill="1" applyBorder="1" applyProtection="1">
      <alignment vertical="center"/>
      <protection hidden="1"/>
    </xf>
    <xf numFmtId="0" fontId="22" fillId="27" borderId="23" xfId="0" applyFont="1" applyFill="1" applyBorder="1" applyAlignment="1" applyProtection="1">
      <alignment horizontal="center" vertical="center"/>
      <protection hidden="1"/>
    </xf>
    <xf numFmtId="0" fontId="0" fillId="28" borderId="0" xfId="0" applyFill="1">
      <alignment vertical="center"/>
    </xf>
    <xf numFmtId="0" fontId="0" fillId="29" borderId="10" xfId="0" applyFill="1" applyBorder="1">
      <alignment vertical="center"/>
    </xf>
    <xf numFmtId="0" fontId="0" fillId="29" borderId="10" xfId="0" applyFill="1" applyBorder="1" applyAlignment="1">
      <alignment horizontal="right" vertical="center"/>
    </xf>
    <xf numFmtId="0" fontId="21" fillId="0" borderId="25" xfId="0" applyFont="1" applyFill="1" applyBorder="1" applyProtection="1">
      <alignment vertical="center"/>
    </xf>
    <xf numFmtId="0" fontId="21" fillId="0" borderId="22" xfId="0" applyFont="1" applyBorder="1" applyProtection="1">
      <alignment vertical="center"/>
      <protection hidden="1"/>
    </xf>
    <xf numFmtId="0" fontId="21" fillId="0" borderId="23" xfId="0" applyFont="1" applyBorder="1" applyProtection="1">
      <alignment vertical="center"/>
      <protection hidden="1"/>
    </xf>
    <xf numFmtId="0" fontId="28" fillId="0" borderId="0" xfId="0" applyFont="1" applyFill="1" applyProtection="1">
      <alignment vertical="center"/>
      <protection locked="0" hidden="1"/>
    </xf>
    <xf numFmtId="0" fontId="0" fillId="30" borderId="0" xfId="0" applyFill="1" applyProtection="1">
      <alignment vertical="center"/>
    </xf>
    <xf numFmtId="0" fontId="27" fillId="30" borderId="0" xfId="0" applyFont="1" applyFill="1" applyProtection="1">
      <alignment vertical="center"/>
    </xf>
    <xf numFmtId="0" fontId="29" fillId="30" borderId="0" xfId="0" applyFont="1" applyFill="1" applyProtection="1">
      <alignment vertical="center"/>
    </xf>
    <xf numFmtId="0" fontId="30" fillId="31" borderId="26" xfId="0" applyFont="1" applyFill="1" applyBorder="1" applyAlignment="1" applyProtection="1">
      <alignment vertical="center"/>
    </xf>
    <xf numFmtId="0" fontId="31" fillId="31" borderId="27" xfId="0" applyFont="1" applyFill="1" applyBorder="1" applyAlignment="1" applyProtection="1">
      <alignment vertical="center"/>
    </xf>
    <xf numFmtId="0" fontId="31" fillId="31" borderId="27" xfId="0" applyFont="1" applyFill="1" applyBorder="1" applyAlignment="1" applyProtection="1">
      <alignment horizontal="right" vertical="center"/>
    </xf>
    <xf numFmtId="0" fontId="23" fillId="31" borderId="27" xfId="0" applyFont="1" applyFill="1" applyBorder="1" applyAlignment="1" applyProtection="1">
      <alignment vertical="center"/>
    </xf>
    <xf numFmtId="0" fontId="24" fillId="31" borderId="28" xfId="0" applyFont="1" applyFill="1" applyBorder="1" applyAlignment="1" applyProtection="1">
      <alignment horizontal="right" vertical="center"/>
    </xf>
    <xf numFmtId="0" fontId="32" fillId="24" borderId="17" xfId="0" applyFont="1" applyFill="1" applyBorder="1" applyProtection="1">
      <alignment vertical="center"/>
    </xf>
    <xf numFmtId="0" fontId="32" fillId="25" borderId="18" xfId="0" applyFont="1" applyFill="1" applyBorder="1" applyProtection="1">
      <alignment vertical="center"/>
    </xf>
    <xf numFmtId="0" fontId="32" fillId="32" borderId="18" xfId="0" applyFont="1" applyFill="1" applyBorder="1" applyProtection="1">
      <alignment vertical="center"/>
    </xf>
    <xf numFmtId="0" fontId="32" fillId="27" borderId="29" xfId="0" applyFont="1" applyFill="1" applyBorder="1" applyProtection="1">
      <alignment vertical="center"/>
    </xf>
    <xf numFmtId="0" fontId="0" fillId="30" borderId="0" xfId="0" applyFill="1" applyAlignment="1" applyProtection="1">
      <alignment vertical="center" wrapText="1"/>
    </xf>
    <xf numFmtId="0" fontId="25" fillId="33" borderId="30" xfId="0" applyFont="1" applyFill="1" applyBorder="1" applyAlignment="1" applyProtection="1">
      <alignment horizontal="center" vertical="center"/>
      <protection locked="0"/>
    </xf>
    <xf numFmtId="0" fontId="25" fillId="33" borderId="31" xfId="0" applyFont="1" applyFill="1" applyBorder="1" applyAlignment="1" applyProtection="1">
      <alignment horizontal="center" vertical="center"/>
      <protection locked="0"/>
    </xf>
    <xf numFmtId="0" fontId="25" fillId="34" borderId="31" xfId="0" applyFont="1" applyFill="1" applyBorder="1" applyAlignment="1" applyProtection="1">
      <alignment horizontal="center" vertical="center"/>
      <protection locked="0"/>
    </xf>
    <xf numFmtId="0" fontId="25" fillId="33" borderId="32" xfId="0" applyFont="1" applyFill="1" applyBorder="1" applyAlignment="1" applyProtection="1">
      <alignment horizontal="center" vertical="center"/>
      <protection locked="0"/>
    </xf>
    <xf numFmtId="0" fontId="25" fillId="30" borderId="33" xfId="0" applyFont="1" applyFill="1" applyBorder="1" applyAlignment="1" applyProtection="1">
      <alignment horizontal="center" vertical="center"/>
    </xf>
    <xf numFmtId="0" fontId="0" fillId="35" borderId="33" xfId="0" applyFill="1" applyBorder="1" applyProtection="1">
      <alignment vertical="center"/>
    </xf>
    <xf numFmtId="0" fontId="25" fillId="35" borderId="34" xfId="0" applyFont="1" applyFill="1" applyBorder="1" applyAlignment="1" applyProtection="1">
      <alignment horizontal="right" vertical="center"/>
      <protection locked="0"/>
    </xf>
    <xf numFmtId="0" fontId="33" fillId="30" borderId="36" xfId="0" applyFont="1" applyFill="1" applyBorder="1" applyAlignment="1" applyProtection="1">
      <alignment horizontal="center" vertical="center"/>
    </xf>
    <xf numFmtId="0" fontId="0" fillId="0" borderId="0" xfId="0" applyFont="1">
      <alignment vertical="center"/>
    </xf>
    <xf numFmtId="0" fontId="1" fillId="25" borderId="18" xfId="0" applyFont="1" applyFill="1" applyBorder="1" applyProtection="1">
      <alignment vertical="center"/>
    </xf>
    <xf numFmtId="0" fontId="1" fillId="32" borderId="18" xfId="0" applyFont="1" applyFill="1" applyBorder="1" applyProtection="1">
      <alignment vertical="center"/>
    </xf>
    <xf numFmtId="0" fontId="35" fillId="30" borderId="0" xfId="0" applyFont="1" applyFill="1" applyProtection="1">
      <alignment vertical="center"/>
    </xf>
    <xf numFmtId="0" fontId="0" fillId="24" borderId="11" xfId="0" applyFont="1" applyFill="1" applyBorder="1" applyProtection="1">
      <alignment vertical="center"/>
    </xf>
    <xf numFmtId="0" fontId="0" fillId="24" borderId="17" xfId="0" applyFont="1" applyFill="1" applyBorder="1" applyProtection="1">
      <alignment vertical="center"/>
    </xf>
    <xf numFmtId="0" fontId="0" fillId="25" borderId="13" xfId="0" applyFont="1" applyFill="1" applyBorder="1" applyProtection="1">
      <alignment vertical="center"/>
    </xf>
    <xf numFmtId="0" fontId="0" fillId="32" borderId="13" xfId="0" applyFont="1" applyFill="1" applyBorder="1" applyProtection="1">
      <alignment vertical="center"/>
    </xf>
    <xf numFmtId="0" fontId="0" fillId="27" borderId="24" xfId="0" applyFont="1" applyFill="1" applyBorder="1" applyProtection="1">
      <alignment vertical="center"/>
    </xf>
    <xf numFmtId="0" fontId="1" fillId="27" borderId="29" xfId="0" applyFont="1" applyFill="1" applyBorder="1" applyProtection="1">
      <alignment vertical="center"/>
    </xf>
    <xf numFmtId="0" fontId="25" fillId="35" borderId="33" xfId="0" applyFont="1" applyFill="1" applyBorder="1" applyAlignment="1" applyProtection="1">
      <alignment horizontal="right" vertical="center"/>
      <protection locked="0"/>
    </xf>
    <xf numFmtId="0" fontId="21" fillId="0" borderId="14" xfId="0" applyFont="1" applyBorder="1">
      <alignment vertical="center"/>
    </xf>
    <xf numFmtId="0" fontId="21" fillId="0" borderId="47" xfId="0" applyFont="1" applyBorder="1">
      <alignment vertical="center"/>
    </xf>
    <xf numFmtId="0" fontId="21" fillId="0" borderId="48" xfId="0" applyFont="1" applyBorder="1">
      <alignment vertical="center"/>
    </xf>
    <xf numFmtId="0" fontId="21" fillId="0" borderId="45" xfId="0" applyFont="1" applyFill="1" applyBorder="1" applyProtection="1">
      <alignment vertical="center"/>
    </xf>
    <xf numFmtId="0" fontId="34" fillId="35" borderId="33" xfId="0" applyFont="1" applyFill="1" applyBorder="1" applyAlignment="1" applyProtection="1">
      <alignment horizontal="right" vertical="center"/>
      <protection locked="0"/>
    </xf>
    <xf numFmtId="0" fontId="0" fillId="36" borderId="10" xfId="0" applyFill="1" applyBorder="1">
      <alignment vertical="center"/>
    </xf>
    <xf numFmtId="0" fontId="21" fillId="0" borderId="46" xfId="0" applyFont="1" applyBorder="1" applyAlignment="1" applyProtection="1">
      <alignment vertical="center"/>
      <protection hidden="1"/>
    </xf>
    <xf numFmtId="0" fontId="21" fillId="0" borderId="10" xfId="0" applyFont="1" applyBorder="1" applyAlignment="1" applyProtection="1">
      <alignment vertical="center"/>
      <protection hidden="1"/>
    </xf>
    <xf numFmtId="0" fontId="0" fillId="28" borderId="0" xfId="0" applyFont="1" applyFill="1">
      <alignment vertical="center"/>
    </xf>
    <xf numFmtId="0" fontId="0" fillId="29" borderId="10" xfId="0" applyFont="1" applyFill="1" applyBorder="1">
      <alignment vertical="center"/>
    </xf>
    <xf numFmtId="0" fontId="0" fillId="0" borderId="10" xfId="0" applyFont="1" applyBorder="1">
      <alignment vertical="center"/>
    </xf>
    <xf numFmtId="0" fontId="0" fillId="29" borderId="10" xfId="0" applyFont="1" applyFill="1" applyBorder="1" applyAlignment="1">
      <alignment horizontal="right" vertical="center"/>
    </xf>
    <xf numFmtId="0" fontId="0" fillId="0" borderId="10" xfId="0" applyFont="1" applyFill="1" applyBorder="1">
      <alignment vertical="center"/>
    </xf>
    <xf numFmtId="176" fontId="25" fillId="35" borderId="35" xfId="0" quotePrefix="1" applyNumberFormat="1" applyFont="1" applyFill="1" applyBorder="1" applyAlignment="1" applyProtection="1">
      <alignment horizontal="left" vertical="center"/>
      <protection locked="0"/>
    </xf>
    <xf numFmtId="0" fontId="21" fillId="0" borderId="19" xfId="0" applyFont="1" applyBorder="1">
      <alignment vertical="center"/>
    </xf>
    <xf numFmtId="0" fontId="21" fillId="0" borderId="45" xfId="0" applyFont="1" applyBorder="1">
      <alignment vertical="center"/>
    </xf>
    <xf numFmtId="0" fontId="21" fillId="0" borderId="25" xfId="0" applyFont="1" applyBorder="1">
      <alignment vertical="center"/>
    </xf>
    <xf numFmtId="0" fontId="21" fillId="0" borderId="10" xfId="0" applyFont="1" applyBorder="1">
      <alignment vertical="center"/>
    </xf>
    <xf numFmtId="0" fontId="0" fillId="37" borderId="0" xfId="0" applyFill="1">
      <alignment vertical="center"/>
    </xf>
    <xf numFmtId="0" fontId="37" fillId="35" borderId="34" xfId="0" applyFont="1" applyFill="1" applyBorder="1" applyAlignment="1" applyProtection="1">
      <alignment horizontal="left" vertical="distributed"/>
      <protection locked="0"/>
    </xf>
    <xf numFmtId="0" fontId="37" fillId="35" borderId="35" xfId="0" applyFont="1" applyFill="1" applyBorder="1" applyAlignment="1" applyProtection="1">
      <alignment horizontal="left" vertical="distributed"/>
      <protection locked="0"/>
    </xf>
    <xf numFmtId="177" fontId="27" fillId="35" borderId="34" xfId="0" applyNumberFormat="1" applyFont="1" applyFill="1" applyBorder="1" applyAlignment="1" applyProtection="1">
      <alignment horizontal="center" vertical="center"/>
      <protection locked="0"/>
    </xf>
    <xf numFmtId="177" fontId="27" fillId="35" borderId="35" xfId="0" applyNumberFormat="1" applyFont="1" applyFill="1" applyBorder="1" applyAlignment="1" applyProtection="1">
      <alignment horizontal="center" vertical="center"/>
      <protection locked="0"/>
    </xf>
    <xf numFmtId="0" fontId="34" fillId="33" borderId="34" xfId="0" applyFont="1" applyFill="1" applyBorder="1" applyAlignment="1" applyProtection="1">
      <alignment horizontal="center" vertical="center" shrinkToFit="1"/>
      <protection locked="0"/>
    </xf>
    <xf numFmtId="0" fontId="34" fillId="33" borderId="36" xfId="0" applyFont="1" applyFill="1" applyBorder="1" applyAlignment="1" applyProtection="1">
      <alignment horizontal="center" vertical="center" shrinkToFit="1"/>
      <protection locked="0"/>
    </xf>
    <xf numFmtId="0" fontId="34" fillId="33" borderId="35" xfId="0" applyFont="1" applyFill="1" applyBorder="1" applyAlignment="1" applyProtection="1">
      <alignment horizontal="center" vertical="center" shrinkToFit="1"/>
      <protection locked="0"/>
    </xf>
    <xf numFmtId="0" fontId="0" fillId="30" borderId="0" xfId="0" applyFill="1" applyAlignment="1" applyProtection="1">
      <alignment horizontal="center" vertical="center" wrapText="1"/>
    </xf>
    <xf numFmtId="0" fontId="0" fillId="30" borderId="37" xfId="0" applyFill="1" applyBorder="1" applyAlignment="1" applyProtection="1">
      <alignment horizontal="center" vertical="center" wrapText="1"/>
    </xf>
    <xf numFmtId="0" fontId="27" fillId="33" borderId="26" xfId="0" applyFont="1" applyFill="1" applyBorder="1" applyAlignment="1" applyProtection="1">
      <alignment horizontal="center" vertical="center"/>
      <protection locked="0"/>
    </xf>
    <xf numFmtId="0" fontId="27" fillId="33" borderId="28" xfId="0" applyFont="1" applyFill="1" applyBorder="1" applyAlignment="1" applyProtection="1">
      <alignment horizontal="center" vertical="center"/>
      <protection locked="0"/>
    </xf>
    <xf numFmtId="0" fontId="27" fillId="33" borderId="21" xfId="0" applyFont="1" applyFill="1" applyBorder="1" applyAlignment="1" applyProtection="1">
      <alignment horizontal="center" vertical="center"/>
      <protection locked="0"/>
    </xf>
    <xf numFmtId="0" fontId="27" fillId="33" borderId="38" xfId="0" applyFont="1" applyFill="1" applyBorder="1" applyAlignment="1" applyProtection="1">
      <alignment horizontal="center" vertical="center"/>
      <protection locked="0"/>
    </xf>
    <xf numFmtId="0" fontId="32" fillId="24" borderId="39" xfId="0" applyFont="1" applyFill="1" applyBorder="1" applyAlignment="1" applyProtection="1">
      <alignment horizontal="center" vertical="center"/>
    </xf>
    <xf numFmtId="0" fontId="32" fillId="24" borderId="17" xfId="0" applyFont="1" applyFill="1" applyBorder="1" applyAlignment="1" applyProtection="1">
      <alignment horizontal="center" vertical="center"/>
    </xf>
    <xf numFmtId="0" fontId="32" fillId="24" borderId="40" xfId="0" applyFont="1" applyFill="1" applyBorder="1" applyAlignment="1" applyProtection="1">
      <alignment horizontal="center" vertical="center"/>
    </xf>
    <xf numFmtId="0" fontId="32" fillId="25" borderId="41" xfId="0" applyFont="1" applyFill="1" applyBorder="1" applyAlignment="1" applyProtection="1">
      <alignment horizontal="center" vertical="center"/>
    </xf>
    <xf numFmtId="0" fontId="32" fillId="25" borderId="18" xfId="0" applyFont="1" applyFill="1" applyBorder="1" applyAlignment="1" applyProtection="1">
      <alignment horizontal="center" vertical="center"/>
    </xf>
    <xf numFmtId="0" fontId="32" fillId="25" borderId="42" xfId="0" applyFont="1" applyFill="1" applyBorder="1" applyAlignment="1" applyProtection="1">
      <alignment horizontal="center" vertical="center"/>
    </xf>
    <xf numFmtId="0" fontId="32" fillId="26" borderId="41" xfId="0" applyFont="1" applyFill="1" applyBorder="1" applyAlignment="1" applyProtection="1">
      <alignment horizontal="center" vertical="center"/>
    </xf>
    <xf numFmtId="0" fontId="32" fillId="26" borderId="18" xfId="0" applyFont="1" applyFill="1" applyBorder="1" applyAlignment="1" applyProtection="1">
      <alignment horizontal="center" vertical="center"/>
    </xf>
    <xf numFmtId="0" fontId="32" fillId="26" borderId="42" xfId="0" applyFont="1" applyFill="1" applyBorder="1" applyAlignment="1" applyProtection="1">
      <alignment horizontal="center" vertical="center"/>
    </xf>
    <xf numFmtId="0" fontId="32" fillId="27" borderId="43" xfId="0" applyFont="1" applyFill="1" applyBorder="1" applyAlignment="1" applyProtection="1">
      <alignment horizontal="center" vertical="center"/>
    </xf>
    <xf numFmtId="0" fontId="32" fillId="27" borderId="29" xfId="0" applyFont="1" applyFill="1" applyBorder="1" applyAlignment="1" applyProtection="1">
      <alignment horizontal="center" vertical="center"/>
    </xf>
    <xf numFmtId="0" fontId="32" fillId="27" borderId="44" xfId="0" applyFont="1" applyFill="1" applyBorder="1" applyAlignment="1" applyProtection="1">
      <alignment horizontal="center" vertical="center"/>
    </xf>
    <xf numFmtId="0" fontId="34" fillId="33" borderId="34" xfId="0" applyFont="1" applyFill="1" applyBorder="1" applyAlignment="1" applyProtection="1">
      <alignment horizontal="center" vertical="center"/>
      <protection locked="0"/>
    </xf>
    <xf numFmtId="0" fontId="34" fillId="33" borderId="35" xfId="0" applyFont="1" applyFill="1" applyBorder="1" applyAlignment="1" applyProtection="1">
      <alignment horizontal="center" vertical="center"/>
      <protection locked="0"/>
    </xf>
    <xf numFmtId="0" fontId="26" fillId="0" borderId="0" xfId="0" applyFont="1" applyFill="1" applyAlignment="1" applyProtection="1">
      <alignment vertical="center"/>
      <protection hidden="1"/>
    </xf>
    <xf numFmtId="0" fontId="21" fillId="0" borderId="0" xfId="0" applyFont="1" applyFill="1" applyAlignment="1" applyProtection="1">
      <alignment vertical="center" wrapText="1"/>
    </xf>
    <xf numFmtId="0" fontId="21" fillId="0" borderId="0" xfId="0" applyFont="1" applyAlignment="1" applyProtection="1">
      <alignment vertical="center" wrapText="1"/>
      <protection hidden="1"/>
    </xf>
    <xf numFmtId="14" fontId="0" fillId="0" borderId="0" xfId="0" applyNumberFormat="1" applyAlignment="1">
      <alignment horizontal="center" vertical="center"/>
    </xf>
  </cellXfs>
  <cellStyles count="42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良い" xfId="41" builtinId="26" customBuiltin="1"/>
  </cellStyles>
  <dxfs count="5">
    <dxf>
      <fill>
        <patternFill>
          <bgColor rgb="FFCCECFF"/>
        </patternFill>
      </fill>
    </dxf>
    <dxf>
      <fill>
        <patternFill>
          <bgColor theme="0" tint="-0.14996795556505021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B3FF"/>
      <rgbColor rgb="00FFFF66"/>
      <rgbColor rgb="0000FFFF"/>
      <rgbColor rgb="00800080"/>
      <rgbColor rgb="00800000"/>
      <rgbColor rgb="0099FF6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9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charts/_rels/char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g"/><Relationship Id="rId3" Type="http://schemas.openxmlformats.org/officeDocument/2006/relationships/image" Target="../media/image30.jpg"/><Relationship Id="rId7" Type="http://schemas.openxmlformats.org/officeDocument/2006/relationships/image" Target="../media/image34.jpg"/><Relationship Id="rId2" Type="http://schemas.openxmlformats.org/officeDocument/2006/relationships/image" Target="../media/image29.jpg"/><Relationship Id="rId1" Type="http://schemas.openxmlformats.org/officeDocument/2006/relationships/image" Target="../media/image28.jpg"/><Relationship Id="rId6" Type="http://schemas.openxmlformats.org/officeDocument/2006/relationships/image" Target="../media/image33.jpg"/><Relationship Id="rId5" Type="http://schemas.openxmlformats.org/officeDocument/2006/relationships/image" Target="../media/image32.jpg"/><Relationship Id="rId10" Type="http://schemas.openxmlformats.org/officeDocument/2006/relationships/image" Target="../media/image37.jpg"/><Relationship Id="rId4" Type="http://schemas.openxmlformats.org/officeDocument/2006/relationships/image" Target="../media/image31.jpg"/><Relationship Id="rId9" Type="http://schemas.openxmlformats.org/officeDocument/2006/relationships/image" Target="../media/image36.jpg"/></Relationships>
</file>

<file path=xl/charts/_rels/chart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11" Type="http://schemas.openxmlformats.org/officeDocument/2006/relationships/image" Target="../media/image10.jpeg"/><Relationship Id="rId5" Type="http://schemas.openxmlformats.org/officeDocument/2006/relationships/image" Target="../media/image15.jpeg"/><Relationship Id="rId10" Type="http://schemas.openxmlformats.org/officeDocument/2006/relationships/image" Target="../media/image26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jpg"/><Relationship Id="rId1" Type="http://schemas.openxmlformats.org/officeDocument/2006/relationships/image" Target="../media/image38.jpg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9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g"/><Relationship Id="rId1" Type="http://schemas.openxmlformats.org/officeDocument/2006/relationships/image" Target="../media/image22.jpg"/></Relationships>
</file>

<file path=xl/charts/_rels/char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9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charts/_rels/chart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11" Type="http://schemas.openxmlformats.org/officeDocument/2006/relationships/image" Target="../media/image26.jpeg"/><Relationship Id="rId5" Type="http://schemas.openxmlformats.org/officeDocument/2006/relationships/image" Target="../media/image14.jpeg"/><Relationship Id="rId10" Type="http://schemas.openxmlformats.org/officeDocument/2006/relationships/image" Target="../media/image19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73420273384"/>
          <c:y val="0.34189461031860635"/>
          <c:w val="0.86533810041480552"/>
          <c:h val="0.54703137650977018"/>
        </c:manualLayout>
      </c:layout>
      <c:barChart>
        <c:barDir val="col"/>
        <c:grouping val="stacked"/>
        <c:varyColors val="0"/>
        <c:ser>
          <c:idx val="0"/>
          <c:order val="0"/>
          <c:spPr>
            <a:blipFill dpi="0" rotWithShape="0">
              <a:blip xmlns:r="http://schemas.openxmlformats.org/officeDocument/2006/relationships" r:embed="rId1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環境性能表示!$AW$11:$AX$11</c:f>
              <c:numCache>
                <c:formatCode>General</c:formatCode>
                <c:ptCount val="2"/>
                <c:pt idx="0">
                  <c:v>#N/A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CD-43F3-A7D4-2D6560580400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2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環境性能表示!$AW$12:$AX$12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CD-43F3-A7D4-2D6560580400}"/>
            </c:ext>
          </c:extLst>
        </c:ser>
        <c:ser>
          <c:idx val="2"/>
          <c:order val="2"/>
          <c:spPr>
            <a:blipFill dpi="0" rotWithShape="0">
              <a:blip xmlns:r="http://schemas.openxmlformats.org/officeDocument/2006/relationships" r:embed="rId3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環境性能表示!$AW$13:$AX$13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CD-43F3-A7D4-2D6560580400}"/>
            </c:ext>
          </c:extLst>
        </c:ser>
        <c:ser>
          <c:idx val="3"/>
          <c:order val="3"/>
          <c:spPr>
            <a:blipFill dpi="0" rotWithShape="0">
              <a:blip xmlns:r="http://schemas.openxmlformats.org/officeDocument/2006/relationships" r:embed="rId4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環境性能表示!$AW$14:$AX$14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CD-43F3-A7D4-2D6560580400}"/>
            </c:ext>
          </c:extLst>
        </c:ser>
        <c:ser>
          <c:idx val="4"/>
          <c:order val="4"/>
          <c:spPr>
            <a:blipFill dpi="0" rotWithShape="0">
              <a:blip xmlns:r="http://schemas.openxmlformats.org/officeDocument/2006/relationships" r:embed="rId5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環境性能表示!$AW$15:$AX$15</c:f>
              <c:numCache>
                <c:formatCode>General</c:formatCode>
                <c:ptCount val="2"/>
                <c:pt idx="0">
                  <c:v>#N/A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CD-43F3-A7D4-2D6560580400}"/>
            </c:ext>
          </c:extLst>
        </c:ser>
        <c:ser>
          <c:idx val="5"/>
          <c:order val="5"/>
          <c:spPr>
            <a:blipFill dpi="0" rotWithShape="0">
              <a:blip xmlns:r="http://schemas.openxmlformats.org/officeDocument/2006/relationships" r:embed="rId6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環境性能表示!$AW$16:$AX$16</c:f>
              <c:numCache>
                <c:formatCode>General</c:formatCode>
                <c:ptCount val="2"/>
                <c:pt idx="0">
                  <c:v>#N/A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CD-43F3-A7D4-2D6560580400}"/>
            </c:ext>
          </c:extLst>
        </c:ser>
        <c:ser>
          <c:idx val="6"/>
          <c:order val="6"/>
          <c:spPr>
            <a:blipFill dpi="0" rotWithShape="0">
              <a:blip xmlns:r="http://schemas.openxmlformats.org/officeDocument/2006/relationships" r:embed="rId7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環境性能表示!$AW$17:$AX$17</c:f>
              <c:numCache>
                <c:formatCode>General</c:formatCode>
                <c:ptCount val="2"/>
                <c:pt idx="0">
                  <c:v>#N/A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CD-43F3-A7D4-2D6560580400}"/>
            </c:ext>
          </c:extLst>
        </c:ser>
        <c:ser>
          <c:idx val="7"/>
          <c:order val="7"/>
          <c:spPr>
            <a:blipFill dpi="0" rotWithShape="0">
              <a:blip xmlns:r="http://schemas.openxmlformats.org/officeDocument/2006/relationships" r:embed="rId8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環境性能表示!$AW$18:$AX$18</c:f>
              <c:numCache>
                <c:formatCode>General</c:formatCode>
                <c:ptCount val="2"/>
                <c:pt idx="0">
                  <c:v>#N/A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CD-43F3-A7D4-2D6560580400}"/>
            </c:ext>
          </c:extLst>
        </c:ser>
        <c:ser>
          <c:idx val="8"/>
          <c:order val="8"/>
          <c:spPr>
            <a:blipFill dpi="0" rotWithShape="0">
              <a:blip xmlns:r="http://schemas.openxmlformats.org/officeDocument/2006/relationships" r:embed="rId9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環境性能表示!$AW$19:$AX$19</c:f>
              <c:numCache>
                <c:formatCode>General</c:formatCode>
                <c:ptCount val="2"/>
                <c:pt idx="0">
                  <c:v>#N/A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CD-43F3-A7D4-2D6560580400}"/>
            </c:ext>
          </c:extLst>
        </c:ser>
        <c:ser>
          <c:idx val="9"/>
          <c:order val="9"/>
          <c:spPr>
            <a:blipFill dpi="0" rotWithShape="0">
              <a:blip xmlns:r="http://schemas.openxmlformats.org/officeDocument/2006/relationships" r:embed="rId10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環境性能表示!$AW$20:$AX$20</c:f>
              <c:numCache>
                <c:formatCode>General</c:formatCode>
                <c:ptCount val="2"/>
                <c:pt idx="0">
                  <c:v>#N/A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CD-43F3-A7D4-2D6560580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5936544"/>
        <c:axId val="305935368"/>
      </c:barChart>
      <c:catAx>
        <c:axId val="305936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5935368"/>
        <c:crosses val="autoZero"/>
        <c:auto val="1"/>
        <c:lblAlgn val="ctr"/>
        <c:lblOffset val="100"/>
        <c:noMultiLvlLbl val="0"/>
      </c:catAx>
      <c:valAx>
        <c:axId val="305935368"/>
        <c:scaling>
          <c:orientation val="minMax"/>
          <c:max val="1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305936544"/>
        <c:crosses val="autoZero"/>
        <c:crossBetween val="between"/>
        <c:majorUnit val="1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73420273384"/>
          <c:y val="0.34189461031860635"/>
          <c:w val="0.58480367101366926"/>
          <c:h val="0.54703137650977018"/>
        </c:manualLayout>
      </c:layout>
      <c:barChart>
        <c:barDir val="col"/>
        <c:grouping val="stacked"/>
        <c:varyColors val="0"/>
        <c:ser>
          <c:idx val="0"/>
          <c:order val="0"/>
          <c:spPr>
            <a:blipFill dpi="0" rotWithShape="0">
              <a:blip xmlns:r="http://schemas.openxmlformats.org/officeDocument/2006/relationships" r:embed="rId1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環境性能表示!$AE$10:$AH$10</c:f>
              <c:strCache>
                <c:ptCount val="4"/>
                <c:pt idx="0">
                  <c:v>前10の位</c:v>
                </c:pt>
                <c:pt idx="1">
                  <c:v>前1の位</c:v>
                </c:pt>
                <c:pt idx="2">
                  <c:v>後100の位</c:v>
                </c:pt>
                <c:pt idx="3">
                  <c:v>後10の位</c:v>
                </c:pt>
              </c:strCache>
            </c:strRef>
          </c:cat>
          <c:val>
            <c:numRef>
              <c:f>環境性能表示!$AE$11:$AH$11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7-4C33-8C15-8E70FEF15861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2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環境性能表示!$AE$10:$AH$10</c:f>
              <c:strCache>
                <c:ptCount val="4"/>
                <c:pt idx="0">
                  <c:v>前10の位</c:v>
                </c:pt>
                <c:pt idx="1">
                  <c:v>前1の位</c:v>
                </c:pt>
                <c:pt idx="2">
                  <c:v>後100の位</c:v>
                </c:pt>
                <c:pt idx="3">
                  <c:v>後10の位</c:v>
                </c:pt>
              </c:strCache>
            </c:strRef>
          </c:cat>
          <c:val>
            <c:numRef>
              <c:f>環境性能表示!$AE$12:$AH$12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7-4C33-8C15-8E70FEF15861}"/>
            </c:ext>
          </c:extLst>
        </c:ser>
        <c:ser>
          <c:idx val="2"/>
          <c:order val="2"/>
          <c:spPr>
            <a:blipFill dpi="0" rotWithShape="0">
              <a:blip xmlns:r="http://schemas.openxmlformats.org/officeDocument/2006/relationships" r:embed="rId3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環境性能表示!$AE$10:$AH$10</c:f>
              <c:strCache>
                <c:ptCount val="4"/>
                <c:pt idx="0">
                  <c:v>前10の位</c:v>
                </c:pt>
                <c:pt idx="1">
                  <c:v>前1の位</c:v>
                </c:pt>
                <c:pt idx="2">
                  <c:v>後100の位</c:v>
                </c:pt>
                <c:pt idx="3">
                  <c:v>後10の位</c:v>
                </c:pt>
              </c:strCache>
            </c:strRef>
          </c:cat>
          <c:val>
            <c:numRef>
              <c:f>環境性能表示!$AE$13:$AH$13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27-4C33-8C15-8E70FEF15861}"/>
            </c:ext>
          </c:extLst>
        </c:ser>
        <c:ser>
          <c:idx val="3"/>
          <c:order val="3"/>
          <c:spPr>
            <a:blipFill dpi="0" rotWithShape="0">
              <a:blip xmlns:r="http://schemas.openxmlformats.org/officeDocument/2006/relationships" r:embed="rId4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環境性能表示!$AE$10:$AH$10</c:f>
              <c:strCache>
                <c:ptCount val="4"/>
                <c:pt idx="0">
                  <c:v>前10の位</c:v>
                </c:pt>
                <c:pt idx="1">
                  <c:v>前1の位</c:v>
                </c:pt>
                <c:pt idx="2">
                  <c:v>後100の位</c:v>
                </c:pt>
                <c:pt idx="3">
                  <c:v>後10の位</c:v>
                </c:pt>
              </c:strCache>
            </c:strRef>
          </c:cat>
          <c:val>
            <c:numRef>
              <c:f>環境性能表示!$AE$14:$AH$14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27-4C33-8C15-8E70FEF15861}"/>
            </c:ext>
          </c:extLst>
        </c:ser>
        <c:ser>
          <c:idx val="4"/>
          <c:order val="4"/>
          <c:spPr>
            <a:blipFill dpi="0" rotWithShape="0">
              <a:blip xmlns:r="http://schemas.openxmlformats.org/officeDocument/2006/relationships" r:embed="rId5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環境性能表示!$AE$10:$AH$10</c:f>
              <c:strCache>
                <c:ptCount val="4"/>
                <c:pt idx="0">
                  <c:v>前10の位</c:v>
                </c:pt>
                <c:pt idx="1">
                  <c:v>前1の位</c:v>
                </c:pt>
                <c:pt idx="2">
                  <c:v>後100の位</c:v>
                </c:pt>
                <c:pt idx="3">
                  <c:v>後10の位</c:v>
                </c:pt>
              </c:strCache>
            </c:strRef>
          </c:cat>
          <c:val>
            <c:numRef>
              <c:f>環境性能表示!$AE$15:$AH$15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27-4C33-8C15-8E70FEF15861}"/>
            </c:ext>
          </c:extLst>
        </c:ser>
        <c:ser>
          <c:idx val="5"/>
          <c:order val="5"/>
          <c:spPr>
            <a:blipFill dpi="0" rotWithShape="0">
              <a:blip xmlns:r="http://schemas.openxmlformats.org/officeDocument/2006/relationships" r:embed="rId6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環境性能表示!$AE$10:$AH$10</c:f>
              <c:strCache>
                <c:ptCount val="4"/>
                <c:pt idx="0">
                  <c:v>前10の位</c:v>
                </c:pt>
                <c:pt idx="1">
                  <c:v>前1の位</c:v>
                </c:pt>
                <c:pt idx="2">
                  <c:v>後100の位</c:v>
                </c:pt>
                <c:pt idx="3">
                  <c:v>後10の位</c:v>
                </c:pt>
              </c:strCache>
            </c:strRef>
          </c:cat>
          <c:val>
            <c:numRef>
              <c:f>環境性能表示!$AE$16:$AH$16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7-4C33-8C15-8E70FEF15861}"/>
            </c:ext>
          </c:extLst>
        </c:ser>
        <c:ser>
          <c:idx val="6"/>
          <c:order val="6"/>
          <c:spPr>
            <a:blipFill dpi="0" rotWithShape="0">
              <a:blip xmlns:r="http://schemas.openxmlformats.org/officeDocument/2006/relationships" r:embed="rId7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環境性能表示!$AE$10:$AH$10</c:f>
              <c:strCache>
                <c:ptCount val="4"/>
                <c:pt idx="0">
                  <c:v>前10の位</c:v>
                </c:pt>
                <c:pt idx="1">
                  <c:v>前1の位</c:v>
                </c:pt>
                <c:pt idx="2">
                  <c:v>後100の位</c:v>
                </c:pt>
                <c:pt idx="3">
                  <c:v>後10の位</c:v>
                </c:pt>
              </c:strCache>
            </c:strRef>
          </c:cat>
          <c:val>
            <c:numRef>
              <c:f>環境性能表示!$AE$17:$AH$17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27-4C33-8C15-8E70FEF15861}"/>
            </c:ext>
          </c:extLst>
        </c:ser>
        <c:ser>
          <c:idx val="7"/>
          <c:order val="7"/>
          <c:spPr>
            <a:blipFill dpi="0" rotWithShape="0">
              <a:blip xmlns:r="http://schemas.openxmlformats.org/officeDocument/2006/relationships" r:embed="rId8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環境性能表示!$AE$10:$AH$10</c:f>
              <c:strCache>
                <c:ptCount val="4"/>
                <c:pt idx="0">
                  <c:v>前10の位</c:v>
                </c:pt>
                <c:pt idx="1">
                  <c:v>前1の位</c:v>
                </c:pt>
                <c:pt idx="2">
                  <c:v>後100の位</c:v>
                </c:pt>
                <c:pt idx="3">
                  <c:v>後10の位</c:v>
                </c:pt>
              </c:strCache>
            </c:strRef>
          </c:cat>
          <c:val>
            <c:numRef>
              <c:f>環境性能表示!$AE$18:$AH$18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27-4C33-8C15-8E70FEF15861}"/>
            </c:ext>
          </c:extLst>
        </c:ser>
        <c:ser>
          <c:idx val="8"/>
          <c:order val="8"/>
          <c:spPr>
            <a:blipFill dpi="0" rotWithShape="0">
              <a:blip xmlns:r="http://schemas.openxmlformats.org/officeDocument/2006/relationships" r:embed="rId9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環境性能表示!$AE$10:$AH$10</c:f>
              <c:strCache>
                <c:ptCount val="4"/>
                <c:pt idx="0">
                  <c:v>前10の位</c:v>
                </c:pt>
                <c:pt idx="1">
                  <c:v>前1の位</c:v>
                </c:pt>
                <c:pt idx="2">
                  <c:v>後100の位</c:v>
                </c:pt>
                <c:pt idx="3">
                  <c:v>後10の位</c:v>
                </c:pt>
              </c:strCache>
            </c:strRef>
          </c:cat>
          <c:val>
            <c:numRef>
              <c:f>環境性能表示!$AE$19:$AH$19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27-4C33-8C15-8E70FEF15861}"/>
            </c:ext>
          </c:extLst>
        </c:ser>
        <c:ser>
          <c:idx val="9"/>
          <c:order val="9"/>
          <c:spPr>
            <a:blipFill dpi="0" rotWithShape="0">
              <a:blip xmlns:r="http://schemas.openxmlformats.org/officeDocument/2006/relationships" r:embed="rId10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環境性能表示!$AE$10:$AH$10</c:f>
              <c:strCache>
                <c:ptCount val="4"/>
                <c:pt idx="0">
                  <c:v>前10の位</c:v>
                </c:pt>
                <c:pt idx="1">
                  <c:v>前1の位</c:v>
                </c:pt>
                <c:pt idx="2">
                  <c:v>後100の位</c:v>
                </c:pt>
                <c:pt idx="3">
                  <c:v>後10の位</c:v>
                </c:pt>
              </c:strCache>
            </c:strRef>
          </c:cat>
          <c:val>
            <c:numRef>
              <c:f>環境性能表示!$AE$20:$AH$20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827-4C33-8C15-8E70FEF15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48374648"/>
        <c:axId val="548371904"/>
      </c:barChart>
      <c:catAx>
        <c:axId val="548374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8371904"/>
        <c:crosses val="autoZero"/>
        <c:auto val="1"/>
        <c:lblAlgn val="ctr"/>
        <c:lblOffset val="100"/>
        <c:noMultiLvlLbl val="0"/>
      </c:catAx>
      <c:valAx>
        <c:axId val="548371904"/>
        <c:scaling>
          <c:orientation val="minMax"/>
          <c:max val="1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48374648"/>
        <c:crosses val="autoZero"/>
        <c:crossBetween val="between"/>
        <c:majorUnit val="1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73420273384"/>
          <c:y val="0.34189461031860635"/>
          <c:w val="0.58480367101366926"/>
          <c:h val="0.5470313765097701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環境性能表示!$W$12</c:f>
              <c:strCache>
                <c:ptCount val="1"/>
                <c:pt idx="0">
                  <c:v>1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val>
            <c:numRef>
              <c:f>環境性能表示!$X$12:$Z$12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93-4D7C-92FB-1990A014ED14}"/>
            </c:ext>
          </c:extLst>
        </c:ser>
        <c:ser>
          <c:idx val="3"/>
          <c:order val="1"/>
          <c:tx>
            <c:strRef>
              <c:f>環境性能表示!$W$13</c:f>
              <c:strCache>
                <c:ptCount val="1"/>
                <c:pt idx="0">
                  <c:v>2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/>
              </a:stretch>
            </a:blipFill>
          </c:spPr>
          <c:invertIfNegative val="0"/>
          <c:val>
            <c:numRef>
              <c:f>環境性能表示!$X$13:$Z$13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93-4D7C-92FB-1990A014ED14}"/>
            </c:ext>
          </c:extLst>
        </c:ser>
        <c:ser>
          <c:idx val="4"/>
          <c:order val="2"/>
          <c:tx>
            <c:strRef>
              <c:f>環境性能表示!$W$14</c:f>
              <c:strCache>
                <c:ptCount val="1"/>
                <c:pt idx="0">
                  <c:v>3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</c:spPr>
          <c:invertIfNegative val="0"/>
          <c:val>
            <c:numRef>
              <c:f>環境性能表示!$X$14:$Z$14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93-4D7C-92FB-1990A014ED14}"/>
            </c:ext>
          </c:extLst>
        </c:ser>
        <c:ser>
          <c:idx val="5"/>
          <c:order val="3"/>
          <c:tx>
            <c:strRef>
              <c:f>環境性能表示!$W$15</c:f>
              <c:strCache>
                <c:ptCount val="1"/>
                <c:pt idx="0">
                  <c:v>4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</c:spPr>
          <c:invertIfNegative val="0"/>
          <c:val>
            <c:numRef>
              <c:f>環境性能表示!$X$15:$Z$15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93-4D7C-92FB-1990A014ED14}"/>
            </c:ext>
          </c:extLst>
        </c:ser>
        <c:ser>
          <c:idx val="6"/>
          <c:order val="4"/>
          <c:tx>
            <c:strRef>
              <c:f>環境性能表示!$W$16</c:f>
              <c:strCache>
                <c:ptCount val="1"/>
                <c:pt idx="0">
                  <c:v>5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</c:spPr>
          <c:invertIfNegative val="0"/>
          <c:val>
            <c:numRef>
              <c:f>環境性能表示!$X$16:$Z$16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93-4D7C-92FB-1990A014ED14}"/>
            </c:ext>
          </c:extLst>
        </c:ser>
        <c:ser>
          <c:idx val="7"/>
          <c:order val="5"/>
          <c:tx>
            <c:strRef>
              <c:f>環境性能表示!$W$17</c:f>
              <c:strCache>
                <c:ptCount val="1"/>
                <c:pt idx="0">
                  <c:v>6</c:v>
                </c:pt>
              </c:strCache>
            </c:strRef>
          </c:tx>
          <c:spPr>
            <a:blipFill>
              <a:blip xmlns:r="http://schemas.openxmlformats.org/officeDocument/2006/relationships" r:embed="rId6"/>
              <a:stretch>
                <a:fillRect/>
              </a:stretch>
            </a:blipFill>
          </c:spPr>
          <c:invertIfNegative val="0"/>
          <c:val>
            <c:numRef>
              <c:f>環境性能表示!$X$17:$Z$17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93-4D7C-92FB-1990A014ED14}"/>
            </c:ext>
          </c:extLst>
        </c:ser>
        <c:ser>
          <c:idx val="8"/>
          <c:order val="6"/>
          <c:tx>
            <c:strRef>
              <c:f>環境性能表示!$W$18</c:f>
              <c:strCache>
                <c:ptCount val="1"/>
                <c:pt idx="0">
                  <c:v>7</c:v>
                </c:pt>
              </c:strCache>
            </c:strRef>
          </c:tx>
          <c:spPr>
            <a:blipFill>
              <a:blip xmlns:r="http://schemas.openxmlformats.org/officeDocument/2006/relationships" r:embed="rId7"/>
              <a:stretch>
                <a:fillRect/>
              </a:stretch>
            </a:blipFill>
          </c:spPr>
          <c:invertIfNegative val="0"/>
          <c:val>
            <c:numRef>
              <c:f>環境性能表示!$X$18:$Z$18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93-4D7C-92FB-1990A014ED14}"/>
            </c:ext>
          </c:extLst>
        </c:ser>
        <c:ser>
          <c:idx val="9"/>
          <c:order val="7"/>
          <c:tx>
            <c:strRef>
              <c:f>環境性能表示!$W$19</c:f>
              <c:strCache>
                <c:ptCount val="1"/>
                <c:pt idx="0">
                  <c:v>8</c:v>
                </c:pt>
              </c:strCache>
            </c:strRef>
          </c:tx>
          <c:spPr>
            <a:blipFill>
              <a:blip xmlns:r="http://schemas.openxmlformats.org/officeDocument/2006/relationships" r:embed="rId8"/>
              <a:stretch>
                <a:fillRect/>
              </a:stretch>
            </a:blipFill>
          </c:spPr>
          <c:invertIfNegative val="0"/>
          <c:val>
            <c:numRef>
              <c:f>環境性能表示!$X$19:$Z$19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93-4D7C-92FB-1990A014ED14}"/>
            </c:ext>
          </c:extLst>
        </c:ser>
        <c:ser>
          <c:idx val="10"/>
          <c:order val="8"/>
          <c:tx>
            <c:strRef>
              <c:f>環境性能表示!$W$20</c:f>
              <c:strCache>
                <c:ptCount val="1"/>
                <c:pt idx="0">
                  <c:v>9</c:v>
                </c:pt>
              </c:strCache>
            </c:strRef>
          </c:tx>
          <c:spPr>
            <a:blipFill>
              <a:blip xmlns:r="http://schemas.openxmlformats.org/officeDocument/2006/relationships" r:embed="rId9"/>
              <a:stretch>
                <a:fillRect/>
              </a:stretch>
            </a:blipFill>
          </c:spPr>
          <c:invertIfNegative val="0"/>
          <c:val>
            <c:numRef>
              <c:f>環境性能表示!$X$20:$Z$20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93-4D7C-92FB-1990A014ED14}"/>
            </c:ext>
          </c:extLst>
        </c:ser>
        <c:ser>
          <c:idx val="0"/>
          <c:order val="9"/>
          <c:tx>
            <c:strRef>
              <c:f>環境性能表示!$W$21</c:f>
              <c:strCache>
                <c:ptCount val="1"/>
                <c:pt idx="0">
                  <c:v>-</c:v>
                </c:pt>
              </c:strCache>
            </c:strRef>
          </c:tx>
          <c:spPr>
            <a:blipFill>
              <a:blip xmlns:r="http://schemas.openxmlformats.org/officeDocument/2006/relationships" r:embed="rId10"/>
              <a:stretch>
                <a:fillRect/>
              </a:stretch>
            </a:blipFill>
          </c:spPr>
          <c:invertIfNegative val="0"/>
          <c:val>
            <c:numRef>
              <c:f>環境性能表示!$X$21:$Z$21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93-4D7C-92FB-1990A014ED14}"/>
            </c:ext>
          </c:extLst>
        </c:ser>
        <c:ser>
          <c:idx val="1"/>
          <c:order val="10"/>
          <c:tx>
            <c:v>0</c:v>
          </c:tx>
          <c:spPr>
            <a:blipFill>
              <a:blip xmlns:r="http://schemas.openxmlformats.org/officeDocument/2006/relationships" r:embed="rId11"/>
              <a:stretch>
                <a:fillRect/>
              </a:stretch>
            </a:blipFill>
          </c:spPr>
          <c:invertIfNegative val="0"/>
          <c:val>
            <c:numRef>
              <c:f>環境性能表示!$X$11:$Z$11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93-4D7C-92FB-1990A014E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5936152"/>
        <c:axId val="547870712"/>
      </c:barChart>
      <c:catAx>
        <c:axId val="305936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870712"/>
        <c:crosses val="autoZero"/>
        <c:auto val="1"/>
        <c:lblAlgn val="ctr"/>
        <c:lblOffset val="100"/>
        <c:noMultiLvlLbl val="0"/>
      </c:catAx>
      <c:valAx>
        <c:axId val="547870712"/>
        <c:scaling>
          <c:orientation val="minMax"/>
          <c:max val="1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305936152"/>
        <c:crosses val="autoZero"/>
        <c:crossBetween val="between"/>
        <c:majorUnit val="1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73420273384"/>
          <c:y val="0.34189461031860635"/>
          <c:w val="0.58480367101366926"/>
          <c:h val="0.547031376509770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環境性能表示!$X$24</c:f>
              <c:strCache>
                <c:ptCount val="1"/>
                <c:pt idx="0">
                  <c:v>％削減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dPt>
            <c:idx val="1"/>
            <c:invertIfNegative val="0"/>
            <c:bubble3D val="0"/>
            <c:spPr>
              <a:blipFill dpi="0" rotWithShape="0">
                <a:blip xmlns:r="http://schemas.openxmlformats.org/officeDocument/2006/relationships" r:embed="rId2"/>
                <a:srcRect/>
                <a:stretch>
                  <a:fillRect/>
                </a:stretch>
              </a:blipFill>
              <a:ln w="25400">
                <a:noFill/>
              </a:ln>
            </c:spPr>
            <c:pictureOptions>
              <c:pictureFormat val="stretch"/>
            </c:pictureOptions>
            <c:extLst>
              <c:ext xmlns:c16="http://schemas.microsoft.com/office/drawing/2014/chart" uri="{C3380CC4-5D6E-409C-BE32-E72D297353CC}">
                <c16:uniqueId val="{00000001-9E8D-4371-A8D5-81844807BE67}"/>
              </c:ext>
            </c:extLst>
          </c:dPt>
          <c:val>
            <c:numRef>
              <c:f>環境性能表示!$X$25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8D-4371-A8D5-81844807BE67}"/>
            </c:ext>
          </c:extLst>
        </c:ser>
        <c:ser>
          <c:idx val="1"/>
          <c:order val="1"/>
          <c:tx>
            <c:strRef>
              <c:f>環境性能表示!$Y$24</c:f>
              <c:strCache>
                <c:ptCount val="1"/>
                <c:pt idx="0">
                  <c:v>％増加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/>
              </a:stretch>
            </a:blipFill>
          </c:spPr>
          <c:invertIfNegative val="0"/>
          <c:val>
            <c:numRef>
              <c:f>環境性能表示!$Y$25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8D-4371-A8D5-81844807B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47870320"/>
        <c:axId val="547871496"/>
      </c:barChart>
      <c:catAx>
        <c:axId val="547870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7871496"/>
        <c:crosses val="autoZero"/>
        <c:auto val="1"/>
        <c:lblAlgn val="ctr"/>
        <c:lblOffset val="100"/>
        <c:noMultiLvlLbl val="0"/>
      </c:catAx>
      <c:valAx>
        <c:axId val="547871496"/>
        <c:scaling>
          <c:orientation val="minMax"/>
          <c:max val="1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47870320"/>
        <c:crosses val="autoZero"/>
        <c:crossBetween val="between"/>
        <c:majorUnit val="1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99759405074366E-2"/>
          <c:y val="0.2"/>
          <c:w val="0.89655796150481193"/>
          <c:h val="0.7157487605715952"/>
        </c:manualLayout>
      </c:layout>
      <c:barChart>
        <c:barDir val="col"/>
        <c:grouping val="clustered"/>
        <c:varyColors val="0"/>
        <c:ser>
          <c:idx val="0"/>
          <c:order val="0"/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cat>
            <c:strRef>
              <c:f>環境性能表示!$K$6</c:f>
              <c:strCache>
                <c:ptCount val="1"/>
                <c:pt idx="0">
                  <c:v>木材利用</c:v>
                </c:pt>
              </c:strCache>
            </c:strRef>
          </c:cat>
          <c:val>
            <c:numRef>
              <c:f>環境性能表示!$L$6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B-443E-A3D6-997D2BF1B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1431470863"/>
        <c:axId val="1431470447"/>
      </c:barChart>
      <c:catAx>
        <c:axId val="14314708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1470447"/>
        <c:crosses val="autoZero"/>
        <c:auto val="1"/>
        <c:lblAlgn val="ctr"/>
        <c:lblOffset val="100"/>
        <c:noMultiLvlLbl val="0"/>
      </c:catAx>
      <c:valAx>
        <c:axId val="1431470447"/>
        <c:scaling>
          <c:orientation val="minMax"/>
          <c:max val="1"/>
        </c:scaling>
        <c:delete val="1"/>
        <c:axPos val="l"/>
        <c:numFmt formatCode="General" sourceLinked="1"/>
        <c:majorTickMark val="out"/>
        <c:minorTickMark val="none"/>
        <c:tickLblPos val="nextTo"/>
        <c:crossAx val="1431470863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0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73420273384"/>
          <c:y val="0.34189461031860635"/>
          <c:w val="0.86533810041480552"/>
          <c:h val="0.54703137650977018"/>
        </c:manualLayout>
      </c:layout>
      <c:barChart>
        <c:barDir val="col"/>
        <c:grouping val="stacked"/>
        <c:varyColors val="0"/>
        <c:ser>
          <c:idx val="0"/>
          <c:order val="0"/>
          <c:spPr>
            <a:blipFill dpi="0" rotWithShape="0">
              <a:blip xmlns:r="http://schemas.openxmlformats.org/officeDocument/2006/relationships" r:embed="rId1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環境性能表示!$AS$11:$AT$11</c:f>
              <c:numCache>
                <c:formatCode>General</c:formatCode>
                <c:ptCount val="2"/>
                <c:pt idx="0">
                  <c:v>#N/A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6-44CF-9EC1-A2D753D4DA34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2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環境性能表示!$AS$12:$AT$12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6-44CF-9EC1-A2D753D4DA34}"/>
            </c:ext>
          </c:extLst>
        </c:ser>
        <c:ser>
          <c:idx val="2"/>
          <c:order val="2"/>
          <c:spPr>
            <a:blipFill dpi="0" rotWithShape="0">
              <a:blip xmlns:r="http://schemas.openxmlformats.org/officeDocument/2006/relationships" r:embed="rId3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環境性能表示!$AS$13:$AT$13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A6-44CF-9EC1-A2D753D4DA34}"/>
            </c:ext>
          </c:extLst>
        </c:ser>
        <c:ser>
          <c:idx val="3"/>
          <c:order val="3"/>
          <c:spPr>
            <a:blipFill dpi="0" rotWithShape="0">
              <a:blip xmlns:r="http://schemas.openxmlformats.org/officeDocument/2006/relationships" r:embed="rId4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環境性能表示!$AS$14:$AT$14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A6-44CF-9EC1-A2D753D4DA34}"/>
            </c:ext>
          </c:extLst>
        </c:ser>
        <c:ser>
          <c:idx val="4"/>
          <c:order val="4"/>
          <c:spPr>
            <a:blipFill dpi="0" rotWithShape="0">
              <a:blip xmlns:r="http://schemas.openxmlformats.org/officeDocument/2006/relationships" r:embed="rId5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環境性能表示!$AS$15:$AT$15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A6-44CF-9EC1-A2D753D4DA34}"/>
            </c:ext>
          </c:extLst>
        </c:ser>
        <c:ser>
          <c:idx val="5"/>
          <c:order val="5"/>
          <c:spPr>
            <a:blipFill dpi="0" rotWithShape="0">
              <a:blip xmlns:r="http://schemas.openxmlformats.org/officeDocument/2006/relationships" r:embed="rId6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環境性能表示!$AS$16:$AT$16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A6-44CF-9EC1-A2D753D4DA34}"/>
            </c:ext>
          </c:extLst>
        </c:ser>
        <c:ser>
          <c:idx val="6"/>
          <c:order val="6"/>
          <c:spPr>
            <a:blipFill dpi="0" rotWithShape="0">
              <a:blip xmlns:r="http://schemas.openxmlformats.org/officeDocument/2006/relationships" r:embed="rId7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環境性能表示!$AS$17:$AT$17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A6-44CF-9EC1-A2D753D4DA34}"/>
            </c:ext>
          </c:extLst>
        </c:ser>
        <c:ser>
          <c:idx val="7"/>
          <c:order val="7"/>
          <c:spPr>
            <a:blipFill dpi="0" rotWithShape="0">
              <a:blip xmlns:r="http://schemas.openxmlformats.org/officeDocument/2006/relationships" r:embed="rId8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環境性能表示!$AS$18:$AT$18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A6-44CF-9EC1-A2D753D4DA34}"/>
            </c:ext>
          </c:extLst>
        </c:ser>
        <c:ser>
          <c:idx val="8"/>
          <c:order val="8"/>
          <c:spPr>
            <a:blipFill dpi="0" rotWithShape="0">
              <a:blip xmlns:r="http://schemas.openxmlformats.org/officeDocument/2006/relationships" r:embed="rId9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環境性能表示!$AS$19:$AT$19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2A6-44CF-9EC1-A2D753D4DA34}"/>
            </c:ext>
          </c:extLst>
        </c:ser>
        <c:ser>
          <c:idx val="9"/>
          <c:order val="9"/>
          <c:spPr>
            <a:blipFill dpi="0" rotWithShape="0">
              <a:blip xmlns:r="http://schemas.openxmlformats.org/officeDocument/2006/relationships" r:embed="rId10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環境性能表示!$AS$20:$AT$20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2A6-44CF-9EC1-A2D753D4D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5934192"/>
        <c:axId val="305934584"/>
      </c:barChart>
      <c:catAx>
        <c:axId val="305934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5934584"/>
        <c:crosses val="autoZero"/>
        <c:auto val="1"/>
        <c:lblAlgn val="ctr"/>
        <c:lblOffset val="100"/>
        <c:noMultiLvlLbl val="0"/>
      </c:catAx>
      <c:valAx>
        <c:axId val="305934584"/>
        <c:scaling>
          <c:orientation val="minMax"/>
          <c:max val="1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305934192"/>
        <c:crosses val="autoZero"/>
        <c:crossBetween val="between"/>
        <c:majorUnit val="1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07149863760218"/>
          <c:y val="0.24074291759727284"/>
          <c:w val="0.6428599455040872"/>
          <c:h val="0.6481540089157346"/>
        </c:manualLayout>
      </c:layout>
      <c:barChart>
        <c:barDir val="bar"/>
        <c:grouping val="stacked"/>
        <c:varyColors val="0"/>
        <c:ser>
          <c:idx val="0"/>
          <c:order val="0"/>
          <c:spPr>
            <a:blipFill dpi="0" rotWithShape="0">
              <a:blip xmlns:r="http://schemas.openxmlformats.org/officeDocument/2006/relationships" r:embed="rId1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環境性能表示!$C$5:$C$8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3F-4976-B6A2-962C638AB590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2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val>
            <c:numRef>
              <c:f>環境性能表示!$D$5:$D$8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3F-4976-B6A2-962C638AB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305935760"/>
        <c:axId val="305934976"/>
      </c:barChart>
      <c:catAx>
        <c:axId val="305935760"/>
        <c:scaling>
          <c:orientation val="maxMin"/>
        </c:scaling>
        <c:delete val="0"/>
        <c:axPos val="l"/>
        <c:majorTickMark val="in"/>
        <c:minorTickMark val="none"/>
        <c:tickLblPos val="none"/>
        <c:spPr>
          <a:ln w="9525">
            <a:noFill/>
          </a:ln>
        </c:spPr>
        <c:crossAx val="305934976"/>
        <c:crossesAt val="0"/>
        <c:auto val="1"/>
        <c:lblAlgn val="ctr"/>
        <c:lblOffset val="100"/>
        <c:noMultiLvlLbl val="0"/>
      </c:catAx>
      <c:valAx>
        <c:axId val="305934976"/>
        <c:scaling>
          <c:orientation val="minMax"/>
          <c:max val="5"/>
          <c:min val="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 w="9525">
            <a:noFill/>
          </a:ln>
        </c:spPr>
        <c:crossAx val="305935760"/>
        <c:crosses val="autoZero"/>
        <c:crossBetween val="between"/>
        <c:majorUnit val="1"/>
        <c:minorUnit val="0.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24722406059262E-2"/>
          <c:y val="0.18685816498316499"/>
          <c:w val="0.86506625654577851"/>
          <c:h val="0.68472785736250408"/>
        </c:manualLayout>
      </c:layout>
      <c:barChart>
        <c:barDir val="bar"/>
        <c:grouping val="stacked"/>
        <c:varyColors val="0"/>
        <c:ser>
          <c:idx val="0"/>
          <c:order val="1"/>
          <c:spPr>
            <a:blipFill dpi="0" rotWithShape="0">
              <a:blip xmlns:r="http://schemas.openxmlformats.org/officeDocument/2006/relationships" r:embed="rId1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F3B-46F3-9266-D5EE4A9ECE4B}"/>
              </c:ext>
            </c:extLst>
          </c:dPt>
          <c:val>
            <c:numRef>
              <c:f>環境性能表示!$C$10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B-46F3-9266-D5EE4A9ECE4B}"/>
            </c:ext>
          </c:extLst>
        </c:ser>
        <c:ser>
          <c:idx val="1"/>
          <c:order val="0"/>
          <c:spPr>
            <a:blipFill dpi="0" rotWithShape="0">
              <a:blip xmlns:r="http://schemas.openxmlformats.org/officeDocument/2006/relationships" r:embed="rId2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ackScale"/>
            <c:pictureStackUnit val="1"/>
          </c:pictureOptions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F3B-46F3-9266-D5EE4A9ECE4B}"/>
              </c:ext>
            </c:extLst>
          </c:dPt>
          <c:val>
            <c:numRef>
              <c:f>環境性能表示!$D$10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3B-46F3-9266-D5EE4A9EC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6863072"/>
        <c:axId val="557502032"/>
      </c:barChart>
      <c:catAx>
        <c:axId val="546863072"/>
        <c:scaling>
          <c:orientation val="minMax"/>
        </c:scaling>
        <c:delete val="0"/>
        <c:axPos val="l"/>
        <c:majorTickMark val="in"/>
        <c:minorTickMark val="none"/>
        <c:tickLblPos val="none"/>
        <c:spPr>
          <a:ln w="9525">
            <a:noFill/>
          </a:ln>
        </c:spPr>
        <c:crossAx val="557502032"/>
        <c:crossesAt val="0"/>
        <c:auto val="1"/>
        <c:lblAlgn val="ctr"/>
        <c:lblOffset val="100"/>
        <c:noMultiLvlLbl val="0"/>
      </c:catAx>
      <c:valAx>
        <c:axId val="557502032"/>
        <c:scaling>
          <c:orientation val="minMax"/>
          <c:max val="5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9525">
            <a:noFill/>
          </a:ln>
        </c:spPr>
        <c:crossAx val="546863072"/>
        <c:crosses val="autoZero"/>
        <c:crossBetween val="between"/>
        <c:majorUnit val="1"/>
        <c:minorUnit val="0.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73420273384"/>
          <c:y val="0.34189461031860635"/>
          <c:w val="0.86533810041480552"/>
          <c:h val="0.54703137650977018"/>
        </c:manualLayout>
      </c:layout>
      <c:barChart>
        <c:barDir val="col"/>
        <c:grouping val="stacked"/>
        <c:varyColors val="0"/>
        <c:ser>
          <c:idx val="0"/>
          <c:order val="0"/>
          <c:spPr>
            <a:blipFill dpi="0" rotWithShape="0">
              <a:blip xmlns:r="http://schemas.openxmlformats.org/officeDocument/2006/relationships" r:embed="rId1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環境性能表示!$AM$11:$AP$11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2-4DE5-B153-83386D34B69C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2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環境性能表示!$AM$12:$AP$12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F2-4DE5-B153-83386D34B69C}"/>
            </c:ext>
          </c:extLst>
        </c:ser>
        <c:ser>
          <c:idx val="2"/>
          <c:order val="2"/>
          <c:spPr>
            <a:blipFill dpi="0" rotWithShape="0">
              <a:blip xmlns:r="http://schemas.openxmlformats.org/officeDocument/2006/relationships" r:embed="rId3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環境性能表示!$AM$13:$AP$13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F2-4DE5-B153-83386D34B69C}"/>
            </c:ext>
          </c:extLst>
        </c:ser>
        <c:ser>
          <c:idx val="3"/>
          <c:order val="3"/>
          <c:spPr>
            <a:blipFill dpi="0" rotWithShape="0">
              <a:blip xmlns:r="http://schemas.openxmlformats.org/officeDocument/2006/relationships" r:embed="rId4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環境性能表示!$AM$14:$AP$14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F2-4DE5-B153-83386D34B69C}"/>
            </c:ext>
          </c:extLst>
        </c:ser>
        <c:ser>
          <c:idx val="4"/>
          <c:order val="4"/>
          <c:spPr>
            <a:blipFill dpi="0" rotWithShape="0">
              <a:blip xmlns:r="http://schemas.openxmlformats.org/officeDocument/2006/relationships" r:embed="rId5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環境性能表示!$AM$15:$AP$15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F2-4DE5-B153-83386D34B69C}"/>
            </c:ext>
          </c:extLst>
        </c:ser>
        <c:ser>
          <c:idx val="5"/>
          <c:order val="5"/>
          <c:spPr>
            <a:blipFill dpi="0" rotWithShape="0">
              <a:blip xmlns:r="http://schemas.openxmlformats.org/officeDocument/2006/relationships" r:embed="rId6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環境性能表示!$AM$16:$AP$16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F2-4DE5-B153-83386D34B69C}"/>
            </c:ext>
          </c:extLst>
        </c:ser>
        <c:ser>
          <c:idx val="6"/>
          <c:order val="6"/>
          <c:spPr>
            <a:blipFill dpi="0" rotWithShape="0">
              <a:blip xmlns:r="http://schemas.openxmlformats.org/officeDocument/2006/relationships" r:embed="rId7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環境性能表示!$AM$17:$AP$17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F2-4DE5-B153-83386D34B69C}"/>
            </c:ext>
          </c:extLst>
        </c:ser>
        <c:ser>
          <c:idx val="7"/>
          <c:order val="7"/>
          <c:spPr>
            <a:blipFill dpi="0" rotWithShape="0">
              <a:blip xmlns:r="http://schemas.openxmlformats.org/officeDocument/2006/relationships" r:embed="rId8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環境性能表示!$AM$18:$AP$18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F2-4DE5-B153-83386D34B69C}"/>
            </c:ext>
          </c:extLst>
        </c:ser>
        <c:ser>
          <c:idx val="8"/>
          <c:order val="8"/>
          <c:spPr>
            <a:blipFill dpi="0" rotWithShape="0">
              <a:blip xmlns:r="http://schemas.openxmlformats.org/officeDocument/2006/relationships" r:embed="rId9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環境性能表示!$AM$19:$AP$19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F2-4DE5-B153-83386D34B69C}"/>
            </c:ext>
          </c:extLst>
        </c:ser>
        <c:ser>
          <c:idx val="9"/>
          <c:order val="9"/>
          <c:spPr>
            <a:blipFill dpi="0" rotWithShape="0">
              <a:blip xmlns:r="http://schemas.openxmlformats.org/officeDocument/2006/relationships" r:embed="rId10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val>
            <c:numRef>
              <c:f>環境性能表示!$AM$20:$AP$20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AF2-4DE5-B153-83386D34B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7502816"/>
        <c:axId val="557500464"/>
      </c:barChart>
      <c:catAx>
        <c:axId val="55750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7500464"/>
        <c:crosses val="autoZero"/>
        <c:auto val="1"/>
        <c:lblAlgn val="ctr"/>
        <c:lblOffset val="100"/>
        <c:noMultiLvlLbl val="0"/>
      </c:catAx>
      <c:valAx>
        <c:axId val="557500464"/>
        <c:scaling>
          <c:orientation val="minMax"/>
          <c:max val="1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57502816"/>
        <c:crosses val="autoZero"/>
        <c:crossBetween val="between"/>
        <c:majorUnit val="1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42318356123564E-2"/>
          <c:y val="0.18018414326750923"/>
          <c:w val="0.89426311670628744"/>
          <c:h val="0.68469974441653503"/>
        </c:manualLayout>
      </c:layout>
      <c:barChart>
        <c:barDir val="col"/>
        <c:grouping val="clustered"/>
        <c:varyColors val="0"/>
        <c:ser>
          <c:idx val="0"/>
          <c:order val="0"/>
          <c:spPr>
            <a:blipFill dpi="0" rotWithShape="0">
              <a:blip xmlns:r="http://schemas.openxmlformats.org/officeDocument/2006/relationships" r:embed="rId1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環境性能表示!$K$4</c:f>
              <c:strCache>
                <c:ptCount val="1"/>
                <c:pt idx="0">
                  <c:v>太陽熱利用</c:v>
                </c:pt>
              </c:strCache>
            </c:strRef>
          </c:cat>
          <c:val>
            <c:numRef>
              <c:f>環境性能表示!$L$4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D-4EFC-8CE9-8AC336C36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57501248"/>
        <c:axId val="557501640"/>
      </c:barChart>
      <c:catAx>
        <c:axId val="55750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9525">
            <a:noFill/>
          </a:ln>
        </c:spPr>
        <c:crossAx val="557501640"/>
        <c:crosses val="autoZero"/>
        <c:auto val="1"/>
        <c:lblAlgn val="ctr"/>
        <c:lblOffset val="100"/>
        <c:tickMarkSkip val="1"/>
        <c:noMultiLvlLbl val="0"/>
      </c:catAx>
      <c:valAx>
        <c:axId val="557501640"/>
        <c:scaling>
          <c:orientation val="minMax"/>
          <c:max val="1"/>
        </c:scaling>
        <c:delete val="0"/>
        <c:axPos val="l"/>
        <c:numFmt formatCode="General" sourceLinked="1"/>
        <c:majorTickMark val="in"/>
        <c:minorTickMark val="none"/>
        <c:tickLblPos val="none"/>
        <c:spPr>
          <a:ln w="9525">
            <a:noFill/>
          </a:ln>
        </c:spPr>
        <c:crossAx val="557501248"/>
        <c:crosses val="autoZero"/>
        <c:crossBetween val="between"/>
        <c:maj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42318356123564E-2"/>
          <c:y val="0.18018414326750923"/>
          <c:w val="0.89426311670628744"/>
          <c:h val="0.68469974441653503"/>
        </c:manualLayout>
      </c:layout>
      <c:barChart>
        <c:barDir val="col"/>
        <c:grouping val="clustered"/>
        <c:varyColors val="0"/>
        <c:ser>
          <c:idx val="0"/>
          <c:order val="0"/>
          <c:spPr>
            <a:blipFill dpi="0" rotWithShape="0">
              <a:blip xmlns:r="http://schemas.openxmlformats.org/officeDocument/2006/relationships" r:embed="rId1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環境性能表示!$K$5</c:f>
              <c:strCache>
                <c:ptCount val="1"/>
                <c:pt idx="0">
                  <c:v>太陽光・熱両方利用</c:v>
                </c:pt>
              </c:strCache>
            </c:strRef>
          </c:cat>
          <c:val>
            <c:numRef>
              <c:f>環境性能表示!$L$5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1-4B36-B716-5C62773B7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57503208"/>
        <c:axId val="557503600"/>
      </c:barChart>
      <c:catAx>
        <c:axId val="557503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9525">
            <a:noFill/>
          </a:ln>
        </c:spPr>
        <c:crossAx val="557503600"/>
        <c:crosses val="autoZero"/>
        <c:auto val="1"/>
        <c:lblAlgn val="ctr"/>
        <c:lblOffset val="100"/>
        <c:tickMarkSkip val="1"/>
        <c:noMultiLvlLbl val="0"/>
      </c:catAx>
      <c:valAx>
        <c:axId val="557503600"/>
        <c:scaling>
          <c:orientation val="minMax"/>
          <c:max val="1"/>
        </c:scaling>
        <c:delete val="0"/>
        <c:axPos val="l"/>
        <c:numFmt formatCode="General" sourceLinked="1"/>
        <c:majorTickMark val="in"/>
        <c:minorTickMark val="none"/>
        <c:tickLblPos val="none"/>
        <c:spPr>
          <a:ln w="9525">
            <a:noFill/>
          </a:ln>
        </c:spPr>
        <c:crossAx val="557503208"/>
        <c:crosses val="autoZero"/>
        <c:crossBetween val="between"/>
        <c:maj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73420273384"/>
          <c:y val="0.34189461031860635"/>
          <c:w val="0.58480367101366926"/>
          <c:h val="0.54703137650977018"/>
        </c:manualLayout>
      </c:layout>
      <c:barChart>
        <c:barDir val="col"/>
        <c:grouping val="stacked"/>
        <c:varyColors val="0"/>
        <c:ser>
          <c:idx val="0"/>
          <c:order val="0"/>
          <c:tx>
            <c:v>0</c:v>
          </c:tx>
          <c:spPr>
            <a:blipFill dpi="0" rotWithShape="0">
              <a:blip xmlns:r="http://schemas.openxmlformats.org/officeDocument/2006/relationships" r:embed="rId1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環境性能表示!$M$10:$R$10</c:f>
              <c:strCache>
                <c:ptCount val="6"/>
                <c:pt idx="0">
                  <c:v>前10の位</c:v>
                </c:pt>
                <c:pt idx="1">
                  <c:v>前1の位</c:v>
                </c:pt>
                <c:pt idx="2">
                  <c:v>ハイフン固定</c:v>
                </c:pt>
                <c:pt idx="3">
                  <c:v>後100の位</c:v>
                </c:pt>
                <c:pt idx="4">
                  <c:v>後10の位</c:v>
                </c:pt>
                <c:pt idx="5">
                  <c:v>後1の位</c:v>
                </c:pt>
              </c:strCache>
            </c:strRef>
          </c:cat>
          <c:val>
            <c:numRef>
              <c:f>環境性能表示!$M$11:$R$11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C-4C1F-AB63-6DE51701E9E5}"/>
            </c:ext>
          </c:extLst>
        </c:ser>
        <c:ser>
          <c:idx val="1"/>
          <c:order val="1"/>
          <c:tx>
            <c:v>1</c:v>
          </c:tx>
          <c:spPr>
            <a:blipFill dpi="0" rotWithShape="0">
              <a:blip xmlns:r="http://schemas.openxmlformats.org/officeDocument/2006/relationships" r:embed="rId2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環境性能表示!$M$10:$R$10</c:f>
              <c:strCache>
                <c:ptCount val="6"/>
                <c:pt idx="0">
                  <c:v>前10の位</c:v>
                </c:pt>
                <c:pt idx="1">
                  <c:v>前1の位</c:v>
                </c:pt>
                <c:pt idx="2">
                  <c:v>ハイフン固定</c:v>
                </c:pt>
                <c:pt idx="3">
                  <c:v>後100の位</c:v>
                </c:pt>
                <c:pt idx="4">
                  <c:v>後10の位</c:v>
                </c:pt>
                <c:pt idx="5">
                  <c:v>後1の位</c:v>
                </c:pt>
              </c:strCache>
            </c:strRef>
          </c:cat>
          <c:val>
            <c:numRef>
              <c:f>環境性能表示!$M$12:$R$12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C-4C1F-AB63-6DE51701E9E5}"/>
            </c:ext>
          </c:extLst>
        </c:ser>
        <c:ser>
          <c:idx val="2"/>
          <c:order val="2"/>
          <c:tx>
            <c:v>2</c:v>
          </c:tx>
          <c:spPr>
            <a:blipFill dpi="0" rotWithShape="0">
              <a:blip xmlns:r="http://schemas.openxmlformats.org/officeDocument/2006/relationships" r:embed="rId3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環境性能表示!$M$10:$R$10</c:f>
              <c:strCache>
                <c:ptCount val="6"/>
                <c:pt idx="0">
                  <c:v>前10の位</c:v>
                </c:pt>
                <c:pt idx="1">
                  <c:v>前1の位</c:v>
                </c:pt>
                <c:pt idx="2">
                  <c:v>ハイフン固定</c:v>
                </c:pt>
                <c:pt idx="3">
                  <c:v>後100の位</c:v>
                </c:pt>
                <c:pt idx="4">
                  <c:v>後10の位</c:v>
                </c:pt>
                <c:pt idx="5">
                  <c:v>後1の位</c:v>
                </c:pt>
              </c:strCache>
            </c:strRef>
          </c:cat>
          <c:val>
            <c:numRef>
              <c:f>環境性能表示!$M$13:$R$13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9C-4C1F-AB63-6DE51701E9E5}"/>
            </c:ext>
          </c:extLst>
        </c:ser>
        <c:ser>
          <c:idx val="3"/>
          <c:order val="3"/>
          <c:tx>
            <c:v>3</c:v>
          </c:tx>
          <c:spPr>
            <a:blipFill dpi="0" rotWithShape="0">
              <a:blip xmlns:r="http://schemas.openxmlformats.org/officeDocument/2006/relationships" r:embed="rId4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環境性能表示!$M$10:$R$10</c:f>
              <c:strCache>
                <c:ptCount val="6"/>
                <c:pt idx="0">
                  <c:v>前10の位</c:v>
                </c:pt>
                <c:pt idx="1">
                  <c:v>前1の位</c:v>
                </c:pt>
                <c:pt idx="2">
                  <c:v>ハイフン固定</c:v>
                </c:pt>
                <c:pt idx="3">
                  <c:v>後100の位</c:v>
                </c:pt>
                <c:pt idx="4">
                  <c:v>後10の位</c:v>
                </c:pt>
                <c:pt idx="5">
                  <c:v>後1の位</c:v>
                </c:pt>
              </c:strCache>
            </c:strRef>
          </c:cat>
          <c:val>
            <c:numRef>
              <c:f>環境性能表示!$M$14:$R$14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9C-4C1F-AB63-6DE51701E9E5}"/>
            </c:ext>
          </c:extLst>
        </c:ser>
        <c:ser>
          <c:idx val="4"/>
          <c:order val="4"/>
          <c:tx>
            <c:v>4</c:v>
          </c:tx>
          <c:spPr>
            <a:blipFill dpi="0" rotWithShape="0">
              <a:blip xmlns:r="http://schemas.openxmlformats.org/officeDocument/2006/relationships" r:embed="rId5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環境性能表示!$M$10:$R$10</c:f>
              <c:strCache>
                <c:ptCount val="6"/>
                <c:pt idx="0">
                  <c:v>前10の位</c:v>
                </c:pt>
                <c:pt idx="1">
                  <c:v>前1の位</c:v>
                </c:pt>
                <c:pt idx="2">
                  <c:v>ハイフン固定</c:v>
                </c:pt>
                <c:pt idx="3">
                  <c:v>後100の位</c:v>
                </c:pt>
                <c:pt idx="4">
                  <c:v>後10の位</c:v>
                </c:pt>
                <c:pt idx="5">
                  <c:v>後1の位</c:v>
                </c:pt>
              </c:strCache>
            </c:strRef>
          </c:cat>
          <c:val>
            <c:numRef>
              <c:f>環境性能表示!$M$15:$R$15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9C-4C1F-AB63-6DE51701E9E5}"/>
            </c:ext>
          </c:extLst>
        </c:ser>
        <c:ser>
          <c:idx val="5"/>
          <c:order val="5"/>
          <c:tx>
            <c:v>5</c:v>
          </c:tx>
          <c:spPr>
            <a:blipFill dpi="0" rotWithShape="0">
              <a:blip xmlns:r="http://schemas.openxmlformats.org/officeDocument/2006/relationships" r:embed="rId6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環境性能表示!$M$10:$R$10</c:f>
              <c:strCache>
                <c:ptCount val="6"/>
                <c:pt idx="0">
                  <c:v>前10の位</c:v>
                </c:pt>
                <c:pt idx="1">
                  <c:v>前1の位</c:v>
                </c:pt>
                <c:pt idx="2">
                  <c:v>ハイフン固定</c:v>
                </c:pt>
                <c:pt idx="3">
                  <c:v>後100の位</c:v>
                </c:pt>
                <c:pt idx="4">
                  <c:v>後10の位</c:v>
                </c:pt>
                <c:pt idx="5">
                  <c:v>後1の位</c:v>
                </c:pt>
              </c:strCache>
            </c:strRef>
          </c:cat>
          <c:val>
            <c:numRef>
              <c:f>環境性能表示!$M$16:$R$16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9C-4C1F-AB63-6DE51701E9E5}"/>
            </c:ext>
          </c:extLst>
        </c:ser>
        <c:ser>
          <c:idx val="6"/>
          <c:order val="6"/>
          <c:tx>
            <c:v>6</c:v>
          </c:tx>
          <c:spPr>
            <a:blipFill dpi="0" rotWithShape="0">
              <a:blip xmlns:r="http://schemas.openxmlformats.org/officeDocument/2006/relationships" r:embed="rId7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環境性能表示!$M$10:$R$10</c:f>
              <c:strCache>
                <c:ptCount val="6"/>
                <c:pt idx="0">
                  <c:v>前10の位</c:v>
                </c:pt>
                <c:pt idx="1">
                  <c:v>前1の位</c:v>
                </c:pt>
                <c:pt idx="2">
                  <c:v>ハイフン固定</c:v>
                </c:pt>
                <c:pt idx="3">
                  <c:v>後100の位</c:v>
                </c:pt>
                <c:pt idx="4">
                  <c:v>後10の位</c:v>
                </c:pt>
                <c:pt idx="5">
                  <c:v>後1の位</c:v>
                </c:pt>
              </c:strCache>
            </c:strRef>
          </c:cat>
          <c:val>
            <c:numRef>
              <c:f>環境性能表示!$M$17:$R$17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9C-4C1F-AB63-6DE51701E9E5}"/>
            </c:ext>
          </c:extLst>
        </c:ser>
        <c:ser>
          <c:idx val="7"/>
          <c:order val="7"/>
          <c:tx>
            <c:v>7</c:v>
          </c:tx>
          <c:spPr>
            <a:blipFill dpi="0" rotWithShape="0">
              <a:blip xmlns:r="http://schemas.openxmlformats.org/officeDocument/2006/relationships" r:embed="rId8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環境性能表示!$M$10:$R$10</c:f>
              <c:strCache>
                <c:ptCount val="6"/>
                <c:pt idx="0">
                  <c:v>前10の位</c:v>
                </c:pt>
                <c:pt idx="1">
                  <c:v>前1の位</c:v>
                </c:pt>
                <c:pt idx="2">
                  <c:v>ハイフン固定</c:v>
                </c:pt>
                <c:pt idx="3">
                  <c:v>後100の位</c:v>
                </c:pt>
                <c:pt idx="4">
                  <c:v>後10の位</c:v>
                </c:pt>
                <c:pt idx="5">
                  <c:v>後1の位</c:v>
                </c:pt>
              </c:strCache>
            </c:strRef>
          </c:cat>
          <c:val>
            <c:numRef>
              <c:f>環境性能表示!$M$18:$R$18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9C-4C1F-AB63-6DE51701E9E5}"/>
            </c:ext>
          </c:extLst>
        </c:ser>
        <c:ser>
          <c:idx val="8"/>
          <c:order val="8"/>
          <c:tx>
            <c:strRef>
              <c:f>環境性能表示!$L$19</c:f>
              <c:strCache>
                <c:ptCount val="1"/>
                <c:pt idx="0">
                  <c:v>8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9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環境性能表示!$M$10:$R$10</c:f>
              <c:strCache>
                <c:ptCount val="6"/>
                <c:pt idx="0">
                  <c:v>前10の位</c:v>
                </c:pt>
                <c:pt idx="1">
                  <c:v>前1の位</c:v>
                </c:pt>
                <c:pt idx="2">
                  <c:v>ハイフン固定</c:v>
                </c:pt>
                <c:pt idx="3">
                  <c:v>後100の位</c:v>
                </c:pt>
                <c:pt idx="4">
                  <c:v>後10の位</c:v>
                </c:pt>
                <c:pt idx="5">
                  <c:v>後1の位</c:v>
                </c:pt>
              </c:strCache>
            </c:strRef>
          </c:cat>
          <c:val>
            <c:numRef>
              <c:f>環境性能表示!$M$19:$R$19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9C-4C1F-AB63-6DE51701E9E5}"/>
            </c:ext>
          </c:extLst>
        </c:ser>
        <c:ser>
          <c:idx val="9"/>
          <c:order val="9"/>
          <c:tx>
            <c:v>9</c:v>
          </c:tx>
          <c:spPr>
            <a:blipFill dpi="0" rotWithShape="0">
              <a:blip xmlns:r="http://schemas.openxmlformats.org/officeDocument/2006/relationships" r:embed="rId10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環境性能表示!$M$10:$R$10</c:f>
              <c:strCache>
                <c:ptCount val="6"/>
                <c:pt idx="0">
                  <c:v>前10の位</c:v>
                </c:pt>
                <c:pt idx="1">
                  <c:v>前1の位</c:v>
                </c:pt>
                <c:pt idx="2">
                  <c:v>ハイフン固定</c:v>
                </c:pt>
                <c:pt idx="3">
                  <c:v>後100の位</c:v>
                </c:pt>
                <c:pt idx="4">
                  <c:v>後10の位</c:v>
                </c:pt>
                <c:pt idx="5">
                  <c:v>後1の位</c:v>
                </c:pt>
              </c:strCache>
            </c:strRef>
          </c:cat>
          <c:val>
            <c:numRef>
              <c:f>環境性能表示!$M$20:$R$20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E9C-4C1F-AB63-6DE51701E9E5}"/>
            </c:ext>
          </c:extLst>
        </c:ser>
        <c:ser>
          <c:idx val="10"/>
          <c:order val="10"/>
          <c:tx>
            <c:v>-</c:v>
          </c:tx>
          <c:spPr>
            <a:blipFill dpi="0" rotWithShape="0">
              <a:blip xmlns:r="http://schemas.openxmlformats.org/officeDocument/2006/relationships" r:embed="rId11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環境性能表示!$M$10:$R$10</c:f>
              <c:strCache>
                <c:ptCount val="6"/>
                <c:pt idx="0">
                  <c:v>前10の位</c:v>
                </c:pt>
                <c:pt idx="1">
                  <c:v>前1の位</c:v>
                </c:pt>
                <c:pt idx="2">
                  <c:v>ハイフン固定</c:v>
                </c:pt>
                <c:pt idx="3">
                  <c:v>後100の位</c:v>
                </c:pt>
                <c:pt idx="4">
                  <c:v>後10の位</c:v>
                </c:pt>
                <c:pt idx="5">
                  <c:v>後1の位</c:v>
                </c:pt>
              </c:strCache>
            </c:strRef>
          </c:cat>
          <c:val>
            <c:numRef>
              <c:f>環境性能表示!$M$21:$R$21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9C-4C1F-AB63-6DE51701E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48373864"/>
        <c:axId val="548372296"/>
      </c:barChart>
      <c:catAx>
        <c:axId val="548373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8372296"/>
        <c:crosses val="autoZero"/>
        <c:auto val="1"/>
        <c:lblAlgn val="ctr"/>
        <c:lblOffset val="100"/>
        <c:noMultiLvlLbl val="0"/>
      </c:catAx>
      <c:valAx>
        <c:axId val="548372296"/>
        <c:scaling>
          <c:orientation val="minMax"/>
          <c:max val="1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48373864"/>
        <c:crosses val="autoZero"/>
        <c:crossBetween val="between"/>
        <c:majorUnit val="1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42318356123564E-2"/>
          <c:y val="0.18018414326750923"/>
          <c:w val="0.89426311670628744"/>
          <c:h val="0.68469974441653503"/>
        </c:manualLayout>
      </c:layout>
      <c:barChart>
        <c:barDir val="col"/>
        <c:grouping val="clustered"/>
        <c:varyColors val="0"/>
        <c:ser>
          <c:idx val="0"/>
          <c:order val="0"/>
          <c:spPr>
            <a:blipFill dpi="0" rotWithShape="0">
              <a:blip xmlns:r="http://schemas.openxmlformats.org/officeDocument/2006/relationships" r:embed="rId1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cat>
            <c:strRef>
              <c:f>環境性能表示!$K$3</c:f>
              <c:strCache>
                <c:ptCount val="1"/>
                <c:pt idx="0">
                  <c:v>太陽光利用</c:v>
                </c:pt>
              </c:strCache>
            </c:strRef>
          </c:cat>
          <c:val>
            <c:numRef>
              <c:f>環境性能表示!$L$3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5-499D-A4F8-7CDB581C6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48371120"/>
        <c:axId val="548373080"/>
      </c:barChart>
      <c:catAx>
        <c:axId val="54837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9525">
            <a:noFill/>
          </a:ln>
        </c:spPr>
        <c:crossAx val="548373080"/>
        <c:crosses val="autoZero"/>
        <c:auto val="1"/>
        <c:lblAlgn val="ctr"/>
        <c:lblOffset val="100"/>
        <c:tickMarkSkip val="1"/>
        <c:noMultiLvlLbl val="0"/>
      </c:catAx>
      <c:valAx>
        <c:axId val="548373080"/>
        <c:scaling>
          <c:orientation val="minMax"/>
          <c:max val="1"/>
        </c:scaling>
        <c:delete val="0"/>
        <c:axPos val="l"/>
        <c:numFmt formatCode="General" sourceLinked="1"/>
        <c:majorTickMark val="in"/>
        <c:minorTickMark val="none"/>
        <c:tickLblPos val="none"/>
        <c:spPr>
          <a:ln w="9525">
            <a:noFill/>
          </a:ln>
        </c:spPr>
        <c:crossAx val="548371120"/>
        <c:crosses val="autoZero"/>
        <c:crossBetween val="between"/>
        <c:maj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chart" Target="../charts/chart1.xml"/><Relationship Id="rId1" Type="http://schemas.openxmlformats.org/officeDocument/2006/relationships/image" Target="../media/image9.pn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30</xdr:row>
      <xdr:rowOff>47626</xdr:rowOff>
    </xdr:from>
    <xdr:to>
      <xdr:col>6</xdr:col>
      <xdr:colOff>76200</xdr:colOff>
      <xdr:row>44</xdr:row>
      <xdr:rowOff>115697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5010151"/>
          <a:ext cx="2828925" cy="2820796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2</xdr:col>
      <xdr:colOff>676276</xdr:colOff>
      <xdr:row>31</xdr:row>
      <xdr:rowOff>161925</xdr:rowOff>
    </xdr:from>
    <xdr:to>
      <xdr:col>6</xdr:col>
      <xdr:colOff>19050</xdr:colOff>
      <xdr:row>33</xdr:row>
      <xdr:rowOff>104775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1104901" y="5305425"/>
          <a:ext cx="2085974" cy="428625"/>
        </a:xfrm>
        <a:prstGeom prst="roundRect">
          <a:avLst>
            <a:gd name="adj" fmla="val 31762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19050</xdr:colOff>
      <xdr:row>31</xdr:row>
      <xdr:rowOff>194102</xdr:rowOff>
    </xdr:from>
    <xdr:to>
      <xdr:col>8</xdr:col>
      <xdr:colOff>676275</xdr:colOff>
      <xdr:row>32</xdr:row>
      <xdr:rowOff>38100</xdr:rowOff>
    </xdr:to>
    <xdr:cxnSp macro="">
      <xdr:nvCxnSpPr>
        <xdr:cNvPr id="3956848" name="直線矢印コネクタ 17">
          <a:extLst>
            <a:ext uri="{FF2B5EF4-FFF2-40B4-BE49-F238E27FC236}">
              <a16:creationId xmlns:a16="http://schemas.microsoft.com/office/drawing/2014/main" id="{00000000-0008-0000-0000-000070603C00}"/>
            </a:ext>
          </a:extLst>
        </xdr:cNvPr>
        <xdr:cNvCxnSpPr>
          <a:cxnSpLocks noChangeShapeType="1"/>
          <a:stCxn id="15" idx="3"/>
        </xdr:cNvCxnSpPr>
      </xdr:nvCxnSpPr>
      <xdr:spPr bwMode="auto">
        <a:xfrm flipV="1">
          <a:off x="3190875" y="5337602"/>
          <a:ext cx="2028825" cy="205948"/>
        </a:xfrm>
        <a:prstGeom prst="straightConnector1">
          <a:avLst/>
        </a:prstGeom>
        <a:noFill/>
        <a:ln w="19050" algn="ctr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0</xdr:colOff>
      <xdr:row>19</xdr:row>
      <xdr:rowOff>66675</xdr:rowOff>
    </xdr:from>
    <xdr:to>
      <xdr:col>6</xdr:col>
      <xdr:colOff>9525</xdr:colOff>
      <xdr:row>24</xdr:row>
      <xdr:rowOff>9525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4DD8C82B-FF25-4896-BD11-6C257600F233}"/>
            </a:ext>
          </a:extLst>
        </xdr:cNvPr>
        <xdr:cNvGrpSpPr/>
      </xdr:nvGrpSpPr>
      <xdr:grpSpPr>
        <a:xfrm>
          <a:off x="428625" y="4343400"/>
          <a:ext cx="2752725" cy="828675"/>
          <a:chOff x="428625" y="4333875"/>
          <a:chExt cx="2752725" cy="828675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C98647DD-FDB1-4703-95C9-76093EBF844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4333875"/>
            <a:ext cx="2752725" cy="8286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FDF42803-6A64-45FF-A7A4-25EEBC1F63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4" y="4610100"/>
            <a:ext cx="1990725" cy="510442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180975</xdr:colOff>
      <xdr:row>20</xdr:row>
      <xdr:rowOff>152400</xdr:rowOff>
    </xdr:from>
    <xdr:to>
      <xdr:col>5</xdr:col>
      <xdr:colOff>438150</xdr:colOff>
      <xdr:row>23</xdr:row>
      <xdr:rowOff>142875</xdr:rowOff>
    </xdr:to>
    <xdr:sp macro="" textlink="">
      <xdr:nvSpPr>
        <xdr:cNvPr id="14" name="角丸四角形 11">
          <a:extLst>
            <a:ext uri="{FF2B5EF4-FFF2-40B4-BE49-F238E27FC236}">
              <a16:creationId xmlns:a16="http://schemas.microsoft.com/office/drawing/2014/main" id="{467AABD5-F9B6-4122-AC18-02F5B2B980A7}"/>
            </a:ext>
          </a:extLst>
        </xdr:cNvPr>
        <xdr:cNvSpPr/>
      </xdr:nvSpPr>
      <xdr:spPr>
        <a:xfrm>
          <a:off x="609600" y="4610100"/>
          <a:ext cx="2314575" cy="514350"/>
        </a:xfrm>
        <a:prstGeom prst="roundRect">
          <a:avLst>
            <a:gd name="adj" fmla="val 31762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438150</xdr:colOff>
      <xdr:row>22</xdr:row>
      <xdr:rowOff>57150</xdr:rowOff>
    </xdr:from>
    <xdr:to>
      <xdr:col>9</xdr:col>
      <xdr:colOff>9525</xdr:colOff>
      <xdr:row>23</xdr:row>
      <xdr:rowOff>19050</xdr:rowOff>
    </xdr:to>
    <xdr:cxnSp macro="">
      <xdr:nvCxnSpPr>
        <xdr:cNvPr id="16" name="直線矢印コネクタ 15">
          <a:extLst>
            <a:ext uri="{FF2B5EF4-FFF2-40B4-BE49-F238E27FC236}">
              <a16:creationId xmlns:a16="http://schemas.microsoft.com/office/drawing/2014/main" id="{A46E8C8A-8B6C-40CD-B261-C3A7CF14F3E8}"/>
            </a:ext>
          </a:extLst>
        </xdr:cNvPr>
        <xdr:cNvCxnSpPr>
          <a:stCxn id="14" idx="3"/>
        </xdr:cNvCxnSpPr>
      </xdr:nvCxnSpPr>
      <xdr:spPr>
        <a:xfrm>
          <a:off x="2924175" y="4867275"/>
          <a:ext cx="2409825" cy="13335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14</xdr:row>
      <xdr:rowOff>9525</xdr:rowOff>
    </xdr:from>
    <xdr:to>
      <xdr:col>6</xdr:col>
      <xdr:colOff>9525</xdr:colOff>
      <xdr:row>18</xdr:row>
      <xdr:rowOff>142875</xdr:rowOff>
    </xdr:to>
    <xdr:grpSp>
      <xdr:nvGrpSpPr>
        <xdr:cNvPr id="17" name="グループ化 16">
          <a:extLst>
            <a:ext uri="{FF2B5EF4-FFF2-40B4-BE49-F238E27FC236}">
              <a16:creationId xmlns:a16="http://schemas.microsoft.com/office/drawing/2014/main" id="{843DED03-03AC-4A44-915A-4BB6DAF3C769}"/>
            </a:ext>
          </a:extLst>
        </xdr:cNvPr>
        <xdr:cNvGrpSpPr/>
      </xdr:nvGrpSpPr>
      <xdr:grpSpPr>
        <a:xfrm>
          <a:off x="428625" y="3419475"/>
          <a:ext cx="2752725" cy="828675"/>
          <a:chOff x="428625" y="3409950"/>
          <a:chExt cx="2752725" cy="828675"/>
        </a:xfrm>
      </xdr:grpSpPr>
      <xdr:pic>
        <xdr:nvPicPr>
          <xdr:cNvPr id="18" name="図 17">
            <a:extLst>
              <a:ext uri="{FF2B5EF4-FFF2-40B4-BE49-F238E27FC236}">
                <a16:creationId xmlns:a16="http://schemas.microsoft.com/office/drawing/2014/main" id="{E09D7F37-1E46-40B6-9DE2-7774A0DD922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3409950"/>
            <a:ext cx="2752725" cy="8286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DCA33E91-39BB-4069-B956-E11A6C03A1E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t="9258"/>
          <a:stretch/>
        </xdr:blipFill>
        <xdr:spPr>
          <a:xfrm>
            <a:off x="742950" y="3714749"/>
            <a:ext cx="2086266" cy="466797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219075</xdr:colOff>
      <xdr:row>15</xdr:row>
      <xdr:rowOff>123825</xdr:rowOff>
    </xdr:from>
    <xdr:to>
      <xdr:col>5</xdr:col>
      <xdr:colOff>476250</xdr:colOff>
      <xdr:row>18</xdr:row>
      <xdr:rowOff>114300</xdr:rowOff>
    </xdr:to>
    <xdr:sp macro="" textlink="">
      <xdr:nvSpPr>
        <xdr:cNvPr id="20" name="角丸四角形 11">
          <a:extLst>
            <a:ext uri="{FF2B5EF4-FFF2-40B4-BE49-F238E27FC236}">
              <a16:creationId xmlns:a16="http://schemas.microsoft.com/office/drawing/2014/main" id="{E5CABFB0-758D-4A0D-8403-0E05763F1A72}"/>
            </a:ext>
          </a:extLst>
        </xdr:cNvPr>
        <xdr:cNvSpPr/>
      </xdr:nvSpPr>
      <xdr:spPr>
        <a:xfrm>
          <a:off x="647700" y="3705225"/>
          <a:ext cx="2314575" cy="514350"/>
        </a:xfrm>
        <a:prstGeom prst="roundRect">
          <a:avLst>
            <a:gd name="adj" fmla="val 31762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476250</xdr:colOff>
      <xdr:row>17</xdr:row>
      <xdr:rowOff>38100</xdr:rowOff>
    </xdr:from>
    <xdr:to>
      <xdr:col>8</xdr:col>
      <xdr:colOff>676275</xdr:colOff>
      <xdr:row>19</xdr:row>
      <xdr:rowOff>0</xdr:rowOff>
    </xdr:to>
    <xdr:cxnSp macro="">
      <xdr:nvCxnSpPr>
        <xdr:cNvPr id="21" name="直線矢印コネクタ 20">
          <a:extLst>
            <a:ext uri="{FF2B5EF4-FFF2-40B4-BE49-F238E27FC236}">
              <a16:creationId xmlns:a16="http://schemas.microsoft.com/office/drawing/2014/main" id="{29FD46D8-B707-4F01-8977-C6D65190F4DB}"/>
            </a:ext>
          </a:extLst>
        </xdr:cNvPr>
        <xdr:cNvCxnSpPr>
          <a:stCxn id="20" idx="3"/>
        </xdr:cNvCxnSpPr>
      </xdr:nvCxnSpPr>
      <xdr:spPr>
        <a:xfrm>
          <a:off x="2962275" y="3962400"/>
          <a:ext cx="2352675" cy="314325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3</xdr:row>
      <xdr:rowOff>9525</xdr:rowOff>
    </xdr:from>
    <xdr:to>
      <xdr:col>2</xdr:col>
      <xdr:colOff>266700</xdr:colOff>
      <xdr:row>3</xdr:row>
      <xdr:rowOff>152400</xdr:rowOff>
    </xdr:to>
    <xdr:pic>
      <xdr:nvPicPr>
        <xdr:cNvPr id="1941480" name="Picture 33" descr="ふたば">
          <a:extLst>
            <a:ext uri="{FF2B5EF4-FFF2-40B4-BE49-F238E27FC236}">
              <a16:creationId xmlns:a16="http://schemas.microsoft.com/office/drawing/2014/main" id="{00000000-0008-0000-0100-0000E89F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533400"/>
          <a:ext cx="1714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19552</xdr:colOff>
          <xdr:row>2</xdr:row>
          <xdr:rowOff>115302</xdr:rowOff>
        </xdr:from>
        <xdr:to>
          <xdr:col>7</xdr:col>
          <xdr:colOff>1175683</xdr:colOff>
          <xdr:row>12</xdr:row>
          <xdr:rowOff>92576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環境性能表示(画像)'!$A$1:$K$28" spid="_x0000_s220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3077578" y="456197"/>
              <a:ext cx="2519710" cy="160655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10</xdr:col>
      <xdr:colOff>600075</xdr:colOff>
      <xdr:row>27</xdr:row>
      <xdr:rowOff>35135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85F79A55-22CA-4CA9-A15B-300E5DC14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7458075" cy="4654760"/>
        </a:xfrm>
        <a:prstGeom prst="rect">
          <a:avLst/>
        </a:prstGeom>
      </xdr:spPr>
    </xdr:pic>
    <xdr:clientData/>
  </xdr:twoCellAnchor>
  <xdr:twoCellAnchor>
    <xdr:from>
      <xdr:col>0</xdr:col>
      <xdr:colOff>161002</xdr:colOff>
      <xdr:row>2</xdr:row>
      <xdr:rowOff>168573</xdr:rowOff>
    </xdr:from>
    <xdr:to>
      <xdr:col>10</xdr:col>
      <xdr:colOff>590550</xdr:colOff>
      <xdr:row>29</xdr:row>
      <xdr:rowOff>55806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161002" y="511473"/>
          <a:ext cx="7287548" cy="4516383"/>
          <a:chOff x="170527" y="511473"/>
          <a:chExt cx="7287548" cy="4516383"/>
        </a:xfrm>
      </xdr:grpSpPr>
      <xdr:graphicFrame macro="">
        <xdr:nvGraphicFramePr>
          <xdr:cNvPr id="18" name="Chart 457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GraphicFramePr>
            <a:graphicFrameLocks/>
          </xdr:cNvGraphicFramePr>
        </xdr:nvGraphicFramePr>
        <xdr:xfrm>
          <a:off x="6514344" y="3133725"/>
          <a:ext cx="315080" cy="42231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7" name="Chart 457"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GraphicFramePr>
            <a:graphicFrameLocks/>
          </xdr:cNvGraphicFramePr>
        </xdr:nvGraphicFramePr>
        <xdr:xfrm>
          <a:off x="5990470" y="3133725"/>
          <a:ext cx="305558" cy="42231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48" name="グラフ 32">
            <a:extLst>
              <a:ext uri="{FF2B5EF4-FFF2-40B4-BE49-F238E27FC236}">
                <a16:creationId xmlns:a16="http://schemas.microsoft.com/office/drawing/2014/main" id="{00000000-0008-0000-0200-000030000000}"/>
              </a:ext>
            </a:extLst>
          </xdr:cNvPr>
          <xdr:cNvGraphicFramePr>
            <a:graphicFrameLocks noChangeAspect="1"/>
          </xdr:cNvGraphicFramePr>
        </xdr:nvGraphicFramePr>
        <xdr:xfrm>
          <a:off x="4278016" y="587239"/>
          <a:ext cx="3180059" cy="294539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49" name="グラフ 30">
            <a:extLst>
              <a:ext uri="{FF2B5EF4-FFF2-40B4-BE49-F238E27FC236}">
                <a16:creationId xmlns:a16="http://schemas.microsoft.com/office/drawing/2014/main" id="{00000000-0008-0000-0200-000031000000}"/>
              </a:ext>
            </a:extLst>
          </xdr:cNvPr>
          <xdr:cNvGraphicFramePr>
            <a:graphicFrameLocks/>
          </xdr:cNvGraphicFramePr>
        </xdr:nvGraphicFramePr>
        <xdr:xfrm>
          <a:off x="1704864" y="2651856"/>
          <a:ext cx="5439600" cy="237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6" name="Chart 457"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GraphicFramePr>
            <a:graphicFrameLocks/>
          </xdr:cNvGraphicFramePr>
        </xdr:nvGraphicFramePr>
        <xdr:xfrm>
          <a:off x="5172075" y="3133725"/>
          <a:ext cx="628651" cy="42231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46" name="グラフ 91">
            <a:extLst>
              <a:ext uri="{FF2B5EF4-FFF2-40B4-BE49-F238E27FC236}">
                <a16:creationId xmlns:a16="http://schemas.microsoft.com/office/drawing/2014/main" id="{00000000-0008-0000-0200-00002E000000}"/>
              </a:ext>
            </a:extLst>
          </xdr:cNvPr>
          <xdr:cNvGraphicFramePr>
            <a:graphicFrameLocks/>
          </xdr:cNvGraphicFramePr>
        </xdr:nvGraphicFramePr>
        <xdr:xfrm>
          <a:off x="190481" y="685799"/>
          <a:ext cx="2038369" cy="6574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7" name="グラフ 92">
            <a:extLst>
              <a:ext uri="{FF2B5EF4-FFF2-40B4-BE49-F238E27FC236}">
                <a16:creationId xmlns:a16="http://schemas.microsoft.com/office/drawing/2014/main" id="{00000000-0008-0000-0200-00002F000000}"/>
              </a:ext>
            </a:extLst>
          </xdr:cNvPr>
          <xdr:cNvGraphicFramePr>
            <a:graphicFrameLocks/>
          </xdr:cNvGraphicFramePr>
        </xdr:nvGraphicFramePr>
        <xdr:xfrm>
          <a:off x="170527" y="682319"/>
          <a:ext cx="2186290" cy="67297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50" name="Chart 457">
            <a:extLst>
              <a:ext uri="{FF2B5EF4-FFF2-40B4-BE49-F238E27FC236}">
                <a16:creationId xmlns:a16="http://schemas.microsoft.com/office/drawing/2014/main" id="{00000000-0008-0000-0200-000032000000}"/>
              </a:ext>
            </a:extLst>
          </xdr:cNvPr>
          <xdr:cNvGraphicFramePr>
            <a:graphicFrameLocks/>
          </xdr:cNvGraphicFramePr>
        </xdr:nvGraphicFramePr>
        <xdr:xfrm>
          <a:off x="5094631" y="4157716"/>
          <a:ext cx="1800191" cy="59975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51" name="グラフ 87">
            <a:extLst>
              <a:ext uri="{FF2B5EF4-FFF2-40B4-BE49-F238E27FC236}">
                <a16:creationId xmlns:a16="http://schemas.microsoft.com/office/drawing/2014/main" id="{00000000-0008-0000-0200-000033000000}"/>
              </a:ext>
            </a:extLst>
          </xdr:cNvPr>
          <xdr:cNvGraphicFramePr>
            <a:graphicFrameLocks/>
          </xdr:cNvGraphicFramePr>
        </xdr:nvGraphicFramePr>
        <xdr:xfrm>
          <a:off x="189214" y="700835"/>
          <a:ext cx="2044324" cy="64493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52" name="Chart 457">
            <a:extLst>
              <a:ext uri="{FF2B5EF4-FFF2-40B4-BE49-F238E27FC236}">
                <a16:creationId xmlns:a16="http://schemas.microsoft.com/office/drawing/2014/main" id="{00000000-0008-0000-0200-000034000000}"/>
              </a:ext>
            </a:extLst>
          </xdr:cNvPr>
          <xdr:cNvGraphicFramePr>
            <a:graphicFrameLocks/>
          </xdr:cNvGraphicFramePr>
        </xdr:nvGraphicFramePr>
        <xdr:xfrm>
          <a:off x="3228899" y="4205068"/>
          <a:ext cx="1108823" cy="51140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3" name="Chart 457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GraphicFramePr>
            <a:graphicFrameLocks/>
          </xdr:cNvGraphicFramePr>
        </xdr:nvGraphicFramePr>
        <xdr:xfrm>
          <a:off x="5219700" y="511473"/>
          <a:ext cx="1362075" cy="7797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24" name="Chart 457"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GraphicFramePr>
            <a:graphicFrameLocks/>
          </xdr:cNvGraphicFramePr>
        </xdr:nvGraphicFramePr>
        <xdr:xfrm>
          <a:off x="6037606" y="700142"/>
          <a:ext cx="1296643" cy="50953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</xdr:grpSp>
    <xdr:clientData/>
  </xdr:twoCellAnchor>
  <xdr:twoCellAnchor>
    <xdr:from>
      <xdr:col>0</xdr:col>
      <xdr:colOff>209551</xdr:colOff>
      <xdr:row>6</xdr:row>
      <xdr:rowOff>104775</xdr:rowOff>
    </xdr:from>
    <xdr:to>
      <xdr:col>3</xdr:col>
      <xdr:colOff>171450</xdr:colOff>
      <xdr:row>10</xdr:row>
      <xdr:rowOff>76200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4D82BFA1-D51D-4BA3-9BB7-E598E0F74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>
        <a:ln w="19050">
          <a:solidFill>
            <a:srgbClr val="FF0000"/>
          </a:solidFill>
          <a:tailEnd type="triangle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51"/>
  <sheetViews>
    <sheetView showGridLines="0" tabSelected="1" workbookViewId="0">
      <selection activeCell="H32" sqref="H32"/>
    </sheetView>
  </sheetViews>
  <sheetFormatPr defaultColWidth="0" defaultRowHeight="13.5" zeroHeight="1" x14ac:dyDescent="0.15"/>
  <cols>
    <col min="1" max="1" width="2" customWidth="1"/>
    <col min="2" max="2" width="3.625" customWidth="1"/>
    <col min="3" max="3" width="11" customWidth="1"/>
    <col min="4" max="4" width="7" customWidth="1"/>
    <col min="5" max="6" width="9" customWidth="1"/>
    <col min="7" max="7" width="10.25" customWidth="1"/>
    <col min="8" max="9" width="9" customWidth="1"/>
    <col min="10" max="11" width="12" customWidth="1"/>
    <col min="12" max="12" width="4.125" customWidth="1"/>
    <col min="13" max="13" width="14.125" hidden="1" customWidth="1"/>
    <col min="14" max="14" width="2.5" hidden="1" customWidth="1"/>
  </cols>
  <sheetData>
    <row r="1" spans="1:13" ht="18" thickBot="1" x14ac:dyDescent="0.2">
      <c r="A1" s="54"/>
      <c r="B1" s="55" t="s">
        <v>66</v>
      </c>
      <c r="C1" s="54"/>
      <c r="D1" s="54"/>
      <c r="E1" s="54"/>
      <c r="F1" s="54"/>
      <c r="G1" s="54"/>
      <c r="H1" s="78" t="s">
        <v>93</v>
      </c>
      <c r="I1" s="54"/>
      <c r="J1" s="54"/>
      <c r="K1" s="54"/>
      <c r="L1" s="54"/>
    </row>
    <row r="2" spans="1:13" ht="14.25" thickBot="1" x14ac:dyDescent="0.2">
      <c r="A2" s="54"/>
      <c r="B2" s="54"/>
      <c r="C2" s="54"/>
      <c r="D2" s="54"/>
      <c r="E2" s="54"/>
      <c r="F2" s="54"/>
      <c r="G2" s="54"/>
      <c r="H2" s="54"/>
      <c r="I2" s="72"/>
      <c r="J2" s="54" t="s">
        <v>67</v>
      </c>
      <c r="K2" s="54"/>
      <c r="L2" s="54"/>
    </row>
    <row r="3" spans="1:13" ht="14.25" thickBot="1" x14ac:dyDescent="0.2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</row>
    <row r="4" spans="1:13" ht="24.75" thickBot="1" x14ac:dyDescent="0.2">
      <c r="A4" s="54"/>
      <c r="B4" s="56" t="s">
        <v>68</v>
      </c>
      <c r="C4" s="54"/>
      <c r="D4" s="73">
        <v>4</v>
      </c>
      <c r="E4" s="74" t="s">
        <v>52</v>
      </c>
      <c r="F4" s="99">
        <v>0</v>
      </c>
      <c r="G4" s="54"/>
      <c r="H4" s="56" t="s">
        <v>78</v>
      </c>
      <c r="I4" s="107">
        <v>44652</v>
      </c>
      <c r="J4" s="108"/>
      <c r="K4" s="54"/>
      <c r="L4" s="54"/>
    </row>
    <row r="5" spans="1:13" x14ac:dyDescent="0.15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</row>
    <row r="6" spans="1:13" ht="14.25" thickBot="1" x14ac:dyDescent="0.2">
      <c r="A6" s="54"/>
      <c r="B6" s="56" t="s">
        <v>102</v>
      </c>
      <c r="C6" s="54"/>
      <c r="D6" s="54"/>
      <c r="E6" s="54"/>
      <c r="F6" s="54"/>
      <c r="G6" s="54"/>
      <c r="H6" s="54" t="s">
        <v>77</v>
      </c>
      <c r="I6" s="54"/>
      <c r="J6" s="54"/>
      <c r="K6" s="54"/>
      <c r="L6" s="54"/>
    </row>
    <row r="7" spans="1:13" ht="27" customHeight="1" thickBot="1" x14ac:dyDescent="0.2">
      <c r="A7" s="54"/>
      <c r="B7" s="56"/>
      <c r="C7" s="54"/>
      <c r="D7" s="54"/>
      <c r="E7" s="54"/>
      <c r="F7" s="54"/>
      <c r="G7" s="54"/>
      <c r="H7" s="109" t="s">
        <v>114</v>
      </c>
      <c r="I7" s="110"/>
      <c r="J7" s="110"/>
      <c r="K7" s="111"/>
      <c r="L7" s="54"/>
    </row>
    <row r="8" spans="1:13" ht="14.25" thickBot="1" x14ac:dyDescent="0.2">
      <c r="A8" s="54"/>
      <c r="B8" s="56"/>
      <c r="C8" s="56" t="s">
        <v>75</v>
      </c>
      <c r="D8" s="54"/>
      <c r="E8" s="78" t="s">
        <v>93</v>
      </c>
      <c r="F8" s="54"/>
      <c r="G8" s="54"/>
      <c r="H8" s="54"/>
      <c r="I8" s="54"/>
      <c r="J8" s="54"/>
      <c r="K8" s="54"/>
      <c r="L8" s="54"/>
    </row>
    <row r="9" spans="1:13" ht="15.75" thickBot="1" x14ac:dyDescent="0.2">
      <c r="A9" s="54"/>
      <c r="B9" s="54"/>
      <c r="C9" s="57" t="s">
        <v>83</v>
      </c>
      <c r="D9" s="58"/>
      <c r="E9" s="59"/>
      <c r="F9" s="58"/>
      <c r="G9" s="58"/>
      <c r="H9" s="58"/>
      <c r="I9" s="60"/>
      <c r="J9" s="60"/>
      <c r="K9" s="61"/>
      <c r="L9" s="54"/>
      <c r="M9" s="4"/>
    </row>
    <row r="10" spans="1:13" ht="24.95" customHeight="1" x14ac:dyDescent="0.15">
      <c r="A10" s="54"/>
      <c r="B10" s="54"/>
      <c r="C10" s="79" t="s">
        <v>79</v>
      </c>
      <c r="D10" s="80"/>
      <c r="E10" s="62"/>
      <c r="F10" s="62"/>
      <c r="G10" s="62"/>
      <c r="H10" s="118" t="s">
        <v>43</v>
      </c>
      <c r="I10" s="119"/>
      <c r="J10" s="120"/>
      <c r="K10" s="67">
        <v>3</v>
      </c>
      <c r="L10" s="54"/>
      <c r="M10" s="4"/>
    </row>
    <row r="11" spans="1:13" ht="24.95" customHeight="1" x14ac:dyDescent="0.15">
      <c r="A11" s="54"/>
      <c r="B11" s="54"/>
      <c r="C11" s="81" t="s">
        <v>80</v>
      </c>
      <c r="D11" s="76"/>
      <c r="E11" s="63"/>
      <c r="F11" s="63"/>
      <c r="G11" s="63"/>
      <c r="H11" s="121" t="s">
        <v>43</v>
      </c>
      <c r="I11" s="122"/>
      <c r="J11" s="123"/>
      <c r="K11" s="68">
        <v>3</v>
      </c>
      <c r="L11" s="54"/>
      <c r="M11" s="3"/>
    </row>
    <row r="12" spans="1:13" ht="24.95" customHeight="1" x14ac:dyDescent="0.15">
      <c r="A12" s="54"/>
      <c r="B12" s="54"/>
      <c r="C12" s="82" t="s">
        <v>81</v>
      </c>
      <c r="D12" s="77"/>
      <c r="E12" s="64"/>
      <c r="F12" s="64"/>
      <c r="G12" s="64"/>
      <c r="H12" s="124" t="s">
        <v>43</v>
      </c>
      <c r="I12" s="125"/>
      <c r="J12" s="126"/>
      <c r="K12" s="69">
        <v>3</v>
      </c>
      <c r="L12" s="54"/>
      <c r="M12" s="4"/>
    </row>
    <row r="13" spans="1:13" ht="24.95" customHeight="1" thickBot="1" x14ac:dyDescent="0.2">
      <c r="A13" s="54"/>
      <c r="B13" s="54"/>
      <c r="C13" s="83" t="s">
        <v>82</v>
      </c>
      <c r="D13" s="84"/>
      <c r="E13" s="65"/>
      <c r="F13" s="65"/>
      <c r="G13" s="65"/>
      <c r="H13" s="127" t="s">
        <v>43</v>
      </c>
      <c r="I13" s="128"/>
      <c r="J13" s="129"/>
      <c r="K13" s="70">
        <v>3</v>
      </c>
      <c r="L13" s="54"/>
      <c r="M13" s="3"/>
    </row>
    <row r="14" spans="1:13" x14ac:dyDescent="0.15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</row>
    <row r="15" spans="1:13" x14ac:dyDescent="0.15">
      <c r="A15" s="54"/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/>
    </row>
    <row r="16" spans="1:13" x14ac:dyDescent="0.15">
      <c r="A16" s="54"/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</row>
    <row r="17" spans="1:14" ht="13.5" customHeight="1" x14ac:dyDescent="0.15">
      <c r="A17" s="54"/>
      <c r="B17" s="54"/>
      <c r="C17" s="54"/>
      <c r="D17" s="54"/>
      <c r="E17" s="54"/>
      <c r="F17" s="54"/>
      <c r="G17" s="54"/>
      <c r="H17" s="54"/>
      <c r="I17" s="54"/>
      <c r="J17" s="66"/>
      <c r="K17" s="66"/>
      <c r="L17" s="54"/>
    </row>
    <row r="18" spans="1:14" ht="14.25" thickBot="1" x14ac:dyDescent="0.2">
      <c r="A18" s="54"/>
      <c r="B18" s="54"/>
      <c r="C18" s="54"/>
      <c r="D18" s="54"/>
      <c r="E18" s="54"/>
      <c r="F18" s="54"/>
      <c r="G18" s="54"/>
      <c r="H18" s="54"/>
      <c r="I18" s="54"/>
      <c r="J18" s="112" t="s">
        <v>64</v>
      </c>
      <c r="K18" s="112"/>
      <c r="L18" s="54"/>
    </row>
    <row r="19" spans="1:14" ht="13.5" customHeight="1" x14ac:dyDescent="0.15">
      <c r="A19" s="54"/>
      <c r="B19" s="54"/>
      <c r="C19" s="54"/>
      <c r="D19" s="54"/>
      <c r="E19" s="54"/>
      <c r="F19" s="54"/>
      <c r="G19" s="54"/>
      <c r="H19" s="54"/>
      <c r="I19" s="54"/>
      <c r="J19" s="114" t="s">
        <v>115</v>
      </c>
      <c r="K19" s="115"/>
      <c r="L19" s="54"/>
    </row>
    <row r="20" spans="1:14" ht="14.25" thickBot="1" x14ac:dyDescent="0.2">
      <c r="A20" s="54"/>
      <c r="B20" s="54"/>
      <c r="C20" s="54"/>
      <c r="D20" s="54"/>
      <c r="E20" s="54"/>
      <c r="F20" s="54"/>
      <c r="G20" s="54"/>
      <c r="H20" s="54"/>
      <c r="I20" s="54"/>
      <c r="J20" s="116"/>
      <c r="K20" s="117"/>
      <c r="L20" s="54"/>
    </row>
    <row r="21" spans="1:14" x14ac:dyDescent="0.15">
      <c r="A21" s="54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</row>
    <row r="22" spans="1:14" ht="14.25" thickBot="1" x14ac:dyDescent="0.2">
      <c r="A22" s="54"/>
      <c r="B22" s="54"/>
      <c r="C22" s="54"/>
      <c r="D22" s="54"/>
      <c r="E22" s="54"/>
      <c r="F22" s="54"/>
      <c r="G22" s="54"/>
      <c r="H22" s="54"/>
      <c r="I22" s="54"/>
      <c r="J22" s="112" t="s">
        <v>109</v>
      </c>
      <c r="K22" s="112"/>
      <c r="L22" s="54"/>
    </row>
    <row r="23" spans="1:14" x14ac:dyDescent="0.15">
      <c r="A23" s="54"/>
      <c r="B23" s="54"/>
      <c r="C23" s="54"/>
      <c r="D23" s="54"/>
      <c r="E23" s="54"/>
      <c r="F23" s="54"/>
      <c r="G23" s="54"/>
      <c r="H23" s="54"/>
      <c r="I23" s="54"/>
      <c r="J23" s="114" t="s">
        <v>115</v>
      </c>
      <c r="K23" s="115"/>
      <c r="L23" s="54"/>
    </row>
    <row r="24" spans="1:14" ht="14.25" thickBot="1" x14ac:dyDescent="0.2">
      <c r="A24" s="54"/>
      <c r="B24" s="54"/>
      <c r="C24" s="54"/>
      <c r="D24" s="54"/>
      <c r="E24" s="54"/>
      <c r="F24" s="54"/>
      <c r="G24" s="54"/>
      <c r="H24" s="54"/>
      <c r="I24" s="54"/>
      <c r="J24" s="116"/>
      <c r="K24" s="117"/>
      <c r="L24" s="54"/>
    </row>
    <row r="25" spans="1:14" ht="14.25" thickBot="1" x14ac:dyDescent="0.2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</row>
    <row r="26" spans="1:14" ht="24.75" thickBot="1" x14ac:dyDescent="0.2">
      <c r="A26" s="54"/>
      <c r="B26" s="54"/>
      <c r="C26" s="56" t="s">
        <v>84</v>
      </c>
      <c r="D26" s="54"/>
      <c r="E26" s="85">
        <v>0</v>
      </c>
      <c r="F26" s="105" t="s">
        <v>105</v>
      </c>
      <c r="G26" s="106"/>
      <c r="H26" s="54" t="s">
        <v>108</v>
      </c>
      <c r="I26" s="54"/>
      <c r="J26" s="54"/>
      <c r="K26" s="54"/>
      <c r="L26" s="54"/>
      <c r="M26" t="s">
        <v>105</v>
      </c>
    </row>
    <row r="27" spans="1:14" x14ac:dyDescent="0.15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t="s">
        <v>106</v>
      </c>
    </row>
    <row r="28" spans="1:14" ht="19.5" customHeight="1" thickBot="1" x14ac:dyDescent="0.2">
      <c r="A28" s="54"/>
      <c r="B28" s="56" t="s">
        <v>103</v>
      </c>
      <c r="C28" s="54"/>
      <c r="D28" s="54"/>
      <c r="E28" s="54"/>
      <c r="F28" s="54"/>
      <c r="G28" s="54"/>
      <c r="H28" s="54" t="s">
        <v>77</v>
      </c>
      <c r="I28" s="54"/>
      <c r="J28" s="54"/>
      <c r="K28" s="54"/>
      <c r="L28" s="54"/>
      <c r="M28" t="s">
        <v>107</v>
      </c>
    </row>
    <row r="29" spans="1:14" ht="27" customHeight="1" thickBot="1" x14ac:dyDescent="0.2">
      <c r="A29" s="54"/>
      <c r="B29" s="56"/>
      <c r="C29" s="54"/>
      <c r="D29" s="54"/>
      <c r="E29" s="54"/>
      <c r="F29" s="90">
        <v>2022</v>
      </c>
      <c r="G29" s="54" t="s">
        <v>104</v>
      </c>
      <c r="H29" s="109" t="s">
        <v>116</v>
      </c>
      <c r="I29" s="110"/>
      <c r="J29" s="110"/>
      <c r="K29" s="111"/>
      <c r="L29" s="54"/>
    </row>
    <row r="30" spans="1:14" ht="13.5" customHeight="1" x14ac:dyDescent="0.15">
      <c r="A30" s="54"/>
      <c r="B30" s="56"/>
      <c r="C30" s="56" t="s">
        <v>76</v>
      </c>
      <c r="D30" s="54"/>
      <c r="E30" s="54"/>
      <c r="F30" s="54"/>
      <c r="G30" s="54"/>
      <c r="H30" s="54"/>
      <c r="I30" s="54"/>
      <c r="J30" s="54"/>
      <c r="K30" s="54"/>
      <c r="L30" s="54"/>
    </row>
    <row r="31" spans="1:14" ht="14.25" thickBot="1" x14ac:dyDescent="0.2">
      <c r="A31" s="54"/>
      <c r="B31" s="54"/>
      <c r="C31" s="54"/>
      <c r="D31" s="54"/>
      <c r="E31" s="54"/>
      <c r="F31" s="54"/>
      <c r="G31" s="54"/>
      <c r="H31" s="54"/>
      <c r="I31" s="54"/>
      <c r="J31" s="54" t="s">
        <v>65</v>
      </c>
      <c r="K31" s="54"/>
      <c r="L31" s="54"/>
    </row>
    <row r="32" spans="1:14" ht="28.5" customHeight="1" thickBot="1" x14ac:dyDescent="0.2">
      <c r="A32" s="54"/>
      <c r="B32" s="54"/>
      <c r="C32" s="54"/>
      <c r="D32" s="54"/>
      <c r="E32" s="54"/>
      <c r="F32" s="54"/>
      <c r="G32" s="54"/>
      <c r="H32" s="54"/>
      <c r="I32" s="54"/>
      <c r="J32" s="130" t="s">
        <v>117</v>
      </c>
      <c r="K32" s="131"/>
      <c r="L32" s="54"/>
      <c r="M32" s="75" t="s">
        <v>72</v>
      </c>
      <c r="N32">
        <v>5</v>
      </c>
    </row>
    <row r="33" spans="1:14" x14ac:dyDescent="0.15">
      <c r="A33" s="54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t="s">
        <v>73</v>
      </c>
      <c r="N33">
        <v>4</v>
      </c>
    </row>
    <row r="34" spans="1:14" x14ac:dyDescent="0.15">
      <c r="A34" s="54"/>
      <c r="B34" s="54"/>
      <c r="C34" s="54"/>
      <c r="D34" s="54"/>
      <c r="E34" s="54"/>
      <c r="F34" s="54"/>
      <c r="G34" s="54"/>
      <c r="H34" s="54"/>
      <c r="I34" s="54"/>
      <c r="J34" s="112" t="s">
        <v>63</v>
      </c>
      <c r="K34" s="54"/>
      <c r="L34" s="54"/>
      <c r="M34" t="s">
        <v>70</v>
      </c>
      <c r="N34">
        <v>3</v>
      </c>
    </row>
    <row r="35" spans="1:14" ht="14.25" thickBot="1" x14ac:dyDescent="0.2">
      <c r="A35" s="54"/>
      <c r="B35" s="54"/>
      <c r="C35" s="54"/>
      <c r="D35" s="54"/>
      <c r="E35" s="54"/>
      <c r="F35" s="54"/>
      <c r="G35" s="54"/>
      <c r="H35" s="54"/>
      <c r="I35" s="54"/>
      <c r="J35" s="113"/>
      <c r="K35" s="54"/>
      <c r="L35" s="54"/>
      <c r="M35" t="s">
        <v>71</v>
      </c>
      <c r="N35">
        <v>2</v>
      </c>
    </row>
    <row r="36" spans="1:14" ht="24.75" thickBot="1" x14ac:dyDescent="0.2">
      <c r="A36" s="54"/>
      <c r="B36" s="54"/>
      <c r="C36" s="54"/>
      <c r="D36" s="54"/>
      <c r="E36" s="54"/>
      <c r="F36" s="54"/>
      <c r="G36" s="54"/>
      <c r="H36" s="54"/>
      <c r="I36" s="54"/>
      <c r="J36" s="71">
        <f>IF(J32=M32,N32,IF(J32=M33,N33,IF(J32=M34,N34,IF(J32=M35,N35,N36))))</f>
        <v>3</v>
      </c>
      <c r="K36" s="54"/>
      <c r="L36" s="54"/>
      <c r="M36" t="s">
        <v>74</v>
      </c>
      <c r="N36">
        <v>1</v>
      </c>
    </row>
    <row r="37" spans="1:14" x14ac:dyDescent="0.15">
      <c r="A37" s="5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</row>
    <row r="38" spans="1:14" x14ac:dyDescent="0.15">
      <c r="A38" s="54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</row>
    <row r="39" spans="1:14" x14ac:dyDescent="0.15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</row>
    <row r="40" spans="1:14" x14ac:dyDescent="0.15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</row>
    <row r="41" spans="1:14" x14ac:dyDescent="0.15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</row>
    <row r="42" spans="1:14" x14ac:dyDescent="0.15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</row>
    <row r="43" spans="1:14" x14ac:dyDescent="0.15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</row>
    <row r="44" spans="1:14" x14ac:dyDescent="0.15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</row>
    <row r="45" spans="1:14" x14ac:dyDescent="0.15">
      <c r="A45" s="5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</row>
    <row r="46" spans="1:14" x14ac:dyDescent="0.15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14" x14ac:dyDescent="0.15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</row>
    <row r="48" spans="1:14" x14ac:dyDescent="0.15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12" x14ac:dyDescent="0.15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</row>
    <row r="50" spans="1:12" x14ac:dyDescent="0.15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</row>
    <row r="51" spans="1:12" x14ac:dyDescent="0.15">
      <c r="A51" s="54"/>
      <c r="B51" s="56"/>
      <c r="C51" s="54"/>
      <c r="D51" s="54"/>
      <c r="E51" s="54"/>
      <c r="F51" s="54"/>
      <c r="G51" s="54"/>
      <c r="H51" s="54"/>
      <c r="I51" s="54"/>
      <c r="J51" s="54"/>
      <c r="K51" s="54"/>
      <c r="L51" s="54"/>
    </row>
  </sheetData>
  <sheetProtection algorithmName="SHA-512" hashValue="bkpfnQE3uDjKw8+0IC9i90YcFg+crt6N+heHYkGlqIoTr8d9KVZvCoe4w5xo4Cqk4SonTSCiarU9ibcsGZpNxQ==" saltValue="1dajz77FgsiAsnTN/vg9ug==" spinCount="100000" sheet="1" objects="1" scenarios="1"/>
  <mergeCells count="14">
    <mergeCell ref="F26:G26"/>
    <mergeCell ref="I4:J4"/>
    <mergeCell ref="H7:K7"/>
    <mergeCell ref="H29:K29"/>
    <mergeCell ref="J34:J35"/>
    <mergeCell ref="J18:K18"/>
    <mergeCell ref="J19:K20"/>
    <mergeCell ref="H10:J10"/>
    <mergeCell ref="H11:J11"/>
    <mergeCell ref="H12:J12"/>
    <mergeCell ref="H13:J13"/>
    <mergeCell ref="J32:K32"/>
    <mergeCell ref="J22:K22"/>
    <mergeCell ref="J23:K24"/>
  </mergeCells>
  <phoneticPr fontId="20"/>
  <conditionalFormatting sqref="J36 J32 J19 K10:K13">
    <cfRule type="cellIs" dxfId="4" priority="10" stopIfTrue="1" operator="equal">
      <formula>""</formula>
    </cfRule>
  </conditionalFormatting>
  <conditionalFormatting sqref="H29">
    <cfRule type="cellIs" dxfId="3" priority="4" stopIfTrue="1" operator="equal">
      <formula>""</formula>
    </cfRule>
  </conditionalFormatting>
  <conditionalFormatting sqref="H7">
    <cfRule type="cellIs" dxfId="2" priority="3" stopIfTrue="1" operator="equal">
      <formula>""</formula>
    </cfRule>
  </conditionalFormatting>
  <conditionalFormatting sqref="E26">
    <cfRule type="expression" dxfId="1" priority="2">
      <formula>$F$26=$M$28</formula>
    </cfRule>
  </conditionalFormatting>
  <conditionalFormatting sqref="J23">
    <cfRule type="cellIs" dxfId="0" priority="1" stopIfTrue="1" operator="equal">
      <formula>""</formula>
    </cfRule>
  </conditionalFormatting>
  <dataValidations count="6">
    <dataValidation type="list" allowBlank="1" showInputMessage="1" showErrorMessage="1" sqref="K10:K13">
      <formula1>"1,2,3,4,5"</formula1>
    </dataValidation>
    <dataValidation type="list" allowBlank="1" showInputMessage="1" showErrorMessage="1" sqref="J32">
      <formula1>$M$32:$M$36</formula1>
    </dataValidation>
    <dataValidation type="list" allowBlank="1" showInputMessage="1" showErrorMessage="1" sqref="J19:K20">
      <formula1>"利用なし,太陽光利用,太陽熱利用,太陽光・熱利用"</formula1>
    </dataValidation>
    <dataValidation type="whole" operator="greaterThanOrEqual" allowBlank="1" showInputMessage="1" showErrorMessage="1" sqref="E26">
      <formula1>0</formula1>
    </dataValidation>
    <dataValidation type="list" allowBlank="1" showInputMessage="1" showErrorMessage="1" sqref="F26:G26">
      <formula1>$M$26:$M$28</formula1>
    </dataValidation>
    <dataValidation type="list" allowBlank="1" showInputMessage="1" showErrorMessage="1" sqref="J23:K24">
      <formula1>"利用なし,木材利用"</formula1>
    </dataValidation>
  </dataValidations>
  <pageMargins left="0.70866141732283472" right="0.70866141732283472" top="0.74803149606299213" bottom="0.74803149606299213" header="0.31496062992125984" footer="0.31496062992125984"/>
  <pageSetup paperSize="9" scale="90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IV46"/>
  <sheetViews>
    <sheetView showGridLines="0" zoomScale="120" zoomScaleNormal="120" zoomScaleSheetLayoutView="100" workbookViewId="0">
      <selection activeCell="H16" sqref="H16"/>
    </sheetView>
  </sheetViews>
  <sheetFormatPr defaultColWidth="0" defaultRowHeight="13.5" zeroHeight="1" x14ac:dyDescent="0.15"/>
  <cols>
    <col min="1" max="1" width="1.875" customWidth="1"/>
    <col min="2" max="2" width="23.125" customWidth="1"/>
    <col min="3" max="3" width="9.25" customWidth="1"/>
    <col min="4" max="4" width="4" customWidth="1"/>
    <col min="5" max="6" width="1.75" customWidth="1"/>
    <col min="7" max="7" width="16.125" customWidth="1"/>
    <col min="8" max="8" width="24.5" customWidth="1"/>
    <col min="9" max="10" width="2.625" customWidth="1"/>
    <col min="11" max="11" width="10.5" hidden="1" customWidth="1"/>
    <col min="12" max="22" width="2.625" hidden="1" customWidth="1"/>
    <col min="23" max="23" width="3.875" hidden="1" customWidth="1"/>
    <col min="24" max="24" width="3.375" hidden="1" customWidth="1"/>
    <col min="25" max="251" width="2.625" hidden="1" customWidth="1"/>
    <col min="252" max="252" width="1.875" hidden="1" customWidth="1"/>
    <col min="253" max="253" width="4.125" hidden="1" customWidth="1"/>
    <col min="254" max="254" width="2.375" hidden="1" customWidth="1"/>
    <col min="255" max="255" width="8.125" hidden="1" customWidth="1"/>
    <col min="256" max="256" width="6" hidden="1" customWidth="1"/>
    <col min="257" max="16384" width="9" hidden="1"/>
  </cols>
  <sheetData>
    <row r="1" spans="1:50" ht="13.7" customHeight="1" x14ac:dyDescent="0.15">
      <c r="A1" s="11"/>
      <c r="B1" s="132" t="s">
        <v>35</v>
      </c>
      <c r="C1" s="132"/>
      <c r="D1" s="12"/>
      <c r="E1" s="134" t="s">
        <v>69</v>
      </c>
      <c r="F1" s="134"/>
      <c r="G1" s="134"/>
      <c r="H1" s="134"/>
      <c r="I1" s="134"/>
    </row>
    <row r="2" spans="1:50" ht="13.7" customHeight="1" x14ac:dyDescent="0.15">
      <c r="A2" s="11"/>
      <c r="B2" s="132"/>
      <c r="C2" s="132"/>
      <c r="D2" s="13"/>
      <c r="E2" s="134"/>
      <c r="F2" s="134"/>
      <c r="G2" s="134"/>
      <c r="H2" s="134"/>
      <c r="I2" s="134"/>
      <c r="K2" t="s">
        <v>25</v>
      </c>
    </row>
    <row r="3" spans="1:50" ht="14.25" thickBot="1" x14ac:dyDescent="0.2">
      <c r="A3" s="11"/>
      <c r="B3" s="11"/>
      <c r="C3" s="11"/>
      <c r="D3" s="13"/>
      <c r="E3" s="13"/>
      <c r="F3" s="13"/>
      <c r="G3" s="13"/>
      <c r="H3" s="13"/>
      <c r="I3" s="13"/>
      <c r="K3" t="s">
        <v>54</v>
      </c>
      <c r="L3">
        <f>IF(結果入力!$J$19="太陽光利用",1,0)</f>
        <v>0</v>
      </c>
    </row>
    <row r="4" spans="1:50" x14ac:dyDescent="0.15">
      <c r="A4" s="11"/>
      <c r="B4" s="14" t="s">
        <v>24</v>
      </c>
      <c r="C4" s="15" t="s">
        <v>36</v>
      </c>
      <c r="D4" s="11"/>
      <c r="E4" s="11"/>
      <c r="F4" s="11"/>
      <c r="G4" s="11"/>
      <c r="H4" s="11"/>
      <c r="I4" s="12"/>
      <c r="K4" t="s">
        <v>44</v>
      </c>
      <c r="L4">
        <f>IF(結果入力!$J$19="太陽熱利用",1,0)</f>
        <v>0</v>
      </c>
    </row>
    <row r="5" spans="1:50" x14ac:dyDescent="0.15">
      <c r="A5" s="11"/>
      <c r="B5" s="16" t="s">
        <v>85</v>
      </c>
      <c r="C5" s="17">
        <f>結果入力!K10</f>
        <v>3</v>
      </c>
      <c r="D5" s="18">
        <f>5-C5</f>
        <v>2</v>
      </c>
      <c r="E5" s="11"/>
      <c r="F5" s="11"/>
      <c r="G5" s="11"/>
      <c r="H5" s="11"/>
      <c r="I5" s="12"/>
      <c r="K5" t="s">
        <v>45</v>
      </c>
      <c r="L5">
        <f>IF(結果入力!$J$19="太陽光・熱利用",1,0)</f>
        <v>0</v>
      </c>
    </row>
    <row r="6" spans="1:50" x14ac:dyDescent="0.15">
      <c r="A6" s="11"/>
      <c r="B6" s="19" t="s">
        <v>95</v>
      </c>
      <c r="C6" s="20">
        <f>結果入力!K11</f>
        <v>3</v>
      </c>
      <c r="D6" s="18">
        <f t="shared" ref="D6:D8" si="0">5-C6</f>
        <v>2</v>
      </c>
      <c r="E6" s="11"/>
      <c r="F6" s="11"/>
      <c r="G6" s="11"/>
      <c r="H6" s="11"/>
      <c r="I6" s="12"/>
      <c r="K6" t="s">
        <v>110</v>
      </c>
      <c r="L6">
        <f>IF(結果入力!$J$23="木材利用",1,0)</f>
        <v>0</v>
      </c>
    </row>
    <row r="7" spans="1:50" x14ac:dyDescent="0.15">
      <c r="A7" s="11"/>
      <c r="B7" s="21" t="s">
        <v>86</v>
      </c>
      <c r="C7" s="22">
        <f>結果入力!K12</f>
        <v>3</v>
      </c>
      <c r="D7" s="18">
        <f t="shared" si="0"/>
        <v>2</v>
      </c>
      <c r="E7" s="11"/>
      <c r="F7" s="11"/>
      <c r="G7" s="11"/>
      <c r="H7" s="11"/>
      <c r="I7" s="12"/>
    </row>
    <row r="8" spans="1:50" ht="14.25" thickBot="1" x14ac:dyDescent="0.2">
      <c r="A8" s="11"/>
      <c r="B8" s="45" t="s">
        <v>87</v>
      </c>
      <c r="C8" s="46">
        <f>結果入力!K13</f>
        <v>3</v>
      </c>
      <c r="D8" s="18">
        <f t="shared" si="0"/>
        <v>2</v>
      </c>
      <c r="E8" s="11"/>
      <c r="F8" s="11"/>
      <c r="G8" s="11"/>
      <c r="H8" s="11"/>
      <c r="I8" s="12"/>
      <c r="K8" t="s">
        <v>53</v>
      </c>
      <c r="V8" t="s">
        <v>84</v>
      </c>
      <c r="W8" s="75"/>
      <c r="X8" s="75"/>
      <c r="Y8" s="75"/>
      <c r="Z8" s="75"/>
      <c r="AC8" t="s">
        <v>96</v>
      </c>
      <c r="AL8" t="s">
        <v>97</v>
      </c>
      <c r="AO8" s="135">
        <f>結果入力!I4</f>
        <v>44652</v>
      </c>
      <c r="AP8" s="135"/>
      <c r="AQ8" s="135"/>
      <c r="AR8" s="135"/>
      <c r="AS8" s="135"/>
    </row>
    <row r="9" spans="1:50" ht="5.25" customHeight="1" thickBot="1" x14ac:dyDescent="0.2">
      <c r="A9" s="11"/>
      <c r="B9" s="9"/>
      <c r="C9" s="9"/>
      <c r="D9" s="11"/>
      <c r="E9" s="11"/>
      <c r="F9" s="11"/>
      <c r="G9" s="11"/>
      <c r="H9" s="11"/>
      <c r="I9" s="12"/>
      <c r="W9" s="75"/>
      <c r="X9" s="75"/>
      <c r="Y9" s="75"/>
      <c r="Z9" s="75"/>
    </row>
    <row r="10" spans="1:50" ht="14.25" thickBot="1" x14ac:dyDescent="0.2">
      <c r="A10" s="11"/>
      <c r="B10" s="23" t="s">
        <v>88</v>
      </c>
      <c r="C10" s="24">
        <f>結果入力!J36</f>
        <v>3</v>
      </c>
      <c r="D10" s="18">
        <f>5-C10</f>
        <v>2</v>
      </c>
      <c r="E10" s="11"/>
      <c r="F10" s="11"/>
      <c r="G10" s="11"/>
      <c r="H10" s="11"/>
      <c r="I10" s="11"/>
      <c r="K10" s="104">
        <f>結果入力!D4</f>
        <v>4</v>
      </c>
      <c r="L10" s="47" t="str">
        <f>TEXT(結果入力!F4,"000")</f>
        <v>000</v>
      </c>
      <c r="M10" s="48" t="s">
        <v>46</v>
      </c>
      <c r="N10" s="48" t="s">
        <v>47</v>
      </c>
      <c r="O10" s="48" t="s">
        <v>48</v>
      </c>
      <c r="P10" s="48" t="s">
        <v>49</v>
      </c>
      <c r="Q10" s="48" t="s">
        <v>50</v>
      </c>
      <c r="R10" s="48" t="s">
        <v>51</v>
      </c>
      <c r="W10" s="94">
        <f>結果入力!E26</f>
        <v>0</v>
      </c>
      <c r="X10" s="95">
        <v>100</v>
      </c>
      <c r="Y10" s="95">
        <v>10</v>
      </c>
      <c r="Z10" s="95">
        <v>1</v>
      </c>
      <c r="AD10" s="47">
        <f>結果入力!F29</f>
        <v>2022</v>
      </c>
      <c r="AE10" s="48" t="s">
        <v>46</v>
      </c>
      <c r="AF10" s="48" t="s">
        <v>47</v>
      </c>
      <c r="AG10" s="48" t="s">
        <v>49</v>
      </c>
      <c r="AH10" s="48" t="s">
        <v>50</v>
      </c>
      <c r="AL10" s="47">
        <f>YEAR(AO8)</f>
        <v>2022</v>
      </c>
      <c r="AM10" s="48" t="s">
        <v>98</v>
      </c>
      <c r="AN10" s="48" t="s">
        <v>99</v>
      </c>
      <c r="AO10" s="48" t="s">
        <v>100</v>
      </c>
      <c r="AP10" s="48" t="s">
        <v>101</v>
      </c>
      <c r="AR10" s="47">
        <f>MONTH(AO8)</f>
        <v>4</v>
      </c>
      <c r="AS10" s="48">
        <v>10</v>
      </c>
      <c r="AT10" s="48">
        <v>1</v>
      </c>
      <c r="AV10" s="47">
        <f>DAY(AO8)</f>
        <v>1</v>
      </c>
      <c r="AW10" s="48">
        <v>10</v>
      </c>
      <c r="AX10" s="48">
        <v>1</v>
      </c>
    </row>
    <row r="11" spans="1:50" x14ac:dyDescent="0.15">
      <c r="A11" s="11"/>
      <c r="B11" s="25" t="s">
        <v>37</v>
      </c>
      <c r="C11" s="26" t="str">
        <f>LEFT(結果入力!J32,2)</f>
        <v>B+</v>
      </c>
      <c r="D11" s="11"/>
      <c r="E11" s="11"/>
      <c r="F11" s="11"/>
      <c r="G11" s="11"/>
      <c r="H11" s="11"/>
      <c r="I11" s="11"/>
      <c r="L11" s="48">
        <v>0</v>
      </c>
      <c r="M11" s="1">
        <f>IF(MID($K$10,1,1)="0",1,0)</f>
        <v>0</v>
      </c>
      <c r="N11" s="1">
        <f>IF(MID($K$10,2,1)="0",1,0)</f>
        <v>0</v>
      </c>
      <c r="O11" s="1">
        <v>0</v>
      </c>
      <c r="P11" s="1">
        <f>IF(MID($L$10,1,1)="0",1,0)</f>
        <v>1</v>
      </c>
      <c r="Q11" s="1">
        <f>IF(MID($L$10,2,1)="0",1,0)</f>
        <v>1</v>
      </c>
      <c r="R11" s="1">
        <f>IF(MID($L$10,3,1)="0",1,0)</f>
        <v>1</v>
      </c>
      <c r="W11" s="95">
        <v>0</v>
      </c>
      <c r="X11" s="96">
        <v>0</v>
      </c>
      <c r="Y11" s="96">
        <f>IF($Z$25=0,IF(AND(VALUE(RIGHT(INT($W$10/10),1))=$W11,(VALUE($W$10)&gt;=100)),1,0),0)</f>
        <v>0</v>
      </c>
      <c r="Z11" s="96">
        <f>IF($Z$25=0,IF(VALUE(RIGHT($W$10,1))=$W11,1,0),0)</f>
        <v>1</v>
      </c>
      <c r="AD11" s="48">
        <v>0</v>
      </c>
      <c r="AE11" s="1">
        <f>IF(MID($AD$10,1,1)="0",1,0)</f>
        <v>0</v>
      </c>
      <c r="AF11" s="1">
        <f>IF(MID($AD$10,2,1)="0",1,0)</f>
        <v>1</v>
      </c>
      <c r="AG11" s="1">
        <f>IF(MID($AD$10,3,1)="0",1,0)</f>
        <v>0</v>
      </c>
      <c r="AH11" s="1">
        <f>IF(MID($AD$10,4,1)="0",1,0)</f>
        <v>0</v>
      </c>
      <c r="AL11" s="48">
        <v>0</v>
      </c>
      <c r="AM11" s="1">
        <f>IF(MID($AL$10,1,1)="0",1,0)</f>
        <v>0</v>
      </c>
      <c r="AN11" s="1">
        <f>IF(MID($AL$10,2,1)="0",1,0)</f>
        <v>1</v>
      </c>
      <c r="AO11" s="1">
        <f>IF(MID($AL$10,3,1)="0",1,0)</f>
        <v>0</v>
      </c>
      <c r="AP11" s="1">
        <f>IF(MID($AL$10,4,1)="0",1,0)</f>
        <v>0</v>
      </c>
      <c r="AR11" s="48">
        <v>0</v>
      </c>
      <c r="AS11" s="91" t="e">
        <f>NA()</f>
        <v>#N/A</v>
      </c>
      <c r="AT11" s="1">
        <f t="shared" ref="AT11:AT20" si="1">IF(VALUE(RIGHT($AR$10,1))=AR11,1,0)</f>
        <v>0</v>
      </c>
      <c r="AV11" s="48">
        <v>0</v>
      </c>
      <c r="AW11" s="91" t="e">
        <f>NA()</f>
        <v>#N/A</v>
      </c>
      <c r="AX11" s="1">
        <f t="shared" ref="AX11:AX20" si="2">IF(VALUE(RIGHT($AV$10,1))=AV11,1,0)</f>
        <v>0</v>
      </c>
    </row>
    <row r="12" spans="1:50" x14ac:dyDescent="0.15">
      <c r="A12" s="27"/>
      <c r="B12" s="27"/>
      <c r="C12" s="53"/>
      <c r="D12" s="27"/>
      <c r="E12" s="27"/>
      <c r="F12" s="27"/>
      <c r="G12" s="27"/>
      <c r="H12" s="27"/>
      <c r="I12" s="27"/>
      <c r="L12" s="48">
        <v>1</v>
      </c>
      <c r="M12" s="1">
        <f>IF(MID($K$10,1,1)="1",1,0)</f>
        <v>0</v>
      </c>
      <c r="N12" s="1">
        <f>IF(MID($K$10,2,1)="1",1,0)</f>
        <v>0</v>
      </c>
      <c r="O12" s="1">
        <v>0</v>
      </c>
      <c r="P12" s="1">
        <f>IF(MID($L$10,1,1)="1",1,0)</f>
        <v>0</v>
      </c>
      <c r="Q12" s="1">
        <f>IF(MID($L$10,2,1)="1",1,0)</f>
        <v>0</v>
      </c>
      <c r="R12" s="1">
        <f>IF(MID($L$10,3,1)="1",1,0)</f>
        <v>0</v>
      </c>
      <c r="W12" s="95">
        <v>1</v>
      </c>
      <c r="X12" s="96">
        <f>IF($Z$25=0,IF(VALUE(RIGHT(INT($W$10/100),1))=$W12,1,0),0)</f>
        <v>0</v>
      </c>
      <c r="Y12" s="96">
        <f>IF($Z$25=0,IF(VALUE(RIGHT(INT($W$10/10),1))=$W12,1,0),0)</f>
        <v>0</v>
      </c>
      <c r="Z12" s="96">
        <f t="shared" ref="Z12:Z20" si="3">IF($Z$25=0,IF(VALUE(RIGHT($W$10,1))=$W12,1,0),0)</f>
        <v>0</v>
      </c>
      <c r="AD12" s="48">
        <v>1</v>
      </c>
      <c r="AE12" s="1">
        <f>IF(MID($AD$10,1,1)="1",1,0)</f>
        <v>0</v>
      </c>
      <c r="AF12" s="1">
        <f>IF(MID($AD$10,2,1)="1",1,0)</f>
        <v>0</v>
      </c>
      <c r="AG12" s="1">
        <f>IF(MID($AD$10,3,1)="1",1,0)</f>
        <v>0</v>
      </c>
      <c r="AH12" s="1">
        <f>IF(MID($AD$10,4,1)="1",1,0)</f>
        <v>0</v>
      </c>
      <c r="AL12" s="48">
        <v>1</v>
      </c>
      <c r="AM12" s="1">
        <f>IF(MID($AL$10,1,1)="1",1,0)</f>
        <v>0</v>
      </c>
      <c r="AN12" s="1">
        <f>IF(MID($AL$10,2,1)="1",1,0)</f>
        <v>0</v>
      </c>
      <c r="AO12" s="1">
        <f>IF(MID($AL$10,3,1)="1",1,0)</f>
        <v>0</v>
      </c>
      <c r="AP12" s="1">
        <f>IF(MID($AL$10,4,1)="1",1,0)</f>
        <v>0</v>
      </c>
      <c r="AR12" s="48">
        <v>1</v>
      </c>
      <c r="AS12" s="1">
        <f t="shared" ref="AS12:AS20" si="4">IF((ROUNDDOWN($AR$10,-1)/10)=AR12,1,0)</f>
        <v>0</v>
      </c>
      <c r="AT12" s="1">
        <f t="shared" si="1"/>
        <v>0</v>
      </c>
      <c r="AV12" s="48">
        <v>1</v>
      </c>
      <c r="AW12" s="1">
        <f>IF((ROUNDDOWN($AV$10,-1)/10)=AV12,1,0)</f>
        <v>0</v>
      </c>
      <c r="AX12" s="1">
        <f t="shared" si="2"/>
        <v>1</v>
      </c>
    </row>
    <row r="13" spans="1:50" x14ac:dyDescent="0.15">
      <c r="A13" s="27"/>
      <c r="B13" s="27"/>
      <c r="C13" s="27"/>
      <c r="D13" s="27"/>
      <c r="E13" s="27"/>
      <c r="F13" s="27"/>
      <c r="G13" s="27"/>
      <c r="H13" s="27"/>
      <c r="I13" s="27"/>
      <c r="L13" s="48">
        <v>2</v>
      </c>
      <c r="M13" s="1">
        <f>IF(MID($K$10,1,1)="2",1,0)</f>
        <v>0</v>
      </c>
      <c r="N13" s="1">
        <f>IF(MID($K$10,2,1)="2",1,0)</f>
        <v>0</v>
      </c>
      <c r="O13" s="1">
        <v>0</v>
      </c>
      <c r="P13" s="1">
        <f>IF(MID($L$10,1,1)="2",1,0)</f>
        <v>0</v>
      </c>
      <c r="Q13" s="1">
        <f>IF(MID($L$10,2,1)="2",1,0)</f>
        <v>0</v>
      </c>
      <c r="R13" s="1">
        <f>IF(MID($L$10,3,1)="2",1,0)</f>
        <v>0</v>
      </c>
      <c r="W13" s="95">
        <v>2</v>
      </c>
      <c r="X13" s="96">
        <f t="shared" ref="X13:X20" si="5">IF($Z$25=0,IF(VALUE(RIGHT(INT($W$10/100),1))=$W13,1,0),0)</f>
        <v>0</v>
      </c>
      <c r="Y13" s="96">
        <f t="shared" ref="Y13:Y20" si="6">IF($Z$25=0,IF(VALUE(RIGHT(INT($W$10/10),1))=$W13,1,0),0)</f>
        <v>0</v>
      </c>
      <c r="Z13" s="96">
        <f t="shared" si="3"/>
        <v>0</v>
      </c>
      <c r="AD13" s="48">
        <v>2</v>
      </c>
      <c r="AE13" s="1">
        <f>IF(MID($AD$10,1,1)="2",1,0)</f>
        <v>1</v>
      </c>
      <c r="AF13" s="1">
        <f>IF(MID($AD$10,2,1)="2",1,0)</f>
        <v>0</v>
      </c>
      <c r="AG13" s="1">
        <f>IF(MID($AD$10,3,1)="2",1,0)</f>
        <v>1</v>
      </c>
      <c r="AH13" s="1">
        <f>IF(MID($AD$10,4,1)="2",1,0)</f>
        <v>1</v>
      </c>
      <c r="AL13" s="48">
        <v>2</v>
      </c>
      <c r="AM13" s="1">
        <f>IF(MID($AL$10,1,1)="2",1,0)</f>
        <v>1</v>
      </c>
      <c r="AN13" s="1">
        <f>IF(MID($AL$10,2,1)="2",1,0)</f>
        <v>0</v>
      </c>
      <c r="AO13" s="1">
        <f>IF(MID($AL$10,3,1)="2",1,0)</f>
        <v>1</v>
      </c>
      <c r="AP13" s="1">
        <f>IF(MID($AL$10,4,1)="2",1,0)</f>
        <v>1</v>
      </c>
      <c r="AR13" s="48">
        <v>2</v>
      </c>
      <c r="AS13" s="1">
        <f t="shared" si="4"/>
        <v>0</v>
      </c>
      <c r="AT13" s="1">
        <f t="shared" si="1"/>
        <v>0</v>
      </c>
      <c r="AV13" s="48">
        <v>2</v>
      </c>
      <c r="AW13" s="1">
        <f>IF((ROUNDDOWN($AV$10,-1)/10)=AV13,1,0)</f>
        <v>0</v>
      </c>
      <c r="AX13" s="1">
        <f t="shared" si="2"/>
        <v>0</v>
      </c>
    </row>
    <row r="14" spans="1:50" x14ac:dyDescent="0.15">
      <c r="A14" s="27"/>
      <c r="B14" s="28" t="s">
        <v>38</v>
      </c>
      <c r="C14" s="27"/>
      <c r="D14" s="27"/>
      <c r="E14" s="27"/>
      <c r="F14" s="27"/>
      <c r="G14" s="27"/>
      <c r="H14" s="7"/>
      <c r="I14" s="2"/>
      <c r="L14" s="48">
        <v>3</v>
      </c>
      <c r="M14" s="1">
        <f>IF(MID($K$10,1,1)="3",1,0)</f>
        <v>0</v>
      </c>
      <c r="N14" s="1">
        <f>IF(MID($K$10,2,1)="3",1,0)</f>
        <v>0</v>
      </c>
      <c r="O14" s="1">
        <v>0</v>
      </c>
      <c r="P14" s="1">
        <f>IF(MID($L$10,1,1)="3",1,0)</f>
        <v>0</v>
      </c>
      <c r="Q14" s="1">
        <f>IF(MID($L$10,2,1)="3",1,0)</f>
        <v>0</v>
      </c>
      <c r="R14" s="1">
        <f>IF(MID($L$10,3,1)="3",1,0)</f>
        <v>0</v>
      </c>
      <c r="W14" s="95">
        <v>3</v>
      </c>
      <c r="X14" s="96">
        <f t="shared" si="5"/>
        <v>0</v>
      </c>
      <c r="Y14" s="96">
        <f t="shared" si="6"/>
        <v>0</v>
      </c>
      <c r="Z14" s="96">
        <f t="shared" si="3"/>
        <v>0</v>
      </c>
      <c r="AD14" s="48">
        <v>3</v>
      </c>
      <c r="AE14" s="1">
        <f>IF(MID($AD$10,1,1)="3",1,0)</f>
        <v>0</v>
      </c>
      <c r="AF14" s="1">
        <f>IF(MID($AD$10,2,1)="3",1,0)</f>
        <v>0</v>
      </c>
      <c r="AG14" s="1">
        <f>IF(MID($AD$10,3,1)="3",1,0)</f>
        <v>0</v>
      </c>
      <c r="AH14" s="1">
        <f>IF(MID($AD$10,4,1)="3",1,0)</f>
        <v>0</v>
      </c>
      <c r="AL14" s="48">
        <v>3</v>
      </c>
      <c r="AM14" s="1">
        <f>IF(MID($AL$10,1,1)="3",1,0)</f>
        <v>0</v>
      </c>
      <c r="AN14" s="1">
        <f>IF(MID($AL$10,2,1)="3",1,0)</f>
        <v>0</v>
      </c>
      <c r="AO14" s="1">
        <f>IF(MID($AL$10,3,1)="3",1,0)</f>
        <v>0</v>
      </c>
      <c r="AP14" s="1">
        <f>IF(MID($AL$10,4,1)="3",1,0)</f>
        <v>0</v>
      </c>
      <c r="AR14" s="48">
        <v>3</v>
      </c>
      <c r="AS14" s="1">
        <f t="shared" si="4"/>
        <v>0</v>
      </c>
      <c r="AT14" s="1">
        <f t="shared" si="1"/>
        <v>0</v>
      </c>
      <c r="AV14" s="48">
        <v>3</v>
      </c>
      <c r="AW14" s="1">
        <f>IF((ROUNDDOWN($AV$10,-1)/10)=AV14,1,0)</f>
        <v>0</v>
      </c>
      <c r="AX14" s="1">
        <f t="shared" si="2"/>
        <v>0</v>
      </c>
    </row>
    <row r="15" spans="1:50" x14ac:dyDescent="0.15">
      <c r="A15" s="27"/>
      <c r="B15" s="28" t="s">
        <v>39</v>
      </c>
      <c r="C15" s="27"/>
      <c r="D15" s="27"/>
      <c r="E15" s="28" t="s">
        <v>40</v>
      </c>
      <c r="F15" s="28"/>
      <c r="G15" s="27"/>
      <c r="H15" s="27"/>
      <c r="I15" s="2"/>
      <c r="L15" s="48">
        <v>4</v>
      </c>
      <c r="M15" s="1">
        <f>IF(MID($K$10,1,1)="4",1,0)</f>
        <v>1</v>
      </c>
      <c r="N15" s="1">
        <f>IF(MID($K$10,2,1)="4",1,0)</f>
        <v>0</v>
      </c>
      <c r="O15" s="1">
        <v>0</v>
      </c>
      <c r="P15" s="1">
        <f>IF(MID($L$10,1,1)="4",1,0)</f>
        <v>0</v>
      </c>
      <c r="Q15" s="1">
        <f>IF(MID($L$10,2,1)="4",1,0)</f>
        <v>0</v>
      </c>
      <c r="R15" s="1">
        <f>IF(MID($L$10,3,1)="4",1,0)</f>
        <v>0</v>
      </c>
      <c r="W15" s="95">
        <v>4</v>
      </c>
      <c r="X15" s="96">
        <f t="shared" si="5"/>
        <v>0</v>
      </c>
      <c r="Y15" s="96">
        <f t="shared" si="6"/>
        <v>0</v>
      </c>
      <c r="Z15" s="96">
        <f t="shared" si="3"/>
        <v>0</v>
      </c>
      <c r="AD15" s="48">
        <v>4</v>
      </c>
      <c r="AE15" s="1">
        <f>IF(MID($AD$10,1,1)="4",1,0)</f>
        <v>0</v>
      </c>
      <c r="AF15" s="1">
        <f>IF(MID($AD$10,2,1)="4",1,0)</f>
        <v>0</v>
      </c>
      <c r="AG15" s="1">
        <f>IF(MID($AD$10,3,1)="4",1,0)</f>
        <v>0</v>
      </c>
      <c r="AH15" s="1">
        <f>IF(MID($AD$10,4,1)="4",1,0)</f>
        <v>0</v>
      </c>
      <c r="AL15" s="48">
        <v>4</v>
      </c>
      <c r="AM15" s="1">
        <f>IF(MID($AL$10,1,1)="4",1,0)</f>
        <v>0</v>
      </c>
      <c r="AN15" s="1">
        <f>IF(MID($AL$10,2,1)="4",1,0)</f>
        <v>0</v>
      </c>
      <c r="AO15" s="1">
        <f>IF(MID($AL$10,3,1)="4",1,0)</f>
        <v>0</v>
      </c>
      <c r="AP15" s="1">
        <f>IF(MID($AL$10,4,1)="4",1,0)</f>
        <v>0</v>
      </c>
      <c r="AR15" s="48">
        <v>4</v>
      </c>
      <c r="AS15" s="1">
        <f t="shared" si="4"/>
        <v>0</v>
      </c>
      <c r="AT15" s="1">
        <f t="shared" si="1"/>
        <v>1</v>
      </c>
      <c r="AV15" s="48">
        <v>4</v>
      </c>
      <c r="AW15" s="91" t="e">
        <f>NA()</f>
        <v>#N/A</v>
      </c>
      <c r="AX15" s="1">
        <f t="shared" si="2"/>
        <v>0</v>
      </c>
    </row>
    <row r="16" spans="1:50" ht="13.7" customHeight="1" x14ac:dyDescent="0.15">
      <c r="A16" s="27"/>
      <c r="B16" s="133" t="s">
        <v>41</v>
      </c>
      <c r="C16" s="133"/>
      <c r="D16" s="27"/>
      <c r="E16" s="27"/>
      <c r="F16" s="7" t="s">
        <v>42</v>
      </c>
      <c r="G16" s="27"/>
      <c r="H16" s="27"/>
      <c r="I16" s="2"/>
      <c r="L16" s="48">
        <v>5</v>
      </c>
      <c r="M16" s="1">
        <f>IF(MID($K$10,1,1)="5",1,0)</f>
        <v>0</v>
      </c>
      <c r="N16" s="1">
        <f>IF(MID($K$10,2,1)="5",1,0)</f>
        <v>0</v>
      </c>
      <c r="O16" s="1">
        <v>0</v>
      </c>
      <c r="P16" s="1">
        <f>IF(MID($L$10,1,1)="5",1,0)</f>
        <v>0</v>
      </c>
      <c r="Q16" s="1">
        <f>IF(MID($L$10,2,1)="5",1,0)</f>
        <v>0</v>
      </c>
      <c r="R16" s="1">
        <f>IF(MID($L$10,3,1)="5",1,0)</f>
        <v>0</v>
      </c>
      <c r="W16" s="95">
        <v>5</v>
      </c>
      <c r="X16" s="96">
        <f t="shared" si="5"/>
        <v>0</v>
      </c>
      <c r="Y16" s="96">
        <f t="shared" si="6"/>
        <v>0</v>
      </c>
      <c r="Z16" s="96">
        <f t="shared" si="3"/>
        <v>0</v>
      </c>
      <c r="AD16" s="48">
        <v>5</v>
      </c>
      <c r="AE16" s="1">
        <f>IF(MID($AD$10,1,1)="5",1,0)</f>
        <v>0</v>
      </c>
      <c r="AF16" s="1">
        <f>IF(MID($AD$10,2,1)="5",1,0)</f>
        <v>0</v>
      </c>
      <c r="AG16" s="1">
        <f>IF(MID($AD$10,3,1)="5",1,0)</f>
        <v>0</v>
      </c>
      <c r="AH16" s="1">
        <f>IF(MID($AD$10,4,1)="5",1,0)</f>
        <v>0</v>
      </c>
      <c r="AL16" s="48">
        <v>5</v>
      </c>
      <c r="AM16" s="1">
        <f>IF(MID($AL$10,1,1)="5",1,0)</f>
        <v>0</v>
      </c>
      <c r="AN16" s="1">
        <f>IF(MID($AL$10,2,1)="5",1,0)</f>
        <v>0</v>
      </c>
      <c r="AO16" s="1">
        <f>IF(MID($AL$10,3,1)="5",1,0)</f>
        <v>0</v>
      </c>
      <c r="AP16" s="1">
        <f>IF(MID($AL$10,4,1)="5",1,0)</f>
        <v>0</v>
      </c>
      <c r="AR16" s="48">
        <v>5</v>
      </c>
      <c r="AS16" s="1">
        <f t="shared" si="4"/>
        <v>0</v>
      </c>
      <c r="AT16" s="1">
        <f t="shared" si="1"/>
        <v>0</v>
      </c>
      <c r="AV16" s="48">
        <v>5</v>
      </c>
      <c r="AW16" s="91" t="e">
        <f>NA()</f>
        <v>#N/A</v>
      </c>
      <c r="AX16" s="1">
        <f t="shared" si="2"/>
        <v>0</v>
      </c>
    </row>
    <row r="17" spans="1:50" ht="14.25" thickBot="1" x14ac:dyDescent="0.2">
      <c r="A17" s="27"/>
      <c r="B17" s="133"/>
      <c r="C17" s="133"/>
      <c r="D17" s="27"/>
      <c r="E17" s="27"/>
      <c r="F17" s="7" t="s">
        <v>0</v>
      </c>
      <c r="G17" s="27"/>
      <c r="H17" s="27"/>
      <c r="I17" s="2"/>
      <c r="L17" s="48">
        <v>6</v>
      </c>
      <c r="M17" s="1">
        <f>IF(MID($K$10,1,1)="6",1,0)</f>
        <v>0</v>
      </c>
      <c r="N17" s="1">
        <f>IF(MID($K$10,2,1)="6",1,0)</f>
        <v>0</v>
      </c>
      <c r="O17" s="1">
        <v>0</v>
      </c>
      <c r="P17" s="1">
        <f>IF(MID($L$10,1,1)="6",1,0)</f>
        <v>0</v>
      </c>
      <c r="Q17" s="1">
        <f>IF(MID($L$10,2,1)="6",1,0)</f>
        <v>0</v>
      </c>
      <c r="R17" s="1">
        <f>IF(MID($L$10,3,1)="6",1,0)</f>
        <v>0</v>
      </c>
      <c r="W17" s="95">
        <v>6</v>
      </c>
      <c r="X17" s="96">
        <f t="shared" si="5"/>
        <v>0</v>
      </c>
      <c r="Y17" s="96">
        <f t="shared" si="6"/>
        <v>0</v>
      </c>
      <c r="Z17" s="96">
        <f t="shared" si="3"/>
        <v>0</v>
      </c>
      <c r="AD17" s="48">
        <v>6</v>
      </c>
      <c r="AE17" s="1">
        <f>IF(MID($AD$10,1,1)="6",1,0)</f>
        <v>0</v>
      </c>
      <c r="AF17" s="1">
        <f>IF(MID($AD$10,2,1)="6",1,0)</f>
        <v>0</v>
      </c>
      <c r="AG17" s="1">
        <f>IF(MID($AD$10,3,1)="6",1,0)</f>
        <v>0</v>
      </c>
      <c r="AH17" s="1">
        <f>IF(MID($AD$10,4,1)="6",1,0)</f>
        <v>0</v>
      </c>
      <c r="AL17" s="48">
        <v>6</v>
      </c>
      <c r="AM17" s="1">
        <f>IF(MID($AL$10,1,1)="6",1,0)</f>
        <v>0</v>
      </c>
      <c r="AN17" s="1">
        <f>IF(MID($AL$10,2,1)="6",1,0)</f>
        <v>0</v>
      </c>
      <c r="AO17" s="1">
        <f>IF(MID($AL$10,3,1)="6",1,0)</f>
        <v>0</v>
      </c>
      <c r="AP17" s="1">
        <f>IF(MID($AL$10,4,1)="6",1,0)</f>
        <v>0</v>
      </c>
      <c r="AR17" s="48">
        <v>6</v>
      </c>
      <c r="AS17" s="1">
        <f t="shared" si="4"/>
        <v>0</v>
      </c>
      <c r="AT17" s="1">
        <f t="shared" si="1"/>
        <v>0</v>
      </c>
      <c r="AV17" s="48">
        <v>6</v>
      </c>
      <c r="AW17" s="91" t="e">
        <f>NA()</f>
        <v>#N/A</v>
      </c>
      <c r="AX17" s="1">
        <f t="shared" si="2"/>
        <v>0</v>
      </c>
    </row>
    <row r="18" spans="1:50" x14ac:dyDescent="0.15">
      <c r="A18" s="27"/>
      <c r="B18" s="133"/>
      <c r="C18" s="133"/>
      <c r="D18" s="27"/>
      <c r="E18" s="27"/>
      <c r="F18" s="29" t="s">
        <v>1</v>
      </c>
      <c r="G18" s="30"/>
      <c r="H18" s="31" t="s">
        <v>26</v>
      </c>
      <c r="I18" s="2"/>
      <c r="L18" s="48">
        <v>7</v>
      </c>
      <c r="M18" s="1">
        <f>IF(MID($K$10,1,1)="7",1,0)</f>
        <v>0</v>
      </c>
      <c r="N18" s="1">
        <f>IF(MID($K$10,2,1)="7",1,0)</f>
        <v>0</v>
      </c>
      <c r="O18" s="1">
        <v>0</v>
      </c>
      <c r="P18" s="1">
        <f>IF(MID($L$10,1,1)="7",1,0)</f>
        <v>0</v>
      </c>
      <c r="Q18" s="1">
        <f>IF(MID($L$10,2,1)="7",1,0)</f>
        <v>0</v>
      </c>
      <c r="R18" s="1">
        <f>IF(MID($L$10,3,1)="7",1,0)</f>
        <v>0</v>
      </c>
      <c r="W18" s="95">
        <v>7</v>
      </c>
      <c r="X18" s="96">
        <f t="shared" si="5"/>
        <v>0</v>
      </c>
      <c r="Y18" s="96">
        <f t="shared" si="6"/>
        <v>0</v>
      </c>
      <c r="Z18" s="96">
        <f t="shared" si="3"/>
        <v>0</v>
      </c>
      <c r="AD18" s="48">
        <v>7</v>
      </c>
      <c r="AE18" s="1">
        <f>IF(MID($AD$10,1,1)="7",1,0)</f>
        <v>0</v>
      </c>
      <c r="AF18" s="1">
        <f>IF(MID($AD$10,2,1)="7",1,0)</f>
        <v>0</v>
      </c>
      <c r="AG18" s="1">
        <f>IF(MID($AD$10,3,1)="7",1,0)</f>
        <v>0</v>
      </c>
      <c r="AH18" s="1">
        <f>IF(MID($AD$10,4,1)="7",1,0)</f>
        <v>0</v>
      </c>
      <c r="AL18" s="48">
        <v>7</v>
      </c>
      <c r="AM18" s="1">
        <f>IF(MID($AL$10,1,1)="7",1,0)</f>
        <v>0</v>
      </c>
      <c r="AN18" s="1">
        <f>IF(MID($AL$10,2,1)="7",1,0)</f>
        <v>0</v>
      </c>
      <c r="AO18" s="1">
        <f>IF(MID($AL$10,3,1)="7",1,0)</f>
        <v>0</v>
      </c>
      <c r="AP18" s="1">
        <f>IF(MID($AL$10,4,1)="7",1,0)</f>
        <v>0</v>
      </c>
      <c r="AR18" s="48">
        <v>7</v>
      </c>
      <c r="AS18" s="1">
        <f t="shared" si="4"/>
        <v>0</v>
      </c>
      <c r="AT18" s="1">
        <f t="shared" si="1"/>
        <v>0</v>
      </c>
      <c r="AV18" s="48">
        <v>7</v>
      </c>
      <c r="AW18" s="91" t="e">
        <f>NA()</f>
        <v>#N/A</v>
      </c>
      <c r="AX18" s="1">
        <f t="shared" si="2"/>
        <v>0</v>
      </c>
    </row>
    <row r="19" spans="1:50" x14ac:dyDescent="0.15">
      <c r="A19" s="27"/>
      <c r="B19" s="2"/>
      <c r="C19" s="27"/>
      <c r="D19" s="27"/>
      <c r="E19" s="27"/>
      <c r="F19" s="32" t="s">
        <v>2</v>
      </c>
      <c r="G19" s="33"/>
      <c r="H19" s="34" t="s">
        <v>27</v>
      </c>
      <c r="I19" s="2"/>
      <c r="L19" s="48">
        <v>8</v>
      </c>
      <c r="M19" s="1">
        <f>IF(MID($K$10,1,1)="8",1,0)</f>
        <v>0</v>
      </c>
      <c r="N19" s="1">
        <f>IF(MID($K$10,2,1)="8",1,0)</f>
        <v>0</v>
      </c>
      <c r="O19" s="1">
        <v>0</v>
      </c>
      <c r="P19" s="1">
        <f>IF(MID($L$10,1,1)="8",1,0)</f>
        <v>0</v>
      </c>
      <c r="Q19" s="1">
        <f>IF(MID($L$10,2,1)="8",1,0)</f>
        <v>0</v>
      </c>
      <c r="R19" s="1">
        <f>IF(MID($L$10,3,1)="8",1,0)</f>
        <v>0</v>
      </c>
      <c r="W19" s="95">
        <v>8</v>
      </c>
      <c r="X19" s="96">
        <f t="shared" si="5"/>
        <v>0</v>
      </c>
      <c r="Y19" s="96">
        <f t="shared" si="6"/>
        <v>0</v>
      </c>
      <c r="Z19" s="96">
        <f t="shared" si="3"/>
        <v>0</v>
      </c>
      <c r="AD19" s="48">
        <v>8</v>
      </c>
      <c r="AE19" s="1">
        <f>IF(MID($AD$10,1,1)="8",1,0)</f>
        <v>0</v>
      </c>
      <c r="AF19" s="1">
        <f>IF(MID($AD$10,2,1)="8",1,0)</f>
        <v>0</v>
      </c>
      <c r="AG19" s="1">
        <f>IF(MID($AD$10,3,1)="8",1,0)</f>
        <v>0</v>
      </c>
      <c r="AH19" s="1">
        <f>IF(MID($AD$10,4,1)="8",1,0)</f>
        <v>0</v>
      </c>
      <c r="AL19" s="48">
        <v>8</v>
      </c>
      <c r="AM19" s="1">
        <f>IF(MID($AL$10,1,1)="8",1,0)</f>
        <v>0</v>
      </c>
      <c r="AN19" s="1">
        <f>IF(MID($AL$10,2,1)="8",1,0)</f>
        <v>0</v>
      </c>
      <c r="AO19" s="1">
        <f>IF(MID($AL$10,3,1)="8",1,0)</f>
        <v>0</v>
      </c>
      <c r="AP19" s="1">
        <f>IF(MID($AL$10,4,1)="8",1,0)</f>
        <v>0</v>
      </c>
      <c r="AR19" s="48">
        <v>8</v>
      </c>
      <c r="AS19" s="1">
        <f t="shared" si="4"/>
        <v>0</v>
      </c>
      <c r="AT19" s="1">
        <f t="shared" si="1"/>
        <v>0</v>
      </c>
      <c r="AV19" s="48">
        <v>8</v>
      </c>
      <c r="AW19" s="91" t="e">
        <f>NA()</f>
        <v>#N/A</v>
      </c>
      <c r="AX19" s="1">
        <f t="shared" si="2"/>
        <v>0</v>
      </c>
    </row>
    <row r="20" spans="1:50" x14ac:dyDescent="0.15">
      <c r="A20" s="27"/>
      <c r="B20" s="2"/>
      <c r="C20" s="27"/>
      <c r="D20" s="27"/>
      <c r="E20" s="27"/>
      <c r="F20" s="32" t="s">
        <v>89</v>
      </c>
      <c r="G20" s="33"/>
      <c r="H20" s="34" t="s">
        <v>90</v>
      </c>
      <c r="I20" s="2"/>
      <c r="L20" s="48">
        <v>9</v>
      </c>
      <c r="M20" s="1">
        <f>IF(MID($L$10,1,1)="9",1,0)</f>
        <v>0</v>
      </c>
      <c r="N20" s="1">
        <f>IF(MID($K$10,2,1)="9",1,0)</f>
        <v>0</v>
      </c>
      <c r="O20" s="1">
        <v>0</v>
      </c>
      <c r="P20" s="1">
        <f>IF(MID($L$10,1,1)="9",1,0)</f>
        <v>0</v>
      </c>
      <c r="Q20" s="1">
        <f>IF(MID($L$10,2,1)="9",1,0)</f>
        <v>0</v>
      </c>
      <c r="R20" s="1">
        <f>IF(MID($L$10,3,1)="9",1,0)</f>
        <v>0</v>
      </c>
      <c r="W20" s="95">
        <v>9</v>
      </c>
      <c r="X20" s="96">
        <f t="shared" si="5"/>
        <v>0</v>
      </c>
      <c r="Y20" s="96">
        <f t="shared" si="6"/>
        <v>0</v>
      </c>
      <c r="Z20" s="96">
        <f t="shared" si="3"/>
        <v>0</v>
      </c>
      <c r="AD20" s="48">
        <v>9</v>
      </c>
      <c r="AE20" s="1">
        <f>IF(MID($AD$10,1,1)="9",1,0)</f>
        <v>0</v>
      </c>
      <c r="AF20" s="1">
        <f>IF(MID($AD$10,2,1)="9",1,0)</f>
        <v>0</v>
      </c>
      <c r="AG20" s="1">
        <f>IF(MID($AD$10,3,1)="9",1,0)</f>
        <v>0</v>
      </c>
      <c r="AH20" s="1">
        <f>IF(MID($AD$10,4,1)="9",1,0)</f>
        <v>0</v>
      </c>
      <c r="AL20" s="48">
        <v>9</v>
      </c>
      <c r="AM20" s="1">
        <f>IF(MID($AL$10,1,1)="9",1,0)</f>
        <v>0</v>
      </c>
      <c r="AN20" s="1">
        <f>IF(MID($AL$10,2,1)="9",1,0)</f>
        <v>0</v>
      </c>
      <c r="AO20" s="1">
        <f>IF(MID($AL$10,3,1)="9",1,0)</f>
        <v>0</v>
      </c>
      <c r="AP20" s="1">
        <f>IF(MID($AL$10,4,1)="9",1,0)</f>
        <v>0</v>
      </c>
      <c r="AR20" s="48">
        <v>9</v>
      </c>
      <c r="AS20" s="1">
        <f t="shared" si="4"/>
        <v>0</v>
      </c>
      <c r="AT20" s="1">
        <f t="shared" si="1"/>
        <v>0</v>
      </c>
      <c r="AV20" s="48">
        <v>9</v>
      </c>
      <c r="AW20" s="91" t="e">
        <f>NA()</f>
        <v>#N/A</v>
      </c>
      <c r="AX20" s="1">
        <f t="shared" si="2"/>
        <v>0</v>
      </c>
    </row>
    <row r="21" spans="1:50" x14ac:dyDescent="0.15">
      <c r="A21" s="27"/>
      <c r="B21" s="28" t="s">
        <v>3</v>
      </c>
      <c r="C21" s="27"/>
      <c r="D21" s="27"/>
      <c r="E21" s="27"/>
      <c r="F21" s="32" t="s">
        <v>4</v>
      </c>
      <c r="G21" s="33"/>
      <c r="H21" s="34" t="s">
        <v>28</v>
      </c>
      <c r="I21" s="2"/>
      <c r="L21" s="49" t="s">
        <v>52</v>
      </c>
      <c r="M21" s="1">
        <v>0</v>
      </c>
      <c r="N21" s="1">
        <v>0</v>
      </c>
      <c r="O21" s="1">
        <v>1</v>
      </c>
      <c r="P21" s="1">
        <v>0</v>
      </c>
      <c r="Q21" s="1">
        <v>0</v>
      </c>
      <c r="R21" s="1">
        <v>0</v>
      </c>
      <c r="W21" s="97" t="s">
        <v>52</v>
      </c>
      <c r="X21" s="96">
        <f t="shared" ref="X21" si="7">IF((ROUNDDOWN($W$10,-1)/100)=$W21,1,0)</f>
        <v>0</v>
      </c>
      <c r="Y21" s="96">
        <v>0</v>
      </c>
      <c r="Z21" s="98">
        <f>Z25</f>
        <v>0</v>
      </c>
      <c r="AD21" s="49" t="s">
        <v>52</v>
      </c>
      <c r="AE21" s="1">
        <v>0</v>
      </c>
      <c r="AF21" s="1">
        <v>0</v>
      </c>
      <c r="AG21" s="1">
        <v>0</v>
      </c>
      <c r="AH21" s="1">
        <v>0</v>
      </c>
    </row>
    <row r="22" spans="1:50" ht="13.7" hidden="1" customHeight="1" x14ac:dyDescent="0.15">
      <c r="A22" s="27"/>
      <c r="B22" s="133" t="s">
        <v>62</v>
      </c>
      <c r="C22" s="133"/>
      <c r="D22" s="27"/>
      <c r="E22" s="27"/>
      <c r="F22" s="32" t="s">
        <v>91</v>
      </c>
      <c r="G22" s="33"/>
      <c r="H22" s="34" t="s">
        <v>90</v>
      </c>
      <c r="I22" s="2"/>
      <c r="W22" s="75"/>
      <c r="X22" s="75"/>
      <c r="Y22" s="75"/>
      <c r="Z22" s="75"/>
    </row>
    <row r="23" spans="1:50" x14ac:dyDescent="0.15">
      <c r="A23" s="27"/>
      <c r="B23" s="133"/>
      <c r="C23" s="133"/>
      <c r="D23" s="27"/>
      <c r="E23" s="27"/>
      <c r="F23" s="32" t="s">
        <v>5</v>
      </c>
      <c r="G23" s="33"/>
      <c r="H23" s="34" t="s">
        <v>29</v>
      </c>
      <c r="I23" s="2"/>
      <c r="W23" s="75"/>
      <c r="X23" s="75"/>
      <c r="Y23" s="75"/>
      <c r="Z23" s="75"/>
    </row>
    <row r="24" spans="1:50" x14ac:dyDescent="0.15">
      <c r="A24" s="27"/>
      <c r="B24" s="133"/>
      <c r="C24" s="133"/>
      <c r="D24" s="27"/>
      <c r="E24" s="27"/>
      <c r="F24" s="35" t="s">
        <v>6</v>
      </c>
      <c r="G24" s="36"/>
      <c r="H24" s="37"/>
      <c r="I24" s="6"/>
      <c r="W24" s="75"/>
      <c r="X24" s="95" t="s">
        <v>105</v>
      </c>
      <c r="Y24" s="95" t="s">
        <v>106</v>
      </c>
      <c r="Z24" s="97" t="s">
        <v>52</v>
      </c>
    </row>
    <row r="25" spans="1:50" x14ac:dyDescent="0.15">
      <c r="A25" s="27"/>
      <c r="B25" s="133"/>
      <c r="C25" s="133"/>
      <c r="D25" s="27"/>
      <c r="E25" s="27"/>
      <c r="F25" s="35"/>
      <c r="G25" s="38" t="s">
        <v>7</v>
      </c>
      <c r="H25" s="34" t="s">
        <v>30</v>
      </c>
      <c r="I25" s="2"/>
      <c r="W25" s="75"/>
      <c r="X25" s="96">
        <f>IF(結果入力!$F$26&lt;&gt;環境性能表示!Y$24,1,0)</f>
        <v>1</v>
      </c>
      <c r="Y25" s="96">
        <f>IF(結果入力!$F$26=環境性能表示!Y$24,1,0)</f>
        <v>0</v>
      </c>
      <c r="Z25" s="96">
        <f>IF(結果入力!$F$26=環境性能表示!Z$24,1,0)</f>
        <v>0</v>
      </c>
    </row>
    <row r="26" spans="1:50" x14ac:dyDescent="0.15">
      <c r="A26" s="2"/>
      <c r="B26" s="133"/>
      <c r="C26" s="133"/>
      <c r="D26" s="2"/>
      <c r="E26" s="2"/>
      <c r="F26" s="39"/>
      <c r="G26" s="40" t="s">
        <v>8</v>
      </c>
      <c r="H26" s="41" t="s">
        <v>31</v>
      </c>
      <c r="I26" s="12"/>
      <c r="W26" s="75"/>
      <c r="X26" s="75"/>
      <c r="Y26" s="75"/>
      <c r="Z26" s="75"/>
    </row>
    <row r="27" spans="1:50" x14ac:dyDescent="0.15">
      <c r="A27" s="12"/>
      <c r="B27" s="133"/>
      <c r="C27" s="133"/>
      <c r="D27" s="12"/>
      <c r="E27" s="12"/>
      <c r="F27" s="42"/>
      <c r="G27" s="43" t="s">
        <v>9</v>
      </c>
      <c r="H27" s="41" t="s">
        <v>32</v>
      </c>
      <c r="I27" s="12"/>
    </row>
    <row r="28" spans="1:50" x14ac:dyDescent="0.15">
      <c r="A28" s="2"/>
      <c r="B28" s="133"/>
      <c r="C28" s="133"/>
      <c r="D28" s="2"/>
      <c r="E28" s="2"/>
      <c r="F28" s="39"/>
      <c r="G28" s="40" t="s">
        <v>10</v>
      </c>
      <c r="H28" s="41" t="s">
        <v>33</v>
      </c>
      <c r="I28" s="12"/>
    </row>
    <row r="29" spans="1:50" x14ac:dyDescent="0.15">
      <c r="A29" s="2"/>
      <c r="B29" s="133"/>
      <c r="C29" s="133"/>
      <c r="D29" s="12"/>
      <c r="E29" s="12"/>
      <c r="F29" s="42"/>
      <c r="G29" s="87" t="s">
        <v>12</v>
      </c>
      <c r="H29" s="88" t="s">
        <v>34</v>
      </c>
    </row>
    <row r="30" spans="1:50" x14ac:dyDescent="0.15">
      <c r="A30" s="2"/>
      <c r="B30" s="133"/>
      <c r="C30" s="133"/>
      <c r="D30" s="12"/>
      <c r="E30" s="12"/>
      <c r="F30" s="92" t="s">
        <v>94</v>
      </c>
      <c r="G30" s="93"/>
      <c r="H30" s="86" t="s">
        <v>92</v>
      </c>
    </row>
    <row r="31" spans="1:50" x14ac:dyDescent="0.15">
      <c r="A31" s="2"/>
      <c r="B31" s="133"/>
      <c r="C31" s="133"/>
      <c r="F31" s="35" t="s">
        <v>55</v>
      </c>
      <c r="G31" s="89"/>
      <c r="H31" s="50"/>
    </row>
    <row r="32" spans="1:50" x14ac:dyDescent="0.15">
      <c r="A32" s="2"/>
      <c r="F32" s="35"/>
      <c r="G32" s="38" t="s">
        <v>56</v>
      </c>
      <c r="H32" s="34" t="s">
        <v>57</v>
      </c>
    </row>
    <row r="33" spans="1:8" x14ac:dyDescent="0.15">
      <c r="A33" s="2"/>
      <c r="B33" s="28" t="s">
        <v>11</v>
      </c>
      <c r="F33" s="39"/>
      <c r="G33" s="40" t="s">
        <v>58</v>
      </c>
      <c r="H33" s="41" t="s">
        <v>59</v>
      </c>
    </row>
    <row r="34" spans="1:8" ht="14.25" thickBot="1" x14ac:dyDescent="0.2">
      <c r="A34" s="2"/>
      <c r="B34" s="8" t="s">
        <v>13</v>
      </c>
      <c r="F34" s="44"/>
      <c r="G34" s="51" t="s">
        <v>60</v>
      </c>
      <c r="H34" s="52" t="s">
        <v>61</v>
      </c>
    </row>
    <row r="35" spans="1:8" x14ac:dyDescent="0.15">
      <c r="A35" s="2"/>
      <c r="B35" s="8" t="s">
        <v>14</v>
      </c>
      <c r="F35" s="100" t="s">
        <v>111</v>
      </c>
      <c r="G35" s="101"/>
      <c r="H35" s="102"/>
    </row>
    <row r="36" spans="1:8" x14ac:dyDescent="0.15">
      <c r="A36" s="2"/>
      <c r="B36" s="8" t="s">
        <v>16</v>
      </c>
      <c r="F36" s="100"/>
      <c r="G36" s="103" t="s">
        <v>112</v>
      </c>
      <c r="H36" s="86" t="s">
        <v>113</v>
      </c>
    </row>
    <row r="37" spans="1:8" x14ac:dyDescent="0.15">
      <c r="A37" s="2"/>
      <c r="B37" s="8" t="s">
        <v>18</v>
      </c>
      <c r="F37" s="100"/>
      <c r="G37" s="103" t="s">
        <v>58</v>
      </c>
      <c r="H37" s="41" t="s">
        <v>59</v>
      </c>
    </row>
    <row r="38" spans="1:8" ht="14.25" thickBot="1" x14ac:dyDescent="0.2">
      <c r="A38" s="2"/>
      <c r="B38" s="8" t="s">
        <v>20</v>
      </c>
      <c r="F38" s="44"/>
      <c r="G38" s="51" t="s">
        <v>60</v>
      </c>
      <c r="H38" s="52" t="s">
        <v>61</v>
      </c>
    </row>
    <row r="39" spans="1:8" x14ac:dyDescent="0.15">
      <c r="A39" s="2"/>
      <c r="B39" s="8" t="s">
        <v>22</v>
      </c>
    </row>
    <row r="40" spans="1:8" x14ac:dyDescent="0.15">
      <c r="A40" s="2"/>
      <c r="E40" s="5" t="s">
        <v>15</v>
      </c>
    </row>
    <row r="41" spans="1:8" x14ac:dyDescent="0.15">
      <c r="A41" s="2"/>
      <c r="E41" s="10" t="s">
        <v>17</v>
      </c>
    </row>
    <row r="42" spans="1:8" x14ac:dyDescent="0.15">
      <c r="E42" s="10" t="s">
        <v>19</v>
      </c>
    </row>
    <row r="43" spans="1:8" x14ac:dyDescent="0.15">
      <c r="E43" s="10" t="s">
        <v>21</v>
      </c>
    </row>
    <row r="44" spans="1:8" x14ac:dyDescent="0.15">
      <c r="E44" s="10" t="s">
        <v>23</v>
      </c>
    </row>
    <row r="45" spans="1:8" x14ac:dyDescent="0.15"/>
    <row r="46" spans="1:8" x14ac:dyDescent="0.15"/>
  </sheetData>
  <sheetProtection algorithmName="SHA-512" hashValue="9wQUdtXUg6AE6e0bQv1KH043xpmiDXJC5Q2HSgwBIjmJbl13WuG7iBtKTRlCcxPLmrGr6eSvSQpgOjH2AuiVjw==" saltValue="5SK0XwVzoNfwtEdbdFU/sw==" spinCount="100000" sheet="1" objects="1" scenarios="1"/>
  <dataConsolidate/>
  <mergeCells count="5">
    <mergeCell ref="B1:C2"/>
    <mergeCell ref="B16:C18"/>
    <mergeCell ref="E1:I2"/>
    <mergeCell ref="B22:C31"/>
    <mergeCell ref="AO8:AS8"/>
  </mergeCells>
  <phoneticPr fontId="20"/>
  <printOptions horizontalCentered="1"/>
  <pageMargins left="0.78740157480314965" right="0.78740157480314965" top="0.98425196850393704" bottom="0.98425196850393704" header="0.51181102362204722" footer="0.51181102362204722"/>
  <pageSetup paperSize="9" scale="80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showGridLines="0" zoomScaleNormal="100" workbookViewId="0"/>
  </sheetViews>
  <sheetFormatPr defaultRowHeight="13.5" x14ac:dyDescent="0.15"/>
  <sheetData/>
  <phoneticPr fontId="20"/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結果入力</vt:lpstr>
      <vt:lpstr>環境性能表示</vt:lpstr>
      <vt:lpstr>環境性能表示(画像)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2021-11-15T05:42:33Z</cp:lastPrinted>
  <dcterms:created xsi:type="dcterms:W3CDTF">2010-08-20T10:06:09Z</dcterms:created>
  <dcterms:modified xsi:type="dcterms:W3CDTF">2022-03-25T09:21:56Z</dcterms:modified>
</cp:coreProperties>
</file>