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建築局\03建築企画課\建築企画課共有\530_CASBEE横浜\050_マニュアル・ソフト\025_2025年版　CASBEE横浜ソフト+マニュアル\作業中\"/>
    </mc:Choice>
  </mc:AlternateContent>
  <xr:revisionPtr revIDLastSave="0" documentId="13_ncr:1_{A5878EF8-81F5-4C41-B4A1-AE120C1A1FE3}" xr6:coauthVersionLast="47" xr6:coauthVersionMax="47" xr10:uidLastSave="{00000000-0000-0000-0000-000000000000}"/>
  <workbookProtection workbookAlgorithmName="SHA-512" workbookHashValue="XPu+JDNCP6jSuURSu03Vn55CPXOtukDwRrsNUVNM3Dk9M+2J8H9hs0MqSVhRSyIiUNoQq4z/RejZ/7afloLd4Q==" workbookSaltValue="G/SlYEB7GYGevvgP4W5RIA==" workbookSpinCount="100000" lockStructure="1"/>
  <bookViews>
    <workbookView xWindow="20370" yWindow="-120" windowWidth="19440" windowHeight="14880" xr2:uid="{2FAB7A81-5A4F-4647-9989-BF42DE9AFD99}"/>
  </bookViews>
  <sheets>
    <sheet name="緑の計算" sheetId="1" r:id="rId1"/>
    <sheet name="転記用" sheetId="3" r:id="rId2"/>
  </sheets>
  <externalReferences>
    <externalReference r:id="rId3"/>
  </externalReferences>
  <definedNames>
    <definedName name="Z_047384A4_E844_4BB4_B522_1CE13C4699E4_.wvu.Cols" localSheetId="1" hidden="1">転記用!$Q:$IV</definedName>
    <definedName name="Z_047384A4_E844_4BB4_B522_1CE13C4699E4_.wvu.PrintArea" localSheetId="1" hidden="1">転記用!$C$1:$P$23</definedName>
    <definedName name="Z_047384A4_E844_4BB4_B522_1CE13C4699E4_.wvu.Rows" localSheetId="1" hidden="1">転記用!$24:$65296,転記用!#REF!</definedName>
    <definedName name="図形">INDIRECT('[1]結果（SDGs評価なし）'!$AL$24)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1" l="1"/>
  <c r="G62" i="3"/>
  <c r="I62" i="3"/>
  <c r="K62" i="3"/>
  <c r="L62" i="3"/>
  <c r="N62" i="3"/>
  <c r="G63" i="3"/>
  <c r="I63" i="3"/>
  <c r="J63" i="3"/>
  <c r="K63" i="3"/>
  <c r="L63" i="3"/>
  <c r="M63" i="3"/>
  <c r="N63" i="3"/>
  <c r="O63" i="3"/>
  <c r="G64" i="3"/>
  <c r="H64" i="3"/>
  <c r="I64" i="3"/>
  <c r="J64" i="3"/>
  <c r="K64" i="3"/>
  <c r="L64" i="3"/>
  <c r="M64" i="3"/>
  <c r="N64" i="3"/>
  <c r="O64" i="3"/>
  <c r="G65" i="3"/>
  <c r="O65" i="3"/>
  <c r="G66" i="3"/>
  <c r="O66" i="3"/>
  <c r="G67" i="3"/>
  <c r="K67" i="3"/>
  <c r="M67" i="3"/>
  <c r="N67" i="3"/>
  <c r="O67" i="3"/>
  <c r="G68" i="3"/>
  <c r="H68" i="3"/>
  <c r="I68" i="3"/>
  <c r="J68" i="3"/>
  <c r="K68" i="3"/>
  <c r="L68" i="3"/>
  <c r="M68" i="3"/>
  <c r="N68" i="3"/>
  <c r="O68" i="3"/>
  <c r="G69" i="3"/>
  <c r="H69" i="3"/>
  <c r="N69" i="3"/>
  <c r="O69" i="3"/>
  <c r="G70" i="3"/>
  <c r="H70" i="3"/>
  <c r="L70" i="3"/>
  <c r="N70" i="3"/>
  <c r="O70" i="3"/>
  <c r="G71" i="3"/>
  <c r="H71" i="3"/>
  <c r="K71" i="3"/>
  <c r="M71" i="3"/>
  <c r="N71" i="3"/>
  <c r="O71" i="3"/>
  <c r="G72" i="3"/>
  <c r="H72" i="3"/>
  <c r="I72" i="3"/>
  <c r="F63" i="3"/>
  <c r="F64" i="3"/>
  <c r="F65" i="3"/>
  <c r="F66" i="3"/>
  <c r="F67" i="3"/>
  <c r="F68" i="3"/>
  <c r="F69" i="3"/>
  <c r="F70" i="3"/>
  <c r="F71" i="3"/>
  <c r="F72" i="3"/>
  <c r="F62" i="3"/>
  <c r="G37" i="3"/>
  <c r="I37" i="3"/>
  <c r="J37" i="3"/>
  <c r="K37" i="3"/>
  <c r="L37" i="3"/>
  <c r="M37" i="3"/>
  <c r="N37" i="3"/>
  <c r="O37" i="3"/>
  <c r="G38" i="3"/>
  <c r="H38" i="3"/>
  <c r="I38" i="3"/>
  <c r="J38" i="3"/>
  <c r="K38" i="3"/>
  <c r="L38" i="3"/>
  <c r="M38" i="3"/>
  <c r="N38" i="3"/>
  <c r="O38" i="3"/>
  <c r="G39" i="3"/>
  <c r="J39" i="3"/>
  <c r="K39" i="3"/>
  <c r="L39" i="3"/>
  <c r="O39" i="3"/>
  <c r="G40" i="3"/>
  <c r="L40" i="3"/>
  <c r="N40" i="3"/>
  <c r="O40" i="3"/>
  <c r="G41" i="3"/>
  <c r="J41" i="3"/>
  <c r="K41" i="3"/>
  <c r="L41" i="3"/>
  <c r="M41" i="3"/>
  <c r="N41" i="3"/>
  <c r="G42" i="3"/>
  <c r="M42" i="3"/>
  <c r="N42" i="3"/>
  <c r="O42" i="3"/>
  <c r="G43" i="3"/>
  <c r="H43" i="3"/>
  <c r="I43" i="3"/>
  <c r="J43" i="3"/>
  <c r="K43" i="3"/>
  <c r="L43" i="3"/>
  <c r="M43" i="3"/>
  <c r="N43" i="3"/>
  <c r="O43" i="3"/>
  <c r="G44" i="3"/>
  <c r="H44" i="3"/>
  <c r="L44" i="3"/>
  <c r="G45" i="3"/>
  <c r="H45" i="3"/>
  <c r="I45" i="3"/>
  <c r="J45" i="3"/>
  <c r="K45" i="3"/>
  <c r="L45" i="3"/>
  <c r="M45" i="3"/>
  <c r="N45" i="3"/>
  <c r="O45" i="3"/>
  <c r="G46" i="3"/>
  <c r="H46" i="3"/>
  <c r="L46" i="3"/>
  <c r="M46" i="3"/>
  <c r="N46" i="3"/>
  <c r="O46" i="3"/>
  <c r="F38" i="3"/>
  <c r="F39" i="3"/>
  <c r="F40" i="3"/>
  <c r="F41" i="3"/>
  <c r="F42" i="3"/>
  <c r="F43" i="3"/>
  <c r="F44" i="3"/>
  <c r="F45" i="3"/>
  <c r="F46" i="3"/>
  <c r="F37" i="3"/>
  <c r="I21" i="3"/>
  <c r="J21" i="3"/>
  <c r="K21" i="3"/>
  <c r="L21" i="3"/>
  <c r="N21" i="3"/>
  <c r="I22" i="3"/>
  <c r="J22" i="3"/>
  <c r="K22" i="3"/>
  <c r="L22" i="3"/>
  <c r="N22" i="3"/>
  <c r="G23" i="3"/>
  <c r="H23" i="3"/>
  <c r="I23" i="3"/>
  <c r="J23" i="3"/>
  <c r="K23" i="3"/>
  <c r="L23" i="3"/>
  <c r="N23" i="3"/>
  <c r="F22" i="3"/>
  <c r="F23" i="3"/>
  <c r="F21" i="3"/>
  <c r="J52" i="3"/>
  <c r="Y3" i="1" l="1"/>
  <c r="O21" i="3" s="1"/>
  <c r="W4" i="1"/>
  <c r="M22" i="3" s="1"/>
  <c r="Y4" i="1"/>
  <c r="O22" i="3" s="1"/>
  <c r="W5" i="1"/>
  <c r="M23" i="3" s="1"/>
  <c r="Y5" i="1"/>
  <c r="O23" i="3" s="1"/>
  <c r="S19" i="1"/>
  <c r="Y16" i="1" s="1"/>
  <c r="U19" i="1"/>
  <c r="U15" i="1" s="1"/>
  <c r="K40" i="3" s="1"/>
  <c r="X19" i="1"/>
  <c r="N44" i="3" s="1"/>
  <c r="Y19" i="1"/>
  <c r="O44" i="3" s="1"/>
  <c r="G20" i="1"/>
  <c r="G31" i="1" s="1"/>
  <c r="G33" i="1" s="1"/>
  <c r="S21" i="1"/>
  <c r="S34" i="1" s="1"/>
  <c r="I71" i="3" s="1"/>
  <c r="U21" i="1"/>
  <c r="K46" i="3" s="1"/>
  <c r="T25" i="1"/>
  <c r="J62" i="3" s="1"/>
  <c r="W25" i="1"/>
  <c r="M62" i="3" s="1"/>
  <c r="K26" i="1"/>
  <c r="K27" i="1"/>
  <c r="K28" i="1"/>
  <c r="V32" i="1"/>
  <c r="S33" i="1"/>
  <c r="T33" i="1"/>
  <c r="J70" i="3" s="1"/>
  <c r="U33" i="1"/>
  <c r="W33" i="1"/>
  <c r="X35" i="1"/>
  <c r="N72" i="3" s="1"/>
  <c r="Y35" i="1"/>
  <c r="O72" i="3" s="1"/>
  <c r="G41" i="1"/>
  <c r="G43" i="1" s="1"/>
  <c r="G45" i="1" s="1"/>
  <c r="G53" i="1"/>
  <c r="G54" i="1"/>
  <c r="G55" i="1" s="1"/>
  <c r="G57" i="1" s="1"/>
  <c r="G65" i="1"/>
  <c r="G66" i="1"/>
  <c r="G77" i="1"/>
  <c r="G78" i="1"/>
  <c r="G80" i="1"/>
  <c r="G147" i="1" s="1"/>
  <c r="G90" i="1"/>
  <c r="G93" i="1"/>
  <c r="G95" i="1" s="1"/>
  <c r="G102" i="1"/>
  <c r="G105" i="1" s="1"/>
  <c r="G107" i="1" s="1"/>
  <c r="G117" i="1"/>
  <c r="G120" i="1" s="1"/>
  <c r="G132" i="1"/>
  <c r="G136" i="1" s="1"/>
  <c r="G144" i="1"/>
  <c r="G145" i="1"/>
  <c r="G146" i="1"/>
  <c r="G165" i="1"/>
  <c r="G167" i="1" s="1"/>
  <c r="G173" i="1"/>
  <c r="G175" i="1"/>
  <c r="W19" i="1" l="1"/>
  <c r="W15" i="1" s="1"/>
  <c r="V34" i="1"/>
  <c r="L71" i="3" s="1"/>
  <c r="W29" i="1"/>
  <c r="M66" i="3" s="1"/>
  <c r="M70" i="3"/>
  <c r="U29" i="1"/>
  <c r="K66" i="3" s="1"/>
  <c r="K70" i="3"/>
  <c r="K29" i="1"/>
  <c r="X14" i="1"/>
  <c r="N39" i="3" s="1"/>
  <c r="G150" i="1"/>
  <c r="G152" i="1" s="1"/>
  <c r="V29" i="1"/>
  <c r="L66" i="3" s="1"/>
  <c r="I70" i="3"/>
  <c r="G82" i="1"/>
  <c r="G84" i="1" s="1"/>
  <c r="V35" i="1"/>
  <c r="L72" i="3" s="1"/>
  <c r="L69" i="3"/>
  <c r="U32" i="1"/>
  <c r="K69" i="3" s="1"/>
  <c r="K44" i="3"/>
  <c r="G138" i="1"/>
  <c r="R26" i="1"/>
  <c r="H63" i="3" s="1"/>
  <c r="T19" i="1"/>
  <c r="T21" i="1"/>
  <c r="G174" i="1"/>
  <c r="G177" i="1" s="1"/>
  <c r="G179" i="1" s="1"/>
  <c r="G69" i="1"/>
  <c r="G71" i="1" s="1"/>
  <c r="V17" i="1"/>
  <c r="L42" i="3" s="1"/>
  <c r="I46" i="3"/>
  <c r="U17" i="1"/>
  <c r="K42" i="3" s="1"/>
  <c r="R4" i="1"/>
  <c r="S16" i="1"/>
  <c r="O41" i="3"/>
  <c r="S32" i="1"/>
  <c r="I44" i="3"/>
  <c r="Y25" i="1"/>
  <c r="G124" i="1"/>
  <c r="R10" i="1"/>
  <c r="H37" i="3" s="1"/>
  <c r="G59" i="1"/>
  <c r="T29" i="1"/>
  <c r="J66" i="3" s="1"/>
  <c r="X29" i="1"/>
  <c r="N66" i="3" s="1"/>
  <c r="W3" i="1"/>
  <c r="M21" i="3" s="1"/>
  <c r="V30" i="1" l="1"/>
  <c r="L67" i="3" s="1"/>
  <c r="W32" i="1"/>
  <c r="M69" i="3" s="1"/>
  <c r="W14" i="1"/>
  <c r="M39" i="3" s="1"/>
  <c r="M40" i="3"/>
  <c r="M44" i="3"/>
  <c r="R25" i="1"/>
  <c r="H62" i="3" s="1"/>
  <c r="O62" i="3"/>
  <c r="U35" i="1"/>
  <c r="K72" i="3" s="1"/>
  <c r="T15" i="1"/>
  <c r="J44" i="3"/>
  <c r="T32" i="1"/>
  <c r="T17" i="1"/>
  <c r="J46" i="3"/>
  <c r="T34" i="1"/>
  <c r="U28" i="1"/>
  <c r="K65" i="3" s="1"/>
  <c r="Q4" i="1"/>
  <c r="G22" i="3" s="1"/>
  <c r="H22" i="3"/>
  <c r="X28" i="1"/>
  <c r="N65" i="3" s="1"/>
  <c r="I69" i="3"/>
  <c r="V28" i="1"/>
  <c r="L65" i="3" s="1"/>
  <c r="S14" i="1"/>
  <c r="R16" i="1"/>
  <c r="H41" i="3" s="1"/>
  <c r="I41" i="3"/>
  <c r="W35" i="1"/>
  <c r="M72" i="3" s="1"/>
  <c r="S29" i="1"/>
  <c r="R3" i="1"/>
  <c r="W28" i="1" l="1"/>
  <c r="M65" i="3" s="1"/>
  <c r="S17" i="1"/>
  <c r="J42" i="3"/>
  <c r="T35" i="1"/>
  <c r="J72" i="3" s="1"/>
  <c r="J69" i="3"/>
  <c r="T28" i="1"/>
  <c r="J40" i="3"/>
  <c r="S15" i="1"/>
  <c r="R29" i="1"/>
  <c r="H66" i="3" s="1"/>
  <c r="I66" i="3"/>
  <c r="J71" i="3"/>
  <c r="T30" i="1"/>
  <c r="Q3" i="1"/>
  <c r="G21" i="3" s="1"/>
  <c r="H21" i="3"/>
  <c r="R14" i="1"/>
  <c r="H39" i="3" s="1"/>
  <c r="I39" i="3"/>
  <c r="I40" i="3" l="1"/>
  <c r="R15" i="1"/>
  <c r="H40" i="3" s="1"/>
  <c r="J65" i="3"/>
  <c r="S28" i="1"/>
  <c r="S30" i="1"/>
  <c r="J67" i="3"/>
  <c r="R17" i="1"/>
  <c r="H42" i="3" s="1"/>
  <c r="I42" i="3"/>
  <c r="R30" i="1" l="1"/>
  <c r="H67" i="3" s="1"/>
  <c r="I67" i="3"/>
  <c r="I65" i="3"/>
  <c r="R28" i="1"/>
  <c r="H6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133" authorId="0" shapeId="0" xr:uid="{3F0C3B7C-5BB1-4FD0-8162-2DC7F149EA9E}">
      <text>
        <r>
          <rPr>
            <b/>
            <sz val="9"/>
            <color indexed="81"/>
            <rFont val="MS P ゴシック"/>
            <family val="3"/>
            <charset val="128"/>
          </rPr>
          <t>セットバックの高さが
■基準高さHbの1/2以上
　b = ( Wh1 + W1 ) / 2
■基準高さHbの1/2未満
　b = Wh1</t>
        </r>
      </text>
    </comment>
    <comment ref="J134" authorId="0" shapeId="0" xr:uid="{6D56EF04-899F-4377-9AA3-81559805D565}">
      <text>
        <r>
          <rPr>
            <b/>
            <sz val="9"/>
            <color indexed="81"/>
            <rFont val="MS P ゴシック"/>
            <family val="3"/>
            <charset val="128"/>
          </rPr>
          <t>セットバックの高さが
■基準高さHbの1/2以上
　c = ( Wh2 + W2 ) / 2
■基準高さHbの1/2未満
　c = Wh2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JUNKO</author>
  </authors>
  <commentList>
    <comment ref="I44" authorId="0" shapeId="0" xr:uid="{0BF0C110-2EF1-4219-96EE-7ADD28300963}">
      <text>
        <r>
          <rPr>
            <b/>
            <sz val="9"/>
            <color indexed="81"/>
            <rFont val="ＭＳ Ｐゴシック"/>
            <family val="3"/>
            <charset val="128"/>
          </rPr>
          <t>敷地面積</t>
        </r>
      </text>
    </comment>
    <comment ref="I69" authorId="0" shapeId="0" xr:uid="{182F645B-96D4-4F1E-B90B-675B60EC95D8}">
      <text>
        <r>
          <rPr>
            <b/>
            <sz val="9"/>
            <color indexed="81"/>
            <rFont val="ＭＳ Ｐゴシック"/>
            <family val="3"/>
            <charset val="128"/>
          </rPr>
          <t>敷地面積</t>
        </r>
      </text>
    </comment>
  </commentList>
</comments>
</file>

<file path=xl/sharedStrings.xml><?xml version="1.0" encoding="utf-8"?>
<sst xmlns="http://schemas.openxmlformats.org/spreadsheetml/2006/main" count="363" uniqueCount="236">
  <si>
    <t>20％以上</t>
    <rPh sb="3" eb="5">
      <t>イジョウ</t>
    </rPh>
    <phoneticPr fontId="2"/>
  </si>
  <si>
    <t>３ポイント</t>
    <phoneticPr fontId="2"/>
  </si>
  <si>
    <t>10％以上 20％未満</t>
    <rPh sb="3" eb="5">
      <t>イジョウ</t>
    </rPh>
    <rPh sb="9" eb="11">
      <t>ミマン</t>
    </rPh>
    <phoneticPr fontId="2"/>
  </si>
  <si>
    <t>２ポイント</t>
    <phoneticPr fontId="2"/>
  </si>
  <si>
    <t>10％未満
かつ　何らかの対策あり</t>
    <rPh sb="3" eb="5">
      <t>ミマン</t>
    </rPh>
    <rPh sb="9" eb="10">
      <t>ナン</t>
    </rPh>
    <rPh sb="13" eb="15">
      <t>タイサク</t>
    </rPh>
    <phoneticPr fontId="2"/>
  </si>
  <si>
    <t>１ポイント</t>
    <phoneticPr fontId="2"/>
  </si>
  <si>
    <t>外壁面対策面積率</t>
    <rPh sb="0" eb="8">
      <t>ガイヘキメンタイサクメンセキリツ</t>
    </rPh>
    <phoneticPr fontId="2"/>
  </si>
  <si>
    <t>d = ( b + c ) / a</t>
    <phoneticPr fontId="2"/>
  </si>
  <si>
    <t>c　（７） cと同じ</t>
    <rPh sb="8" eb="9">
      <t>オナ</t>
    </rPh>
    <phoneticPr fontId="2"/>
  </si>
  <si>
    <t>外壁の保水性対策を施した面積（㎡）</t>
    <rPh sb="0" eb="2">
      <t>ガイヘキ</t>
    </rPh>
    <rPh sb="3" eb="8">
      <t>ホスイセイタイサク</t>
    </rPh>
    <rPh sb="9" eb="10">
      <t>ホドコ</t>
    </rPh>
    <rPh sb="12" eb="14">
      <t>メンセキ</t>
    </rPh>
    <phoneticPr fontId="2"/>
  </si>
  <si>
    <t>b　（２） bと同じ</t>
    <rPh sb="8" eb="9">
      <t>オナ</t>
    </rPh>
    <phoneticPr fontId="2"/>
  </si>
  <si>
    <t>外壁の緑被面積（㎡）</t>
    <rPh sb="0" eb="2">
      <t>ガイヘキ</t>
    </rPh>
    <rPh sb="3" eb="5">
      <t>リョクヒ</t>
    </rPh>
    <rPh sb="5" eb="7">
      <t>メンセキ</t>
    </rPh>
    <phoneticPr fontId="2"/>
  </si>
  <si>
    <t>a　（７） aと同じ</t>
    <rPh sb="8" eb="9">
      <t>オナ</t>
    </rPh>
    <phoneticPr fontId="2"/>
  </si>
  <si>
    <t>全外壁面積（㎡）</t>
    <rPh sb="0" eb="5">
      <t>ゼンガイヘキメンセキ</t>
    </rPh>
    <phoneticPr fontId="2"/>
  </si>
  <si>
    <t>（１２） Ⅱ-３）②　外壁面対策面積率</t>
    <rPh sb="11" eb="13">
      <t>ガイヘキ</t>
    </rPh>
    <rPh sb="13" eb="14">
      <t>メン</t>
    </rPh>
    <rPh sb="14" eb="16">
      <t>タイサク</t>
    </rPh>
    <rPh sb="16" eb="18">
      <t>メンセキ</t>
    </rPh>
    <rPh sb="18" eb="19">
      <t>リツ</t>
    </rPh>
    <phoneticPr fontId="2"/>
  </si>
  <si>
    <t>40％以上</t>
    <rPh sb="3" eb="5">
      <t>イジョウ</t>
    </rPh>
    <phoneticPr fontId="2"/>
  </si>
  <si>
    <t>20％以上 40％未満</t>
    <rPh sb="3" eb="5">
      <t>イジョウ</t>
    </rPh>
    <rPh sb="9" eb="11">
      <t>ミマン</t>
    </rPh>
    <phoneticPr fontId="2"/>
  </si>
  <si>
    <t>20％未満
かつ　何らかの対策あり</t>
    <rPh sb="3" eb="5">
      <t>ミマン</t>
    </rPh>
    <rPh sb="9" eb="10">
      <t>ナン</t>
    </rPh>
    <rPh sb="13" eb="15">
      <t>タイサク</t>
    </rPh>
    <phoneticPr fontId="2"/>
  </si>
  <si>
    <t>屋根面対策面積率</t>
    <rPh sb="0" eb="2">
      <t>ヤネ</t>
    </rPh>
    <rPh sb="2" eb="3">
      <t>メン</t>
    </rPh>
    <rPh sb="3" eb="5">
      <t>タイサク</t>
    </rPh>
    <rPh sb="5" eb="7">
      <t>メンセキ</t>
    </rPh>
    <rPh sb="7" eb="8">
      <t>リツ</t>
    </rPh>
    <phoneticPr fontId="2"/>
  </si>
  <si>
    <r>
      <t xml:space="preserve">g = ( b + </t>
    </r>
    <r>
      <rPr>
        <sz val="9"/>
        <color rgb="FFFF0000"/>
        <rFont val="ＭＳ Ｐゴシック"/>
        <family val="3"/>
        <charset val="128"/>
      </rPr>
      <t>2.0</t>
    </r>
    <r>
      <rPr>
        <sz val="9"/>
        <rFont val="ＭＳ Ｐゴシック"/>
        <family val="3"/>
        <charset val="128"/>
      </rPr>
      <t xml:space="preserve"> c + </t>
    </r>
    <r>
      <rPr>
        <sz val="9"/>
        <color rgb="FFFF0000"/>
        <rFont val="ＭＳ Ｐゴシック"/>
        <family val="3"/>
        <charset val="128"/>
      </rPr>
      <t>3.0</t>
    </r>
    <r>
      <rPr>
        <sz val="9"/>
        <rFont val="ＭＳ Ｐゴシック"/>
        <family val="3"/>
        <charset val="128"/>
      </rPr>
      <t xml:space="preserve"> d + e + f ) / a</t>
    </r>
    <phoneticPr fontId="2"/>
  </si>
  <si>
    <t>屋根面対策面積率</t>
    <rPh sb="0" eb="8">
      <t>ヤネメンタイサクメンセキリツ</t>
    </rPh>
    <phoneticPr fontId="2"/>
  </si>
  <si>
    <t>f</t>
    <phoneticPr fontId="2"/>
  </si>
  <si>
    <t>屋根面の高反射対策を施した面積（㎡）</t>
    <rPh sb="0" eb="3">
      <t>ヤネメン</t>
    </rPh>
    <rPh sb="4" eb="7">
      <t>コウハンシャ</t>
    </rPh>
    <rPh sb="7" eb="9">
      <t>タイサク</t>
    </rPh>
    <rPh sb="10" eb="11">
      <t>ホドコ</t>
    </rPh>
    <rPh sb="13" eb="15">
      <t>メンセキ</t>
    </rPh>
    <phoneticPr fontId="2"/>
  </si>
  <si>
    <t>e</t>
    <phoneticPr fontId="2"/>
  </si>
  <si>
    <t>屋根面の保水性対策を施した面積（㎡）</t>
    <rPh sb="0" eb="3">
      <t>ヤネメン</t>
    </rPh>
    <rPh sb="4" eb="9">
      <t>ホスイセイタイサク</t>
    </rPh>
    <rPh sb="10" eb="11">
      <t>ホドコ</t>
    </rPh>
    <rPh sb="13" eb="15">
      <t>メンセキ</t>
    </rPh>
    <phoneticPr fontId="2"/>
  </si>
  <si>
    <t>d</t>
    <phoneticPr fontId="2"/>
  </si>
  <si>
    <t>屋根面の中・高木の水平投影面積（㎡）</t>
    <rPh sb="0" eb="3">
      <t>ヤネメン</t>
    </rPh>
    <rPh sb="4" eb="5">
      <t>チュウ</t>
    </rPh>
    <rPh sb="6" eb="8">
      <t>コウボク</t>
    </rPh>
    <rPh sb="9" eb="15">
      <t>スイヘイトウエイメンセキ</t>
    </rPh>
    <phoneticPr fontId="2"/>
  </si>
  <si>
    <t>c</t>
    <phoneticPr fontId="2"/>
  </si>
  <si>
    <t>屋根面の水面面積（㎡）</t>
    <rPh sb="0" eb="3">
      <t>ヤネメン</t>
    </rPh>
    <rPh sb="4" eb="8">
      <t>スイメンメンセキ</t>
    </rPh>
    <phoneticPr fontId="2"/>
  </si>
  <si>
    <t>b</t>
    <phoneticPr fontId="2"/>
  </si>
  <si>
    <t>屋根面の緑地面積（㎡）</t>
    <rPh sb="0" eb="3">
      <t>ヤネメン</t>
    </rPh>
    <rPh sb="4" eb="8">
      <t>リョクチメンセキ</t>
    </rPh>
    <phoneticPr fontId="2"/>
  </si>
  <si>
    <t>a</t>
    <phoneticPr fontId="2"/>
  </si>
  <si>
    <t>全屋根面積（㎡）</t>
    <rPh sb="0" eb="5">
      <t>ゼンヤネメンセキ</t>
    </rPh>
    <phoneticPr fontId="2"/>
  </si>
  <si>
    <t>（１１） Ⅱ-４）①　屋根面対策面積率</t>
    <rPh sb="11" eb="13">
      <t>ヤネ</t>
    </rPh>
    <rPh sb="13" eb="14">
      <t>メン</t>
    </rPh>
    <rPh sb="14" eb="16">
      <t>タイサク</t>
    </rPh>
    <rPh sb="16" eb="18">
      <t>メンセキ</t>
    </rPh>
    <rPh sb="18" eb="19">
      <t>リツ</t>
    </rPh>
    <phoneticPr fontId="2"/>
  </si>
  <si>
    <t>45％以上</t>
    <rPh sb="3" eb="5">
      <t>イジョウ</t>
    </rPh>
    <phoneticPr fontId="2"/>
  </si>
  <si>
    <t>30％以上 45％未満</t>
    <rPh sb="3" eb="5">
      <t>イジョウ</t>
    </rPh>
    <rPh sb="9" eb="11">
      <t>ミマン</t>
    </rPh>
    <phoneticPr fontId="2"/>
  </si>
  <si>
    <t>15％以上 30％未満</t>
    <rPh sb="3" eb="5">
      <t>イジョウ</t>
    </rPh>
    <rPh sb="9" eb="11">
      <t>ミマン</t>
    </rPh>
    <phoneticPr fontId="2"/>
  </si>
  <si>
    <t>地表面対策面積率</t>
    <rPh sb="0" eb="8">
      <t>チヒョウメンタイサクメンセキリツ</t>
    </rPh>
    <phoneticPr fontId="2"/>
  </si>
  <si>
    <r>
      <t xml:space="preserve">f = ( b + </t>
    </r>
    <r>
      <rPr>
        <sz val="9"/>
        <color rgb="FFFF0000"/>
        <rFont val="ＭＳ Ｐゴシック"/>
        <family val="3"/>
        <charset val="128"/>
      </rPr>
      <t>2.0</t>
    </r>
    <r>
      <rPr>
        <sz val="9"/>
        <rFont val="ＭＳ Ｐゴシック"/>
        <family val="3"/>
        <charset val="128"/>
      </rPr>
      <t xml:space="preserve"> c + </t>
    </r>
    <r>
      <rPr>
        <sz val="9"/>
        <color rgb="FFFF0000"/>
        <rFont val="ＭＳ Ｐゴシック"/>
        <family val="3"/>
        <charset val="128"/>
      </rPr>
      <t>3.0</t>
    </r>
    <r>
      <rPr>
        <sz val="9"/>
        <rFont val="ＭＳ Ｐゴシック"/>
        <family val="3"/>
        <charset val="128"/>
      </rPr>
      <t xml:space="preserve"> d + e ) / a</t>
    </r>
    <phoneticPr fontId="2"/>
  </si>
  <si>
    <t>保水性対策を施した面積（㎡）</t>
    <rPh sb="0" eb="5">
      <t>ホスイセイタイサク</t>
    </rPh>
    <rPh sb="6" eb="7">
      <t>ホドコ</t>
    </rPh>
    <rPh sb="9" eb="11">
      <t>メンセキ</t>
    </rPh>
    <phoneticPr fontId="2"/>
  </si>
  <si>
    <t>d　（１） eと同じ</t>
    <rPh sb="8" eb="9">
      <t>オナ</t>
    </rPh>
    <phoneticPr fontId="2"/>
  </si>
  <si>
    <t>中・高木の水平投影面積（㎡）</t>
    <rPh sb="0" eb="1">
      <t>チュウ</t>
    </rPh>
    <rPh sb="2" eb="4">
      <t>コウボク</t>
    </rPh>
    <rPh sb="5" eb="11">
      <t>スイヘイトウエイメンセキ</t>
    </rPh>
    <phoneticPr fontId="2"/>
  </si>
  <si>
    <t>c　（５） cと同じ</t>
    <rPh sb="8" eb="9">
      <t>オナ</t>
    </rPh>
    <phoneticPr fontId="2"/>
  </si>
  <si>
    <t>水面面積（㎡）</t>
    <rPh sb="0" eb="4">
      <t>スイメンメンセキ</t>
    </rPh>
    <phoneticPr fontId="2"/>
  </si>
  <si>
    <t>b　（１） dと同じ</t>
    <rPh sb="8" eb="9">
      <t>オナ</t>
    </rPh>
    <phoneticPr fontId="2"/>
  </si>
  <si>
    <t>芝生・草地・低木等の緑地面積（㎡）</t>
    <phoneticPr fontId="2"/>
  </si>
  <si>
    <t>a　（１） aと同じ</t>
    <rPh sb="8" eb="9">
      <t>オナ</t>
    </rPh>
    <phoneticPr fontId="2"/>
  </si>
  <si>
    <t>敷地面積（㎡）</t>
    <rPh sb="0" eb="4">
      <t>シキチメンセキ</t>
    </rPh>
    <phoneticPr fontId="2"/>
  </si>
  <si>
    <t>（１０） Ⅱ-３）①　地表面対策面積率</t>
    <rPh sb="11" eb="19">
      <t>チヒョウメンタイサクメンセキリツ</t>
    </rPh>
    <phoneticPr fontId="2"/>
  </si>
  <si>
    <t>0.50以上</t>
    <rPh sb="4" eb="6">
      <t>イジョウ</t>
    </rPh>
    <phoneticPr fontId="2"/>
  </si>
  <si>
    <t>0.40以上 0.50未満</t>
    <rPh sb="4" eb="6">
      <t>イジョウ</t>
    </rPh>
    <rPh sb="11" eb="13">
      <t>ミマン</t>
    </rPh>
    <phoneticPr fontId="2"/>
  </si>
  <si>
    <t>0.30以上 0.40未満</t>
    <rPh sb="4" eb="6">
      <t>イジョウ</t>
    </rPh>
    <rPh sb="11" eb="13">
      <t>ミマン</t>
    </rPh>
    <phoneticPr fontId="2"/>
  </si>
  <si>
    <t>隣棟間隔指標</t>
    <rPh sb="0" eb="6">
      <t>リントウカンカクシヒョウ</t>
    </rPh>
    <phoneticPr fontId="2"/>
  </si>
  <si>
    <t>隣棟間隔指標Rw</t>
    <rPh sb="0" eb="6">
      <t>リントウカンカクシヒョウ</t>
    </rPh>
    <phoneticPr fontId="2"/>
  </si>
  <si>
    <t>Wh2</t>
    <phoneticPr fontId="2"/>
  </si>
  <si>
    <t>後退距離W2　風下側（ｍ）</t>
    <rPh sb="0" eb="4">
      <t>コウタイキョリ</t>
    </rPh>
    <rPh sb="7" eb="9">
      <t>カザシモ</t>
    </rPh>
    <rPh sb="9" eb="10">
      <t>ガワ</t>
    </rPh>
    <phoneticPr fontId="2"/>
  </si>
  <si>
    <t>Wh1</t>
    <phoneticPr fontId="2"/>
  </si>
  <si>
    <t>後退距離W1　風上側（ｍ）</t>
    <rPh sb="0" eb="4">
      <t>コウタイキョリ</t>
    </rPh>
    <rPh sb="7" eb="9">
      <t>カザカミ</t>
    </rPh>
    <rPh sb="9" eb="10">
      <t>ガワ</t>
    </rPh>
    <phoneticPr fontId="2"/>
  </si>
  <si>
    <t>a （８） aと同じ</t>
    <rPh sb="8" eb="9">
      <t>オナ</t>
    </rPh>
    <phoneticPr fontId="2"/>
  </si>
  <si>
    <t>建築物の高さ H（ｍ）</t>
    <rPh sb="0" eb="3">
      <t>ケンチクブツ</t>
    </rPh>
    <rPh sb="4" eb="5">
      <t>タカ</t>
    </rPh>
    <phoneticPr fontId="2"/>
  </si>
  <si>
    <t>セットバック込みの後退距離 Wh（ｍ）</t>
    <rPh sb="6" eb="7">
      <t>コ</t>
    </rPh>
    <rPh sb="9" eb="13">
      <t>コウタイキョリ</t>
    </rPh>
    <phoneticPr fontId="2"/>
  </si>
  <si>
    <t>＜セットバックがある場合＞</t>
    <rPh sb="10" eb="12">
      <t>バアイ</t>
    </rPh>
    <phoneticPr fontId="2"/>
  </si>
  <si>
    <t>（９） Ⅱ-２）③　隣棟間隔指標</t>
    <rPh sb="10" eb="12">
      <t>リントウ</t>
    </rPh>
    <rPh sb="12" eb="16">
      <t>カンカクシヒョウ</t>
    </rPh>
    <phoneticPr fontId="2"/>
  </si>
  <si>
    <t>40％未満</t>
    <rPh sb="3" eb="5">
      <t>ミマン</t>
    </rPh>
    <phoneticPr fontId="2"/>
  </si>
  <si>
    <t>40％以上 60％未満</t>
    <rPh sb="3" eb="5">
      <t>イジョウ</t>
    </rPh>
    <rPh sb="9" eb="11">
      <t>ミマン</t>
    </rPh>
    <phoneticPr fontId="2"/>
  </si>
  <si>
    <t>60％以上 80％未満</t>
    <rPh sb="3" eb="5">
      <t>イジョウ</t>
    </rPh>
    <rPh sb="9" eb="11">
      <t>ミマン</t>
    </rPh>
    <phoneticPr fontId="2"/>
  </si>
  <si>
    <t>見附面積比</t>
    <rPh sb="0" eb="5">
      <t>ミツケメンセキヒ</t>
    </rPh>
    <phoneticPr fontId="2"/>
  </si>
  <si>
    <t>i = h / ( f * g )</t>
    <phoneticPr fontId="2"/>
  </si>
  <si>
    <t>h</t>
    <phoneticPr fontId="2"/>
  </si>
  <si>
    <t>見附面積 Sb（㎡）</t>
    <rPh sb="0" eb="4">
      <t>ミツケメンセキ</t>
    </rPh>
    <phoneticPr fontId="2"/>
  </si>
  <si>
    <t>g</t>
    <phoneticPr fontId="2"/>
  </si>
  <si>
    <t>卓越風向に直交する最大敷地幅 Ws（ｍ）</t>
    <rPh sb="0" eb="4">
      <t>タクエツフウコウ</t>
    </rPh>
    <rPh sb="5" eb="7">
      <t>チョッコウ</t>
    </rPh>
    <rPh sb="9" eb="14">
      <t>サイダイシキチハバ</t>
    </rPh>
    <phoneticPr fontId="2"/>
  </si>
  <si>
    <t>f = ( d / e ) * c</t>
    <phoneticPr fontId="2"/>
  </si>
  <si>
    <t>基準高さ Hb（ｍ）</t>
    <rPh sb="0" eb="3">
      <t>キジュンタカ</t>
    </rPh>
    <phoneticPr fontId="2"/>
  </si>
  <si>
    <t>基準建ぺい率</t>
    <rPh sb="0" eb="2">
      <t>キジュン</t>
    </rPh>
    <rPh sb="2" eb="3">
      <t>ケン</t>
    </rPh>
    <rPh sb="5" eb="6">
      <t>リツ</t>
    </rPh>
    <phoneticPr fontId="2"/>
  </si>
  <si>
    <t>基準容積率</t>
    <rPh sb="0" eb="5">
      <t>キジュンヨウセキリツ</t>
    </rPh>
    <phoneticPr fontId="2"/>
  </si>
  <si>
    <t>c =  a / b</t>
    <phoneticPr fontId="2"/>
  </si>
  <si>
    <t>平均階高（ｍ）</t>
    <rPh sb="0" eb="2">
      <t>ヘイキン</t>
    </rPh>
    <rPh sb="2" eb="4">
      <t>カイダカ</t>
    </rPh>
    <phoneticPr fontId="2"/>
  </si>
  <si>
    <t>地上部分の階数</t>
    <rPh sb="0" eb="2">
      <t>チジョウ</t>
    </rPh>
    <rPh sb="2" eb="4">
      <t>ブブン</t>
    </rPh>
    <rPh sb="5" eb="7">
      <t>カイスウ</t>
    </rPh>
    <phoneticPr fontId="2"/>
  </si>
  <si>
    <t>（８） Ⅱ-２）②　見附面積</t>
    <rPh sb="10" eb="14">
      <t>ミツケメンセキ</t>
    </rPh>
    <phoneticPr fontId="2"/>
  </si>
  <si>
    <t>■LR3-2.2　温熱環境悪化の改善</t>
    <rPh sb="9" eb="11">
      <t>オンネツ</t>
    </rPh>
    <rPh sb="11" eb="13">
      <t>カンキョウ</t>
    </rPh>
    <rPh sb="13" eb="15">
      <t>アッカ</t>
    </rPh>
    <rPh sb="16" eb="18">
      <t>カイゼン</t>
    </rPh>
    <phoneticPr fontId="2"/>
  </si>
  <si>
    <t>保水性対策を施した壁面積（㎡）</t>
    <rPh sb="0" eb="5">
      <t>ホスイセイタイサク</t>
    </rPh>
    <rPh sb="6" eb="7">
      <t>ホドコ</t>
    </rPh>
    <rPh sb="9" eb="12">
      <t>カベメンセキ</t>
    </rPh>
    <phoneticPr fontId="2"/>
  </si>
  <si>
    <t>b （２） bと同じ</t>
    <rPh sb="8" eb="9">
      <t>オナ</t>
    </rPh>
    <phoneticPr fontId="2"/>
  </si>
  <si>
    <t>外壁緑被面積（㎡）</t>
    <rPh sb="0" eb="4">
      <t>ガイヘキリョクヒ</t>
    </rPh>
    <rPh sb="4" eb="6">
      <t>メンセキ</t>
    </rPh>
    <phoneticPr fontId="2"/>
  </si>
  <si>
    <t>（７） Ⅳ-２）　外壁面対策面積率</t>
    <rPh sb="9" eb="17">
      <t>ガイヘキメンタイサクメンセキリツ</t>
    </rPh>
    <phoneticPr fontId="2"/>
  </si>
  <si>
    <t>10％未満</t>
    <rPh sb="3" eb="5">
      <t>ミマン</t>
    </rPh>
    <phoneticPr fontId="2"/>
  </si>
  <si>
    <t>20％以上 30％未満</t>
    <rPh sb="3" eb="5">
      <t>イジョウ</t>
    </rPh>
    <rPh sb="9" eb="11">
      <t>ミマン</t>
    </rPh>
    <phoneticPr fontId="2"/>
  </si>
  <si>
    <t>舗装面積率</t>
    <rPh sb="0" eb="5">
      <t>ホソウメンセキリツ</t>
    </rPh>
    <phoneticPr fontId="2"/>
  </si>
  <si>
    <t>c = b / a</t>
    <phoneticPr fontId="2"/>
  </si>
  <si>
    <t>※直達日射のない部分、ピロティ等は除く</t>
    <rPh sb="1" eb="5">
      <t>チョクタツニッシャ</t>
    </rPh>
    <rPh sb="8" eb="10">
      <t>ブブン</t>
    </rPh>
    <rPh sb="15" eb="16">
      <t>トウ</t>
    </rPh>
    <rPh sb="17" eb="18">
      <t>ノゾ</t>
    </rPh>
    <phoneticPr fontId="2"/>
  </si>
  <si>
    <t>b　※</t>
    <phoneticPr fontId="2"/>
  </si>
  <si>
    <t>舗装面積（㎡）</t>
    <rPh sb="0" eb="4">
      <t>ホソウメンセキ</t>
    </rPh>
    <phoneticPr fontId="2"/>
  </si>
  <si>
    <t>※保水性の高い舗装材の部分は除く</t>
    <rPh sb="1" eb="4">
      <t>ホスイセイ</t>
    </rPh>
    <rPh sb="5" eb="6">
      <t>タカ</t>
    </rPh>
    <rPh sb="7" eb="10">
      <t>ホソウザイ</t>
    </rPh>
    <rPh sb="11" eb="13">
      <t>ブブン</t>
    </rPh>
    <rPh sb="14" eb="15">
      <t>ノゾ</t>
    </rPh>
    <phoneticPr fontId="2"/>
  </si>
  <si>
    <t>（６）Ⅲ-２）　舗装面積率</t>
    <rPh sb="8" eb="13">
      <t>ホソウメンセキリツ</t>
    </rPh>
    <phoneticPr fontId="2"/>
  </si>
  <si>
    <t>30％以上</t>
    <rPh sb="3" eb="5">
      <t>イジョウ</t>
    </rPh>
    <phoneticPr fontId="2"/>
  </si>
  <si>
    <t>合計</t>
    <rPh sb="0" eb="2">
      <t>ゴウケイ</t>
    </rPh>
    <phoneticPr fontId="2"/>
  </si>
  <si>
    <r>
      <t xml:space="preserve">e = ( b + </t>
    </r>
    <r>
      <rPr>
        <sz val="9"/>
        <color rgb="FFFF0000"/>
        <rFont val="ＭＳ Ｐゴシック"/>
        <family val="3"/>
        <charset val="128"/>
      </rPr>
      <t>2.0</t>
    </r>
    <r>
      <rPr>
        <sz val="9"/>
        <rFont val="ＭＳ Ｐゴシック"/>
        <family val="3"/>
        <charset val="128"/>
      </rPr>
      <t xml:space="preserve"> c + </t>
    </r>
    <r>
      <rPr>
        <sz val="9"/>
        <color rgb="FFFF0000"/>
        <rFont val="ＭＳ Ｐゴシック"/>
        <family val="3"/>
        <charset val="128"/>
      </rPr>
      <t>1.5</t>
    </r>
    <r>
      <rPr>
        <sz val="9"/>
        <rFont val="ＭＳ Ｐゴシック"/>
        <family val="3"/>
        <charset val="128"/>
      </rPr>
      <t xml:space="preserve"> d ) / a</t>
    </r>
    <phoneticPr fontId="2"/>
  </si>
  <si>
    <t>芝生・草地・低木等の緑地面積（㎡）</t>
    <rPh sb="0" eb="2">
      <t>シバフ</t>
    </rPh>
    <rPh sb="3" eb="5">
      <t>クサチ</t>
    </rPh>
    <rPh sb="6" eb="9">
      <t>テイボクトウ</t>
    </rPh>
    <rPh sb="10" eb="14">
      <t>リョクチメンセキ</t>
    </rPh>
    <phoneticPr fontId="2"/>
  </si>
  <si>
    <t>（５）Ⅲ-１）　緑被率、水被率、中・高木の水平投影面積</t>
    <rPh sb="8" eb="11">
      <t>リョクヒリツ</t>
    </rPh>
    <rPh sb="12" eb="13">
      <t>ミズ</t>
    </rPh>
    <rPh sb="13" eb="14">
      <t>ヒ</t>
    </rPh>
    <rPh sb="14" eb="15">
      <t>リツ</t>
    </rPh>
    <rPh sb="16" eb="17">
      <t>チュウ</t>
    </rPh>
    <rPh sb="18" eb="20">
      <t>コウボク</t>
    </rPh>
    <rPh sb="21" eb="23">
      <t>スイヘイ</t>
    </rPh>
    <rPh sb="23" eb="25">
      <t>トウエイ</t>
    </rPh>
    <rPh sb="25" eb="27">
      <t>メンセキ</t>
    </rPh>
    <phoneticPr fontId="2"/>
  </si>
  <si>
    <t>水平投影面積率</t>
    <rPh sb="0" eb="7">
      <t>スイヘイトウエイメンセキリツ</t>
    </rPh>
    <phoneticPr fontId="2"/>
  </si>
  <si>
    <t>ピロティ・庇等の水平投影面積（㎡）</t>
    <rPh sb="5" eb="6">
      <t>ヒサシ</t>
    </rPh>
    <rPh sb="6" eb="7">
      <t>ナド</t>
    </rPh>
    <rPh sb="8" eb="14">
      <t>スイヘイトウエイメンセキ</t>
    </rPh>
    <phoneticPr fontId="2"/>
  </si>
  <si>
    <t>b　（１） eと同じ</t>
    <rPh sb="8" eb="9">
      <t>オナ</t>
    </rPh>
    <phoneticPr fontId="2"/>
  </si>
  <si>
    <t>（４）Ⅱ-１）　中・高木、ピロティ等の水平投影面積</t>
    <rPh sb="8" eb="9">
      <t>チュウ</t>
    </rPh>
    <rPh sb="10" eb="12">
      <t>コウボク</t>
    </rPh>
    <rPh sb="17" eb="18">
      <t>トウ</t>
    </rPh>
    <rPh sb="19" eb="21">
      <t>スイヘイ</t>
    </rPh>
    <rPh sb="21" eb="25">
      <t>トウエイメンセキ</t>
    </rPh>
    <phoneticPr fontId="2"/>
  </si>
  <si>
    <t>80％以上</t>
    <rPh sb="3" eb="5">
      <t>イジョウ</t>
    </rPh>
    <phoneticPr fontId="2"/>
  </si>
  <si>
    <t>&lt; d = ( a - b' ) / a  &gt;</t>
    <phoneticPr fontId="2"/>
  </si>
  <si>
    <t>空地率</t>
    <rPh sb="0" eb="3">
      <t>クウチリツ</t>
    </rPh>
    <phoneticPr fontId="2"/>
  </si>
  <si>
    <t>d = 1 - c</t>
    <phoneticPr fontId="2"/>
  </si>
  <si>
    <t>b'</t>
    <phoneticPr fontId="2"/>
  </si>
  <si>
    <t>１階床面積（㎡）</t>
    <rPh sb="1" eb="2">
      <t>カイ</t>
    </rPh>
    <rPh sb="2" eb="5">
      <t>ユカメンセキ</t>
    </rPh>
    <phoneticPr fontId="2"/>
  </si>
  <si>
    <t>建ぺい率</t>
    <rPh sb="0" eb="1">
      <t>ケン</t>
    </rPh>
    <rPh sb="3" eb="4">
      <t>リツ</t>
    </rPh>
    <phoneticPr fontId="2"/>
  </si>
  <si>
    <t>b　（１） ｂと同じ</t>
    <rPh sb="8" eb="9">
      <t>オナ</t>
    </rPh>
    <phoneticPr fontId="2"/>
  </si>
  <si>
    <t>建築面積（㎡）</t>
    <rPh sb="0" eb="4">
      <t>ケンチクメンセキ</t>
    </rPh>
    <phoneticPr fontId="2"/>
  </si>
  <si>
    <t>&lt; ピロティや１m以上の庇がある場合 &gt;</t>
    <rPh sb="9" eb="11">
      <t>イジョウ</t>
    </rPh>
    <rPh sb="12" eb="13">
      <t>ヒサシ</t>
    </rPh>
    <rPh sb="16" eb="18">
      <t>バアイ</t>
    </rPh>
    <phoneticPr fontId="2"/>
  </si>
  <si>
    <t>（３）Ⅰ-２）　空地率</t>
    <rPh sb="8" eb="11">
      <t>クウチリツ</t>
    </rPh>
    <phoneticPr fontId="2"/>
  </si>
  <si>
    <t>■Q3-3.2　敷地内温熱環境の向上</t>
    <rPh sb="8" eb="15">
      <t>シキチナイオンネツカンキョウ</t>
    </rPh>
    <rPh sb="16" eb="18">
      <t>コウジョウ</t>
    </rPh>
    <phoneticPr fontId="2"/>
  </si>
  <si>
    <t>5％以上 20％未満</t>
    <rPh sb="2" eb="4">
      <t>イジョウ</t>
    </rPh>
    <rPh sb="8" eb="10">
      <t>ミマン</t>
    </rPh>
    <phoneticPr fontId="2"/>
  </si>
  <si>
    <t>建物緑化指数</t>
    <rPh sb="0" eb="6">
      <t>タテモノリョクカシスウ</t>
    </rPh>
    <phoneticPr fontId="2"/>
  </si>
  <si>
    <t>d = ( a + b ) / c</t>
    <phoneticPr fontId="2"/>
  </si>
  <si>
    <t>建物緑化指数</t>
    <rPh sb="0" eb="2">
      <t>タテモノ</t>
    </rPh>
    <rPh sb="2" eb="6">
      <t>リョクカシスウ</t>
    </rPh>
    <phoneticPr fontId="2"/>
  </si>
  <si>
    <t>c　 （１） bと同じ</t>
    <rPh sb="9" eb="10">
      <t>オナ</t>
    </rPh>
    <phoneticPr fontId="2"/>
  </si>
  <si>
    <t>壁面緑化面積（㎡）</t>
    <rPh sb="0" eb="6">
      <t>ヘキメンリョクカメンセキ</t>
    </rPh>
    <phoneticPr fontId="2"/>
  </si>
  <si>
    <t>屋上緑化面積（㎡）</t>
    <rPh sb="0" eb="6">
      <t>オクジョウリョクカメンセキ</t>
    </rPh>
    <phoneticPr fontId="2"/>
  </si>
  <si>
    <t>（２）Ⅲ-２）　建物緑化指数</t>
    <rPh sb="8" eb="14">
      <t>タテモノリョクカシスウ</t>
    </rPh>
    <phoneticPr fontId="2"/>
  </si>
  <si>
    <t>50％以上</t>
    <rPh sb="3" eb="5">
      <t>イジョウ</t>
    </rPh>
    <phoneticPr fontId="2"/>
  </si>
  <si>
    <t>外壁</t>
    <rPh sb="0" eb="2">
      <t>ガイヘキ</t>
    </rPh>
    <phoneticPr fontId="2"/>
  </si>
  <si>
    <t>20％以上 50％未満</t>
    <rPh sb="3" eb="5">
      <t>イジョウ</t>
    </rPh>
    <rPh sb="9" eb="11">
      <t>ミマン</t>
    </rPh>
    <phoneticPr fontId="2"/>
  </si>
  <si>
    <t>屋根</t>
    <rPh sb="0" eb="2">
      <t>ヤネ</t>
    </rPh>
    <phoneticPr fontId="2"/>
  </si>
  <si>
    <t>地表</t>
    <rPh sb="0" eb="2">
      <t>チヒョウ</t>
    </rPh>
    <phoneticPr fontId="2"/>
  </si>
  <si>
    <t>各面積（㎡）</t>
    <rPh sb="0" eb="1">
      <t>カク</t>
    </rPh>
    <rPh sb="1" eb="3">
      <t>メンセキ</t>
    </rPh>
    <phoneticPr fontId="2"/>
  </si>
  <si>
    <t>10％以上 20％未満
かつ　中高木がある</t>
    <rPh sb="3" eb="5">
      <t>イジョウ</t>
    </rPh>
    <rPh sb="9" eb="11">
      <t>ミマン</t>
    </rPh>
    <rPh sb="15" eb="18">
      <t>チュウコウボク</t>
    </rPh>
    <phoneticPr fontId="2"/>
  </si>
  <si>
    <t>再帰性反射対策面</t>
    <rPh sb="0" eb="3">
      <t>サイキセイ</t>
    </rPh>
    <rPh sb="3" eb="5">
      <t>ハンシャ</t>
    </rPh>
    <rPh sb="5" eb="7">
      <t>タイサク</t>
    </rPh>
    <rPh sb="7" eb="8">
      <t>メン</t>
    </rPh>
    <phoneticPr fontId="2"/>
  </si>
  <si>
    <t>高反射対策面</t>
    <rPh sb="0" eb="3">
      <t>コウハンシャ</t>
    </rPh>
    <rPh sb="3" eb="5">
      <t>タイサク</t>
    </rPh>
    <phoneticPr fontId="2"/>
  </si>
  <si>
    <t>中高木の水平投影面</t>
    <rPh sb="0" eb="1">
      <t>チュウ</t>
    </rPh>
    <rPh sb="1" eb="3">
      <t>コウボク</t>
    </rPh>
    <rPh sb="4" eb="6">
      <t>スイヘイ</t>
    </rPh>
    <rPh sb="6" eb="8">
      <t>トウエイ</t>
    </rPh>
    <rPh sb="8" eb="9">
      <t>メン</t>
    </rPh>
    <phoneticPr fontId="2"/>
  </si>
  <si>
    <t>保水性対策面</t>
    <rPh sb="0" eb="3">
      <t>ホスイセイ</t>
    </rPh>
    <rPh sb="3" eb="5">
      <t>タイサクメンセキ</t>
    </rPh>
    <phoneticPr fontId="2"/>
  </si>
  <si>
    <t>水面</t>
    <rPh sb="0" eb="2">
      <t>スイメン</t>
    </rPh>
    <phoneticPr fontId="2"/>
  </si>
  <si>
    <t>緑地</t>
    <rPh sb="0" eb="2">
      <t>リョクチ</t>
    </rPh>
    <phoneticPr fontId="2"/>
  </si>
  <si>
    <t>面積</t>
    <rPh sb="0" eb="2">
      <t>メンセキ</t>
    </rPh>
    <phoneticPr fontId="2"/>
  </si>
  <si>
    <t>外構緑化指数</t>
    <rPh sb="0" eb="6">
      <t>ガイコウリョクカシスウ</t>
    </rPh>
    <phoneticPr fontId="2"/>
  </si>
  <si>
    <t>f = ( d + e ) / c</t>
    <phoneticPr fontId="2"/>
  </si>
  <si>
    <t>　外壁面対策面積率</t>
    <rPh sb="1" eb="2">
      <t>ガイ</t>
    </rPh>
    <rPh sb="3" eb="4">
      <t>メン</t>
    </rPh>
    <rPh sb="4" eb="6">
      <t>タイサク</t>
    </rPh>
    <rPh sb="6" eb="8">
      <t>メンセキ</t>
    </rPh>
    <rPh sb="8" eb="9">
      <t>リツ</t>
    </rPh>
    <phoneticPr fontId="2"/>
  </si>
  <si>
    <t>　屋根面対策面積率</t>
    <rPh sb="1" eb="3">
      <t>ヤネ</t>
    </rPh>
    <rPh sb="3" eb="4">
      <t>メン</t>
    </rPh>
    <rPh sb="4" eb="6">
      <t>タイサク</t>
    </rPh>
    <rPh sb="6" eb="8">
      <t>メンセキ</t>
    </rPh>
    <rPh sb="8" eb="9">
      <t>リツ</t>
    </rPh>
    <phoneticPr fontId="2"/>
  </si>
  <si>
    <t>e'</t>
    <phoneticPr fontId="2"/>
  </si>
  <si>
    <t>　地表面対策面積率</t>
    <rPh sb="1" eb="3">
      <t>チヒョウ</t>
    </rPh>
    <rPh sb="3" eb="4">
      <t>メン</t>
    </rPh>
    <rPh sb="4" eb="6">
      <t>タイサク</t>
    </rPh>
    <rPh sb="6" eb="8">
      <t>メンセキ</t>
    </rPh>
    <rPh sb="8" eb="9">
      <t>リツ</t>
    </rPh>
    <phoneticPr fontId="2"/>
  </si>
  <si>
    <t>1.0m以上2.5m未満</t>
    <rPh sb="4" eb="6">
      <t>イジョウ</t>
    </rPh>
    <rPh sb="10" eb="12">
      <t>ミマン</t>
    </rPh>
    <phoneticPr fontId="2"/>
  </si>
  <si>
    <t>再帰性反射対策面率</t>
    <rPh sb="0" eb="3">
      <t>サイキセイ</t>
    </rPh>
    <rPh sb="3" eb="5">
      <t>ハンシャ</t>
    </rPh>
    <rPh sb="5" eb="7">
      <t>タイサク</t>
    </rPh>
    <rPh sb="7" eb="8">
      <t>メン</t>
    </rPh>
    <rPh sb="8" eb="9">
      <t>リツ</t>
    </rPh>
    <phoneticPr fontId="2"/>
  </si>
  <si>
    <t>高反射対策面積率</t>
    <rPh sb="0" eb="3">
      <t>コウハンシャ</t>
    </rPh>
    <rPh sb="3" eb="5">
      <t>タイサク</t>
    </rPh>
    <rPh sb="5" eb="7">
      <t>メンセキ</t>
    </rPh>
    <rPh sb="7" eb="8">
      <t>リツ</t>
    </rPh>
    <phoneticPr fontId="2"/>
  </si>
  <si>
    <t>水平投影面積率</t>
    <rPh sb="0" eb="2">
      <t>スイヘイ</t>
    </rPh>
    <rPh sb="2" eb="4">
      <t>トウエイ</t>
    </rPh>
    <rPh sb="4" eb="6">
      <t>メンセキ</t>
    </rPh>
    <rPh sb="6" eb="7">
      <t>リツ</t>
    </rPh>
    <phoneticPr fontId="2"/>
  </si>
  <si>
    <t>保水性対策面積率</t>
    <rPh sb="0" eb="3">
      <t>ホスイセイ</t>
    </rPh>
    <rPh sb="3" eb="5">
      <t>タイサク</t>
    </rPh>
    <rPh sb="5" eb="7">
      <t>メンセキ</t>
    </rPh>
    <rPh sb="7" eb="8">
      <t>リツ</t>
    </rPh>
    <phoneticPr fontId="2"/>
  </si>
  <si>
    <t>水被率</t>
    <rPh sb="0" eb="1">
      <t>スイ</t>
    </rPh>
    <rPh sb="1" eb="2">
      <t>ヒ</t>
    </rPh>
    <rPh sb="2" eb="3">
      <t>リツ</t>
    </rPh>
    <phoneticPr fontId="2"/>
  </si>
  <si>
    <t>緑被率</t>
    <rPh sb="0" eb="2">
      <t>リョクヒ</t>
    </rPh>
    <rPh sb="2" eb="3">
      <t>リツ</t>
    </rPh>
    <phoneticPr fontId="2"/>
  </si>
  <si>
    <t>対策面積率</t>
    <rPh sb="0" eb="2">
      <t>タイサク</t>
    </rPh>
    <rPh sb="2" eb="4">
      <t>メンセキ</t>
    </rPh>
    <rPh sb="4" eb="5">
      <t>リツ</t>
    </rPh>
    <phoneticPr fontId="2"/>
  </si>
  <si>
    <t>2.5m以上4.0m未満</t>
    <rPh sb="4" eb="6">
      <t>イジョウ</t>
    </rPh>
    <rPh sb="10" eb="12">
      <t>ミマン</t>
    </rPh>
    <phoneticPr fontId="2"/>
  </si>
  <si>
    <t>　隣棟間隔指標Rw</t>
    <rPh sb="1" eb="2">
      <t>リン</t>
    </rPh>
    <rPh sb="2" eb="3">
      <t>トウ</t>
    </rPh>
    <rPh sb="3" eb="5">
      <t>カンカク</t>
    </rPh>
    <rPh sb="5" eb="7">
      <t>シヒョウ</t>
    </rPh>
    <phoneticPr fontId="2"/>
  </si>
  <si>
    <t>4.0m以上</t>
    <rPh sb="4" eb="6">
      <t>イジョウ</t>
    </rPh>
    <phoneticPr fontId="2"/>
  </si>
  <si>
    <t>基準高さHb(m)</t>
    <rPh sb="0" eb="2">
      <t>キジュン</t>
    </rPh>
    <rPh sb="2" eb="3">
      <t>タカ</t>
    </rPh>
    <phoneticPr fontId="2"/>
  </si>
  <si>
    <t>卓越風向と直交する最大敷地幅Ws(m)</t>
    <rPh sb="0" eb="2">
      <t>タクエツ</t>
    </rPh>
    <rPh sb="2" eb="3">
      <t>フウ</t>
    </rPh>
    <rPh sb="3" eb="4">
      <t>コウ</t>
    </rPh>
    <rPh sb="5" eb="7">
      <t>チョッコウ</t>
    </rPh>
    <rPh sb="9" eb="11">
      <t>サイダイ</t>
    </rPh>
    <rPh sb="11" eb="13">
      <t>シキチ</t>
    </rPh>
    <rPh sb="13" eb="14">
      <t>ハバ</t>
    </rPh>
    <phoneticPr fontId="2"/>
  </si>
  <si>
    <t>見付面積Sb(m2)</t>
    <rPh sb="0" eb="2">
      <t>ミツ</t>
    </rPh>
    <rPh sb="2" eb="4">
      <t>メンセキ</t>
    </rPh>
    <phoneticPr fontId="2"/>
  </si>
  <si>
    <t>　見付面積比</t>
    <rPh sb="1" eb="3">
      <t>ミツ</t>
    </rPh>
    <rPh sb="3" eb="5">
      <t>メンセキ</t>
    </rPh>
    <rPh sb="5" eb="6">
      <t>ヒ</t>
    </rPh>
    <phoneticPr fontId="2"/>
  </si>
  <si>
    <t>LR3-2.2 温熱環境悪化の改善</t>
    <phoneticPr fontId="2"/>
  </si>
  <si>
    <t>みなし樹冠
面積（㎡）</t>
    <rPh sb="3" eb="5">
      <t>ジュカン</t>
    </rPh>
    <rPh sb="6" eb="8">
      <t>メンセキ</t>
    </rPh>
    <phoneticPr fontId="2"/>
  </si>
  <si>
    <t>１本あたりの
樹冠面積</t>
    <rPh sb="1" eb="2">
      <t>ホン</t>
    </rPh>
    <rPh sb="7" eb="9">
      <t>ジュカン</t>
    </rPh>
    <rPh sb="9" eb="11">
      <t>メンセキ</t>
    </rPh>
    <phoneticPr fontId="2"/>
  </si>
  <si>
    <t>本数</t>
    <rPh sb="0" eb="2">
      <t>ホンスウ</t>
    </rPh>
    <phoneticPr fontId="2"/>
  </si>
  <si>
    <t>植栽時の樹高</t>
    <rPh sb="0" eb="3">
      <t>ショクサイジ</t>
    </rPh>
    <rPh sb="4" eb="5">
      <t>ジュ</t>
    </rPh>
    <rPh sb="5" eb="6">
      <t>タカ</t>
    </rPh>
    <phoneticPr fontId="2"/>
  </si>
  <si>
    <t>みなし樹冠の場合</t>
    <rPh sb="3" eb="5">
      <t>ジュカン</t>
    </rPh>
    <rPh sb="6" eb="8">
      <t>バアイ</t>
    </rPh>
    <phoneticPr fontId="2"/>
  </si>
  <si>
    <t>e　みなし樹幹を利用する場合、e'を転記</t>
    <rPh sb="5" eb="7">
      <t>ジュカン</t>
    </rPh>
    <rPh sb="8" eb="10">
      <t>リヨウ</t>
    </rPh>
    <rPh sb="12" eb="14">
      <t>バアイ</t>
    </rPh>
    <rPh sb="18" eb="20">
      <t>テンキ</t>
    </rPh>
    <phoneticPr fontId="2"/>
  </si>
  <si>
    <t>外壁</t>
    <rPh sb="0" eb="1">
      <t>ガイ</t>
    </rPh>
    <phoneticPr fontId="2"/>
  </si>
  <si>
    <t>低木・地被などの植栽面積（㎡）</t>
    <rPh sb="0" eb="2">
      <t>テイボク</t>
    </rPh>
    <rPh sb="3" eb="5">
      <t>チヒ</t>
    </rPh>
    <rPh sb="8" eb="12">
      <t>ショクサイメンセキ</t>
    </rPh>
    <phoneticPr fontId="2"/>
  </si>
  <si>
    <t>c = a - b</t>
    <phoneticPr fontId="2"/>
  </si>
  <si>
    <t>外構面積（㎡）</t>
    <rPh sb="0" eb="4">
      <t>ガイコウメンセキ</t>
    </rPh>
    <phoneticPr fontId="2"/>
  </si>
  <si>
    <t>b　※附属建築物を含む</t>
    <rPh sb="3" eb="8">
      <t>フゾクケンチクブツ</t>
    </rPh>
    <rPh sb="9" eb="10">
      <t>フク</t>
    </rPh>
    <phoneticPr fontId="2"/>
  </si>
  <si>
    <t>舗装面積</t>
    <rPh sb="0" eb="2">
      <t>ホソウ</t>
    </rPh>
    <rPh sb="2" eb="4">
      <t>メンセキ</t>
    </rPh>
    <phoneticPr fontId="2"/>
  </si>
  <si>
    <t>ピロティ等の水平投影面</t>
    <rPh sb="4" eb="5">
      <t>トウ</t>
    </rPh>
    <rPh sb="6" eb="8">
      <t>スイヘイ</t>
    </rPh>
    <rPh sb="8" eb="10">
      <t>トウエイ</t>
    </rPh>
    <rPh sb="10" eb="11">
      <t>メン</t>
    </rPh>
    <phoneticPr fontId="2"/>
  </si>
  <si>
    <t>水面/保水性対策面</t>
    <rPh sb="0" eb="2">
      <t>スイメン</t>
    </rPh>
    <rPh sb="3" eb="6">
      <t>ホスイセイ</t>
    </rPh>
    <rPh sb="6" eb="8">
      <t>タイサク</t>
    </rPh>
    <rPh sb="8" eb="9">
      <t>メン</t>
    </rPh>
    <phoneticPr fontId="2"/>
  </si>
  <si>
    <t>a　※仮想敷地で評価する場合は仮想敷地面積</t>
    <rPh sb="3" eb="5">
      <t>カソウ</t>
    </rPh>
    <rPh sb="5" eb="7">
      <t>シキチ</t>
    </rPh>
    <rPh sb="8" eb="10">
      <t>ヒョウカ</t>
    </rPh>
    <rPh sb="12" eb="14">
      <t>バアイ</t>
    </rPh>
    <rPh sb="15" eb="21">
      <t>カソウシキチメンセキ</t>
    </rPh>
    <phoneticPr fontId="2"/>
  </si>
  <si>
    <t>　舗装面積率</t>
    <rPh sb="1" eb="3">
      <t>ホソウ</t>
    </rPh>
    <rPh sb="3" eb="5">
      <t>メンセキ</t>
    </rPh>
    <rPh sb="5" eb="6">
      <t>リツ</t>
    </rPh>
    <phoneticPr fontId="2"/>
  </si>
  <si>
    <t>（１）Ⅲ-１） 外構緑化指数</t>
    <phoneticPr fontId="2"/>
  </si>
  <si>
    <t>　水平投影面積率</t>
    <rPh sb="1" eb="3">
      <t>スイヘイ</t>
    </rPh>
    <rPh sb="3" eb="5">
      <t>トウエイ</t>
    </rPh>
    <rPh sb="5" eb="7">
      <t>メンセキ</t>
    </rPh>
    <rPh sb="7" eb="8">
      <t>リツ</t>
    </rPh>
    <phoneticPr fontId="2"/>
  </si>
  <si>
    <t>■Q3-1　生物環境の保全と創出</t>
    <phoneticPr fontId="2"/>
  </si>
  <si>
    <t>舗装面積率</t>
    <rPh sb="0" eb="2">
      <t>ホソウ</t>
    </rPh>
    <rPh sb="2" eb="4">
      <t>メンセキ</t>
    </rPh>
    <rPh sb="4" eb="5">
      <t>リツ</t>
    </rPh>
    <phoneticPr fontId="2"/>
  </si>
  <si>
    <t>ピロティ等の水平投影面積率</t>
    <rPh sb="4" eb="5">
      <t>トウ</t>
    </rPh>
    <rPh sb="6" eb="8">
      <t>スイヘイ</t>
    </rPh>
    <rPh sb="8" eb="10">
      <t>トウエイ</t>
    </rPh>
    <rPh sb="10" eb="12">
      <t>メンセキ</t>
    </rPh>
    <rPh sb="12" eb="13">
      <t>リツ</t>
    </rPh>
    <phoneticPr fontId="2"/>
  </si>
  <si>
    <t>中高木の水平投影面積率</t>
    <rPh sb="0" eb="1">
      <t>チュウ</t>
    </rPh>
    <rPh sb="1" eb="3">
      <t>コウボク</t>
    </rPh>
    <rPh sb="4" eb="6">
      <t>スイヘイ</t>
    </rPh>
    <rPh sb="6" eb="8">
      <t>トウエイ</t>
    </rPh>
    <rPh sb="8" eb="10">
      <t>メンセキ</t>
    </rPh>
    <rPh sb="10" eb="11">
      <t>リツ</t>
    </rPh>
    <phoneticPr fontId="2"/>
  </si>
  <si>
    <t>再帰性反射対策率</t>
    <rPh sb="0" eb="3">
      <t>サイキセイ</t>
    </rPh>
    <rPh sb="3" eb="5">
      <t>ハンシャ</t>
    </rPh>
    <rPh sb="5" eb="7">
      <t>タイサク</t>
    </rPh>
    <rPh sb="7" eb="8">
      <t>リツ</t>
    </rPh>
    <phoneticPr fontId="2"/>
  </si>
  <si>
    <t>水被率/保水面積率</t>
    <rPh sb="0" eb="1">
      <t>スイ</t>
    </rPh>
    <rPh sb="1" eb="2">
      <t>ヒ</t>
    </rPh>
    <rPh sb="2" eb="3">
      <t>リツ</t>
    </rPh>
    <rPh sb="4" eb="6">
      <t>ホスイ</t>
    </rPh>
    <rPh sb="6" eb="8">
      <t>メンセキ</t>
    </rPh>
    <rPh sb="8" eb="9">
      <t>リツ</t>
    </rPh>
    <phoneticPr fontId="2"/>
  </si>
  <si>
    <t>　空地率</t>
    <rPh sb="1" eb="3">
      <t>クウチ</t>
    </rPh>
    <rPh sb="3" eb="4">
      <t>リツ</t>
    </rPh>
    <phoneticPr fontId="2"/>
  </si>
  <si>
    <t>Q3-3.2 敷地内温熱環境の向上</t>
    <phoneticPr fontId="2"/>
  </si>
  <si>
    <t>壁面緑化面積</t>
    <rPh sb="0" eb="2">
      <t>ヘキメン</t>
    </rPh>
    <rPh sb="2" eb="4">
      <t>リョッカ</t>
    </rPh>
    <rPh sb="4" eb="6">
      <t>メンセキ</t>
    </rPh>
    <phoneticPr fontId="2"/>
  </si>
  <si>
    <t>低木・地被等の植栽面積</t>
    <rPh sb="0" eb="2">
      <t>テイボク</t>
    </rPh>
    <rPh sb="3" eb="4">
      <t>チ</t>
    </rPh>
    <rPh sb="4" eb="5">
      <t>ヒ</t>
    </rPh>
    <rPh sb="5" eb="6">
      <t>トウ</t>
    </rPh>
    <rPh sb="7" eb="9">
      <t>ショクサイ</t>
    </rPh>
    <rPh sb="9" eb="11">
      <t>メンセキ</t>
    </rPh>
    <phoneticPr fontId="2"/>
  </si>
  <si>
    <t>【ご利用上の注意】</t>
    <phoneticPr fontId="2"/>
  </si>
  <si>
    <t>屋上緑化面積</t>
    <rPh sb="0" eb="2">
      <t>オクジョウ</t>
    </rPh>
    <rPh sb="2" eb="4">
      <t>リョッカ</t>
    </rPh>
    <rPh sb="4" eb="6">
      <t>メンセキ</t>
    </rPh>
    <phoneticPr fontId="2"/>
  </si>
  <si>
    <t>中高木の樹冠の水平投影面積</t>
    <rPh sb="0" eb="1">
      <t>チュウ</t>
    </rPh>
    <rPh sb="1" eb="3">
      <t>コウボク</t>
    </rPh>
    <rPh sb="4" eb="5">
      <t>ジュ</t>
    </rPh>
    <rPh sb="5" eb="6">
      <t>カンムリ</t>
    </rPh>
    <rPh sb="7" eb="9">
      <t>スイヘイ</t>
    </rPh>
    <rPh sb="9" eb="11">
      <t>トウエイ</t>
    </rPh>
    <rPh sb="11" eb="13">
      <t>メンセキ</t>
    </rPh>
    <phoneticPr fontId="2"/>
  </si>
  <si>
    <t>建物緑化指数</t>
    <rPh sb="0" eb="2">
      <t>タテモノ</t>
    </rPh>
    <rPh sb="2" eb="4">
      <t>リョッカ</t>
    </rPh>
    <rPh sb="4" eb="6">
      <t>シスウ</t>
    </rPh>
    <phoneticPr fontId="2"/>
  </si>
  <si>
    <t>建築面積</t>
    <rPh sb="0" eb="2">
      <t>ケンチク</t>
    </rPh>
    <rPh sb="2" eb="4">
      <t>メンセキ</t>
    </rPh>
    <phoneticPr fontId="2"/>
  </si>
  <si>
    <t>外構面積</t>
    <rPh sb="0" eb="2">
      <t>ガイコウ</t>
    </rPh>
    <rPh sb="2" eb="4">
      <t>メンセキ</t>
    </rPh>
    <phoneticPr fontId="2"/>
  </si>
  <si>
    <t>外構緑化指数</t>
    <rPh sb="0" eb="2">
      <t>ガイコウ</t>
    </rPh>
    <rPh sb="2" eb="4">
      <t>リョッカ</t>
    </rPh>
    <rPh sb="4" eb="6">
      <t>シスウ</t>
    </rPh>
    <phoneticPr fontId="2"/>
  </si>
  <si>
    <t>Q3-1 生物環境の保全と創出</t>
    <phoneticPr fontId="2"/>
  </si>
  <si>
    <t>　レベル　2</t>
  </si>
  <si>
    <t>　レベル　3</t>
  </si>
  <si>
    <t>　レベル　4</t>
  </si>
  <si>
    <t>　レベル　5</t>
  </si>
  <si>
    <r>
      <t>Q3</t>
    </r>
    <r>
      <rPr>
        <b/>
        <sz val="14"/>
        <rFont val="ＭＳ Ｐゴシック"/>
        <family val="3"/>
        <charset val="128"/>
      </rPr>
      <t>　室外環境（敷地内）</t>
    </r>
    <phoneticPr fontId="2"/>
  </si>
  <si>
    <t>生物環境の保全と創出</t>
    <rPh sb="2" eb="4">
      <t>カンキョウ</t>
    </rPh>
    <rPh sb="8" eb="10">
      <t>ソウシュツ</t>
    </rPh>
    <phoneticPr fontId="2"/>
  </si>
  <si>
    <t>重み係数(既定）＝</t>
    <rPh sb="0" eb="1">
      <t>オモ</t>
    </rPh>
    <rPh sb="2" eb="4">
      <t>ケイスウ</t>
    </rPh>
    <rPh sb="5" eb="7">
      <t>キテイ</t>
    </rPh>
    <phoneticPr fontId="2"/>
  </si>
  <si>
    <t>Min</t>
    <phoneticPr fontId="2"/>
  </si>
  <si>
    <t>事・学・物・飲・会・病・ホ・工・住</t>
    <rPh sb="0" eb="1">
      <t>コト</t>
    </rPh>
    <rPh sb="2" eb="3">
      <t>ガク</t>
    </rPh>
    <rPh sb="4" eb="5">
      <t>モノ</t>
    </rPh>
    <rPh sb="6" eb="7">
      <t>イン</t>
    </rPh>
    <rPh sb="8" eb="9">
      <t>カイ</t>
    </rPh>
    <rPh sb="10" eb="11">
      <t>ヤマイ</t>
    </rPh>
    <phoneticPr fontId="2"/>
  </si>
  <si>
    <t>生物環境の保全と創出に関して配慮に欠け、取り組みが不十分である。(評価ポイント0～3)</t>
    <rPh sb="2" eb="4">
      <t>カンキョウ</t>
    </rPh>
    <phoneticPr fontId="2"/>
  </si>
  <si>
    <t>生物環境の保全と創出に関して配慮されているが、取り組みが十分とはいえない。(評価ポイント4～6)</t>
    <phoneticPr fontId="2"/>
  </si>
  <si>
    <t>生物環境の保全と創出に関して配慮されており、標準的な取り組みが行われている。(評価ポイント7～9)</t>
    <phoneticPr fontId="2"/>
  </si>
  <si>
    <t>生物環境の保全と創出に関して配慮されており、比較的多くの取り組みが行われている。(評価ポイント10～12)</t>
    <phoneticPr fontId="2"/>
  </si>
  <si>
    <t>生物環境の保全と創出に関して十分配慮されており、充実した取り組みが行われている。(評価ポイント13以上）</t>
    <phoneticPr fontId="2"/>
  </si>
  <si>
    <t>環境配慮概要</t>
    <rPh sb="0" eb="2">
      <t>カンキョウ</t>
    </rPh>
    <rPh sb="2" eb="4">
      <t>ハイリョ</t>
    </rPh>
    <rPh sb="4" eb="6">
      <t>ガイヨウ</t>
    </rPh>
    <phoneticPr fontId="2"/>
  </si>
  <si>
    <t>※【レベル３以下でも】加点の場合は各項目の具体的な取組みを記入。</t>
    <phoneticPr fontId="2"/>
  </si>
  <si>
    <t>※加点の場合は各項目の具体的な取組みを記入。</t>
    <rPh sb="19" eb="21">
      <t>キニュウ</t>
    </rPh>
    <phoneticPr fontId="2"/>
  </si>
  <si>
    <t>※【レベル３以下でも】加点の場合は各項目の具体的な取組みを記入。</t>
  </si>
  <si>
    <t>敷地内温熱環境の向上</t>
    <phoneticPr fontId="2"/>
  </si>
  <si>
    <t>評価する取組み表の評価ポイントの合計値が0ポイント</t>
  </si>
  <si>
    <t>評価する取組み表の評価ポイントの合計値が1～5ポイント</t>
  </si>
  <si>
    <t>評価する取組み表の評価ポイントの合計値が6～11ポイント</t>
  </si>
  <si>
    <t>評価する取組み表の評価ポイントの合計値が12～17ポイント</t>
  </si>
  <si>
    <t>評価する取組み表の評価ポイントの合計値が18ポイント以上</t>
  </si>
  <si>
    <t>■レベル　1</t>
  </si>
  <si>
    <r>
      <t>LR3</t>
    </r>
    <r>
      <rPr>
        <b/>
        <sz val="14"/>
        <rFont val="ＭＳ Ｐゴシック"/>
        <family val="3"/>
        <charset val="128"/>
      </rPr>
      <t>　敷地外環境</t>
    </r>
    <rPh sb="4" eb="6">
      <t>シキチ</t>
    </rPh>
    <rPh sb="6" eb="7">
      <t>ガイ</t>
    </rPh>
    <phoneticPr fontId="2"/>
  </si>
  <si>
    <t>色欄について、プルダウンメニューから選択、または数値・コメント※を記入。</t>
  </si>
  <si>
    <t>※環境配慮の概要は最長30字程度。レベル３を超える場合は必ず記入し、多い場合は配慮シートに記述する。</t>
  </si>
  <si>
    <t>温熱環境悪化の改善</t>
    <rPh sb="0" eb="2">
      <t>オンネツ</t>
    </rPh>
    <rPh sb="2" eb="4">
      <t>カンキョウ</t>
    </rPh>
    <rPh sb="4" eb="6">
      <t>アッカ</t>
    </rPh>
    <rPh sb="7" eb="9">
      <t>カイゼン</t>
    </rPh>
    <phoneticPr fontId="2"/>
  </si>
  <si>
    <t>評価する取組み表の評価ポイントの合計値が0ポイント</t>
    <phoneticPr fontId="2"/>
  </si>
  <si>
    <t>評価する取組み表の評価ポイントの合計値が1～5ポイント</t>
    <phoneticPr fontId="2"/>
  </si>
  <si>
    <t xml:space="preserve">評価する取組み表の評価ポイントの合計値が6～12ポイント </t>
    <phoneticPr fontId="2"/>
  </si>
  <si>
    <t>評価する取組み表の評価ポイントの合計値が13～19ポイント</t>
    <phoneticPr fontId="2"/>
  </si>
  <si>
    <t>評価する取組み表の評価ポイントの合計値が20ポイント以上</t>
    <phoneticPr fontId="2"/>
  </si>
  <si>
    <t>赤枠内</t>
    <rPh sb="0" eb="3">
      <t>アカワクナイ</t>
    </rPh>
    <phoneticPr fontId="2"/>
  </si>
  <si>
    <t>※このシートは根拠資料として提出する必要はありません。</t>
    <rPh sb="7" eb="11">
      <t>コンキョシリョウ</t>
    </rPh>
    <rPh sb="14" eb="16">
      <t>テイシュツ</t>
    </rPh>
    <rPh sb="18" eb="20">
      <t>ヒツヨウ</t>
    </rPh>
    <phoneticPr fontId="2"/>
  </si>
  <si>
    <t>色欄の値について、評価用ソフトの該当する評価項目に入力してください。</t>
    <rPh sb="0" eb="1">
      <t>イロ</t>
    </rPh>
    <rPh sb="1" eb="2">
      <t>ラン</t>
    </rPh>
    <rPh sb="3" eb="4">
      <t>アタイ</t>
    </rPh>
    <rPh sb="9" eb="12">
      <t>ヒョウカヨウ</t>
    </rPh>
    <rPh sb="16" eb="18">
      <t>ガイトウ</t>
    </rPh>
    <rPh sb="20" eb="24">
      <t>ヒョウカコウモク</t>
    </rPh>
    <rPh sb="25" eb="27">
      <t>ニュウリョク</t>
    </rPh>
    <phoneticPr fontId="2"/>
  </si>
  <si>
    <t>欄に数値等を入力してください。</t>
    <rPh sb="0" eb="1">
      <t>ラン</t>
    </rPh>
    <rPh sb="2" eb="4">
      <t>スウチ</t>
    </rPh>
    <rPh sb="4" eb="5">
      <t>トウ</t>
    </rPh>
    <rPh sb="6" eb="8">
      <t>ニュウリョク</t>
    </rPh>
    <phoneticPr fontId="2"/>
  </si>
  <si>
    <t>CASBEE横浜　緑のチェックシート</t>
    <phoneticPr fontId="2"/>
  </si>
  <si>
    <r>
      <t>　このチェック表は、CASBEE横浜の入力補助用に横浜市建築企画課が作成したものです。青色セルに値を入力すると、結果が自動で表示され、各評価項目の採点シートにも自動で計算結果が反映されます。</t>
    </r>
    <r>
      <rPr>
        <sz val="10"/>
        <color rgb="FFFF0000"/>
        <rFont val="ＭＳ Ｐゴシック"/>
        <family val="3"/>
        <charset val="128"/>
      </rPr>
      <t>使用は任意</t>
    </r>
    <r>
      <rPr>
        <sz val="10"/>
        <rFont val="ＭＳ Ｐゴシック"/>
        <family val="3"/>
        <charset val="128"/>
      </rPr>
      <t>ですが、使用した場合は</t>
    </r>
    <r>
      <rPr>
        <sz val="10"/>
        <color rgb="FFFF0000"/>
        <rFont val="ＭＳ Ｐゴシック"/>
        <family val="3"/>
        <charset val="128"/>
      </rPr>
      <t>根拠資料として本チェックシートを印刷</t>
    </r>
    <r>
      <rPr>
        <sz val="10"/>
        <rFont val="ＭＳ Ｐゴシック"/>
        <family val="3"/>
        <charset val="128"/>
      </rPr>
      <t>してご提出ください。（なお本チェックシートによる入力結果はCASBEE横浜の届出に使用するものとし、評価結果を横浜市が保証するものではありません。）
　</t>
    </r>
    <r>
      <rPr>
        <b/>
        <sz val="10"/>
        <rFont val="ＭＳ Ｐゴシック"/>
        <family val="3"/>
        <charset val="128"/>
      </rPr>
      <t>また評価しない項目については、入力する必要はありません</t>
    </r>
    <r>
      <rPr>
        <sz val="10"/>
        <rFont val="ＭＳ Ｐゴシック"/>
        <family val="3"/>
        <charset val="128"/>
      </rPr>
      <t>。</t>
    </r>
    <rPh sb="207" eb="209">
      <t>ヒョウカ</t>
    </rPh>
    <rPh sb="212" eb="214">
      <t>コウモク</t>
    </rPh>
    <rPh sb="220" eb="222">
      <t>ニュウリョク</t>
    </rPh>
    <rPh sb="224" eb="226">
      <t>ヒツヨウ</t>
    </rPh>
    <phoneticPr fontId="2"/>
  </si>
  <si>
    <t>CASBEE横浜　緑のチェックシート（転記用シート）</t>
    <rPh sb="19" eb="22">
      <t>テンキヨウ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</si>
</sst>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.0"/>
    <numFmt numFmtId="178" formatCode="#,##0.0_ "/>
    <numFmt numFmtId="179" formatCode="0.00_);[Red]\(0.00\)"/>
    <numFmt numFmtId="180" formatCode="&quot;レベル &quot;#0.0;0.00;&quot;対象外&quot;"/>
    <numFmt numFmtId="181" formatCode="0;0;&quot;&quot;"/>
    <numFmt numFmtId="182" formatCode="#,##0.0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8"/>
      <color theme="8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Alignment="1">
      <alignment horizontal="left" vertical="center" indent="1"/>
    </xf>
    <xf numFmtId="10" fontId="3" fillId="3" borderId="8" xfId="2" applyNumberFormat="1" applyFont="1" applyFill="1" applyBorder="1" applyProtection="1">
      <alignment vertical="center"/>
    </xf>
    <xf numFmtId="0" fontId="3" fillId="2" borderId="0" xfId="0" applyFont="1" applyFill="1" applyAlignment="1">
      <alignment horizontal="right" vertical="center" indent="1"/>
    </xf>
    <xf numFmtId="2" fontId="3" fillId="2" borderId="9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2" fontId="3" fillId="4" borderId="9" xfId="0" applyNumberFormat="1" applyFont="1" applyFill="1" applyBorder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9" fontId="3" fillId="4" borderId="9" xfId="0" applyNumberFormat="1" applyFont="1" applyFill="1" applyBorder="1" applyProtection="1">
      <alignment vertical="center"/>
      <protection locked="0"/>
    </xf>
    <xf numFmtId="10" fontId="3" fillId="3" borderId="8" xfId="0" applyNumberFormat="1" applyFont="1" applyFill="1" applyBorder="1">
      <alignment vertical="center"/>
    </xf>
    <xf numFmtId="10" fontId="3" fillId="2" borderId="9" xfId="2" applyNumberFormat="1" applyFont="1" applyFill="1" applyBorder="1" applyProtection="1">
      <alignment vertical="center"/>
    </xf>
    <xf numFmtId="2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0" fontId="3" fillId="2" borderId="10" xfId="1" applyNumberFormat="1" applyFont="1" applyFill="1" applyBorder="1" applyProtection="1">
      <alignment vertical="center"/>
    </xf>
    <xf numFmtId="40" fontId="3" fillId="2" borderId="9" xfId="1" applyNumberFormat="1" applyFont="1" applyFill="1" applyBorder="1" applyProtection="1">
      <alignment vertical="center"/>
    </xf>
    <xf numFmtId="40" fontId="3" fillId="0" borderId="0" xfId="1" applyNumberFormat="1" applyFont="1" applyBorder="1" applyProtection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40" fontId="7" fillId="2" borderId="10" xfId="1" applyNumberFormat="1" applyFont="1" applyFill="1" applyBorder="1" applyProtection="1">
      <alignment vertical="center"/>
    </xf>
    <xf numFmtId="40" fontId="3" fillId="4" borderId="10" xfId="1" applyNumberFormat="1" applyFont="1" applyFill="1" applyBorder="1" applyProtection="1">
      <alignment vertical="center"/>
    </xf>
    <xf numFmtId="40" fontId="3" fillId="4" borderId="9" xfId="1" applyNumberFormat="1" applyFont="1" applyFill="1" applyBorder="1" applyProtection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5" borderId="11" xfId="0" applyFont="1" applyFill="1" applyBorder="1" applyAlignment="1">
      <alignment vertical="center" shrinkToFit="1"/>
    </xf>
    <xf numFmtId="0" fontId="6" fillId="5" borderId="12" xfId="0" applyFont="1" applyFill="1" applyBorder="1" applyAlignment="1">
      <alignment vertical="center" shrinkToFit="1"/>
    </xf>
    <xf numFmtId="176" fontId="3" fillId="2" borderId="9" xfId="2" applyNumberFormat="1" applyFont="1" applyFill="1" applyBorder="1" applyProtection="1">
      <alignment vertical="center"/>
    </xf>
    <xf numFmtId="9" fontId="3" fillId="4" borderId="9" xfId="2" applyFont="1" applyFill="1" applyBorder="1" applyProtection="1">
      <alignment vertical="center"/>
    </xf>
    <xf numFmtId="0" fontId="0" fillId="0" borderId="4" xfId="0" applyBorder="1">
      <alignment vertical="center"/>
    </xf>
    <xf numFmtId="2" fontId="3" fillId="2" borderId="0" xfId="0" applyNumberFormat="1" applyFont="1" applyFill="1" applyAlignment="1">
      <alignment horizontal="left" vertical="center" indent="1"/>
    </xf>
    <xf numFmtId="2" fontId="3" fillId="2" borderId="8" xfId="0" applyNumberFormat="1" applyFont="1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9" xfId="0" applyFont="1" applyFill="1" applyBorder="1">
      <alignment vertical="center"/>
    </xf>
    <xf numFmtId="177" fontId="3" fillId="2" borderId="0" xfId="0" applyNumberFormat="1" applyFont="1" applyFill="1">
      <alignment vertical="center"/>
    </xf>
    <xf numFmtId="177" fontId="3" fillId="2" borderId="12" xfId="0" applyNumberFormat="1" applyFont="1" applyFill="1" applyBorder="1">
      <alignment vertical="center"/>
    </xf>
    <xf numFmtId="0" fontId="3" fillId="4" borderId="9" xfId="0" applyFont="1" applyFill="1" applyBorder="1" applyProtection="1">
      <alignment vertical="center"/>
      <protection locked="0"/>
    </xf>
    <xf numFmtId="0" fontId="8" fillId="5" borderId="10" xfId="0" applyFont="1" applyFill="1" applyBorder="1" applyAlignment="1">
      <alignment vertical="center" shrinkToFit="1"/>
    </xf>
    <xf numFmtId="0" fontId="6" fillId="5" borderId="9" xfId="0" applyFont="1" applyFill="1" applyBorder="1" applyAlignment="1">
      <alignment vertical="center" shrinkToFit="1"/>
    </xf>
    <xf numFmtId="177" fontId="3" fillId="2" borderId="9" xfId="0" applyNumberFormat="1" applyFont="1" applyFill="1" applyBorder="1">
      <alignment vertical="center"/>
    </xf>
    <xf numFmtId="0" fontId="3" fillId="0" borderId="4" xfId="0" applyFont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3" fillId="4" borderId="9" xfId="0" applyNumberFormat="1" applyFont="1" applyFill="1" applyBorder="1">
      <alignment vertical="center"/>
    </xf>
    <xf numFmtId="178" fontId="3" fillId="4" borderId="9" xfId="0" applyNumberFormat="1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7" xfId="0" applyFont="1" applyBorder="1">
      <alignment vertical="center"/>
    </xf>
    <xf numFmtId="0" fontId="0" fillId="0" borderId="5" xfId="0" applyBorder="1">
      <alignment vertical="center"/>
    </xf>
    <xf numFmtId="40" fontId="0" fillId="0" borderId="4" xfId="1" applyNumberFormat="1" applyFont="1" applyBorder="1" applyProtection="1">
      <alignment vertical="center"/>
    </xf>
    <xf numFmtId="40" fontId="0" fillId="0" borderId="0" xfId="1" applyNumberFormat="1" applyFont="1" applyBorder="1" applyProtection="1">
      <alignment vertical="center"/>
    </xf>
    <xf numFmtId="40" fontId="9" fillId="0" borderId="0" xfId="1" applyNumberFormat="1" applyFont="1" applyBorder="1" applyProtection="1">
      <alignment vertical="center"/>
    </xf>
    <xf numFmtId="0" fontId="8" fillId="5" borderId="12" xfId="0" applyFont="1" applyFill="1" applyBorder="1" applyAlignment="1">
      <alignment vertical="center" shrinkToFit="1"/>
    </xf>
    <xf numFmtId="176" fontId="3" fillId="2" borderId="10" xfId="2" applyNumberFormat="1" applyFont="1" applyFill="1" applyBorder="1" applyProtection="1">
      <alignment vertical="center"/>
    </xf>
    <xf numFmtId="0" fontId="0" fillId="2" borderId="0" xfId="0" applyFill="1">
      <alignment vertical="center"/>
    </xf>
    <xf numFmtId="0" fontId="6" fillId="5" borderId="10" xfId="0" applyFont="1" applyFill="1" applyBorder="1" applyAlignment="1">
      <alignment vertical="center" shrinkToFit="1"/>
    </xf>
    <xf numFmtId="0" fontId="8" fillId="5" borderId="9" xfId="0" applyFont="1" applyFill="1" applyBorder="1" applyAlignment="1">
      <alignment vertical="center" shrinkToFit="1"/>
    </xf>
    <xf numFmtId="0" fontId="10" fillId="2" borderId="0" xfId="0" applyFont="1" applyFill="1" applyAlignment="1">
      <alignment vertical="center" wrapText="1"/>
    </xf>
    <xf numFmtId="178" fontId="3" fillId="4" borderId="10" xfId="0" applyNumberFormat="1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0" fillId="2" borderId="16" xfId="0" applyFill="1" applyBorder="1">
      <alignment vertical="center"/>
    </xf>
    <xf numFmtId="0" fontId="4" fillId="2" borderId="17" xfId="0" applyFont="1" applyFill="1" applyBorder="1" applyAlignment="1"/>
    <xf numFmtId="0" fontId="6" fillId="0" borderId="5" xfId="0" applyFont="1" applyBorder="1" applyAlignment="1">
      <alignment horizontal="right" vertical="center"/>
    </xf>
    <xf numFmtId="0" fontId="3" fillId="2" borderId="17" xfId="0" applyFont="1" applyFill="1" applyBorder="1">
      <alignment vertical="center"/>
    </xf>
    <xf numFmtId="0" fontId="14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" fillId="0" borderId="0" xfId="0" applyFont="1">
      <alignment vertical="center"/>
    </xf>
    <xf numFmtId="0" fontId="3" fillId="6" borderId="8" xfId="0" applyFont="1" applyFill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7" fillId="0" borderId="0" xfId="0" applyFont="1" applyAlignment="1" applyProtection="1">
      <alignment horizontal="left" vertical="top"/>
      <protection hidden="1"/>
    </xf>
    <xf numFmtId="0" fontId="21" fillId="0" borderId="0" xfId="0" applyFont="1" applyAlignment="1" applyProtection="1">
      <alignment horizontal="left" vertical="center"/>
      <protection hidden="1"/>
    </xf>
    <xf numFmtId="179" fontId="3" fillId="7" borderId="19" xfId="0" applyNumberFormat="1" applyFont="1" applyFill="1" applyBorder="1" applyAlignment="1" applyProtection="1">
      <alignment horizontal="left" vertical="center"/>
      <protection hidden="1"/>
    </xf>
    <xf numFmtId="179" fontId="3" fillId="7" borderId="20" xfId="0" applyNumberFormat="1" applyFont="1" applyFill="1" applyBorder="1" applyAlignment="1" applyProtection="1">
      <alignment horizontal="left" vertical="center"/>
      <protection hidden="1"/>
    </xf>
    <xf numFmtId="0" fontId="3" fillId="7" borderId="20" xfId="0" applyFont="1" applyFill="1" applyBorder="1" applyAlignment="1" applyProtection="1">
      <alignment horizontal="right" vertical="center"/>
      <protection hidden="1"/>
    </xf>
    <xf numFmtId="2" fontId="3" fillId="7" borderId="20" xfId="0" applyNumberFormat="1" applyFont="1" applyFill="1" applyBorder="1" applyAlignment="1" applyProtection="1">
      <alignment horizontal="center" vertical="center"/>
      <protection hidden="1"/>
    </xf>
    <xf numFmtId="179" fontId="3" fillId="7" borderId="20" xfId="0" applyNumberFormat="1" applyFont="1" applyFill="1" applyBorder="1" applyAlignment="1" applyProtection="1">
      <alignment horizontal="centerContinuous" vertical="center"/>
      <protection hidden="1"/>
    </xf>
    <xf numFmtId="179" fontId="3" fillId="7" borderId="21" xfId="0" applyNumberFormat="1" applyFont="1" applyFill="1" applyBorder="1" applyAlignment="1" applyProtection="1">
      <alignment horizontal="centerContinuous" vertical="center"/>
      <protection hidden="1"/>
    </xf>
    <xf numFmtId="180" fontId="18" fillId="7" borderId="8" xfId="0" applyNumberFormat="1" applyFont="1" applyFill="1" applyBorder="1" applyAlignment="1">
      <alignment horizontal="center" vertical="center"/>
    </xf>
    <xf numFmtId="0" fontId="3" fillId="7" borderId="18" xfId="0" applyFont="1" applyFill="1" applyBorder="1" applyAlignment="1" applyProtection="1">
      <alignment horizontal="centerContinuous" vertical="center"/>
      <protection hidden="1"/>
    </xf>
    <xf numFmtId="0" fontId="3" fillId="7" borderId="20" xfId="0" applyFont="1" applyFill="1" applyBorder="1" applyAlignment="1" applyProtection="1">
      <alignment horizontal="centerContinuous" vertical="center"/>
      <protection hidden="1"/>
    </xf>
    <xf numFmtId="0" fontId="3" fillId="7" borderId="22" xfId="0" applyFont="1" applyFill="1" applyBorder="1" applyAlignment="1" applyProtection="1">
      <alignment horizontal="centerContinuous" vertical="center"/>
      <protection hidden="1"/>
    </xf>
    <xf numFmtId="0" fontId="14" fillId="0" borderId="0" xfId="0" applyFont="1" applyProtection="1">
      <alignment vertical="center"/>
      <protection hidden="1"/>
    </xf>
    <xf numFmtId="0" fontId="18" fillId="8" borderId="23" xfId="0" applyFont="1" applyFill="1" applyBorder="1" applyAlignment="1" applyProtection="1">
      <alignment horizontal="center" vertical="center"/>
      <protection hidden="1"/>
    </xf>
    <xf numFmtId="0" fontId="3" fillId="8" borderId="24" xfId="0" applyFont="1" applyFill="1" applyBorder="1" applyAlignment="1" applyProtection="1">
      <alignment horizontal="left" vertical="center"/>
      <protection hidden="1"/>
    </xf>
    <xf numFmtId="0" fontId="3" fillId="8" borderId="25" xfId="0" applyFont="1" applyFill="1" applyBorder="1" applyAlignment="1" applyProtection="1">
      <alignment horizontal="left" vertical="center"/>
      <protection hidden="1"/>
    </xf>
    <xf numFmtId="0" fontId="3" fillId="8" borderId="26" xfId="0" applyFont="1" applyFill="1" applyBorder="1" applyAlignment="1" applyProtection="1">
      <alignment horizontal="left" vertical="center"/>
      <protection hidden="1"/>
    </xf>
    <xf numFmtId="0" fontId="18" fillId="8" borderId="27" xfId="0" applyFont="1" applyFill="1" applyBorder="1" applyAlignment="1" applyProtection="1">
      <alignment horizontal="center" vertical="center"/>
      <protection hidden="1"/>
    </xf>
    <xf numFmtId="0" fontId="3" fillId="8" borderId="28" xfId="0" applyFont="1" applyFill="1" applyBorder="1" applyAlignment="1" applyProtection="1">
      <alignment horizontal="left" vertical="center"/>
      <protection hidden="1"/>
    </xf>
    <xf numFmtId="0" fontId="3" fillId="8" borderId="29" xfId="0" applyFont="1" applyFill="1" applyBorder="1" applyAlignment="1" applyProtection="1">
      <alignment horizontal="left" vertical="center"/>
      <protection hidden="1"/>
    </xf>
    <xf numFmtId="0" fontId="3" fillId="8" borderId="30" xfId="0" applyFont="1" applyFill="1" applyBorder="1" applyAlignment="1" applyProtection="1">
      <alignment horizontal="left" vertical="center"/>
      <protection hidden="1"/>
    </xf>
    <xf numFmtId="0" fontId="18" fillId="8" borderId="31" xfId="0" applyFont="1" applyFill="1" applyBorder="1" applyAlignment="1" applyProtection="1">
      <alignment horizontal="center" vertical="center"/>
      <protection hidden="1"/>
    </xf>
    <xf numFmtId="0" fontId="3" fillId="8" borderId="32" xfId="0" applyFont="1" applyFill="1" applyBorder="1" applyAlignment="1" applyProtection="1">
      <alignment horizontal="left" vertical="center"/>
      <protection hidden="1"/>
    </xf>
    <xf numFmtId="0" fontId="3" fillId="8" borderId="33" xfId="0" applyFont="1" applyFill="1" applyBorder="1" applyAlignment="1" applyProtection="1">
      <alignment horizontal="left" vertical="center"/>
      <protection hidden="1"/>
    </xf>
    <xf numFmtId="0" fontId="3" fillId="8" borderId="34" xfId="0" applyFont="1" applyFill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Protection="1">
      <alignment vertical="center"/>
      <protection hidden="1"/>
    </xf>
    <xf numFmtId="0" fontId="18" fillId="0" borderId="0" xfId="0" applyFont="1" applyAlignment="1">
      <alignment horizontal="right" vertical="center"/>
    </xf>
    <xf numFmtId="0" fontId="3" fillId="4" borderId="13" xfId="0" applyFont="1" applyFill="1" applyBorder="1" applyProtection="1">
      <alignment vertical="center"/>
      <protection locked="0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6" fillId="0" borderId="0" xfId="0" applyFont="1" applyAlignment="1">
      <alignment horizontal="left" vertical="center"/>
    </xf>
    <xf numFmtId="9" fontId="3" fillId="4" borderId="9" xfId="2" applyFont="1" applyFill="1" applyBorder="1" applyProtection="1">
      <alignment vertical="center"/>
      <protection locked="0"/>
    </xf>
    <xf numFmtId="176" fontId="3" fillId="2" borderId="9" xfId="2" applyNumberFormat="1" applyFont="1" applyFill="1" applyBorder="1" applyProtection="1">
      <alignment vertical="center"/>
      <protection locked="0"/>
    </xf>
    <xf numFmtId="2" fontId="3" fillId="4" borderId="9" xfId="2" applyNumberFormat="1" applyFont="1" applyFill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3" fillId="7" borderId="35" xfId="0" applyFont="1" applyFill="1" applyBorder="1" applyAlignment="1" applyProtection="1">
      <alignment horizontal="centerContinuous" vertical="center"/>
      <protection hidden="1"/>
    </xf>
    <xf numFmtId="0" fontId="3" fillId="7" borderId="21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Protection="1">
      <alignment vertical="center"/>
      <protection hidden="1"/>
    </xf>
    <xf numFmtId="176" fontId="3" fillId="2" borderId="9" xfId="2" applyNumberFormat="1" applyFont="1" applyFill="1" applyBorder="1">
      <alignment vertical="center"/>
    </xf>
    <xf numFmtId="40" fontId="3" fillId="2" borderId="9" xfId="1" applyNumberFormat="1" applyFont="1" applyFill="1" applyBorder="1">
      <alignment vertical="center"/>
    </xf>
    <xf numFmtId="40" fontId="9" fillId="0" borderId="0" xfId="1" applyNumberFormat="1" applyFont="1">
      <alignment vertical="center"/>
    </xf>
    <xf numFmtId="40" fontId="0" fillId="0" borderId="0" xfId="1" applyNumberFormat="1" applyFont="1">
      <alignment vertical="center"/>
    </xf>
    <xf numFmtId="10" fontId="3" fillId="4" borderId="9" xfId="0" applyNumberFormat="1" applyFont="1" applyFill="1" applyBorder="1">
      <alignment vertical="center"/>
    </xf>
    <xf numFmtId="2" fontId="3" fillId="2" borderId="9" xfId="2" applyNumberFormat="1" applyFont="1" applyFill="1" applyBorder="1" applyProtection="1">
      <alignment vertical="center"/>
    </xf>
    <xf numFmtId="0" fontId="0" fillId="9" borderId="0" xfId="0" applyFill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>
      <alignment vertical="top" wrapText="1"/>
    </xf>
    <xf numFmtId="179" fontId="3" fillId="7" borderId="13" xfId="0" applyNumberFormat="1" applyFont="1" applyFill="1" applyBorder="1" applyAlignment="1" applyProtection="1">
      <alignment horizontal="left" vertical="center"/>
      <protection hidden="1"/>
    </xf>
    <xf numFmtId="0" fontId="6" fillId="7" borderId="20" xfId="0" applyFont="1" applyFill="1" applyBorder="1" applyAlignment="1" applyProtection="1">
      <alignment horizontal="right" vertical="center"/>
      <protection hidden="1"/>
    </xf>
    <xf numFmtId="2" fontId="3" fillId="7" borderId="20" xfId="0" applyNumberFormat="1" applyFont="1" applyFill="1" applyBorder="1" applyAlignment="1" applyProtection="1">
      <alignment horizontal="left" vertical="center"/>
      <protection hidden="1"/>
    </xf>
    <xf numFmtId="0" fontId="3" fillId="7" borderId="20" xfId="0" applyFont="1" applyFill="1" applyBorder="1">
      <alignment vertical="center"/>
    </xf>
    <xf numFmtId="0" fontId="3" fillId="5" borderId="35" xfId="0" applyFont="1" applyFill="1" applyBorder="1" applyAlignment="1" applyProtection="1">
      <alignment horizontal="centerContinuous" vertical="center"/>
      <protection hidden="1"/>
    </xf>
    <xf numFmtId="0" fontId="3" fillId="7" borderId="20" xfId="0" applyFont="1" applyFill="1" applyBorder="1" applyAlignment="1" applyProtection="1">
      <alignment horizontal="centerContinuous" vertical="top"/>
      <protection hidden="1"/>
    </xf>
    <xf numFmtId="181" fontId="3" fillId="8" borderId="28" xfId="0" applyNumberFormat="1" applyFont="1" applyFill="1" applyBorder="1" applyAlignment="1" applyProtection="1">
      <alignment horizontal="left" vertical="center"/>
      <protection hidden="1"/>
    </xf>
    <xf numFmtId="0" fontId="1" fillId="8" borderId="29" xfId="0" applyFont="1" applyFill="1" applyBorder="1" applyAlignment="1">
      <alignment horizontal="left" vertical="center"/>
    </xf>
    <xf numFmtId="181" fontId="3" fillId="8" borderId="32" xfId="0" applyNumberFormat="1" applyFont="1" applyFill="1" applyBorder="1" applyAlignment="1" applyProtection="1">
      <alignment horizontal="left" vertical="center"/>
      <protection hidden="1"/>
    </xf>
    <xf numFmtId="0" fontId="1" fillId="8" borderId="33" xfId="0" applyFont="1" applyFill="1" applyBorder="1" applyAlignment="1">
      <alignment horizontal="left" vertical="center"/>
    </xf>
    <xf numFmtId="182" fontId="3" fillId="4" borderId="9" xfId="0" applyNumberFormat="1" applyFont="1" applyFill="1" applyBorder="1" applyProtection="1">
      <alignment vertical="center"/>
      <protection locked="0"/>
    </xf>
    <xf numFmtId="10" fontId="3" fillId="2" borderId="9" xfId="2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40" fontId="3" fillId="2" borderId="9" xfId="1" applyNumberFormat="1" applyFont="1" applyFill="1" applyBorder="1" applyProtection="1">
      <alignment vertical="center"/>
      <protection locked="0"/>
    </xf>
    <xf numFmtId="40" fontId="3" fillId="4" borderId="9" xfId="1" applyNumberFormat="1" applyFont="1" applyFill="1" applyBorder="1" applyProtection="1">
      <alignment vertical="center"/>
      <protection locked="0"/>
    </xf>
    <xf numFmtId="40" fontId="7" fillId="2" borderId="9" xfId="1" applyNumberFormat="1" applyFont="1" applyFill="1" applyBorder="1" applyProtection="1">
      <alignment vertical="center"/>
      <protection locked="0"/>
    </xf>
    <xf numFmtId="40" fontId="3" fillId="0" borderId="0" xfId="1" applyNumberFormat="1" applyFont="1" applyProtection="1">
      <alignment vertical="center"/>
      <protection locked="0"/>
    </xf>
    <xf numFmtId="0" fontId="3" fillId="0" borderId="0" xfId="0" applyFont="1" applyBorder="1">
      <alignment vertical="center"/>
    </xf>
    <xf numFmtId="0" fontId="14" fillId="9" borderId="0" xfId="0" applyFont="1" applyFill="1" applyAlignment="1" applyProtection="1">
      <alignment horizontal="left" vertical="center"/>
      <protection hidden="1"/>
    </xf>
    <xf numFmtId="0" fontId="3" fillId="9" borderId="0" xfId="0" applyFont="1" applyFill="1" applyProtection="1">
      <alignment vertical="center"/>
      <protection hidden="1"/>
    </xf>
    <xf numFmtId="0" fontId="3" fillId="9" borderId="0" xfId="0" applyFont="1" applyFill="1" applyAlignment="1" applyProtection="1">
      <alignment horizontal="left" vertical="top"/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10" borderId="0" xfId="0" applyFill="1">
      <alignment vertical="center"/>
    </xf>
    <xf numFmtId="0" fontId="14" fillId="10" borderId="0" xfId="0" applyFont="1" applyFill="1" applyAlignment="1" applyProtection="1">
      <alignment horizontal="left" vertical="center"/>
      <protection hidden="1"/>
    </xf>
    <xf numFmtId="0" fontId="3" fillId="10" borderId="0" xfId="0" applyFont="1" applyFill="1" applyProtection="1">
      <alignment vertical="center"/>
      <protection hidden="1"/>
    </xf>
    <xf numFmtId="0" fontId="3" fillId="10" borderId="0" xfId="0" applyFont="1" applyFill="1" applyAlignment="1" applyProtection="1">
      <alignment horizontal="left" vertical="top"/>
      <protection hidden="1"/>
    </xf>
    <xf numFmtId="0" fontId="1" fillId="10" borderId="0" xfId="0" applyFont="1" applyFill="1" applyAlignment="1">
      <alignment horizontal="left" vertical="center"/>
    </xf>
    <xf numFmtId="0" fontId="1" fillId="10" borderId="0" xfId="0" applyFont="1" applyFill="1">
      <alignment vertical="center"/>
    </xf>
    <xf numFmtId="0" fontId="10" fillId="2" borderId="0" xfId="0" applyFont="1" applyFill="1" applyAlignment="1">
      <alignment vertical="center"/>
    </xf>
    <xf numFmtId="0" fontId="3" fillId="2" borderId="9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3" fillId="2" borderId="0" xfId="0" applyFont="1" applyFill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 indent="1"/>
    </xf>
    <xf numFmtId="0" fontId="3" fillId="2" borderId="9" xfId="0" applyFont="1" applyFill="1" applyBorder="1">
      <alignment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8" borderId="32" xfId="0" applyFont="1" applyFill="1" applyBorder="1" applyAlignment="1" applyProtection="1">
      <alignment horizontal="left" vertical="center" wrapText="1"/>
      <protection hidden="1"/>
    </xf>
    <xf numFmtId="0" fontId="3" fillId="8" borderId="33" xfId="0" applyFont="1" applyFill="1" applyBorder="1" applyAlignment="1" applyProtection="1">
      <alignment horizontal="left" vertical="center" wrapText="1"/>
      <protection hidden="1"/>
    </xf>
    <xf numFmtId="0" fontId="3" fillId="8" borderId="34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8" borderId="24" xfId="0" applyFont="1" applyFill="1" applyBorder="1" applyAlignment="1" applyProtection="1">
      <alignment horizontal="left" vertical="center" wrapText="1"/>
      <protection hidden="1"/>
    </xf>
    <xf numFmtId="0" fontId="3" fillId="8" borderId="25" xfId="0" applyFont="1" applyFill="1" applyBorder="1" applyAlignment="1" applyProtection="1">
      <alignment horizontal="left" vertical="center" wrapText="1"/>
      <protection hidden="1"/>
    </xf>
    <xf numFmtId="0" fontId="3" fillId="8" borderId="26" xfId="0" applyFont="1" applyFill="1" applyBorder="1" applyAlignment="1" applyProtection="1">
      <alignment horizontal="left" vertical="center" wrapText="1"/>
      <protection hidden="1"/>
    </xf>
    <xf numFmtId="0" fontId="3" fillId="8" borderId="28" xfId="0" applyFont="1" applyFill="1" applyBorder="1" applyAlignment="1" applyProtection="1">
      <alignment horizontal="left" vertical="center" wrapText="1"/>
      <protection hidden="1"/>
    </xf>
    <xf numFmtId="0" fontId="3" fillId="8" borderId="29" xfId="0" applyFont="1" applyFill="1" applyBorder="1" applyAlignment="1" applyProtection="1">
      <alignment horizontal="left" vertical="center" wrapText="1"/>
      <protection hidden="1"/>
    </xf>
    <xf numFmtId="0" fontId="3" fillId="8" borderId="30" xfId="0" applyFont="1" applyFill="1" applyBorder="1" applyAlignment="1" applyProtection="1">
      <alignment horizontal="left" vertical="center" wrapText="1"/>
      <protection hidden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 inden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right" vertical="center" inden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66675</xdr:rowOff>
    </xdr:from>
    <xdr:to>
      <xdr:col>15</xdr:col>
      <xdr:colOff>85725</xdr:colOff>
      <xdr:row>23</xdr:row>
      <xdr:rowOff>114300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025660E-C0F7-41A6-8A7C-0DF05EA5DB2A}"/>
            </a:ext>
          </a:extLst>
        </xdr:cNvPr>
        <xdr:cNvSpPr/>
      </xdr:nvSpPr>
      <xdr:spPr>
        <a:xfrm>
          <a:off x="581025" y="3190875"/>
          <a:ext cx="8296275" cy="7334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35</xdr:row>
      <xdr:rowOff>142875</xdr:rowOff>
    </xdr:from>
    <xdr:to>
      <xdr:col>15</xdr:col>
      <xdr:colOff>85725</xdr:colOff>
      <xdr:row>46</xdr:row>
      <xdr:rowOff>76200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D03891A-4518-4730-808A-DB9C1CD0F0A1}"/>
            </a:ext>
          </a:extLst>
        </xdr:cNvPr>
        <xdr:cNvSpPr/>
      </xdr:nvSpPr>
      <xdr:spPr>
        <a:xfrm>
          <a:off x="581025" y="6562725"/>
          <a:ext cx="8296275" cy="1676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60</xdr:row>
      <xdr:rowOff>133350</xdr:rowOff>
    </xdr:from>
    <xdr:to>
      <xdr:col>15</xdr:col>
      <xdr:colOff>85725</xdr:colOff>
      <xdr:row>72</xdr:row>
      <xdr:rowOff>104775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8A7CB3A-9C7F-412B-8897-1B8DFE6A9389}"/>
            </a:ext>
          </a:extLst>
        </xdr:cNvPr>
        <xdr:cNvSpPr/>
      </xdr:nvSpPr>
      <xdr:spPr>
        <a:xfrm>
          <a:off x="581025" y="11687175"/>
          <a:ext cx="8296275" cy="2057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497;&#12473;&#26377;0314&#12305;casbeeyokohama-bd-nc-2025b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_IS"/>
      <sheetName val="メイン"/>
      <sheetName val="結果（SDGs評価なし）"/>
      <sheetName val="結果（SDGs評価あり）"/>
      <sheetName val="配慮"/>
      <sheetName val="係数"/>
      <sheetName val="複合用途"/>
      <sheetName val="スコア"/>
      <sheetName val="採点Q1"/>
      <sheetName val="採点Q2"/>
      <sheetName val="採点Q3"/>
      <sheetName val="採点LR1"/>
      <sheetName val="計画書"/>
      <sheetName val="採点LR2"/>
      <sheetName val="採点LR3"/>
      <sheetName val="建築環境SDGsチェックリスト"/>
      <sheetName val="CO2計算"/>
      <sheetName val="条件(標準)"/>
      <sheetName val="条件(個別)"/>
      <sheetName val="重み"/>
      <sheetName val="CO2データ"/>
      <sheetName val="クレジット"/>
    </sheetNames>
    <sheetDataSet>
      <sheetData sheetId="0"/>
      <sheetData sheetId="1"/>
      <sheetData sheetId="2">
        <row r="24">
          <cell r="AL24" t="str">
            <v>非表示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728B-FFD8-459C-963B-F481ADC36C3E}">
  <sheetPr>
    <pageSetUpPr fitToPage="1"/>
  </sheetPr>
  <dimension ref="A1:Y183"/>
  <sheetViews>
    <sheetView showGridLines="0" tabSelected="1" zoomScaleNormal="100" zoomScaleSheetLayoutView="70" zoomScalePageLayoutView="70" workbookViewId="0"/>
  </sheetViews>
  <sheetFormatPr defaultColWidth="0" defaultRowHeight="13.5"/>
  <cols>
    <col min="1" max="1" width="1.625" customWidth="1"/>
    <col min="2" max="3" width="1.625" style="1" customWidth="1"/>
    <col min="4" max="12" width="9" style="1" customWidth="1"/>
    <col min="13" max="13" width="1.625" style="1" customWidth="1"/>
    <col min="14" max="14" width="1.625" customWidth="1"/>
    <col min="15" max="15" width="9" customWidth="1"/>
    <col min="16" max="25" width="10.625" hidden="1" customWidth="1"/>
    <col min="26" max="16384" width="9" hidden="1"/>
  </cols>
  <sheetData>
    <row r="1" spans="2:25" ht="14.25" thickBot="1"/>
    <row r="2" spans="2:25">
      <c r="B2" s="72"/>
      <c r="C2" s="68"/>
      <c r="D2" s="68"/>
      <c r="E2" s="68"/>
      <c r="F2" s="68"/>
      <c r="G2" s="68"/>
      <c r="H2" s="68"/>
      <c r="I2" s="68"/>
      <c r="J2" s="68"/>
      <c r="K2" s="68"/>
      <c r="L2" s="68"/>
      <c r="M2" s="67"/>
      <c r="P2" s="55" t="s">
        <v>194</v>
      </c>
      <c r="Q2" s="54"/>
      <c r="R2" s="54"/>
      <c r="S2" s="54"/>
      <c r="T2" s="54"/>
      <c r="U2" s="54"/>
      <c r="V2" s="54"/>
      <c r="W2" s="54"/>
      <c r="X2" s="54"/>
      <c r="Y2" s="53"/>
    </row>
    <row r="3" spans="2:25">
      <c r="B3" s="7"/>
      <c r="C3" s="12" t="s">
        <v>233</v>
      </c>
      <c r="D3" s="62"/>
      <c r="E3" s="62"/>
      <c r="F3" s="62"/>
      <c r="G3" s="6"/>
      <c r="H3" s="6"/>
      <c r="I3" s="6"/>
      <c r="J3" s="6"/>
      <c r="K3" s="6"/>
      <c r="L3" s="6"/>
      <c r="M3" s="5"/>
      <c r="P3" s="71" t="s">
        <v>193</v>
      </c>
      <c r="Q3" s="37" t="e">
        <f>ROUNDDOWN(R3,2)</f>
        <v>#DIV/0!</v>
      </c>
      <c r="R3" s="36" t="e">
        <f>(W4+W5)/W3</f>
        <v>#DIV/0!</v>
      </c>
      <c r="T3" s="27" t="s">
        <v>128</v>
      </c>
      <c r="U3" s="32"/>
      <c r="V3" s="27" t="s">
        <v>192</v>
      </c>
      <c r="W3" s="52">
        <f>G20</f>
        <v>0</v>
      </c>
      <c r="X3" s="27" t="s">
        <v>191</v>
      </c>
      <c r="Y3" s="66">
        <f>G19</f>
        <v>0</v>
      </c>
    </row>
    <row r="4" spans="2:25" ht="14.25" thickBot="1">
      <c r="B4" s="7"/>
      <c r="C4" s="62"/>
      <c r="D4" s="62"/>
      <c r="E4" s="62"/>
      <c r="F4" s="62"/>
      <c r="G4" s="6"/>
      <c r="H4" s="6"/>
      <c r="I4" s="6"/>
      <c r="J4" s="6"/>
      <c r="K4" s="6"/>
      <c r="L4" s="6"/>
      <c r="M4" s="5"/>
      <c r="P4" s="71" t="s">
        <v>190</v>
      </c>
      <c r="Q4" s="37" t="e">
        <f>ROUNDDOWN(R4,2)</f>
        <v>#DIV/0!</v>
      </c>
      <c r="R4" s="36" t="e">
        <f>(Y4+Y5)/Y3</f>
        <v>#DIV/0!</v>
      </c>
      <c r="U4" s="32"/>
      <c r="V4" s="27" t="s">
        <v>189</v>
      </c>
      <c r="W4" s="52">
        <f>G22</f>
        <v>0</v>
      </c>
      <c r="X4" s="27" t="s">
        <v>188</v>
      </c>
      <c r="Y4" s="66">
        <f>G39</f>
        <v>0</v>
      </c>
    </row>
    <row r="5" spans="2:25" ht="15" customHeight="1">
      <c r="B5" s="7"/>
      <c r="C5" s="70" t="s">
        <v>187</v>
      </c>
      <c r="D5" s="69"/>
      <c r="E5" s="69"/>
      <c r="F5" s="69"/>
      <c r="G5" s="68"/>
      <c r="H5" s="68"/>
      <c r="I5" s="68"/>
      <c r="J5" s="68"/>
      <c r="K5" s="68"/>
      <c r="L5" s="67"/>
      <c r="M5" s="5"/>
      <c r="P5" s="28"/>
      <c r="Q5" s="1"/>
      <c r="R5" s="1"/>
      <c r="S5" s="1"/>
      <c r="T5" s="1"/>
      <c r="U5" s="32"/>
      <c r="V5" s="27" t="s">
        <v>186</v>
      </c>
      <c r="W5" s="52">
        <f>G21</f>
        <v>0</v>
      </c>
      <c r="X5" s="27" t="s">
        <v>185</v>
      </c>
      <c r="Y5" s="66">
        <f>G40</f>
        <v>0</v>
      </c>
    </row>
    <row r="6" spans="2:25" ht="15" customHeight="1">
      <c r="B6" s="7"/>
      <c r="C6" s="186" t="s">
        <v>234</v>
      </c>
      <c r="D6" s="187"/>
      <c r="E6" s="187"/>
      <c r="F6" s="187"/>
      <c r="G6" s="187"/>
      <c r="H6" s="187"/>
      <c r="I6" s="187"/>
      <c r="J6" s="187"/>
      <c r="K6" s="187"/>
      <c r="L6" s="188"/>
      <c r="M6" s="5"/>
      <c r="P6" s="56"/>
      <c r="Y6" s="38"/>
    </row>
    <row r="7" spans="2:25" ht="15" customHeight="1" thickBot="1">
      <c r="B7" s="7"/>
      <c r="C7" s="186"/>
      <c r="D7" s="187"/>
      <c r="E7" s="187"/>
      <c r="F7" s="187"/>
      <c r="G7" s="187"/>
      <c r="H7" s="187"/>
      <c r="I7" s="187"/>
      <c r="J7" s="187"/>
      <c r="K7" s="187"/>
      <c r="L7" s="188"/>
      <c r="M7" s="5"/>
      <c r="P7" s="23"/>
      <c r="Q7" s="22"/>
      <c r="R7" s="22"/>
      <c r="S7" s="22"/>
      <c r="T7" s="22"/>
      <c r="U7" s="22"/>
      <c r="V7" s="22"/>
      <c r="W7" s="22"/>
      <c r="X7" s="22"/>
      <c r="Y7" s="21"/>
    </row>
    <row r="8" spans="2:25" ht="15" customHeight="1" thickBot="1">
      <c r="B8" s="7"/>
      <c r="C8" s="186"/>
      <c r="D8" s="187"/>
      <c r="E8" s="187"/>
      <c r="F8" s="187"/>
      <c r="G8" s="187"/>
      <c r="H8" s="187"/>
      <c r="I8" s="187"/>
      <c r="J8" s="187"/>
      <c r="K8" s="187"/>
      <c r="L8" s="188"/>
      <c r="M8" s="5"/>
    </row>
    <row r="9" spans="2:25" ht="15" customHeight="1">
      <c r="B9" s="7"/>
      <c r="C9" s="186"/>
      <c r="D9" s="187"/>
      <c r="E9" s="187"/>
      <c r="F9" s="187"/>
      <c r="G9" s="187"/>
      <c r="H9" s="187"/>
      <c r="I9" s="187"/>
      <c r="J9" s="187"/>
      <c r="K9" s="187"/>
      <c r="L9" s="188"/>
      <c r="M9" s="5"/>
      <c r="P9" s="55" t="s">
        <v>184</v>
      </c>
      <c r="Q9" s="54"/>
      <c r="R9" s="54"/>
      <c r="S9" s="54"/>
      <c r="T9" s="54"/>
      <c r="U9" s="54"/>
      <c r="V9" s="54"/>
      <c r="W9" s="54"/>
      <c r="X9" s="54"/>
      <c r="Y9" s="53"/>
    </row>
    <row r="10" spans="2:25" ht="15" customHeight="1" thickBot="1">
      <c r="B10" s="7"/>
      <c r="C10" s="189"/>
      <c r="D10" s="190"/>
      <c r="E10" s="190"/>
      <c r="F10" s="190"/>
      <c r="G10" s="190"/>
      <c r="H10" s="190"/>
      <c r="I10" s="190"/>
      <c r="J10" s="190"/>
      <c r="K10" s="190"/>
      <c r="L10" s="191"/>
      <c r="M10" s="5"/>
      <c r="P10" s="33" t="s">
        <v>183</v>
      </c>
      <c r="R10" s="37" t="e">
        <f>G57</f>
        <v>#DIV/0!</v>
      </c>
      <c r="Y10" s="38"/>
    </row>
    <row r="11" spans="2:25" ht="13.5" customHeight="1">
      <c r="B11" s="7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5"/>
      <c r="P11" s="33"/>
      <c r="R11" s="1"/>
      <c r="S11" s="47" t="s">
        <v>150</v>
      </c>
      <c r="T11" s="47" t="s">
        <v>149</v>
      </c>
      <c r="U11" s="64" t="s">
        <v>182</v>
      </c>
      <c r="V11" s="60" t="s">
        <v>181</v>
      </c>
      <c r="W11" s="35" t="s">
        <v>180</v>
      </c>
      <c r="X11" s="35" t="s">
        <v>179</v>
      </c>
      <c r="Y11" s="63" t="s">
        <v>178</v>
      </c>
    </row>
    <row r="12" spans="2:25" ht="13.5" customHeight="1">
      <c r="B12" s="7"/>
      <c r="C12" s="65"/>
      <c r="D12" s="13"/>
      <c r="E12" s="173" t="s">
        <v>232</v>
      </c>
      <c r="F12" s="65"/>
      <c r="G12" s="65"/>
      <c r="H12" s="65"/>
      <c r="I12" s="65"/>
      <c r="J12" s="65"/>
      <c r="K12" s="65"/>
      <c r="L12" s="65"/>
      <c r="M12" s="5"/>
      <c r="P12" s="33"/>
      <c r="R12" s="1"/>
      <c r="S12" s="47"/>
      <c r="T12" s="47"/>
      <c r="U12" s="64"/>
      <c r="V12" s="60"/>
      <c r="W12" s="35"/>
      <c r="X12" s="35"/>
      <c r="Y12" s="63"/>
    </row>
    <row r="13" spans="2:25" ht="13.5" customHeight="1">
      <c r="B13" s="7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5"/>
      <c r="P13" s="33"/>
      <c r="R13" s="1"/>
      <c r="S13" s="47"/>
      <c r="T13" s="47"/>
      <c r="U13" s="64"/>
      <c r="V13" s="60"/>
      <c r="W13" s="35"/>
      <c r="X13" s="35"/>
      <c r="Y13" s="63"/>
    </row>
    <row r="14" spans="2:25">
      <c r="B14" s="7"/>
      <c r="C14" s="12" t="s">
        <v>177</v>
      </c>
      <c r="D14" s="62"/>
      <c r="E14" s="62"/>
      <c r="F14" s="62"/>
      <c r="G14" s="6"/>
      <c r="H14" s="6"/>
      <c r="I14" s="6"/>
      <c r="J14" s="6"/>
      <c r="K14" s="6"/>
      <c r="L14" s="6"/>
      <c r="M14" s="5"/>
      <c r="P14" s="33" t="s">
        <v>176</v>
      </c>
      <c r="R14" s="37" t="e">
        <f>ROUNDDOWN(S14,2)</f>
        <v>#DIV/0!</v>
      </c>
      <c r="S14" s="36" t="e">
        <f>W14+X14</f>
        <v>#DIV/0!</v>
      </c>
      <c r="T14" s="36"/>
      <c r="U14" s="36"/>
      <c r="V14" s="36"/>
      <c r="W14" s="36" t="e">
        <f>W15</f>
        <v>#DIV/0!</v>
      </c>
      <c r="X14" s="36" t="e">
        <f>X19/S19</f>
        <v>#DIV/0!</v>
      </c>
      <c r="Y14" s="61"/>
    </row>
    <row r="15" spans="2:25"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5"/>
      <c r="P15" s="33" t="s">
        <v>142</v>
      </c>
      <c r="R15" s="37" t="e">
        <f>ROUNDDOWN(S15,2)</f>
        <v>#DIV/0!</v>
      </c>
      <c r="S15" s="36" t="e">
        <f>T15+2*U15+1.5*W15</f>
        <v>#DIV/0!</v>
      </c>
      <c r="T15" s="36" t="e">
        <f>T19/$S19</f>
        <v>#DIV/0!</v>
      </c>
      <c r="U15" s="36" t="e">
        <f>U19/$S19</f>
        <v>#DIV/0!</v>
      </c>
      <c r="V15" s="36"/>
      <c r="W15" s="36" t="e">
        <f>W19/$S19</f>
        <v>#DIV/0!</v>
      </c>
      <c r="X15" s="36"/>
      <c r="Y15" s="61"/>
    </row>
    <row r="16" spans="2:25">
      <c r="B16" s="7"/>
      <c r="C16" s="12" t="s">
        <v>175</v>
      </c>
      <c r="D16" s="6"/>
      <c r="E16" s="6"/>
      <c r="F16" s="6"/>
      <c r="G16" s="20"/>
      <c r="H16" s="6"/>
      <c r="I16" s="6"/>
      <c r="J16" s="6"/>
      <c r="K16" s="6"/>
      <c r="L16" s="6"/>
      <c r="M16" s="5"/>
      <c r="P16" s="33" t="s">
        <v>174</v>
      </c>
      <c r="R16" s="37" t="e">
        <f>ROUNDDOWN(S16,2)</f>
        <v>#DIV/0!</v>
      </c>
      <c r="S16" s="36" t="e">
        <f>Y16</f>
        <v>#DIV/0!</v>
      </c>
      <c r="T16" s="36"/>
      <c r="U16" s="36"/>
      <c r="V16" s="36"/>
      <c r="W16" s="36"/>
      <c r="X16" s="36"/>
      <c r="Y16" s="61" t="e">
        <f>Y19/S19</f>
        <v>#DIV/0!</v>
      </c>
    </row>
    <row r="17" spans="2:25">
      <c r="B17" s="7"/>
      <c r="C17" s="12"/>
      <c r="D17" s="6"/>
      <c r="E17" s="6"/>
      <c r="F17" s="6"/>
      <c r="G17" s="20"/>
      <c r="H17" s="6"/>
      <c r="I17" s="6"/>
      <c r="J17" s="6"/>
      <c r="K17" s="6"/>
      <c r="L17" s="6"/>
      <c r="M17" s="5"/>
      <c r="P17" s="33" t="s">
        <v>139</v>
      </c>
      <c r="R17" s="37" t="e">
        <f>+S17</f>
        <v>#DIV/0!</v>
      </c>
      <c r="S17" s="36" t="e">
        <f>T17+U17+V17</f>
        <v>#DIV/0!</v>
      </c>
      <c r="T17" s="36" t="e">
        <f>T21/$S21</f>
        <v>#DIV/0!</v>
      </c>
      <c r="U17" s="36" t="e">
        <f>U21/S21</f>
        <v>#DIV/0!</v>
      </c>
      <c r="V17" s="36" t="e">
        <f>V21/S21</f>
        <v>#DIV/0!</v>
      </c>
      <c r="W17" s="36"/>
      <c r="X17" s="36"/>
      <c r="Y17" s="61"/>
    </row>
    <row r="18" spans="2:25">
      <c r="B18" s="7"/>
      <c r="C18" s="6"/>
      <c r="D18" s="178" t="s">
        <v>47</v>
      </c>
      <c r="E18" s="178"/>
      <c r="F18" s="184"/>
      <c r="G18" s="13"/>
      <c r="H18" s="8" t="s">
        <v>173</v>
      </c>
      <c r="I18" s="6"/>
      <c r="J18" s="6"/>
      <c r="K18" s="6"/>
      <c r="L18" s="6"/>
      <c r="M18" s="5"/>
      <c r="P18" s="56"/>
      <c r="S18" s="35" t="s">
        <v>136</v>
      </c>
      <c r="T18" s="35" t="s">
        <v>135</v>
      </c>
      <c r="U18" s="60" t="s">
        <v>172</v>
      </c>
      <c r="V18" s="60" t="s">
        <v>130</v>
      </c>
      <c r="W18" s="35" t="s">
        <v>132</v>
      </c>
      <c r="X18" s="35" t="s">
        <v>171</v>
      </c>
      <c r="Y18" s="34" t="s">
        <v>170</v>
      </c>
    </row>
    <row r="19" spans="2:25">
      <c r="B19" s="7"/>
      <c r="C19" s="6"/>
      <c r="D19" s="178" t="s">
        <v>111</v>
      </c>
      <c r="E19" s="178"/>
      <c r="F19" s="184"/>
      <c r="G19" s="13"/>
      <c r="H19" s="8" t="s">
        <v>169</v>
      </c>
      <c r="I19" s="6"/>
      <c r="J19" s="6"/>
      <c r="K19" s="6"/>
      <c r="L19" s="6"/>
      <c r="M19" s="5"/>
      <c r="P19" s="56"/>
      <c r="Q19" s="32" t="s">
        <v>128</v>
      </c>
      <c r="R19" s="27" t="s">
        <v>127</v>
      </c>
      <c r="S19" s="25">
        <f>G18</f>
        <v>0</v>
      </c>
      <c r="T19" s="25">
        <f>W5</f>
        <v>0</v>
      </c>
      <c r="U19" s="31">
        <f>G79</f>
        <v>0</v>
      </c>
      <c r="V19" s="25"/>
      <c r="W19" s="25">
        <f>W4</f>
        <v>0</v>
      </c>
      <c r="X19" s="31">
        <f>G67</f>
        <v>0</v>
      </c>
      <c r="Y19" s="30">
        <f>G91</f>
        <v>0</v>
      </c>
    </row>
    <row r="20" spans="2:25">
      <c r="B20" s="7"/>
      <c r="C20" s="6"/>
      <c r="D20" s="178" t="s">
        <v>168</v>
      </c>
      <c r="E20" s="178"/>
      <c r="F20" s="184"/>
      <c r="G20" s="11">
        <f>G18-G19</f>
        <v>0</v>
      </c>
      <c r="H20" s="8" t="s">
        <v>167</v>
      </c>
      <c r="I20" s="6"/>
      <c r="J20" s="6"/>
      <c r="K20" s="6"/>
      <c r="L20" s="6"/>
      <c r="M20" s="5"/>
      <c r="P20" s="56"/>
      <c r="R20" s="27"/>
      <c r="S20" s="58"/>
      <c r="T20" s="59"/>
      <c r="U20" s="58"/>
      <c r="V20" s="58"/>
      <c r="W20" s="58"/>
      <c r="X20" s="58"/>
      <c r="Y20" s="57"/>
    </row>
    <row r="21" spans="2:25">
      <c r="B21" s="7"/>
      <c r="C21" s="6"/>
      <c r="D21" s="178" t="s">
        <v>166</v>
      </c>
      <c r="E21" s="178"/>
      <c r="F21" s="184"/>
      <c r="G21" s="13"/>
      <c r="H21" s="8" t="s">
        <v>25</v>
      </c>
      <c r="I21" s="6"/>
      <c r="J21" s="6"/>
      <c r="K21" s="6"/>
      <c r="L21" s="6"/>
      <c r="M21" s="5"/>
      <c r="P21" s="56"/>
      <c r="R21" s="27" t="s">
        <v>165</v>
      </c>
      <c r="S21" s="31">
        <f>G101</f>
        <v>0</v>
      </c>
      <c r="T21" s="25">
        <f>Y5</f>
        <v>0</v>
      </c>
      <c r="U21" s="31">
        <f>G103</f>
        <v>0</v>
      </c>
      <c r="V21" s="31"/>
      <c r="W21" s="25"/>
      <c r="X21" s="25"/>
      <c r="Y21" s="24"/>
    </row>
    <row r="22" spans="2:25" ht="14.25" thickBot="1">
      <c r="B22" s="7"/>
      <c r="C22" s="6"/>
      <c r="D22" s="178" t="s">
        <v>41</v>
      </c>
      <c r="E22" s="178"/>
      <c r="F22" s="184"/>
      <c r="G22" s="13"/>
      <c r="H22" s="8" t="s">
        <v>164</v>
      </c>
      <c r="I22" s="6"/>
      <c r="J22" s="6"/>
      <c r="K22" s="6"/>
      <c r="L22" s="6"/>
      <c r="M22" s="5"/>
      <c r="P22" s="23"/>
      <c r="Q22" s="22"/>
      <c r="R22" s="22"/>
      <c r="S22" s="22"/>
      <c r="T22" s="22"/>
      <c r="U22" s="22"/>
      <c r="V22" s="22"/>
      <c r="W22" s="22"/>
      <c r="X22" s="22"/>
      <c r="Y22" s="21"/>
    </row>
    <row r="23" spans="2:25" ht="14.25" thickBot="1">
      <c r="B23" s="7"/>
      <c r="C23" s="6"/>
      <c r="D23" s="182"/>
      <c r="E23" s="182"/>
      <c r="F23" s="182"/>
      <c r="G23" s="6"/>
      <c r="H23" s="6"/>
      <c r="I23" s="6"/>
      <c r="J23" s="6"/>
      <c r="K23" s="6"/>
      <c r="L23" s="6"/>
      <c r="M23" s="5"/>
    </row>
    <row r="24" spans="2:25">
      <c r="B24" s="7"/>
      <c r="C24" s="6"/>
      <c r="D24" s="178" t="s">
        <v>163</v>
      </c>
      <c r="E24" s="178"/>
      <c r="F24" s="184"/>
      <c r="G24" s="180" t="s">
        <v>162</v>
      </c>
      <c r="H24" s="180"/>
      <c r="I24" s="180" t="s">
        <v>161</v>
      </c>
      <c r="J24" s="203" t="s">
        <v>160</v>
      </c>
      <c r="K24" s="181" t="s">
        <v>159</v>
      </c>
      <c r="L24" s="6"/>
      <c r="M24" s="5"/>
      <c r="P24" s="55" t="s">
        <v>158</v>
      </c>
      <c r="Q24" s="54"/>
      <c r="R24" s="54"/>
      <c r="S24" s="54"/>
      <c r="T24" s="54"/>
      <c r="U24" s="54"/>
      <c r="V24" s="54"/>
      <c r="W24" s="54"/>
      <c r="X24" s="54"/>
      <c r="Y24" s="53"/>
    </row>
    <row r="25" spans="2:25">
      <c r="B25" s="7"/>
      <c r="C25" s="6"/>
      <c r="D25" s="182"/>
      <c r="E25" s="182"/>
      <c r="F25" s="183"/>
      <c r="G25" s="180"/>
      <c r="H25" s="180"/>
      <c r="I25" s="180"/>
      <c r="J25" s="204"/>
      <c r="K25" s="180"/>
      <c r="L25" s="6"/>
      <c r="M25" s="5"/>
      <c r="P25" s="33" t="s">
        <v>157</v>
      </c>
      <c r="R25" s="37" t="e">
        <f>ROUNDDOWN(T25/(W25*Y25),2)</f>
        <v>#DIV/0!</v>
      </c>
      <c r="S25" s="27" t="s">
        <v>156</v>
      </c>
      <c r="T25" s="52">
        <f>G122</f>
        <v>0</v>
      </c>
      <c r="V25" s="27" t="s">
        <v>155</v>
      </c>
      <c r="W25" s="51">
        <f>G121</f>
        <v>0</v>
      </c>
      <c r="X25" s="27" t="s">
        <v>154</v>
      </c>
      <c r="Y25" s="50" t="e">
        <f>G120</f>
        <v>#DIV/0!</v>
      </c>
    </row>
    <row r="26" spans="2:25">
      <c r="B26" s="7"/>
      <c r="C26" s="6"/>
      <c r="D26" s="182"/>
      <c r="E26" s="182"/>
      <c r="F26" s="183"/>
      <c r="G26" s="185" t="s">
        <v>153</v>
      </c>
      <c r="H26" s="185"/>
      <c r="I26" s="45"/>
      <c r="J26" s="42">
        <v>13.8</v>
      </c>
      <c r="K26" s="48">
        <f>I26*J26</f>
        <v>0</v>
      </c>
      <c r="L26" s="43"/>
      <c r="M26" s="5"/>
      <c r="P26" s="33" t="s">
        <v>152</v>
      </c>
      <c r="R26" s="132" t="e">
        <f>G136</f>
        <v>#DIV/0!</v>
      </c>
      <c r="S26" s="1"/>
      <c r="T26" s="1"/>
      <c r="U26" s="1"/>
      <c r="V26" s="1"/>
      <c r="W26" s="1"/>
      <c r="X26" s="1"/>
      <c r="Y26" s="49"/>
    </row>
    <row r="27" spans="2:25">
      <c r="B27" s="7"/>
      <c r="C27" s="6"/>
      <c r="D27" s="182"/>
      <c r="E27" s="182"/>
      <c r="F27" s="183"/>
      <c r="G27" s="185" t="s">
        <v>151</v>
      </c>
      <c r="H27" s="185"/>
      <c r="I27" s="45"/>
      <c r="J27" s="48">
        <v>8</v>
      </c>
      <c r="K27" s="48">
        <f>I27*J27</f>
        <v>0</v>
      </c>
      <c r="L27" s="43"/>
      <c r="M27" s="5"/>
      <c r="P27" s="33"/>
      <c r="Q27" s="1"/>
      <c r="R27" s="1"/>
      <c r="S27" s="47" t="s">
        <v>150</v>
      </c>
      <c r="T27" s="47" t="s">
        <v>149</v>
      </c>
      <c r="U27" s="47" t="s">
        <v>148</v>
      </c>
      <c r="V27" s="47" t="s">
        <v>147</v>
      </c>
      <c r="W27" s="47" t="s">
        <v>146</v>
      </c>
      <c r="X27" s="47" t="s">
        <v>145</v>
      </c>
      <c r="Y27" s="46" t="s">
        <v>144</v>
      </c>
    </row>
    <row r="28" spans="2:25" ht="14.25" thickBot="1">
      <c r="B28" s="7"/>
      <c r="C28" s="6"/>
      <c r="D28" s="182"/>
      <c r="E28" s="182"/>
      <c r="F28" s="183"/>
      <c r="G28" s="185" t="s">
        <v>143</v>
      </c>
      <c r="H28" s="185"/>
      <c r="I28" s="45"/>
      <c r="J28" s="42">
        <v>3.8</v>
      </c>
      <c r="K28" s="44">
        <f>I28*J28</f>
        <v>0</v>
      </c>
      <c r="L28" s="43"/>
      <c r="M28" s="5"/>
      <c r="P28" s="33" t="s">
        <v>142</v>
      </c>
      <c r="Q28" s="1"/>
      <c r="R28" s="37" t="e">
        <f>ROUNDDOWN(S28,2)</f>
        <v>#DIV/0!</v>
      </c>
      <c r="S28" s="17" t="e">
        <f>T28+2*U28+3*W28+V28+X28+Y28</f>
        <v>#DIV/0!</v>
      </c>
      <c r="T28" s="36" t="e">
        <f t="shared" ref="T28:X29" si="0">T32/$S32</f>
        <v>#DIV/0!</v>
      </c>
      <c r="U28" s="36" t="e">
        <f t="shared" si="0"/>
        <v>#DIV/0!</v>
      </c>
      <c r="V28" s="36" t="e">
        <f t="shared" si="0"/>
        <v>#DIV/0!</v>
      </c>
      <c r="W28" s="36" t="e">
        <f t="shared" si="0"/>
        <v>#DIV/0!</v>
      </c>
      <c r="X28" s="36" t="e">
        <f t="shared" si="0"/>
        <v>#DIV/0!</v>
      </c>
      <c r="Y28" s="38"/>
    </row>
    <row r="29" spans="2:25" ht="14.25" thickBot="1">
      <c r="B29" s="7"/>
      <c r="C29" s="6"/>
      <c r="D29" s="182"/>
      <c r="E29" s="182"/>
      <c r="F29" s="183"/>
      <c r="G29" s="185"/>
      <c r="H29" s="185"/>
      <c r="I29" s="42"/>
      <c r="J29" s="41" t="s">
        <v>95</v>
      </c>
      <c r="K29" s="40">
        <f>SUM(K26:L28)</f>
        <v>0</v>
      </c>
      <c r="L29" s="39" t="s">
        <v>141</v>
      </c>
      <c r="M29" s="5"/>
      <c r="P29" s="33" t="s">
        <v>140</v>
      </c>
      <c r="Q29" s="1"/>
      <c r="R29" s="37" t="e">
        <f>+S29</f>
        <v>#DIV/0!</v>
      </c>
      <c r="S29" s="17" t="e">
        <f>T29+2*U29+3*W29+V29+X29+Y29</f>
        <v>#DIV/0!</v>
      </c>
      <c r="T29" s="36" t="e">
        <f t="shared" si="0"/>
        <v>#DIV/0!</v>
      </c>
      <c r="U29" s="36" t="e">
        <f t="shared" si="0"/>
        <v>#DIV/0!</v>
      </c>
      <c r="V29" s="36" t="e">
        <f t="shared" si="0"/>
        <v>#DIV/0!</v>
      </c>
      <c r="W29" s="36" t="e">
        <f t="shared" si="0"/>
        <v>#DIV/0!</v>
      </c>
      <c r="X29" s="36" t="e">
        <f t="shared" si="0"/>
        <v>#DIV/0!</v>
      </c>
      <c r="Y29" s="38"/>
    </row>
    <row r="30" spans="2:25" ht="14.25" thickBot="1">
      <c r="B30" s="7"/>
      <c r="C30" s="6"/>
      <c r="D30" s="182"/>
      <c r="E30" s="182"/>
      <c r="F30" s="182"/>
      <c r="G30" s="6"/>
      <c r="H30" s="6"/>
      <c r="I30" s="6"/>
      <c r="J30" s="6"/>
      <c r="K30" s="6"/>
      <c r="L30" s="20"/>
      <c r="M30" s="5"/>
      <c r="P30" s="33" t="s">
        <v>139</v>
      </c>
      <c r="Q30" s="1"/>
      <c r="R30" s="37" t="e">
        <f>+S30</f>
        <v>#DIV/0!</v>
      </c>
      <c r="S30" s="17" t="e">
        <f>T30+2*U30+3*W30+V30+X30+Y30</f>
        <v>#DIV/0!</v>
      </c>
      <c r="T30" s="36" t="e">
        <f>T34/$S34</f>
        <v>#DIV/0!</v>
      </c>
      <c r="U30" s="36"/>
      <c r="V30" s="36" t="e">
        <f>V34/$S34</f>
        <v>#DIV/0!</v>
      </c>
      <c r="W30" s="36"/>
      <c r="X30" s="36"/>
      <c r="Y30" s="36"/>
    </row>
    <row r="31" spans="2:25" ht="14.25" thickBot="1">
      <c r="B31" s="7"/>
      <c r="C31" s="6"/>
      <c r="D31" s="178" t="s">
        <v>137</v>
      </c>
      <c r="E31" s="178"/>
      <c r="F31" s="178"/>
      <c r="G31" s="9" t="e">
        <f>(G21+G22)/G20</f>
        <v>#DIV/0!</v>
      </c>
      <c r="H31" s="8" t="s">
        <v>138</v>
      </c>
      <c r="I31" s="6"/>
      <c r="J31" s="185" t="s">
        <v>137</v>
      </c>
      <c r="K31" s="185"/>
      <c r="L31" s="185"/>
      <c r="M31" s="5"/>
      <c r="P31" s="33"/>
      <c r="R31" s="27"/>
      <c r="S31" s="35" t="s">
        <v>136</v>
      </c>
      <c r="T31" s="35" t="s">
        <v>135</v>
      </c>
      <c r="U31" s="35" t="s">
        <v>134</v>
      </c>
      <c r="V31" s="35" t="s">
        <v>133</v>
      </c>
      <c r="W31" s="35" t="s">
        <v>132</v>
      </c>
      <c r="X31" s="35" t="s">
        <v>131</v>
      </c>
      <c r="Y31" s="34" t="s">
        <v>130</v>
      </c>
    </row>
    <row r="32" spans="2:25" ht="14.25" thickBot="1">
      <c r="B32" s="7"/>
      <c r="C32" s="6"/>
      <c r="D32" s="178"/>
      <c r="E32" s="178"/>
      <c r="F32" s="178"/>
      <c r="G32" s="6"/>
      <c r="H32" s="19"/>
      <c r="I32" s="6"/>
      <c r="J32" s="205" t="s">
        <v>5</v>
      </c>
      <c r="K32" s="206" t="s">
        <v>129</v>
      </c>
      <c r="L32" s="185"/>
      <c r="M32" s="5"/>
      <c r="P32" s="33"/>
      <c r="Q32" s="32" t="s">
        <v>128</v>
      </c>
      <c r="R32" s="27" t="s">
        <v>127</v>
      </c>
      <c r="S32" s="25">
        <f>S19</f>
        <v>0</v>
      </c>
      <c r="T32" s="25">
        <f>T19</f>
        <v>0</v>
      </c>
      <c r="U32" s="25">
        <f>U19</f>
        <v>0</v>
      </c>
      <c r="V32" s="31">
        <f>G148</f>
        <v>0</v>
      </c>
      <c r="W32" s="25">
        <f>W19</f>
        <v>0</v>
      </c>
      <c r="X32" s="31"/>
      <c r="Y32" s="30"/>
    </row>
    <row r="33" spans="2:25">
      <c r="B33" s="7"/>
      <c r="C33" s="6"/>
      <c r="D33" s="6"/>
      <c r="E33" s="6"/>
      <c r="F33" s="177"/>
      <c r="G33" s="175" t="str">
        <f>IFERROR(IF(G31&gt;=0.5,"３ポイント",IF(G31&gt;=0.2,"２ポイント",IF(AND(G31&gt;=0.1,G22&gt;0),"１ポイント","０ポイント"))),"０ポイント")</f>
        <v>０ポイント</v>
      </c>
      <c r="H33" s="19"/>
      <c r="I33" s="6"/>
      <c r="J33" s="205"/>
      <c r="K33" s="185"/>
      <c r="L33" s="185"/>
      <c r="M33" s="5"/>
      <c r="P33" s="28"/>
      <c r="Q33" s="1"/>
      <c r="R33" s="27" t="s">
        <v>126</v>
      </c>
      <c r="S33" s="31">
        <f>G158</f>
        <v>0</v>
      </c>
      <c r="T33" s="31">
        <f>G159</f>
        <v>0</v>
      </c>
      <c r="U33" s="31">
        <f>G160</f>
        <v>0</v>
      </c>
      <c r="V33" s="31">
        <v>5</v>
      </c>
      <c r="W33" s="31">
        <f>G161</f>
        <v>0</v>
      </c>
      <c r="X33" s="31">
        <v>3</v>
      </c>
      <c r="Y33" s="30"/>
    </row>
    <row r="34" spans="2:25" ht="14.25" thickBot="1">
      <c r="B34" s="7"/>
      <c r="C34" s="6"/>
      <c r="D34" s="6"/>
      <c r="E34" s="6"/>
      <c r="F34" s="177"/>
      <c r="G34" s="176"/>
      <c r="H34" s="19"/>
      <c r="I34" s="6"/>
      <c r="J34" s="207" t="s">
        <v>3</v>
      </c>
      <c r="K34" s="185" t="s">
        <v>125</v>
      </c>
      <c r="L34" s="185"/>
      <c r="M34" s="5"/>
      <c r="P34" s="28"/>
      <c r="Q34" s="1"/>
      <c r="R34" s="27" t="s">
        <v>124</v>
      </c>
      <c r="S34" s="25">
        <f>S21</f>
        <v>0</v>
      </c>
      <c r="T34" s="25">
        <f>T21</f>
        <v>0</v>
      </c>
      <c r="U34" s="25"/>
      <c r="V34" s="25">
        <f>U21</f>
        <v>0</v>
      </c>
      <c r="W34" s="25"/>
      <c r="X34" s="25"/>
      <c r="Y34" s="29"/>
    </row>
    <row r="35" spans="2:25">
      <c r="B35" s="7"/>
      <c r="C35" s="6"/>
      <c r="D35" s="178"/>
      <c r="E35" s="178"/>
      <c r="F35" s="178"/>
      <c r="G35" s="6"/>
      <c r="H35" s="19"/>
      <c r="I35" s="6"/>
      <c r="J35" s="207" t="s">
        <v>1</v>
      </c>
      <c r="K35" s="185" t="s">
        <v>123</v>
      </c>
      <c r="L35" s="185"/>
      <c r="M35" s="5"/>
      <c r="P35" s="28"/>
      <c r="Q35" s="1"/>
      <c r="R35" s="27" t="s">
        <v>95</v>
      </c>
      <c r="S35" s="26"/>
      <c r="T35" s="25">
        <f t="shared" ref="T35:Y35" si="1">SUM(T32:T34)</f>
        <v>0</v>
      </c>
      <c r="U35" s="25">
        <f t="shared" si="1"/>
        <v>0</v>
      </c>
      <c r="V35" s="25">
        <f t="shared" si="1"/>
        <v>5</v>
      </c>
      <c r="W35" s="25">
        <f t="shared" si="1"/>
        <v>0</v>
      </c>
      <c r="X35" s="25">
        <f t="shared" si="1"/>
        <v>3</v>
      </c>
      <c r="Y35" s="24">
        <f t="shared" si="1"/>
        <v>0</v>
      </c>
    </row>
    <row r="36" spans="2:25" ht="14.25" thickBot="1">
      <c r="B36" s="7"/>
      <c r="C36" s="6"/>
      <c r="D36" s="178"/>
      <c r="E36" s="178"/>
      <c r="F36" s="178"/>
      <c r="G36" s="6"/>
      <c r="H36" s="19"/>
      <c r="I36" s="6"/>
      <c r="J36" s="6"/>
      <c r="K36" s="6"/>
      <c r="L36" s="6"/>
      <c r="M36" s="5"/>
      <c r="P36" s="23"/>
      <c r="Q36" s="22"/>
      <c r="R36" s="22"/>
      <c r="S36" s="22"/>
      <c r="T36" s="22"/>
      <c r="U36" s="22"/>
      <c r="V36" s="22"/>
      <c r="W36" s="22"/>
      <c r="X36" s="22"/>
      <c r="Y36" s="21"/>
    </row>
    <row r="37" spans="2:25">
      <c r="B37" s="7"/>
      <c r="C37" s="12" t="s">
        <v>122</v>
      </c>
      <c r="D37" s="6"/>
      <c r="E37" s="6"/>
      <c r="F37" s="6"/>
      <c r="G37" s="20"/>
      <c r="H37" s="19"/>
      <c r="I37" s="6"/>
      <c r="J37" s="6"/>
      <c r="K37" s="6"/>
      <c r="L37" s="6"/>
      <c r="M37" s="5"/>
    </row>
    <row r="38" spans="2:25">
      <c r="B38" s="7"/>
      <c r="C38" s="12"/>
      <c r="D38" s="6"/>
      <c r="E38" s="6"/>
      <c r="F38" s="6"/>
      <c r="G38" s="20"/>
      <c r="H38" s="19"/>
      <c r="I38" s="6"/>
      <c r="J38" s="6"/>
      <c r="K38" s="6"/>
      <c r="L38" s="6"/>
      <c r="M38" s="5"/>
    </row>
    <row r="39" spans="2:25">
      <c r="B39" s="7"/>
      <c r="C39" s="6"/>
      <c r="D39" s="178" t="s">
        <v>121</v>
      </c>
      <c r="E39" s="178"/>
      <c r="F39" s="178"/>
      <c r="G39" s="13"/>
      <c r="H39" s="8" t="s">
        <v>31</v>
      </c>
      <c r="I39" s="6"/>
      <c r="J39" s="6"/>
      <c r="K39" s="6"/>
      <c r="L39" s="6"/>
      <c r="M39" s="5"/>
    </row>
    <row r="40" spans="2:25">
      <c r="B40" s="7"/>
      <c r="C40" s="6"/>
      <c r="D40" s="178" t="s">
        <v>120</v>
      </c>
      <c r="E40" s="178"/>
      <c r="F40" s="178"/>
      <c r="G40" s="13"/>
      <c r="H40" s="8" t="s">
        <v>29</v>
      </c>
      <c r="I40" s="6"/>
      <c r="J40" s="6"/>
      <c r="K40" s="6"/>
      <c r="L40" s="6"/>
      <c r="M40" s="5"/>
    </row>
    <row r="41" spans="2:25">
      <c r="B41" s="7"/>
      <c r="C41" s="6"/>
      <c r="D41" s="178" t="s">
        <v>111</v>
      </c>
      <c r="E41" s="178"/>
      <c r="F41" s="178"/>
      <c r="G41" s="11">
        <f>G19</f>
        <v>0</v>
      </c>
      <c r="H41" s="8" t="s">
        <v>119</v>
      </c>
      <c r="I41" s="6"/>
      <c r="J41" s="6"/>
      <c r="K41" s="6"/>
      <c r="L41" s="6"/>
      <c r="M41" s="5"/>
    </row>
    <row r="42" spans="2:25" ht="14.25" thickBot="1">
      <c r="B42" s="7"/>
      <c r="C42" s="6"/>
      <c r="D42" s="10"/>
      <c r="E42" s="10"/>
      <c r="F42" s="10"/>
      <c r="G42" s="18"/>
      <c r="H42" s="8"/>
      <c r="I42" s="6"/>
      <c r="J42" s="6"/>
      <c r="K42" s="6"/>
      <c r="L42" s="6"/>
      <c r="M42" s="5"/>
    </row>
    <row r="43" spans="2:25" ht="14.25" thickBot="1">
      <c r="B43" s="7"/>
      <c r="C43" s="6"/>
      <c r="D43" s="178" t="s">
        <v>118</v>
      </c>
      <c r="E43" s="178"/>
      <c r="F43" s="178"/>
      <c r="G43" s="9" t="e">
        <f>(G39+G40)/G41</f>
        <v>#DIV/0!</v>
      </c>
      <c r="H43" s="8" t="s">
        <v>117</v>
      </c>
      <c r="I43" s="6"/>
      <c r="J43" s="185" t="s">
        <v>116</v>
      </c>
      <c r="K43" s="185"/>
      <c r="L43" s="185"/>
      <c r="M43" s="5"/>
    </row>
    <row r="44" spans="2:25" ht="14.25" thickBot="1">
      <c r="B44" s="7"/>
      <c r="C44" s="6"/>
      <c r="D44" s="179"/>
      <c r="E44" s="179"/>
      <c r="F44" s="179"/>
      <c r="G44" s="6"/>
      <c r="H44" s="6"/>
      <c r="I44" s="6"/>
      <c r="J44" s="207" t="s">
        <v>5</v>
      </c>
      <c r="K44" s="185" t="s">
        <v>115</v>
      </c>
      <c r="L44" s="185"/>
      <c r="M44" s="5"/>
    </row>
    <row r="45" spans="2:25">
      <c r="B45" s="7"/>
      <c r="C45" s="6"/>
      <c r="D45" s="179"/>
      <c r="E45" s="179"/>
      <c r="F45" s="179"/>
      <c r="G45" s="175" t="str">
        <f>IFERROR(IF(G43&gt;=0.2,"２ポイント",IF(G43&gt;=0.05,"１ポイント","０ポイント")),"０ポイント")</f>
        <v>０ポイント</v>
      </c>
      <c r="H45" s="6"/>
      <c r="I45" s="6"/>
      <c r="J45" s="207" t="s">
        <v>3</v>
      </c>
      <c r="K45" s="185" t="s">
        <v>0</v>
      </c>
      <c r="L45" s="185"/>
      <c r="M45" s="5"/>
    </row>
    <row r="46" spans="2:25" ht="14.25" thickBot="1">
      <c r="B46" s="7"/>
      <c r="C46" s="6"/>
      <c r="D46" s="179"/>
      <c r="E46" s="179"/>
      <c r="F46" s="179"/>
      <c r="G46" s="176"/>
      <c r="H46" s="6"/>
      <c r="I46" s="6"/>
      <c r="J46" s="6"/>
      <c r="K46" s="6"/>
      <c r="L46" s="6"/>
      <c r="M46" s="5"/>
    </row>
    <row r="47" spans="2:25">
      <c r="B47" s="7"/>
      <c r="C47" s="6"/>
      <c r="D47" s="179"/>
      <c r="E47" s="179"/>
      <c r="F47" s="179"/>
      <c r="G47" s="6"/>
      <c r="H47" s="6"/>
      <c r="I47" s="6"/>
      <c r="J47" s="6"/>
      <c r="K47" s="6"/>
      <c r="L47" s="6"/>
      <c r="M47" s="5"/>
    </row>
    <row r="48" spans="2:25">
      <c r="B48" s="7"/>
      <c r="C48" s="6"/>
      <c r="D48" s="179"/>
      <c r="E48" s="179"/>
      <c r="F48" s="179"/>
      <c r="G48" s="6"/>
      <c r="H48" s="6"/>
      <c r="I48" s="6"/>
      <c r="J48" s="6"/>
      <c r="K48" s="6"/>
      <c r="L48" s="6"/>
      <c r="M48" s="5"/>
    </row>
    <row r="49" spans="2:13">
      <c r="B49" s="7"/>
      <c r="C49" s="12" t="s">
        <v>114</v>
      </c>
      <c r="D49" s="6"/>
      <c r="E49" s="6"/>
      <c r="F49" s="6"/>
      <c r="G49" s="6"/>
      <c r="H49" s="6"/>
      <c r="I49" s="6"/>
      <c r="J49" s="6"/>
      <c r="K49" s="6"/>
      <c r="L49" s="6"/>
      <c r="M49" s="5"/>
    </row>
    <row r="50" spans="2:13">
      <c r="B50" s="7"/>
      <c r="C50" s="6"/>
      <c r="D50" s="179"/>
      <c r="E50" s="179"/>
      <c r="F50" s="179"/>
      <c r="G50" s="6"/>
      <c r="H50" s="6"/>
      <c r="I50" s="6"/>
      <c r="J50" s="6"/>
      <c r="K50" s="6"/>
      <c r="L50" s="6"/>
      <c r="M50" s="5"/>
    </row>
    <row r="51" spans="2:13">
      <c r="B51" s="7"/>
      <c r="C51" s="12" t="s">
        <v>113</v>
      </c>
      <c r="D51" s="6"/>
      <c r="E51" s="6"/>
      <c r="F51" s="6"/>
      <c r="G51" s="6"/>
      <c r="H51" s="6"/>
      <c r="I51" s="6"/>
      <c r="J51" s="6"/>
      <c r="K51" s="6"/>
      <c r="L51" s="6"/>
      <c r="M51" s="5"/>
    </row>
    <row r="52" spans="2:13">
      <c r="B52" s="7"/>
      <c r="C52" s="12"/>
      <c r="D52" s="6"/>
      <c r="E52" s="6"/>
      <c r="F52" s="6"/>
      <c r="G52" s="6"/>
      <c r="H52" s="6"/>
      <c r="I52" s="6"/>
      <c r="J52" s="6"/>
      <c r="K52" s="6"/>
      <c r="L52" s="6"/>
      <c r="M52" s="5"/>
    </row>
    <row r="53" spans="2:13">
      <c r="B53" s="7"/>
      <c r="C53" s="6"/>
      <c r="D53" s="6"/>
      <c r="E53" s="6"/>
      <c r="F53" s="10" t="s">
        <v>47</v>
      </c>
      <c r="G53" s="11">
        <f>G18</f>
        <v>0</v>
      </c>
      <c r="H53" s="8" t="s">
        <v>46</v>
      </c>
      <c r="I53" s="6"/>
      <c r="J53" s="6" t="s">
        <v>112</v>
      </c>
      <c r="K53" s="6"/>
      <c r="L53" s="6"/>
      <c r="M53" s="5"/>
    </row>
    <row r="54" spans="2:13">
      <c r="B54" s="7"/>
      <c r="C54" s="6"/>
      <c r="D54" s="6"/>
      <c r="E54" s="6"/>
      <c r="F54" s="10" t="s">
        <v>111</v>
      </c>
      <c r="G54" s="11">
        <f>G19</f>
        <v>0</v>
      </c>
      <c r="H54" s="8" t="s">
        <v>110</v>
      </c>
      <c r="I54" s="6"/>
      <c r="J54" s="6"/>
      <c r="K54" s="6"/>
      <c r="L54" s="6"/>
      <c r="M54" s="5"/>
    </row>
    <row r="55" spans="2:13">
      <c r="B55" s="7"/>
      <c r="C55" s="6"/>
      <c r="D55" s="6"/>
      <c r="E55" s="6"/>
      <c r="F55" s="10" t="s">
        <v>109</v>
      </c>
      <c r="G55" s="17" t="e">
        <f>G54/G53</f>
        <v>#DIV/0!</v>
      </c>
      <c r="H55" s="8" t="s">
        <v>88</v>
      </c>
      <c r="I55" s="6"/>
      <c r="J55" s="10" t="s">
        <v>108</v>
      </c>
      <c r="K55" s="13"/>
      <c r="L55" s="8" t="s">
        <v>107</v>
      </c>
      <c r="M55" s="5"/>
    </row>
    <row r="56" spans="2:13" ht="14.25" thickBot="1">
      <c r="B56" s="7"/>
      <c r="C56" s="6"/>
      <c r="D56" s="6"/>
      <c r="E56" s="6"/>
      <c r="F56" s="6"/>
      <c r="G56" s="6"/>
      <c r="H56" s="8"/>
      <c r="I56" s="6"/>
      <c r="J56" s="6"/>
      <c r="K56" s="6"/>
      <c r="L56" s="6"/>
      <c r="M56" s="5"/>
    </row>
    <row r="57" spans="2:13" ht="14.25" thickBot="1">
      <c r="B57" s="7"/>
      <c r="C57" s="6"/>
      <c r="D57" s="6"/>
      <c r="E57" s="6"/>
      <c r="F57" s="6" t="s">
        <v>105</v>
      </c>
      <c r="G57" s="16" t="e">
        <f>IF(K55&gt;0, (G53-K55)/G53,1-G55)</f>
        <v>#DIV/0!</v>
      </c>
      <c r="H57" s="8" t="s">
        <v>106</v>
      </c>
      <c r="I57" s="6"/>
      <c r="J57" s="185" t="s">
        <v>105</v>
      </c>
      <c r="K57" s="185"/>
      <c r="L57" s="185"/>
      <c r="M57" s="5"/>
    </row>
    <row r="58" spans="2:13" ht="14.25" thickBot="1">
      <c r="B58" s="7"/>
      <c r="C58" s="6"/>
      <c r="D58" s="6"/>
      <c r="E58" s="6"/>
      <c r="F58" s="6"/>
      <c r="G58" s="6"/>
      <c r="H58" s="8" t="s">
        <v>104</v>
      </c>
      <c r="I58" s="6"/>
      <c r="J58" s="174" t="s">
        <v>5</v>
      </c>
      <c r="K58" s="185" t="s">
        <v>64</v>
      </c>
      <c r="L58" s="185"/>
      <c r="M58" s="5"/>
    </row>
    <row r="59" spans="2:13">
      <c r="B59" s="7"/>
      <c r="C59" s="6"/>
      <c r="D59" s="6"/>
      <c r="E59" s="6"/>
      <c r="F59" s="6"/>
      <c r="G59" s="175" t="str">
        <f>IFERROR(IF(G57&gt;=0.8,"３ポイント",IF(G57&gt;=0.6,"２ポイント",IF(G57&gt;=0.4,"１ポイント","０ポイント"))),"０ポイント")</f>
        <v>０ポイント</v>
      </c>
      <c r="H59" s="6"/>
      <c r="I59" s="6"/>
      <c r="J59" s="174" t="s">
        <v>3</v>
      </c>
      <c r="K59" s="185" t="s">
        <v>65</v>
      </c>
      <c r="L59" s="185"/>
      <c r="M59" s="5"/>
    </row>
    <row r="60" spans="2:13" ht="14.25" thickBot="1">
      <c r="B60" s="7"/>
      <c r="C60" s="6"/>
      <c r="D60" s="6"/>
      <c r="E60" s="6"/>
      <c r="F60" s="6"/>
      <c r="G60" s="176"/>
      <c r="H60" s="6"/>
      <c r="I60" s="6"/>
      <c r="J60" s="174" t="s">
        <v>1</v>
      </c>
      <c r="K60" s="185" t="s">
        <v>103</v>
      </c>
      <c r="L60" s="185"/>
      <c r="M60" s="5"/>
    </row>
    <row r="61" spans="2:13"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5"/>
    </row>
    <row r="62" spans="2:13"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5"/>
    </row>
    <row r="63" spans="2:13">
      <c r="B63" s="7"/>
      <c r="C63" s="12" t="s">
        <v>102</v>
      </c>
      <c r="D63" s="6"/>
      <c r="E63" s="6"/>
      <c r="F63" s="6"/>
      <c r="G63" s="6"/>
      <c r="H63" s="6"/>
      <c r="I63" s="6"/>
      <c r="J63" s="6"/>
      <c r="K63" s="6"/>
      <c r="L63" s="6"/>
      <c r="M63" s="5"/>
    </row>
    <row r="64" spans="2:13"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5"/>
    </row>
    <row r="65" spans="2:13">
      <c r="B65" s="7"/>
      <c r="C65" s="6"/>
      <c r="D65" s="6"/>
      <c r="E65" s="6"/>
      <c r="F65" s="10" t="s">
        <v>47</v>
      </c>
      <c r="G65" s="11">
        <f>G18</f>
        <v>0</v>
      </c>
      <c r="H65" s="8" t="s">
        <v>46</v>
      </c>
      <c r="I65" s="6"/>
      <c r="J65" s="6"/>
      <c r="K65" s="6"/>
      <c r="L65" s="6"/>
      <c r="M65" s="5"/>
    </row>
    <row r="66" spans="2:13">
      <c r="B66" s="7"/>
      <c r="C66" s="6"/>
      <c r="D66" s="6"/>
      <c r="E66" s="6"/>
      <c r="F66" s="10" t="s">
        <v>41</v>
      </c>
      <c r="G66" s="11">
        <f>G22</f>
        <v>0</v>
      </c>
      <c r="H66" s="8" t="s">
        <v>101</v>
      </c>
      <c r="I66" s="6"/>
      <c r="J66" s="6"/>
      <c r="K66" s="6"/>
      <c r="L66" s="6"/>
      <c r="M66" s="5"/>
    </row>
    <row r="67" spans="2:13">
      <c r="B67" s="7"/>
      <c r="C67" s="6"/>
      <c r="D67" s="6"/>
      <c r="E67" s="6"/>
      <c r="F67" s="10" t="s">
        <v>100</v>
      </c>
      <c r="G67" s="13"/>
      <c r="H67" s="8" t="s">
        <v>27</v>
      </c>
      <c r="I67" s="6"/>
      <c r="J67" s="6"/>
      <c r="K67" s="6"/>
      <c r="L67" s="6"/>
      <c r="M67" s="5"/>
    </row>
    <row r="68" spans="2:13" ht="14.25" thickBot="1">
      <c r="B68" s="7"/>
      <c r="C68" s="6"/>
      <c r="D68" s="6"/>
      <c r="E68" s="6"/>
      <c r="F68" s="10"/>
      <c r="G68" s="6"/>
      <c r="H68" s="8"/>
      <c r="I68" s="6"/>
      <c r="J68" s="6"/>
      <c r="K68" s="6"/>
      <c r="L68" s="6"/>
      <c r="M68" s="5"/>
    </row>
    <row r="69" spans="2:13" ht="14.25" thickBot="1">
      <c r="B69" s="7"/>
      <c r="C69" s="6"/>
      <c r="D69" s="6"/>
      <c r="E69" s="6"/>
      <c r="F69" s="10" t="s">
        <v>99</v>
      </c>
      <c r="G69" s="9" t="e">
        <f>(G66+G67)/G65</f>
        <v>#DIV/0!</v>
      </c>
      <c r="H69" s="8" t="s">
        <v>7</v>
      </c>
      <c r="I69" s="6"/>
      <c r="J69" s="185" t="s">
        <v>99</v>
      </c>
      <c r="K69" s="185"/>
      <c r="L69" s="185"/>
      <c r="M69" s="5"/>
    </row>
    <row r="70" spans="2:13" ht="14.25" thickBot="1">
      <c r="B70" s="7"/>
      <c r="C70" s="6"/>
      <c r="D70" s="6"/>
      <c r="E70" s="6"/>
      <c r="F70" s="6"/>
      <c r="G70" s="6"/>
      <c r="H70" s="6"/>
      <c r="I70" s="6"/>
      <c r="J70" s="174" t="s">
        <v>5</v>
      </c>
      <c r="K70" s="185" t="s">
        <v>2</v>
      </c>
      <c r="L70" s="185"/>
      <c r="M70" s="5"/>
    </row>
    <row r="71" spans="2:13">
      <c r="B71" s="7"/>
      <c r="C71" s="6"/>
      <c r="D71" s="6"/>
      <c r="E71" s="6"/>
      <c r="F71" s="6"/>
      <c r="G71" s="175" t="str">
        <f>IFERROR(IF(G69&gt;=0.3,"３ポイント",IF(G69&gt;=0.2,"２ポイント",IF(G69&gt;=0.1,"１ポイント","０ポイント"))),"０ポイント")</f>
        <v>０ポイント</v>
      </c>
      <c r="H71" s="6"/>
      <c r="I71" s="6"/>
      <c r="J71" s="174" t="s">
        <v>3</v>
      </c>
      <c r="K71" s="185" t="s">
        <v>86</v>
      </c>
      <c r="L71" s="185"/>
      <c r="M71" s="5"/>
    </row>
    <row r="72" spans="2:13" ht="14.25" thickBot="1">
      <c r="B72" s="7"/>
      <c r="C72" s="6"/>
      <c r="D72" s="6"/>
      <c r="E72" s="6"/>
      <c r="F72" s="6"/>
      <c r="G72" s="176"/>
      <c r="H72" s="6"/>
      <c r="I72" s="6"/>
      <c r="J72" s="174" t="s">
        <v>1</v>
      </c>
      <c r="K72" s="185" t="s">
        <v>94</v>
      </c>
      <c r="L72" s="185"/>
      <c r="M72" s="5"/>
    </row>
    <row r="73" spans="2:13"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5"/>
    </row>
    <row r="74" spans="2:13"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5"/>
    </row>
    <row r="75" spans="2:13">
      <c r="B75" s="7"/>
      <c r="C75" s="12" t="s">
        <v>98</v>
      </c>
      <c r="D75" s="6"/>
      <c r="E75" s="6"/>
      <c r="F75" s="6"/>
      <c r="G75" s="6"/>
      <c r="H75" s="6"/>
      <c r="I75" s="6"/>
      <c r="J75" s="6"/>
      <c r="K75" s="6"/>
      <c r="L75" s="6"/>
      <c r="M75" s="5"/>
    </row>
    <row r="76" spans="2:13"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5"/>
    </row>
    <row r="77" spans="2:13">
      <c r="B77" s="7"/>
      <c r="C77" s="6"/>
      <c r="D77" s="6"/>
      <c r="E77" s="6"/>
      <c r="F77" s="10" t="s">
        <v>47</v>
      </c>
      <c r="G77" s="11">
        <f>G18</f>
        <v>0</v>
      </c>
      <c r="H77" s="8" t="s">
        <v>46</v>
      </c>
      <c r="I77" s="6"/>
      <c r="J77" s="6"/>
      <c r="K77" s="6"/>
      <c r="L77" s="6"/>
      <c r="M77" s="5"/>
    </row>
    <row r="78" spans="2:13">
      <c r="B78" s="7"/>
      <c r="C78" s="6"/>
      <c r="D78" s="6"/>
      <c r="E78" s="6"/>
      <c r="F78" s="10" t="s">
        <v>97</v>
      </c>
      <c r="G78" s="11">
        <f>G21</f>
        <v>0</v>
      </c>
      <c r="H78" s="8" t="s">
        <v>44</v>
      </c>
      <c r="I78" s="6"/>
      <c r="J78" s="6"/>
      <c r="K78" s="6"/>
      <c r="L78" s="6"/>
      <c r="M78" s="5"/>
    </row>
    <row r="79" spans="2:13">
      <c r="B79" s="7"/>
      <c r="C79" s="6"/>
      <c r="D79" s="6"/>
      <c r="E79" s="6"/>
      <c r="F79" s="10" t="s">
        <v>43</v>
      </c>
      <c r="G79" s="13"/>
      <c r="H79" s="8" t="s">
        <v>27</v>
      </c>
      <c r="I79" s="6"/>
      <c r="J79" s="6"/>
      <c r="K79" s="6"/>
      <c r="L79" s="6"/>
      <c r="M79" s="5"/>
    </row>
    <row r="80" spans="2:13">
      <c r="B80" s="7"/>
      <c r="C80" s="6"/>
      <c r="D80" s="6"/>
      <c r="E80" s="6"/>
      <c r="F80" s="10" t="s">
        <v>41</v>
      </c>
      <c r="G80" s="11">
        <f>G22</f>
        <v>0</v>
      </c>
      <c r="H80" s="8" t="s">
        <v>40</v>
      </c>
      <c r="I80" s="6"/>
      <c r="J80" s="6"/>
      <c r="K80" s="6"/>
      <c r="L80" s="6"/>
      <c r="M80" s="5"/>
    </row>
    <row r="81" spans="2:13" ht="14.25" thickBot="1"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5"/>
    </row>
    <row r="82" spans="2:13" ht="14.25" thickBot="1">
      <c r="B82" s="7"/>
      <c r="C82" s="6"/>
      <c r="D82" s="6"/>
      <c r="E82" s="6"/>
      <c r="F82" s="10" t="s">
        <v>95</v>
      </c>
      <c r="G82" s="9" t="e">
        <f>(G78+2*G79+1.5*G80)/G77</f>
        <v>#DIV/0!</v>
      </c>
      <c r="H82" s="8" t="s">
        <v>96</v>
      </c>
      <c r="I82" s="6"/>
      <c r="J82" s="6"/>
      <c r="K82" s="6"/>
      <c r="L82" s="6"/>
      <c r="M82" s="5"/>
    </row>
    <row r="83" spans="2:13" ht="14.25" thickBot="1">
      <c r="B83" s="7"/>
      <c r="C83" s="6"/>
      <c r="D83" s="6"/>
      <c r="E83" s="6"/>
      <c r="F83" s="6"/>
      <c r="G83" s="6"/>
      <c r="H83" s="6"/>
      <c r="I83" s="6"/>
      <c r="J83" s="185" t="s">
        <v>95</v>
      </c>
      <c r="K83" s="185"/>
      <c r="L83" s="185"/>
      <c r="M83" s="5"/>
    </row>
    <row r="84" spans="2:13">
      <c r="B84" s="7"/>
      <c r="C84" s="6"/>
      <c r="D84" s="6"/>
      <c r="E84" s="6"/>
      <c r="F84" s="6"/>
      <c r="G84" s="175" t="str">
        <f>IFERROR(IF(G82&gt;=0.3,"３ポイント",IF(G82&gt;=0.2,"２ポイント",IF(G82&gt;=0.1,"１ポイント","０ポイント"))),"０ポイント")</f>
        <v>０ポイント</v>
      </c>
      <c r="H84" s="6"/>
      <c r="I84" s="6"/>
      <c r="J84" s="174" t="s">
        <v>5</v>
      </c>
      <c r="K84" s="185" t="s">
        <v>2</v>
      </c>
      <c r="L84" s="185"/>
      <c r="M84" s="5"/>
    </row>
    <row r="85" spans="2:13" ht="14.25" thickBot="1">
      <c r="B85" s="7"/>
      <c r="C85" s="6"/>
      <c r="D85" s="6"/>
      <c r="E85" s="6"/>
      <c r="F85" s="6"/>
      <c r="G85" s="176"/>
      <c r="H85" s="6"/>
      <c r="I85" s="6"/>
      <c r="J85" s="174" t="s">
        <v>3</v>
      </c>
      <c r="K85" s="185" t="s">
        <v>86</v>
      </c>
      <c r="L85" s="185"/>
      <c r="M85" s="5"/>
    </row>
    <row r="86" spans="2:13">
      <c r="B86" s="7"/>
      <c r="C86" s="6"/>
      <c r="D86" s="6"/>
      <c r="E86" s="6"/>
      <c r="F86" s="6"/>
      <c r="G86" s="6"/>
      <c r="H86" s="6"/>
      <c r="I86" s="6"/>
      <c r="J86" s="174" t="s">
        <v>1</v>
      </c>
      <c r="K86" s="185" t="s">
        <v>94</v>
      </c>
      <c r="L86" s="185"/>
      <c r="M86" s="5"/>
    </row>
    <row r="87" spans="2:13"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5"/>
    </row>
    <row r="88" spans="2:13">
      <c r="B88" s="7"/>
      <c r="C88" s="12" t="s">
        <v>93</v>
      </c>
      <c r="D88" s="6"/>
      <c r="E88" s="6"/>
      <c r="F88" s="6"/>
      <c r="G88" s="6"/>
      <c r="H88" s="6"/>
      <c r="I88" s="6"/>
      <c r="J88" s="6"/>
      <c r="K88" s="6"/>
      <c r="L88" s="6"/>
      <c r="M88" s="5"/>
    </row>
    <row r="89" spans="2:13"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5"/>
    </row>
    <row r="90" spans="2:13">
      <c r="B90" s="7"/>
      <c r="C90" s="6"/>
      <c r="D90" s="6"/>
      <c r="E90" s="6"/>
      <c r="F90" s="10" t="s">
        <v>47</v>
      </c>
      <c r="G90" s="11">
        <f>G18</f>
        <v>0</v>
      </c>
      <c r="H90" s="8" t="s">
        <v>46</v>
      </c>
      <c r="I90" s="6"/>
      <c r="J90" s="210" t="s">
        <v>92</v>
      </c>
      <c r="K90" s="6"/>
      <c r="L90" s="6"/>
      <c r="M90" s="5"/>
    </row>
    <row r="91" spans="2:13">
      <c r="B91" s="7"/>
      <c r="C91" s="6"/>
      <c r="D91" s="6"/>
      <c r="E91" s="6"/>
      <c r="F91" s="10" t="s">
        <v>91</v>
      </c>
      <c r="G91" s="13"/>
      <c r="H91" s="8" t="s">
        <v>90</v>
      </c>
      <c r="I91" s="6"/>
      <c r="J91" s="210" t="s">
        <v>89</v>
      </c>
      <c r="K91" s="6"/>
      <c r="L91" s="6"/>
      <c r="M91" s="5"/>
    </row>
    <row r="92" spans="2:13" ht="14.25" thickBot="1">
      <c r="B92" s="7"/>
      <c r="C92" s="6"/>
      <c r="D92" s="6"/>
      <c r="E92" s="6"/>
      <c r="F92" s="10"/>
      <c r="G92" s="6"/>
      <c r="H92" s="8"/>
      <c r="I92" s="6"/>
      <c r="J92" s="6"/>
      <c r="K92" s="6"/>
      <c r="L92" s="6"/>
      <c r="M92" s="5"/>
    </row>
    <row r="93" spans="2:13" ht="14.25" thickBot="1">
      <c r="B93" s="7"/>
      <c r="C93" s="6"/>
      <c r="D93" s="6"/>
      <c r="E93" s="6"/>
      <c r="F93" s="10" t="s">
        <v>87</v>
      </c>
      <c r="G93" s="9" t="e">
        <f>G91/G90</f>
        <v>#DIV/0!</v>
      </c>
      <c r="H93" s="8" t="s">
        <v>88</v>
      </c>
      <c r="I93" s="6"/>
      <c r="J93" s="185" t="s">
        <v>87</v>
      </c>
      <c r="K93" s="185"/>
      <c r="L93" s="185"/>
      <c r="M93" s="5"/>
    </row>
    <row r="94" spans="2:13" ht="14.25" thickBot="1">
      <c r="B94" s="7"/>
      <c r="C94" s="6"/>
      <c r="D94" s="6"/>
      <c r="E94" s="6"/>
      <c r="F94" s="6"/>
      <c r="G94" s="6"/>
      <c r="H94" s="6"/>
      <c r="I94" s="6"/>
      <c r="J94" s="174" t="s">
        <v>5</v>
      </c>
      <c r="K94" s="185" t="s">
        <v>86</v>
      </c>
      <c r="L94" s="185"/>
      <c r="M94" s="5"/>
    </row>
    <row r="95" spans="2:13">
      <c r="B95" s="7"/>
      <c r="C95" s="6"/>
      <c r="D95" s="6"/>
      <c r="E95" s="6"/>
      <c r="F95" s="6"/>
      <c r="G95" s="175" t="str">
        <f>IFERROR(IF(G93&lt;0.1,"３ポイント",IF(G93&lt;0.2,"２ポイント",IF(G93&lt;0.3,"１ポイント","０ポイント"))),"０ポイント")</f>
        <v>０ポイント</v>
      </c>
      <c r="H95" s="6"/>
      <c r="I95" s="6"/>
      <c r="J95" s="174" t="s">
        <v>3</v>
      </c>
      <c r="K95" s="185" t="s">
        <v>2</v>
      </c>
      <c r="L95" s="185"/>
      <c r="M95" s="5"/>
    </row>
    <row r="96" spans="2:13" ht="14.25" thickBot="1">
      <c r="B96" s="7"/>
      <c r="C96" s="6"/>
      <c r="D96" s="6"/>
      <c r="E96" s="6"/>
      <c r="F96" s="6"/>
      <c r="G96" s="176"/>
      <c r="H96" s="6"/>
      <c r="I96" s="6"/>
      <c r="J96" s="174" t="s">
        <v>1</v>
      </c>
      <c r="K96" s="185" t="s">
        <v>85</v>
      </c>
      <c r="L96" s="185"/>
      <c r="M96" s="5"/>
    </row>
    <row r="97" spans="2:13"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5"/>
    </row>
    <row r="98" spans="2:13"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5"/>
    </row>
    <row r="99" spans="2:13">
      <c r="B99" s="7"/>
      <c r="C99" s="12" t="s">
        <v>84</v>
      </c>
      <c r="D99" s="6"/>
      <c r="E99" s="6"/>
      <c r="F99" s="6"/>
      <c r="G99" s="6"/>
      <c r="H99" s="6"/>
      <c r="I99" s="6"/>
      <c r="J99" s="6"/>
      <c r="K99" s="6"/>
      <c r="L99" s="6"/>
      <c r="M99" s="5"/>
    </row>
    <row r="100" spans="2:13"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5"/>
    </row>
    <row r="101" spans="2:13">
      <c r="B101" s="7"/>
      <c r="C101" s="6"/>
      <c r="D101" s="6"/>
      <c r="E101" s="6"/>
      <c r="F101" s="10" t="s">
        <v>13</v>
      </c>
      <c r="G101" s="13"/>
      <c r="H101" s="8" t="s">
        <v>31</v>
      </c>
      <c r="I101" s="6"/>
      <c r="J101" s="6"/>
      <c r="K101" s="6"/>
      <c r="L101" s="6"/>
      <c r="M101" s="5"/>
    </row>
    <row r="102" spans="2:13">
      <c r="B102" s="7"/>
      <c r="C102" s="6"/>
      <c r="D102" s="6"/>
      <c r="E102" s="6"/>
      <c r="F102" s="10" t="s">
        <v>83</v>
      </c>
      <c r="G102" s="11">
        <f>G40</f>
        <v>0</v>
      </c>
      <c r="H102" s="8" t="s">
        <v>82</v>
      </c>
      <c r="I102" s="6"/>
      <c r="J102" s="6"/>
      <c r="K102" s="6"/>
      <c r="L102" s="6"/>
      <c r="M102" s="5"/>
    </row>
    <row r="103" spans="2:13">
      <c r="B103" s="7"/>
      <c r="C103" s="6"/>
      <c r="D103" s="6"/>
      <c r="E103" s="6"/>
      <c r="F103" s="10" t="s">
        <v>81</v>
      </c>
      <c r="G103" s="13"/>
      <c r="H103" s="8" t="s">
        <v>27</v>
      </c>
      <c r="I103" s="6"/>
      <c r="J103" s="6"/>
      <c r="K103" s="6"/>
      <c r="L103" s="6"/>
      <c r="M103" s="5"/>
    </row>
    <row r="104" spans="2:13" ht="14.25" thickBot="1">
      <c r="B104" s="7"/>
      <c r="C104" s="6"/>
      <c r="D104" s="6"/>
      <c r="E104" s="6"/>
      <c r="F104" s="6"/>
      <c r="G104" s="6"/>
      <c r="H104" s="8"/>
      <c r="I104" s="6"/>
      <c r="J104" s="6"/>
      <c r="K104" s="6"/>
      <c r="L104" s="6"/>
      <c r="M104" s="5"/>
    </row>
    <row r="105" spans="2:13" ht="14.25" thickBot="1">
      <c r="B105" s="7"/>
      <c r="C105" s="6"/>
      <c r="D105" s="6"/>
      <c r="E105" s="6"/>
      <c r="F105" s="10" t="s">
        <v>6</v>
      </c>
      <c r="G105" s="9" t="e">
        <f>(G102+G103)/G101</f>
        <v>#DIV/0!</v>
      </c>
      <c r="H105" s="8" t="s">
        <v>7</v>
      </c>
      <c r="I105" s="6"/>
      <c r="J105" s="185" t="s">
        <v>6</v>
      </c>
      <c r="K105" s="185"/>
      <c r="L105" s="185"/>
      <c r="M105" s="5"/>
    </row>
    <row r="106" spans="2:13" ht="14.25" thickBot="1">
      <c r="B106" s="7"/>
      <c r="C106" s="6"/>
      <c r="D106" s="6"/>
      <c r="E106" s="6"/>
      <c r="F106" s="6"/>
      <c r="G106" s="6"/>
      <c r="H106" s="6"/>
      <c r="I106" s="6"/>
      <c r="J106" s="208" t="s">
        <v>5</v>
      </c>
      <c r="K106" s="209" t="s">
        <v>4</v>
      </c>
      <c r="L106" s="208"/>
      <c r="M106" s="5"/>
    </row>
    <row r="107" spans="2:13">
      <c r="B107" s="7"/>
      <c r="C107" s="6"/>
      <c r="D107" s="6"/>
      <c r="E107" s="6"/>
      <c r="F107" s="6"/>
      <c r="G107" s="175" t="str">
        <f>IFERROR(IF(G105&gt;=0.2,"３ポイント",IF(G105&gt;=0.1,"２ポイント",IF(G105&gt;0,"１ポイント","０ポイント"))),"０ポイント")</f>
        <v>０ポイント</v>
      </c>
      <c r="H107" s="6"/>
      <c r="I107" s="6"/>
      <c r="J107" s="208"/>
      <c r="K107" s="208"/>
      <c r="L107" s="208"/>
      <c r="M107" s="5"/>
    </row>
    <row r="108" spans="2:13" ht="14.25" thickBot="1">
      <c r="B108" s="7"/>
      <c r="C108" s="6"/>
      <c r="D108" s="6"/>
      <c r="E108" s="6"/>
      <c r="F108" s="6"/>
      <c r="G108" s="176"/>
      <c r="H108" s="6"/>
      <c r="I108" s="6"/>
      <c r="J108" s="174" t="s">
        <v>3</v>
      </c>
      <c r="K108" s="185" t="s">
        <v>2</v>
      </c>
      <c r="L108" s="185"/>
      <c r="M108" s="5"/>
    </row>
    <row r="109" spans="2:13">
      <c r="B109" s="7"/>
      <c r="C109" s="6"/>
      <c r="D109" s="6"/>
      <c r="E109" s="6"/>
      <c r="F109" s="6"/>
      <c r="G109" s="6"/>
      <c r="H109" s="6"/>
      <c r="I109" s="6"/>
      <c r="J109" s="174" t="s">
        <v>1</v>
      </c>
      <c r="K109" s="185" t="s">
        <v>0</v>
      </c>
      <c r="L109" s="185"/>
      <c r="M109" s="5"/>
    </row>
    <row r="110" spans="2:13">
      <c r="B110" s="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5"/>
    </row>
    <row r="111" spans="2:13">
      <c r="B111" s="7"/>
      <c r="C111" s="12" t="s">
        <v>80</v>
      </c>
      <c r="D111" s="6"/>
      <c r="E111" s="6"/>
      <c r="F111" s="6"/>
      <c r="G111" s="6"/>
      <c r="H111" s="6"/>
      <c r="I111" s="6"/>
      <c r="J111" s="6"/>
      <c r="K111" s="6"/>
      <c r="L111" s="6"/>
      <c r="M111" s="5"/>
    </row>
    <row r="112" spans="2:13">
      <c r="B112" s="7"/>
      <c r="C112" s="12"/>
      <c r="D112" s="6"/>
      <c r="E112" s="6"/>
      <c r="F112" s="6"/>
      <c r="G112" s="6"/>
      <c r="H112" s="6"/>
      <c r="I112" s="6"/>
      <c r="J112" s="6"/>
      <c r="K112" s="6"/>
      <c r="L112" s="6"/>
      <c r="M112" s="5"/>
    </row>
    <row r="113" spans="2:13">
      <c r="B113" s="7"/>
      <c r="C113" s="12" t="s">
        <v>79</v>
      </c>
      <c r="D113" s="6"/>
      <c r="E113" s="6"/>
      <c r="F113" s="6"/>
      <c r="G113" s="6"/>
      <c r="H113" s="6"/>
      <c r="I113" s="6"/>
      <c r="J113" s="6"/>
      <c r="K113" s="6"/>
      <c r="L113" s="6"/>
      <c r="M113" s="5"/>
    </row>
    <row r="114" spans="2:13">
      <c r="B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5"/>
    </row>
    <row r="115" spans="2:13">
      <c r="B115" s="7"/>
      <c r="C115" s="6"/>
      <c r="D115" s="6"/>
      <c r="E115" s="6"/>
      <c r="F115" s="10" t="s">
        <v>59</v>
      </c>
      <c r="G115" s="13"/>
      <c r="H115" s="8" t="s">
        <v>31</v>
      </c>
      <c r="I115" s="6"/>
      <c r="J115" s="6"/>
      <c r="K115" s="6"/>
      <c r="L115" s="6"/>
      <c r="M115" s="5"/>
    </row>
    <row r="116" spans="2:13">
      <c r="B116" s="7"/>
      <c r="C116" s="6"/>
      <c r="D116" s="6"/>
      <c r="E116" s="6"/>
      <c r="F116" s="10" t="s">
        <v>78</v>
      </c>
      <c r="G116" s="13"/>
      <c r="H116" s="8" t="s">
        <v>29</v>
      </c>
      <c r="I116" s="6"/>
      <c r="J116" s="6"/>
      <c r="K116" s="6"/>
      <c r="L116" s="6"/>
      <c r="M116" s="5"/>
    </row>
    <row r="117" spans="2:13">
      <c r="B117" s="7"/>
      <c r="C117" s="6"/>
      <c r="D117" s="6"/>
      <c r="E117" s="6"/>
      <c r="F117" s="10" t="s">
        <v>77</v>
      </c>
      <c r="G117" s="11" t="e">
        <f>G115/G116</f>
        <v>#DIV/0!</v>
      </c>
      <c r="H117" s="8" t="s">
        <v>76</v>
      </c>
      <c r="I117" s="6"/>
      <c r="J117" s="6"/>
      <c r="K117" s="6"/>
      <c r="L117" s="6"/>
      <c r="M117" s="5"/>
    </row>
    <row r="118" spans="2:13">
      <c r="B118" s="7"/>
      <c r="C118" s="6"/>
      <c r="D118" s="6"/>
      <c r="E118" s="6"/>
      <c r="F118" s="10" t="s">
        <v>75</v>
      </c>
      <c r="G118" s="15"/>
      <c r="H118" s="8" t="s">
        <v>25</v>
      </c>
      <c r="I118" s="6"/>
      <c r="J118" s="6"/>
      <c r="K118" s="6"/>
      <c r="L118" s="6"/>
      <c r="M118" s="5"/>
    </row>
    <row r="119" spans="2:13">
      <c r="B119" s="7"/>
      <c r="C119" s="6"/>
      <c r="D119" s="6"/>
      <c r="E119" s="6"/>
      <c r="F119" s="10" t="s">
        <v>74</v>
      </c>
      <c r="G119" s="15"/>
      <c r="H119" s="8" t="s">
        <v>23</v>
      </c>
      <c r="I119" s="6"/>
      <c r="J119" s="6"/>
      <c r="K119" s="6"/>
      <c r="L119" s="6"/>
      <c r="M119" s="5"/>
    </row>
    <row r="120" spans="2:13">
      <c r="B120" s="7"/>
      <c r="C120" s="6"/>
      <c r="D120" s="6"/>
      <c r="E120" s="6"/>
      <c r="F120" s="10" t="s">
        <v>73</v>
      </c>
      <c r="G120" s="11" t="e">
        <f>(G118/G119)*G117</f>
        <v>#DIV/0!</v>
      </c>
      <c r="H120" s="8" t="s">
        <v>72</v>
      </c>
      <c r="I120" s="6"/>
      <c r="J120" s="6"/>
      <c r="K120" s="6"/>
      <c r="L120" s="6"/>
      <c r="M120" s="5"/>
    </row>
    <row r="121" spans="2:13">
      <c r="B121" s="7"/>
      <c r="C121" s="6"/>
      <c r="D121" s="6"/>
      <c r="E121" s="6"/>
      <c r="F121" s="211" t="s">
        <v>71</v>
      </c>
      <c r="G121" s="13"/>
      <c r="H121" s="8" t="s">
        <v>70</v>
      </c>
      <c r="I121" s="6"/>
      <c r="J121" s="6"/>
      <c r="K121" s="6"/>
      <c r="L121" s="6"/>
      <c r="M121" s="5"/>
    </row>
    <row r="122" spans="2:13">
      <c r="B122" s="7"/>
      <c r="C122" s="6"/>
      <c r="D122" s="6"/>
      <c r="E122" s="6"/>
      <c r="F122" s="10" t="s">
        <v>69</v>
      </c>
      <c r="G122" s="13"/>
      <c r="H122" s="8" t="s">
        <v>68</v>
      </c>
      <c r="I122" s="6"/>
      <c r="J122" s="6"/>
      <c r="K122" s="6"/>
      <c r="L122" s="6"/>
      <c r="M122" s="5"/>
    </row>
    <row r="123" spans="2:13" ht="14.25" thickBot="1">
      <c r="B123" s="7"/>
      <c r="C123" s="6"/>
      <c r="D123" s="6"/>
      <c r="E123" s="6"/>
      <c r="F123" s="10"/>
      <c r="G123" s="6"/>
      <c r="H123" s="6"/>
      <c r="I123" s="6"/>
      <c r="J123" s="6"/>
      <c r="K123" s="6"/>
      <c r="L123" s="6"/>
      <c r="M123" s="5"/>
    </row>
    <row r="124" spans="2:13" ht="14.25" thickBot="1">
      <c r="B124" s="7"/>
      <c r="C124" s="6"/>
      <c r="D124" s="6"/>
      <c r="E124" s="6"/>
      <c r="F124" s="10" t="s">
        <v>66</v>
      </c>
      <c r="G124" s="9" t="e">
        <f>G122/(G120*G121)</f>
        <v>#DIV/0!</v>
      </c>
      <c r="H124" s="8" t="s">
        <v>67</v>
      </c>
      <c r="I124" s="6"/>
      <c r="J124" s="185" t="s">
        <v>66</v>
      </c>
      <c r="K124" s="185"/>
      <c r="L124" s="185"/>
      <c r="M124" s="5"/>
    </row>
    <row r="125" spans="2:13" ht="14.25" thickBot="1">
      <c r="B125" s="7"/>
      <c r="C125" s="6"/>
      <c r="D125" s="6"/>
      <c r="E125" s="6"/>
      <c r="F125" s="6"/>
      <c r="G125" s="6"/>
      <c r="H125" s="6"/>
      <c r="I125" s="6"/>
      <c r="J125" s="174" t="s">
        <v>5</v>
      </c>
      <c r="K125" s="185" t="s">
        <v>65</v>
      </c>
      <c r="L125" s="185"/>
      <c r="M125" s="5"/>
    </row>
    <row r="126" spans="2:13">
      <c r="B126" s="7"/>
      <c r="C126" s="6"/>
      <c r="D126" s="6"/>
      <c r="E126" s="6"/>
      <c r="F126" s="6"/>
      <c r="G126" s="175" t="str">
        <f>IFERROR(IF(G124&lt;0.4,"３ポイント",IF(G124&lt;0.6,"２ポイント",IF(G124&lt;0.8,"１ポイント","０ポイント"))),"０ポイント")</f>
        <v>０ポイント</v>
      </c>
      <c r="H126" s="6"/>
      <c r="I126" s="6"/>
      <c r="J126" s="174" t="s">
        <v>3</v>
      </c>
      <c r="K126" s="185" t="s">
        <v>64</v>
      </c>
      <c r="L126" s="185"/>
      <c r="M126" s="5"/>
    </row>
    <row r="127" spans="2:13" ht="14.25" thickBot="1">
      <c r="B127" s="7"/>
      <c r="C127" s="6"/>
      <c r="D127" s="6"/>
      <c r="E127" s="6"/>
      <c r="F127" s="6"/>
      <c r="G127" s="176"/>
      <c r="H127" s="6"/>
      <c r="I127" s="6"/>
      <c r="J127" s="174" t="s">
        <v>1</v>
      </c>
      <c r="K127" s="185" t="s">
        <v>63</v>
      </c>
      <c r="L127" s="185"/>
      <c r="M127" s="5"/>
    </row>
    <row r="128" spans="2:13">
      <c r="B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5"/>
    </row>
    <row r="129" spans="2:13">
      <c r="B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5"/>
    </row>
    <row r="130" spans="2:13">
      <c r="B130" s="7"/>
      <c r="C130" s="12" t="s">
        <v>62</v>
      </c>
      <c r="D130" s="6"/>
      <c r="E130" s="6"/>
      <c r="F130" s="6"/>
      <c r="G130" s="6"/>
      <c r="H130" s="6"/>
      <c r="I130" s="6"/>
      <c r="J130" s="6" t="s">
        <v>61</v>
      </c>
      <c r="K130" s="6"/>
      <c r="L130" s="6"/>
      <c r="M130" s="5"/>
    </row>
    <row r="131" spans="2:13">
      <c r="B131" s="7"/>
      <c r="C131" s="6"/>
      <c r="D131" s="6"/>
      <c r="E131" s="6"/>
      <c r="F131" s="6"/>
      <c r="G131" s="6"/>
      <c r="H131" s="6"/>
      <c r="I131" s="6"/>
      <c r="J131" s="6" t="s">
        <v>60</v>
      </c>
      <c r="K131" s="6"/>
      <c r="L131" s="6"/>
      <c r="M131" s="5"/>
    </row>
    <row r="132" spans="2:13">
      <c r="B132" s="7"/>
      <c r="C132" s="6"/>
      <c r="D132" s="6"/>
      <c r="E132" s="6"/>
      <c r="F132" s="10" t="s">
        <v>59</v>
      </c>
      <c r="G132" s="11">
        <f>G115</f>
        <v>0</v>
      </c>
      <c r="H132" s="8" t="s">
        <v>58</v>
      </c>
      <c r="I132" s="6"/>
      <c r="J132" s="6"/>
      <c r="K132" s="6"/>
      <c r="L132" s="6"/>
      <c r="M132" s="5"/>
    </row>
    <row r="133" spans="2:13">
      <c r="B133" s="7"/>
      <c r="C133" s="6"/>
      <c r="D133" s="6"/>
      <c r="E133" s="6"/>
      <c r="F133" s="10" t="s">
        <v>57</v>
      </c>
      <c r="G133" s="13"/>
      <c r="H133" s="8" t="s">
        <v>29</v>
      </c>
      <c r="I133" s="10"/>
      <c r="J133" s="14"/>
      <c r="K133" s="13"/>
      <c r="L133" s="8" t="s">
        <v>56</v>
      </c>
      <c r="M133" s="5"/>
    </row>
    <row r="134" spans="2:13">
      <c r="B134" s="7"/>
      <c r="C134" s="6"/>
      <c r="D134" s="6"/>
      <c r="E134" s="6"/>
      <c r="F134" s="10" t="s">
        <v>55</v>
      </c>
      <c r="G134" s="13"/>
      <c r="H134" s="8" t="s">
        <v>27</v>
      </c>
      <c r="I134" s="10"/>
      <c r="J134" s="14"/>
      <c r="K134" s="13"/>
      <c r="L134" s="8" t="s">
        <v>54</v>
      </c>
      <c r="M134" s="5"/>
    </row>
    <row r="135" spans="2:13" ht="14.25" thickBot="1">
      <c r="B135" s="7"/>
      <c r="C135" s="6"/>
      <c r="D135" s="6"/>
      <c r="E135" s="6"/>
      <c r="F135" s="10"/>
      <c r="G135" s="6"/>
      <c r="H135" s="8"/>
      <c r="I135" s="6"/>
      <c r="J135" s="6"/>
      <c r="K135" s="6"/>
      <c r="L135" s="6"/>
      <c r="M135" s="5"/>
    </row>
    <row r="136" spans="2:13" ht="14.25" thickBot="1">
      <c r="B136" s="7"/>
      <c r="C136" s="6"/>
      <c r="D136" s="6"/>
      <c r="E136" s="6"/>
      <c r="F136" s="10" t="s">
        <v>53</v>
      </c>
      <c r="G136" s="9" t="e">
        <f>(IF(J133="",G133,IF(J133="Hb/2 以上",(K133+G133)/2,K133))+IF(J134="",G134,IF(J134="Hb/2 以上",(K134+G134)/2,K134)))/G132</f>
        <v>#DIV/0!</v>
      </c>
      <c r="H136" s="8" t="s">
        <v>7</v>
      </c>
      <c r="I136" s="6"/>
      <c r="J136" s="185" t="s">
        <v>52</v>
      </c>
      <c r="K136" s="185"/>
      <c r="L136" s="185"/>
      <c r="M136" s="5"/>
    </row>
    <row r="137" spans="2:13" ht="14.25" thickBot="1">
      <c r="B137" s="7"/>
      <c r="C137" s="6"/>
      <c r="D137" s="6"/>
      <c r="E137" s="6"/>
      <c r="F137" s="6"/>
      <c r="G137" s="6"/>
      <c r="H137" s="6"/>
      <c r="I137" s="6"/>
      <c r="J137" s="174" t="s">
        <v>5</v>
      </c>
      <c r="K137" s="185" t="s">
        <v>51</v>
      </c>
      <c r="L137" s="185"/>
      <c r="M137" s="5"/>
    </row>
    <row r="138" spans="2:13">
      <c r="B138" s="7"/>
      <c r="C138" s="6"/>
      <c r="D138" s="6"/>
      <c r="E138" s="6"/>
      <c r="F138" s="6"/>
      <c r="G138" s="175" t="str">
        <f>IFERROR(IF(G136&gt;=0.5,"３ポイント",IF(G136&gt;=0.4,"２ポイント",IF(G136&gt;=0.3,"１ポイント","０ポイント"))),"０ポイント")</f>
        <v>０ポイント</v>
      </c>
      <c r="H138" s="6"/>
      <c r="I138" s="6"/>
      <c r="J138" s="174" t="s">
        <v>3</v>
      </c>
      <c r="K138" s="185" t="s">
        <v>50</v>
      </c>
      <c r="L138" s="185"/>
      <c r="M138" s="5"/>
    </row>
    <row r="139" spans="2:13" ht="14.25" thickBot="1">
      <c r="B139" s="7"/>
      <c r="C139" s="6"/>
      <c r="D139" s="6"/>
      <c r="E139" s="6"/>
      <c r="F139" s="6"/>
      <c r="G139" s="176"/>
      <c r="H139" s="6"/>
      <c r="I139" s="6"/>
      <c r="J139" s="174" t="s">
        <v>1</v>
      </c>
      <c r="K139" s="185" t="s">
        <v>49</v>
      </c>
      <c r="L139" s="185"/>
      <c r="M139" s="5"/>
    </row>
    <row r="140" spans="2:13">
      <c r="B140" s="7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5"/>
    </row>
    <row r="141" spans="2:13">
      <c r="B141" s="7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5"/>
    </row>
    <row r="142" spans="2:13">
      <c r="B142" s="7"/>
      <c r="C142" s="12" t="s">
        <v>48</v>
      </c>
      <c r="D142" s="6"/>
      <c r="E142" s="6"/>
      <c r="F142" s="6"/>
      <c r="G142" s="6"/>
      <c r="H142" s="6"/>
      <c r="I142" s="6"/>
      <c r="J142" s="6"/>
      <c r="K142" s="6"/>
      <c r="L142" s="6"/>
      <c r="M142" s="5"/>
    </row>
    <row r="143" spans="2:13">
      <c r="B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5"/>
    </row>
    <row r="144" spans="2:13">
      <c r="B144" s="7"/>
      <c r="C144" s="6"/>
      <c r="D144" s="6"/>
      <c r="E144" s="6"/>
      <c r="F144" s="10" t="s">
        <v>47</v>
      </c>
      <c r="G144" s="11">
        <f>G77</f>
        <v>0</v>
      </c>
      <c r="H144" s="8" t="s">
        <v>46</v>
      </c>
      <c r="I144" s="6"/>
      <c r="J144" s="6"/>
      <c r="K144" s="6"/>
      <c r="L144" s="6"/>
      <c r="M144" s="5"/>
    </row>
    <row r="145" spans="2:13">
      <c r="B145" s="7"/>
      <c r="C145" s="6"/>
      <c r="D145" s="6"/>
      <c r="E145" s="6"/>
      <c r="F145" s="10" t="s">
        <v>45</v>
      </c>
      <c r="G145" s="11">
        <f>G78</f>
        <v>0</v>
      </c>
      <c r="H145" s="8" t="s">
        <v>44</v>
      </c>
      <c r="I145" s="6"/>
      <c r="J145" s="6"/>
      <c r="K145" s="6"/>
      <c r="L145" s="6"/>
      <c r="M145" s="5"/>
    </row>
    <row r="146" spans="2:13">
      <c r="B146" s="7"/>
      <c r="C146" s="6"/>
      <c r="D146" s="6"/>
      <c r="E146" s="6"/>
      <c r="F146" s="10" t="s">
        <v>43</v>
      </c>
      <c r="G146" s="11">
        <f>G79</f>
        <v>0</v>
      </c>
      <c r="H146" s="8" t="s">
        <v>42</v>
      </c>
      <c r="I146" s="6"/>
      <c r="J146" s="6"/>
      <c r="K146" s="6"/>
      <c r="L146" s="6"/>
      <c r="M146" s="5"/>
    </row>
    <row r="147" spans="2:13">
      <c r="B147" s="7"/>
      <c r="C147" s="6"/>
      <c r="D147" s="6"/>
      <c r="E147" s="6"/>
      <c r="F147" s="10" t="s">
        <v>41</v>
      </c>
      <c r="G147" s="11">
        <f>G80</f>
        <v>0</v>
      </c>
      <c r="H147" s="8" t="s">
        <v>40</v>
      </c>
      <c r="I147" s="6"/>
      <c r="J147" s="6"/>
      <c r="K147" s="6"/>
      <c r="L147" s="6"/>
      <c r="M147" s="5"/>
    </row>
    <row r="148" spans="2:13">
      <c r="B148" s="7"/>
      <c r="C148" s="6"/>
      <c r="D148" s="6"/>
      <c r="E148" s="6"/>
      <c r="F148" s="10" t="s">
        <v>39</v>
      </c>
      <c r="G148" s="13"/>
      <c r="H148" s="8" t="s">
        <v>23</v>
      </c>
      <c r="I148" s="6"/>
      <c r="J148" s="6"/>
      <c r="K148" s="6"/>
      <c r="L148" s="6"/>
      <c r="M148" s="5"/>
    </row>
    <row r="149" spans="2:13" ht="14.25" thickBot="1">
      <c r="B149" s="7"/>
      <c r="C149" s="6"/>
      <c r="D149" s="6"/>
      <c r="E149" s="6"/>
      <c r="F149" s="10"/>
      <c r="G149" s="6"/>
      <c r="H149" s="8"/>
      <c r="I149" s="6"/>
      <c r="J149" s="6"/>
      <c r="K149" s="6"/>
      <c r="L149" s="6"/>
      <c r="M149" s="5"/>
    </row>
    <row r="150" spans="2:13" ht="14.25" thickBot="1">
      <c r="B150" s="7"/>
      <c r="C150" s="6"/>
      <c r="D150" s="6"/>
      <c r="E150" s="6"/>
      <c r="F150" s="10" t="s">
        <v>37</v>
      </c>
      <c r="G150" s="9" t="e">
        <f>(G145+2*G146+3*G147+G148)/G144</f>
        <v>#DIV/0!</v>
      </c>
      <c r="H150" s="8" t="s">
        <v>38</v>
      </c>
      <c r="I150" s="6"/>
      <c r="J150" s="6"/>
      <c r="K150" s="6"/>
      <c r="L150" s="6"/>
      <c r="M150" s="5"/>
    </row>
    <row r="151" spans="2:13" ht="14.25" thickBot="1">
      <c r="B151" s="7"/>
      <c r="C151" s="6"/>
      <c r="D151" s="6"/>
      <c r="E151" s="6"/>
      <c r="F151" s="10"/>
      <c r="G151" s="6"/>
      <c r="H151" s="6"/>
      <c r="I151" s="6"/>
      <c r="J151" s="185" t="s">
        <v>37</v>
      </c>
      <c r="K151" s="185"/>
      <c r="L151" s="185"/>
      <c r="M151" s="5"/>
    </row>
    <row r="152" spans="2:13">
      <c r="B152" s="7"/>
      <c r="C152" s="6"/>
      <c r="D152" s="6"/>
      <c r="E152" s="6"/>
      <c r="F152" s="10"/>
      <c r="G152" s="175" t="str">
        <f>IFERROR(IF(G150&gt;=0.45,"３ポイント",IF(G150&gt;=0.3,"２ポイント",IF(G150&gt;=0.15,"１ポイント","０ポイント"))),"０ポイント")</f>
        <v>０ポイント</v>
      </c>
      <c r="H152" s="6"/>
      <c r="I152" s="6"/>
      <c r="J152" s="174" t="s">
        <v>5</v>
      </c>
      <c r="K152" s="185" t="s">
        <v>36</v>
      </c>
      <c r="L152" s="185"/>
      <c r="M152" s="5"/>
    </row>
    <row r="153" spans="2:13" ht="14.25" thickBot="1">
      <c r="B153" s="7"/>
      <c r="C153" s="6"/>
      <c r="D153" s="6"/>
      <c r="E153" s="6"/>
      <c r="F153" s="10"/>
      <c r="G153" s="176"/>
      <c r="H153" s="6"/>
      <c r="I153" s="6"/>
      <c r="J153" s="174" t="s">
        <v>3</v>
      </c>
      <c r="K153" s="185" t="s">
        <v>35</v>
      </c>
      <c r="L153" s="185"/>
      <c r="M153" s="5"/>
    </row>
    <row r="154" spans="2:13">
      <c r="B154" s="7"/>
      <c r="C154" s="6"/>
      <c r="D154" s="6"/>
      <c r="E154" s="6"/>
      <c r="F154" s="10"/>
      <c r="G154" s="6"/>
      <c r="H154" s="6"/>
      <c r="I154" s="6"/>
      <c r="J154" s="174" t="s">
        <v>1</v>
      </c>
      <c r="K154" s="185" t="s">
        <v>34</v>
      </c>
      <c r="L154" s="185"/>
      <c r="M154" s="5"/>
    </row>
    <row r="155" spans="2:13">
      <c r="B155" s="7"/>
      <c r="C155" s="6"/>
      <c r="D155" s="6"/>
      <c r="E155" s="6"/>
      <c r="F155" s="10"/>
      <c r="G155" s="6"/>
      <c r="H155" s="6"/>
      <c r="I155" s="6"/>
      <c r="J155" s="6"/>
      <c r="K155" s="6"/>
      <c r="L155" s="6"/>
      <c r="M155" s="5"/>
    </row>
    <row r="156" spans="2:13">
      <c r="B156" s="7"/>
      <c r="C156" s="12" t="s">
        <v>33</v>
      </c>
      <c r="D156" s="6"/>
      <c r="E156" s="6"/>
      <c r="F156" s="10"/>
      <c r="G156" s="6"/>
      <c r="H156" s="6"/>
      <c r="I156" s="6"/>
      <c r="J156" s="6"/>
      <c r="K156" s="6"/>
      <c r="L156" s="6"/>
      <c r="M156" s="5"/>
    </row>
    <row r="157" spans="2:13">
      <c r="B157" s="7"/>
      <c r="C157" s="6"/>
      <c r="D157" s="6"/>
      <c r="E157" s="6"/>
      <c r="F157" s="10"/>
      <c r="G157" s="6"/>
      <c r="H157" s="6"/>
      <c r="I157" s="6"/>
      <c r="J157" s="6"/>
      <c r="K157" s="6"/>
      <c r="L157" s="6"/>
      <c r="M157" s="5"/>
    </row>
    <row r="158" spans="2:13">
      <c r="B158" s="7"/>
      <c r="C158" s="6"/>
      <c r="D158" s="6"/>
      <c r="E158" s="6"/>
      <c r="F158" s="10" t="s">
        <v>32</v>
      </c>
      <c r="G158" s="13"/>
      <c r="H158" s="8" t="s">
        <v>31</v>
      </c>
      <c r="I158" s="6"/>
      <c r="J158" s="6"/>
      <c r="K158" s="6"/>
      <c r="L158" s="6"/>
      <c r="M158" s="5"/>
    </row>
    <row r="159" spans="2:13">
      <c r="B159" s="7"/>
      <c r="C159" s="6"/>
      <c r="D159" s="6"/>
      <c r="E159" s="6"/>
      <c r="F159" s="10" t="s">
        <v>30</v>
      </c>
      <c r="G159" s="13"/>
      <c r="H159" s="8" t="s">
        <v>29</v>
      </c>
      <c r="I159" s="6"/>
      <c r="J159" s="6"/>
      <c r="K159" s="6"/>
      <c r="L159" s="6"/>
      <c r="M159" s="5"/>
    </row>
    <row r="160" spans="2:13">
      <c r="B160" s="7"/>
      <c r="C160" s="6"/>
      <c r="D160" s="6"/>
      <c r="E160" s="6"/>
      <c r="F160" s="10" t="s">
        <v>28</v>
      </c>
      <c r="G160" s="13"/>
      <c r="H160" s="8" t="s">
        <v>27</v>
      </c>
      <c r="I160" s="6"/>
      <c r="J160" s="6"/>
      <c r="K160" s="6"/>
      <c r="L160" s="6"/>
      <c r="M160" s="5"/>
    </row>
    <row r="161" spans="2:13">
      <c r="B161" s="7"/>
      <c r="C161" s="6"/>
      <c r="D161" s="6"/>
      <c r="E161" s="6"/>
      <c r="F161" s="10" t="s">
        <v>26</v>
      </c>
      <c r="G161" s="13"/>
      <c r="H161" s="8" t="s">
        <v>25</v>
      </c>
      <c r="I161" s="6"/>
      <c r="J161" s="6"/>
      <c r="K161" s="6"/>
      <c r="L161" s="6"/>
      <c r="M161" s="5"/>
    </row>
    <row r="162" spans="2:13">
      <c r="B162" s="7"/>
      <c r="C162" s="6"/>
      <c r="D162" s="6"/>
      <c r="E162" s="6"/>
      <c r="F162" s="10" t="s">
        <v>24</v>
      </c>
      <c r="G162" s="13"/>
      <c r="H162" s="8" t="s">
        <v>23</v>
      </c>
      <c r="I162" s="6"/>
      <c r="J162" s="6"/>
      <c r="K162" s="6"/>
      <c r="L162" s="6"/>
      <c r="M162" s="5"/>
    </row>
    <row r="163" spans="2:13">
      <c r="B163" s="7"/>
      <c r="C163" s="6"/>
      <c r="D163" s="6"/>
      <c r="E163" s="6"/>
      <c r="F163" s="10" t="s">
        <v>22</v>
      </c>
      <c r="G163" s="13"/>
      <c r="H163" s="8" t="s">
        <v>21</v>
      </c>
      <c r="I163" s="6"/>
      <c r="J163" s="6"/>
      <c r="K163" s="6"/>
      <c r="L163" s="6"/>
      <c r="M163" s="5"/>
    </row>
    <row r="164" spans="2:13" ht="14.25" thickBot="1">
      <c r="B164" s="7"/>
      <c r="C164" s="6"/>
      <c r="D164" s="6"/>
      <c r="E164" s="6"/>
      <c r="F164" s="10"/>
      <c r="G164" s="6"/>
      <c r="H164" s="6"/>
      <c r="I164" s="6"/>
      <c r="J164" s="6"/>
      <c r="K164" s="6"/>
      <c r="L164" s="6"/>
      <c r="M164" s="5"/>
    </row>
    <row r="165" spans="2:13" ht="14.25" thickBot="1">
      <c r="B165" s="7"/>
      <c r="C165" s="6"/>
      <c r="D165" s="6"/>
      <c r="E165" s="6"/>
      <c r="F165" s="10" t="s">
        <v>20</v>
      </c>
      <c r="G165" s="9" t="e">
        <f>(G159+2*G160+3*G161+G162+G163)/G158</f>
        <v>#DIV/0!</v>
      </c>
      <c r="H165" s="8" t="s">
        <v>19</v>
      </c>
      <c r="I165" s="6"/>
      <c r="J165" s="6"/>
      <c r="K165" s="6"/>
      <c r="L165" s="6"/>
      <c r="M165" s="5"/>
    </row>
    <row r="166" spans="2:13" ht="14.25" thickBot="1">
      <c r="B166" s="7"/>
      <c r="C166" s="6"/>
      <c r="D166" s="6"/>
      <c r="E166" s="6"/>
      <c r="F166" s="10"/>
      <c r="G166" s="6"/>
      <c r="H166" s="6"/>
      <c r="I166" s="6"/>
      <c r="J166" s="185" t="s">
        <v>18</v>
      </c>
      <c r="K166" s="185"/>
      <c r="L166" s="185"/>
      <c r="M166" s="5"/>
    </row>
    <row r="167" spans="2:13">
      <c r="B167" s="7"/>
      <c r="C167" s="6"/>
      <c r="D167" s="6"/>
      <c r="E167" s="6"/>
      <c r="F167" s="10"/>
      <c r="G167" s="175" t="str">
        <f>IFERROR(IF(G165&gt;=0.4,"３ポイント",IF(G165&gt;=0.2,"２ポイント",IF(G165&gt;0,"１ポイント","０ポイント"))),"０ポイント")</f>
        <v>０ポイント</v>
      </c>
      <c r="H167" s="6"/>
      <c r="I167" s="6"/>
      <c r="J167" s="208" t="s">
        <v>5</v>
      </c>
      <c r="K167" s="209" t="s">
        <v>17</v>
      </c>
      <c r="L167" s="208"/>
      <c r="M167" s="5"/>
    </row>
    <row r="168" spans="2:13" ht="14.25" thickBot="1">
      <c r="B168" s="7"/>
      <c r="C168" s="6"/>
      <c r="D168" s="6"/>
      <c r="E168" s="6"/>
      <c r="F168" s="10"/>
      <c r="G168" s="176"/>
      <c r="H168" s="6"/>
      <c r="I168" s="6"/>
      <c r="J168" s="208"/>
      <c r="K168" s="208"/>
      <c r="L168" s="208"/>
      <c r="M168" s="5"/>
    </row>
    <row r="169" spans="2:13">
      <c r="B169" s="7"/>
      <c r="C169" s="6"/>
      <c r="D169" s="6"/>
      <c r="E169" s="6"/>
      <c r="F169" s="10"/>
      <c r="G169" s="6"/>
      <c r="H169" s="6"/>
      <c r="I169" s="6"/>
      <c r="J169" s="174" t="s">
        <v>3</v>
      </c>
      <c r="K169" s="185" t="s">
        <v>16</v>
      </c>
      <c r="L169" s="185"/>
      <c r="M169" s="5"/>
    </row>
    <row r="170" spans="2:13">
      <c r="B170" s="7"/>
      <c r="C170" s="6"/>
      <c r="D170" s="6"/>
      <c r="E170" s="6"/>
      <c r="F170" s="10"/>
      <c r="G170" s="6"/>
      <c r="H170" s="6"/>
      <c r="I170" s="6"/>
      <c r="J170" s="174" t="s">
        <v>1</v>
      </c>
      <c r="K170" s="185" t="s">
        <v>15</v>
      </c>
      <c r="L170" s="185"/>
      <c r="M170" s="5"/>
    </row>
    <row r="171" spans="2:13">
      <c r="B171" s="7"/>
      <c r="C171" s="12" t="s">
        <v>14</v>
      </c>
      <c r="D171" s="6"/>
      <c r="E171" s="6"/>
      <c r="F171" s="10"/>
      <c r="G171" s="6"/>
      <c r="H171" s="6"/>
      <c r="I171" s="6"/>
      <c r="J171" s="6"/>
      <c r="K171" s="6"/>
      <c r="L171" s="6"/>
      <c r="M171" s="5"/>
    </row>
    <row r="172" spans="2:13">
      <c r="B172" s="7"/>
      <c r="C172" s="6"/>
      <c r="D172" s="6"/>
      <c r="E172" s="6"/>
      <c r="F172" s="10"/>
      <c r="G172" s="6"/>
      <c r="H172" s="6"/>
      <c r="I172" s="6"/>
      <c r="J172" s="6"/>
      <c r="K172" s="6"/>
      <c r="L172" s="6"/>
      <c r="M172" s="5"/>
    </row>
    <row r="173" spans="2:13">
      <c r="B173" s="7"/>
      <c r="C173" s="6"/>
      <c r="D173" s="6"/>
      <c r="E173" s="6"/>
      <c r="F173" s="10" t="s">
        <v>13</v>
      </c>
      <c r="G173" s="11">
        <f>G101</f>
        <v>0</v>
      </c>
      <c r="H173" s="8" t="s">
        <v>12</v>
      </c>
      <c r="I173" s="6"/>
      <c r="J173" s="6"/>
      <c r="K173" s="6"/>
      <c r="L173" s="6"/>
      <c r="M173" s="5"/>
    </row>
    <row r="174" spans="2:13">
      <c r="B174" s="7"/>
      <c r="C174" s="6"/>
      <c r="D174" s="6"/>
      <c r="E174" s="6"/>
      <c r="F174" s="10" t="s">
        <v>11</v>
      </c>
      <c r="G174" s="11">
        <f>G102</f>
        <v>0</v>
      </c>
      <c r="H174" s="8" t="s">
        <v>10</v>
      </c>
      <c r="I174" s="6"/>
      <c r="J174" s="6"/>
      <c r="K174" s="6"/>
      <c r="L174" s="6"/>
      <c r="M174" s="5"/>
    </row>
    <row r="175" spans="2:13">
      <c r="B175" s="7"/>
      <c r="C175" s="6"/>
      <c r="D175" s="6"/>
      <c r="E175" s="6"/>
      <c r="F175" s="10" t="s">
        <v>9</v>
      </c>
      <c r="G175" s="11">
        <f>G103</f>
        <v>0</v>
      </c>
      <c r="H175" s="8" t="s">
        <v>8</v>
      </c>
      <c r="I175" s="6"/>
      <c r="J175" s="6"/>
      <c r="K175" s="6"/>
      <c r="L175" s="6"/>
      <c r="M175" s="5"/>
    </row>
    <row r="176" spans="2:13" ht="14.25" thickBot="1">
      <c r="B176" s="7"/>
      <c r="C176" s="6"/>
      <c r="D176" s="6"/>
      <c r="E176" s="6"/>
      <c r="F176" s="10"/>
      <c r="G176" s="6"/>
      <c r="H176" s="6"/>
      <c r="I176" s="6"/>
      <c r="J176" s="6"/>
      <c r="K176" s="6"/>
      <c r="L176" s="6"/>
      <c r="M176" s="5"/>
    </row>
    <row r="177" spans="2:13" ht="14.25" thickBot="1">
      <c r="B177" s="7"/>
      <c r="C177" s="6"/>
      <c r="D177" s="6"/>
      <c r="E177" s="6"/>
      <c r="F177" s="10" t="s">
        <v>6</v>
      </c>
      <c r="G177" s="9" t="e">
        <f>(G174+G175)/G173</f>
        <v>#DIV/0!</v>
      </c>
      <c r="H177" s="8" t="s">
        <v>7</v>
      </c>
      <c r="I177" s="6"/>
      <c r="J177" s="185" t="s">
        <v>6</v>
      </c>
      <c r="K177" s="185"/>
      <c r="L177" s="185"/>
      <c r="M177" s="5"/>
    </row>
    <row r="178" spans="2:13" ht="14.25" thickBot="1">
      <c r="B178" s="7"/>
      <c r="C178" s="6"/>
      <c r="D178" s="6"/>
      <c r="E178" s="6"/>
      <c r="F178" s="6"/>
      <c r="G178" s="6"/>
      <c r="H178" s="6"/>
      <c r="I178" s="6"/>
      <c r="J178" s="208" t="s">
        <v>5</v>
      </c>
      <c r="K178" s="209" t="s">
        <v>4</v>
      </c>
      <c r="L178" s="208"/>
      <c r="M178" s="5"/>
    </row>
    <row r="179" spans="2:13">
      <c r="B179" s="7"/>
      <c r="C179" s="6"/>
      <c r="D179" s="6"/>
      <c r="E179" s="6"/>
      <c r="F179" s="6"/>
      <c r="G179" s="175" t="str">
        <f>IFERROR(IF(G177&gt;=0.2,"３ポイント",IF(G177&gt;=0.1,"２ポイント",IF(G177&gt;0,"１ポイント","０ポイント"))),"０ポイント")</f>
        <v>０ポイント</v>
      </c>
      <c r="H179" s="6"/>
      <c r="I179" s="6"/>
      <c r="J179" s="208"/>
      <c r="K179" s="208"/>
      <c r="L179" s="208"/>
      <c r="M179" s="5"/>
    </row>
    <row r="180" spans="2:13" ht="14.25" thickBot="1">
      <c r="B180" s="7"/>
      <c r="C180" s="6"/>
      <c r="D180" s="6"/>
      <c r="E180" s="6"/>
      <c r="F180" s="6"/>
      <c r="G180" s="176"/>
      <c r="H180" s="6"/>
      <c r="I180" s="6"/>
      <c r="J180" s="174" t="s">
        <v>3</v>
      </c>
      <c r="K180" s="185" t="s">
        <v>2</v>
      </c>
      <c r="L180" s="185"/>
      <c r="M180" s="5"/>
    </row>
    <row r="181" spans="2:13">
      <c r="B181" s="7"/>
      <c r="C181" s="6"/>
      <c r="D181" s="6"/>
      <c r="E181" s="6"/>
      <c r="F181" s="6"/>
      <c r="G181" s="6"/>
      <c r="H181" s="6"/>
      <c r="I181" s="6"/>
      <c r="J181" s="174" t="s">
        <v>1</v>
      </c>
      <c r="K181" s="185" t="s">
        <v>0</v>
      </c>
      <c r="L181" s="185"/>
      <c r="M181" s="5"/>
    </row>
    <row r="182" spans="2:13"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5"/>
    </row>
    <row r="183" spans="2:13" ht="14.25" thickBot="1"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/>
    </row>
  </sheetData>
  <sheetProtection algorithmName="SHA-512" hashValue="+P+yWZhM6xHuWAjSAvF7QWDzopdUvxRZdCXUZXmPH9LZMXZ2hgjpsm+lOs8cPUw+Qr38Kxcjshb+QmWghxe9LQ==" saltValue="6AYfWAcD4CBUN88oTx+k2Q==" spinCount="100000" sheet="1" objects="1" scenarios="1"/>
  <mergeCells count="100">
    <mergeCell ref="J166:L166"/>
    <mergeCell ref="G167:G168"/>
    <mergeCell ref="K181:L181"/>
    <mergeCell ref="K169:L169"/>
    <mergeCell ref="K170:L170"/>
    <mergeCell ref="J167:J168"/>
    <mergeCell ref="K167:L168"/>
    <mergeCell ref="G179:G180"/>
    <mergeCell ref="J177:L177"/>
    <mergeCell ref="J178:J179"/>
    <mergeCell ref="K178:L179"/>
    <mergeCell ref="K180:L180"/>
    <mergeCell ref="J151:L151"/>
    <mergeCell ref="K152:L152"/>
    <mergeCell ref="K153:L153"/>
    <mergeCell ref="K154:L154"/>
    <mergeCell ref="G152:G153"/>
    <mergeCell ref="K139:L139"/>
    <mergeCell ref="G126:G127"/>
    <mergeCell ref="J124:L124"/>
    <mergeCell ref="K125:L125"/>
    <mergeCell ref="K126:L126"/>
    <mergeCell ref="K127:L127"/>
    <mergeCell ref="J136:L136"/>
    <mergeCell ref="K137:L137"/>
    <mergeCell ref="G138:G139"/>
    <mergeCell ref="K138:L138"/>
    <mergeCell ref="G107:G108"/>
    <mergeCell ref="J105:L105"/>
    <mergeCell ref="K108:L108"/>
    <mergeCell ref="K109:L109"/>
    <mergeCell ref="J106:J107"/>
    <mergeCell ref="K106:L107"/>
    <mergeCell ref="J83:L83"/>
    <mergeCell ref="K84:L84"/>
    <mergeCell ref="K85:L85"/>
    <mergeCell ref="K86:L86"/>
    <mergeCell ref="G84:G85"/>
    <mergeCell ref="G95:G96"/>
    <mergeCell ref="J93:L93"/>
    <mergeCell ref="K94:L94"/>
    <mergeCell ref="K95:L95"/>
    <mergeCell ref="K96:L96"/>
    <mergeCell ref="D18:F18"/>
    <mergeCell ref="D19:F19"/>
    <mergeCell ref="D20:F20"/>
    <mergeCell ref="D21:F21"/>
    <mergeCell ref="C6:L10"/>
    <mergeCell ref="G71:G72"/>
    <mergeCell ref="J69:L69"/>
    <mergeCell ref="K70:L70"/>
    <mergeCell ref="K71:L71"/>
    <mergeCell ref="K72:L72"/>
    <mergeCell ref="D22:F22"/>
    <mergeCell ref="G26:H26"/>
    <mergeCell ref="G27:H27"/>
    <mergeCell ref="G28:H28"/>
    <mergeCell ref="G29:H29"/>
    <mergeCell ref="D23:F23"/>
    <mergeCell ref="D24:F24"/>
    <mergeCell ref="D25:F25"/>
    <mergeCell ref="D26:F26"/>
    <mergeCell ref="D32:F32"/>
    <mergeCell ref="G24:H25"/>
    <mergeCell ref="I24:I25"/>
    <mergeCell ref="J24:J25"/>
    <mergeCell ref="K24:K25"/>
    <mergeCell ref="D27:F27"/>
    <mergeCell ref="D28:F28"/>
    <mergeCell ref="D29:F29"/>
    <mergeCell ref="D30:F30"/>
    <mergeCell ref="D31:F31"/>
    <mergeCell ref="J31:L31"/>
    <mergeCell ref="F33:F34"/>
    <mergeCell ref="D40:F40"/>
    <mergeCell ref="D41:F41"/>
    <mergeCell ref="J57:L57"/>
    <mergeCell ref="K58:L58"/>
    <mergeCell ref="D47:F47"/>
    <mergeCell ref="D48:F48"/>
    <mergeCell ref="D50:F50"/>
    <mergeCell ref="D43:F43"/>
    <mergeCell ref="D44:F44"/>
    <mergeCell ref="D45:F45"/>
    <mergeCell ref="D46:F46"/>
    <mergeCell ref="D35:F35"/>
    <mergeCell ref="D36:F36"/>
    <mergeCell ref="D39:F39"/>
    <mergeCell ref="K59:L59"/>
    <mergeCell ref="K60:L60"/>
    <mergeCell ref="G59:G60"/>
    <mergeCell ref="J32:J33"/>
    <mergeCell ref="K32:L33"/>
    <mergeCell ref="K34:L34"/>
    <mergeCell ref="K35:L35"/>
    <mergeCell ref="J43:L43"/>
    <mergeCell ref="K44:L44"/>
    <mergeCell ref="K45:L45"/>
    <mergeCell ref="G33:G34"/>
    <mergeCell ref="G45:G46"/>
  </mergeCells>
  <phoneticPr fontId="2"/>
  <dataValidations disablePrompts="1" count="1">
    <dataValidation type="list" allowBlank="1" showInputMessage="1" showErrorMessage="1" sqref="J133:J134" xr:uid="{789BC8B7-4742-489E-87BC-9125F279786D}">
      <formula1>"Hb/2 以上,Hb/2 未満"</formula1>
    </dataValidation>
  </dataValidations>
  <printOptions horizontalCentered="1"/>
  <pageMargins left="0.70866141732283472" right="0.70866141732283472" top="0.35433070866141736" bottom="0.35433070866141736" header="0" footer="0"/>
  <pageSetup paperSize="9" fitToHeight="3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0B98-45EE-4DB7-884D-39B09D4C6B82}">
  <sheetPr>
    <pageSetUpPr autoPageBreaks="0" fitToPage="1"/>
  </sheetPr>
  <dimension ref="A1:U382"/>
  <sheetViews>
    <sheetView showGridLines="0" view="pageBreakPreview" zoomScale="60" zoomScaleNormal="100" workbookViewId="0">
      <selection activeCell="N3" sqref="N3"/>
    </sheetView>
  </sheetViews>
  <sheetFormatPr defaultColWidth="0" defaultRowHeight="13.5" customHeight="1" zeroHeight="1"/>
  <cols>
    <col min="1" max="1" width="2.625" customWidth="1"/>
    <col min="2" max="3" width="4.625" hidden="1" customWidth="1"/>
    <col min="4" max="4" width="5" style="124" customWidth="1"/>
    <col min="5" max="5" width="1.5" style="81" customWidth="1"/>
    <col min="6" max="15" width="10.625" style="81" customWidth="1"/>
    <col min="16" max="16" width="1.75" customWidth="1"/>
    <col min="17" max="17" width="10.125" hidden="1" customWidth="1"/>
    <col min="18" max="18" width="16.25" hidden="1" customWidth="1"/>
    <col min="19" max="19" width="6.75" hidden="1" customWidth="1"/>
    <col min="20" max="20" width="10.25" hidden="1" customWidth="1"/>
    <col min="21" max="21" width="13" hidden="1" customWidth="1"/>
    <col min="22" max="16384" width="9" hidden="1"/>
  </cols>
  <sheetData>
    <row r="1" spans="2:15" ht="15.75">
      <c r="D1" s="73"/>
      <c r="E1" s="74"/>
      <c r="F1"/>
      <c r="G1"/>
      <c r="H1"/>
      <c r="I1" s="74"/>
      <c r="J1" s="75"/>
      <c r="K1" s="74"/>
      <c r="L1" s="74"/>
      <c r="M1" s="76"/>
      <c r="N1" s="77"/>
      <c r="O1" s="77"/>
    </row>
    <row r="2" spans="2:15">
      <c r="D2" s="166" t="s">
        <v>235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2:15" ht="15.75" customHeight="1" thickBot="1"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2:15" ht="15.75" customHeight="1" thickBot="1">
      <c r="D4" s="195" t="s">
        <v>229</v>
      </c>
      <c r="E4" s="196"/>
      <c r="F4" s="82"/>
      <c r="G4" s="165" t="s">
        <v>231</v>
      </c>
      <c r="H4" s="165"/>
      <c r="I4" s="165"/>
      <c r="J4" s="165"/>
      <c r="K4" s="165"/>
      <c r="L4" s="165"/>
      <c r="M4" s="165"/>
      <c r="N4" s="165"/>
      <c r="O4" s="165"/>
    </row>
    <row r="5" spans="2:15" ht="15.75" customHeight="1">
      <c r="D5" s="164" t="s">
        <v>230</v>
      </c>
      <c r="E5" s="155"/>
      <c r="F5" s="155"/>
      <c r="G5" s="165"/>
      <c r="H5" s="165"/>
      <c r="I5" s="165"/>
      <c r="J5" s="165"/>
      <c r="K5" s="165"/>
      <c r="L5" s="165"/>
      <c r="M5" s="165"/>
      <c r="N5" s="165"/>
      <c r="O5" s="165"/>
    </row>
    <row r="6" spans="2:15" ht="15.75">
      <c r="D6" s="73"/>
      <c r="E6" s="74"/>
      <c r="F6"/>
      <c r="G6"/>
      <c r="H6"/>
      <c r="I6" s="74"/>
      <c r="J6" s="75"/>
      <c r="K6" s="74"/>
      <c r="L6"/>
      <c r="M6"/>
      <c r="N6"/>
      <c r="O6"/>
    </row>
    <row r="7" spans="2:15" s="134" customFormat="1" ht="15.75">
      <c r="D7" s="161"/>
      <c r="E7" s="162"/>
      <c r="F7" s="162"/>
      <c r="G7" s="162"/>
      <c r="H7" s="162"/>
      <c r="I7" s="162"/>
      <c r="J7" s="163"/>
      <c r="K7" s="162"/>
      <c r="L7" s="162"/>
      <c r="M7" s="162"/>
      <c r="N7" s="162"/>
      <c r="O7" s="162"/>
    </row>
    <row r="8" spans="2:15" s="167" customFormat="1" ht="16.5" thickBot="1">
      <c r="D8" s="168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69"/>
    </row>
    <row r="9" spans="2:15" ht="18.75" thickBot="1">
      <c r="D9" s="78" t="s">
        <v>199</v>
      </c>
      <c r="E9" s="79"/>
      <c r="F9" s="80"/>
      <c r="G9" s="80"/>
      <c r="I9" s="82"/>
      <c r="J9" s="83" t="s">
        <v>221</v>
      </c>
      <c r="K9" s="80"/>
      <c r="L9" s="84"/>
      <c r="M9" s="84"/>
      <c r="N9" s="80"/>
      <c r="O9" s="85"/>
    </row>
    <row r="10" spans="2:15" ht="17.25">
      <c r="D10" s="73"/>
      <c r="E10" s="79"/>
      <c r="F10" s="80"/>
      <c r="G10" s="80"/>
      <c r="H10" s="80"/>
      <c r="I10" s="80"/>
      <c r="J10" s="86" t="s">
        <v>222</v>
      </c>
      <c r="K10" s="80"/>
      <c r="L10" s="80"/>
      <c r="M10" s="80"/>
      <c r="N10" s="80"/>
      <c r="O10" s="80"/>
    </row>
    <row r="11" spans="2:15" ht="17.25">
      <c r="D11" s="73">
        <v>1</v>
      </c>
      <c r="E11" s="87" t="s">
        <v>200</v>
      </c>
      <c r="F11" s="88"/>
      <c r="G11" s="80"/>
      <c r="H11" s="80"/>
      <c r="I11" s="80"/>
      <c r="J11" s="89"/>
      <c r="K11" s="80"/>
      <c r="L11" s="80"/>
      <c r="M11" s="80"/>
      <c r="N11" s="80"/>
      <c r="O11" s="80"/>
    </row>
    <row r="12" spans="2:15" ht="15" thickBot="1">
      <c r="D12" s="90"/>
      <c r="E12" s="88"/>
      <c r="F12" s="91"/>
      <c r="G12" s="92"/>
      <c r="H12" s="92" t="s">
        <v>201</v>
      </c>
      <c r="I12" s="93"/>
      <c r="J12" s="94">
        <v>0.3</v>
      </c>
      <c r="K12" s="95"/>
      <c r="L12" s="95"/>
      <c r="M12" s="95"/>
      <c r="N12" s="95"/>
      <c r="O12" s="96"/>
    </row>
    <row r="13" spans="2:15" ht="27" customHeight="1" thickBot="1">
      <c r="B13" t="s">
        <v>202</v>
      </c>
      <c r="D13" s="73"/>
      <c r="E13" s="87"/>
      <c r="F13" s="97">
        <v>1</v>
      </c>
      <c r="G13" s="98" t="s">
        <v>203</v>
      </c>
      <c r="H13" s="99"/>
      <c r="I13" s="99"/>
      <c r="J13" s="99"/>
      <c r="K13" s="99"/>
      <c r="L13" s="99"/>
      <c r="M13" s="99"/>
      <c r="N13" s="99"/>
      <c r="O13" s="100"/>
    </row>
    <row r="14" spans="2:15" ht="21" customHeight="1">
      <c r="B14">
        <v>0</v>
      </c>
      <c r="D14" s="73"/>
      <c r="E14" s="101"/>
      <c r="F14" s="102" t="s">
        <v>219</v>
      </c>
      <c r="G14" s="103" t="s">
        <v>204</v>
      </c>
      <c r="H14" s="104"/>
      <c r="I14" s="104"/>
      <c r="J14" s="104"/>
      <c r="K14" s="104"/>
      <c r="L14" s="104"/>
      <c r="M14" s="104"/>
      <c r="N14" s="104"/>
      <c r="O14" s="105"/>
    </row>
    <row r="15" spans="2:15" ht="21" customHeight="1">
      <c r="B15">
        <v>4</v>
      </c>
      <c r="D15" s="73"/>
      <c r="E15" s="101"/>
      <c r="F15" s="106" t="s">
        <v>195</v>
      </c>
      <c r="G15" s="107" t="s">
        <v>205</v>
      </c>
      <c r="H15" s="108"/>
      <c r="I15" s="108"/>
      <c r="J15" s="108"/>
      <c r="K15" s="108"/>
      <c r="L15" s="108"/>
      <c r="M15" s="108"/>
      <c r="N15" s="108"/>
      <c r="O15" s="109"/>
    </row>
    <row r="16" spans="2:15" ht="21" customHeight="1">
      <c r="B16">
        <v>7</v>
      </c>
      <c r="D16" s="73"/>
      <c r="E16" s="101"/>
      <c r="F16" s="106" t="s">
        <v>196</v>
      </c>
      <c r="G16" s="107" t="s">
        <v>206</v>
      </c>
      <c r="H16" s="108"/>
      <c r="I16" s="108"/>
      <c r="J16" s="108"/>
      <c r="K16" s="108"/>
      <c r="L16" s="108"/>
      <c r="M16" s="108"/>
      <c r="N16" s="108"/>
      <c r="O16" s="109"/>
    </row>
    <row r="17" spans="1:15" ht="21" customHeight="1">
      <c r="B17">
        <v>10</v>
      </c>
      <c r="D17" s="73"/>
      <c r="E17" s="101"/>
      <c r="F17" s="106" t="s">
        <v>197</v>
      </c>
      <c r="G17" s="107" t="s">
        <v>207</v>
      </c>
      <c r="H17" s="108"/>
      <c r="I17" s="108"/>
      <c r="J17" s="108"/>
      <c r="K17" s="108"/>
      <c r="L17" s="108"/>
      <c r="M17" s="108"/>
      <c r="N17" s="108"/>
      <c r="O17" s="109"/>
    </row>
    <row r="18" spans="1:15" ht="21" customHeight="1">
      <c r="B18">
        <v>13</v>
      </c>
      <c r="D18" s="73"/>
      <c r="E18" s="101"/>
      <c r="F18" s="110" t="s">
        <v>198</v>
      </c>
      <c r="G18" s="111" t="s">
        <v>208</v>
      </c>
      <c r="H18" s="112"/>
      <c r="I18" s="112"/>
      <c r="J18" s="112"/>
      <c r="K18" s="112"/>
      <c r="L18" s="112"/>
      <c r="M18" s="112"/>
      <c r="N18" s="112"/>
      <c r="O18" s="113"/>
    </row>
    <row r="19" spans="1:15">
      <c r="A19" s="1"/>
      <c r="B19" s="1"/>
      <c r="C19" s="1"/>
      <c r="D19" s="114"/>
      <c r="E19" s="115"/>
      <c r="F19" s="116" t="s">
        <v>209</v>
      </c>
      <c r="G19" s="117" t="s">
        <v>210</v>
      </c>
      <c r="H19" s="118"/>
      <c r="I19" s="118"/>
      <c r="J19" s="119"/>
      <c r="K19" s="120" t="s">
        <v>211</v>
      </c>
      <c r="L19" s="32"/>
      <c r="M19" s="1"/>
      <c r="N19" s="1"/>
      <c r="O19" s="1"/>
    </row>
    <row r="20" spans="1:15">
      <c r="A20" s="1"/>
      <c r="B20" s="1"/>
      <c r="C20" s="1"/>
      <c r="D20" s="114"/>
      <c r="E20" s="115"/>
      <c r="F20" s="116"/>
      <c r="G20" s="116"/>
      <c r="H20" s="118"/>
      <c r="I20" s="160"/>
      <c r="J20" s="160"/>
      <c r="K20" s="120"/>
      <c r="L20" s="32"/>
      <c r="M20" s="1"/>
      <c r="N20" s="1"/>
      <c r="O20" s="1"/>
    </row>
    <row r="21" spans="1:15">
      <c r="A21" s="1"/>
      <c r="B21" s="1"/>
      <c r="C21" s="1"/>
      <c r="D21" s="1"/>
      <c r="E21" s="1"/>
      <c r="F21" s="27" t="str">
        <f>IF(緑の計算!P3="","",緑の計算!P3)</f>
        <v>外構緑化指数</v>
      </c>
      <c r="G21" s="121" t="e">
        <f>IF(緑の計算!Q3="","",緑の計算!Q3)</f>
        <v>#DIV/0!</v>
      </c>
      <c r="H21" s="122" t="e">
        <f>IF(緑の計算!R3="","",緑の計算!R3)</f>
        <v>#DIV/0!</v>
      </c>
      <c r="I21" t="str">
        <f>IF(緑の計算!S3="","",緑の計算!S3)</f>
        <v/>
      </c>
      <c r="J21" s="27" t="str">
        <f>IF(緑の計算!T3="","",緑の計算!T3)</f>
        <v>各面積（㎡）</v>
      </c>
      <c r="K21" s="32" t="str">
        <f>IF(緑の計算!U3="","",緑の計算!U3)</f>
        <v/>
      </c>
      <c r="L21" s="27" t="str">
        <f>IF(緑の計算!V3="","",緑の計算!V3)</f>
        <v>外構面積</v>
      </c>
      <c r="M21" s="123">
        <f>IF(緑の計算!W3="","",緑の計算!W3)</f>
        <v>0</v>
      </c>
      <c r="N21" s="27" t="str">
        <f>IF(緑の計算!X3="","",緑の計算!X3)</f>
        <v>建築面積</v>
      </c>
      <c r="O21" s="123">
        <f>IF(緑の計算!Y3="","",緑の計算!Y3)</f>
        <v>0</v>
      </c>
    </row>
    <row r="22" spans="1:15">
      <c r="A22" s="1"/>
      <c r="B22" s="1"/>
      <c r="C22" s="1"/>
      <c r="D22" s="1"/>
      <c r="E22" s="1"/>
      <c r="F22" s="27" t="str">
        <f>IF(緑の計算!P4="","",緑の計算!P4)</f>
        <v>建物緑化指数</v>
      </c>
      <c r="G22" s="121" t="e">
        <f>IF(緑の計算!Q4="","",緑の計算!Q4)</f>
        <v>#DIV/0!</v>
      </c>
      <c r="H22" s="122" t="e">
        <f>IF(緑の計算!R4="","",緑の計算!R4)</f>
        <v>#DIV/0!</v>
      </c>
      <c r="I22" t="str">
        <f>IF(緑の計算!S4="","",緑の計算!S4)</f>
        <v/>
      </c>
      <c r="J22" t="str">
        <f>IF(緑の計算!T4="","",緑の計算!T4)</f>
        <v/>
      </c>
      <c r="K22" s="32" t="str">
        <f>IF(緑の計算!U4="","",緑の計算!U4)</f>
        <v/>
      </c>
      <c r="L22" s="27" t="str">
        <f>IF(緑の計算!V4="","",緑の計算!V4)</f>
        <v>中高木の樹冠の水平投影面積</v>
      </c>
      <c r="M22" s="123">
        <f>IF(緑の計算!W4="","",緑の計算!W4)</f>
        <v>0</v>
      </c>
      <c r="N22" s="27" t="str">
        <f>IF(緑の計算!X4="","",緑の計算!X4)</f>
        <v>屋上緑化面積</v>
      </c>
      <c r="O22" s="123">
        <f>IF(緑の計算!Y4="","",緑の計算!Y4)</f>
        <v>0</v>
      </c>
    </row>
    <row r="23" spans="1:15">
      <c r="A23" s="1"/>
      <c r="B23" s="1"/>
      <c r="C23" s="1"/>
      <c r="D23" s="1"/>
      <c r="E23" s="1"/>
      <c r="F23" s="27" t="str">
        <f>IF(緑の計算!P5="","",緑の計算!P5)</f>
        <v/>
      </c>
      <c r="G23" s="1" t="str">
        <f>IF(緑の計算!Q5="","",緑の計算!Q5)</f>
        <v/>
      </c>
      <c r="H23" s="1" t="str">
        <f>IF(緑の計算!R5="","",緑の計算!R5)</f>
        <v/>
      </c>
      <c r="I23" s="1" t="str">
        <f>IF(緑の計算!S5="","",緑の計算!S5)</f>
        <v/>
      </c>
      <c r="J23" s="1" t="str">
        <f>IF(緑の計算!T5="","",緑の計算!T5)</f>
        <v/>
      </c>
      <c r="K23" s="32" t="str">
        <f>IF(緑の計算!U5="","",緑の計算!U5)</f>
        <v/>
      </c>
      <c r="L23" s="27" t="str">
        <f>IF(緑の計算!V5="","",緑の計算!V5)</f>
        <v>低木・地被等の植栽面積</v>
      </c>
      <c r="M23" s="123">
        <f>IF(緑の計算!W5="","",緑の計算!W5)</f>
        <v>0</v>
      </c>
      <c r="N23" s="27" t="str">
        <f>IF(緑の計算!X5="","",緑の計算!X5)</f>
        <v>壁面緑化面積</v>
      </c>
      <c r="O23" s="123">
        <f>IF(緑の計算!Y5="","",緑の計算!Y5)</f>
        <v>0</v>
      </c>
    </row>
    <row r="24" spans="1:15" ht="13.5" customHeight="1"/>
    <row r="25" spans="1:15" s="134" customFormat="1" ht="13.5" customHeight="1"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spans="1:15" s="167" customFormat="1" ht="13.5" customHeight="1"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</row>
    <row r="27" spans="1:15" ht="21.75" customHeight="1">
      <c r="D27" s="73">
        <v>3.2</v>
      </c>
      <c r="E27" s="87" t="s">
        <v>213</v>
      </c>
      <c r="F27" s="88"/>
      <c r="G27" s="74"/>
      <c r="H27" s="74"/>
      <c r="I27" s="74"/>
      <c r="J27" s="75"/>
      <c r="K27" s="74"/>
      <c r="L27" s="74"/>
      <c r="M27" s="74"/>
      <c r="N27" s="74"/>
      <c r="O27" s="74"/>
    </row>
    <row r="28" spans="1:15" ht="14.25" thickBot="1">
      <c r="D28" s="84"/>
      <c r="E28" s="74"/>
      <c r="F28" s="91"/>
      <c r="G28" s="92"/>
      <c r="H28" s="92"/>
      <c r="I28" s="93" t="s">
        <v>201</v>
      </c>
      <c r="J28" s="94">
        <v>0</v>
      </c>
      <c r="K28" s="95"/>
      <c r="L28" s="95"/>
      <c r="M28" s="95"/>
      <c r="N28" s="95"/>
      <c r="O28" s="96"/>
    </row>
    <row r="29" spans="1:15" ht="27" customHeight="1" thickBot="1">
      <c r="B29" t="s">
        <v>202</v>
      </c>
      <c r="D29" s="73"/>
      <c r="E29" s="101"/>
      <c r="F29" s="97">
        <v>1</v>
      </c>
      <c r="G29" s="125" t="s">
        <v>203</v>
      </c>
      <c r="H29" s="99"/>
      <c r="I29" s="99"/>
      <c r="J29" s="99"/>
      <c r="K29" s="99"/>
      <c r="L29" s="99"/>
      <c r="M29" s="99"/>
      <c r="N29" s="99"/>
      <c r="O29" s="126"/>
    </row>
    <row r="30" spans="1:15" ht="21" customHeight="1">
      <c r="B30">
        <v>0</v>
      </c>
      <c r="D30" s="73"/>
      <c r="E30" s="101"/>
      <c r="F30" s="102" t="s">
        <v>219</v>
      </c>
      <c r="G30" s="197" t="s">
        <v>214</v>
      </c>
      <c r="H30" s="198"/>
      <c r="I30" s="198"/>
      <c r="J30" s="198"/>
      <c r="K30" s="198"/>
      <c r="L30" s="198"/>
      <c r="M30" s="198"/>
      <c r="N30" s="198"/>
      <c r="O30" s="199"/>
    </row>
    <row r="31" spans="1:15" ht="21" customHeight="1">
      <c r="B31">
        <v>1</v>
      </c>
      <c r="D31" s="73"/>
      <c r="E31" s="101"/>
      <c r="F31" s="106" t="s">
        <v>195</v>
      </c>
      <c r="G31" s="200" t="s">
        <v>215</v>
      </c>
      <c r="H31" s="201"/>
      <c r="I31" s="201"/>
      <c r="J31" s="201"/>
      <c r="K31" s="201"/>
      <c r="L31" s="201"/>
      <c r="M31" s="201"/>
      <c r="N31" s="201"/>
      <c r="O31" s="202"/>
    </row>
    <row r="32" spans="1:15" ht="21" customHeight="1">
      <c r="B32">
        <v>6</v>
      </c>
      <c r="D32" s="73"/>
      <c r="E32" s="101"/>
      <c r="F32" s="106" t="s">
        <v>196</v>
      </c>
      <c r="G32" s="200" t="s">
        <v>216</v>
      </c>
      <c r="H32" s="201"/>
      <c r="I32" s="201"/>
      <c r="J32" s="201"/>
      <c r="K32" s="201"/>
      <c r="L32" s="201"/>
      <c r="M32" s="201"/>
      <c r="N32" s="201"/>
      <c r="O32" s="202"/>
    </row>
    <row r="33" spans="2:15" ht="21" customHeight="1">
      <c r="B33">
        <v>12</v>
      </c>
      <c r="D33" s="73"/>
      <c r="E33" s="101"/>
      <c r="F33" s="106" t="s">
        <v>197</v>
      </c>
      <c r="G33" s="200" t="s">
        <v>217</v>
      </c>
      <c r="H33" s="201"/>
      <c r="I33" s="201"/>
      <c r="J33" s="201"/>
      <c r="K33" s="201"/>
      <c r="L33" s="201"/>
      <c r="M33" s="201"/>
      <c r="N33" s="201"/>
      <c r="O33" s="202"/>
    </row>
    <row r="34" spans="2:15" ht="15.75">
      <c r="B34">
        <v>18</v>
      </c>
      <c r="D34" s="73"/>
      <c r="E34" s="101"/>
      <c r="F34" s="110" t="s">
        <v>198</v>
      </c>
      <c r="G34" s="192" t="s">
        <v>218</v>
      </c>
      <c r="H34" s="193"/>
      <c r="I34" s="193"/>
      <c r="J34" s="193"/>
      <c r="K34" s="193"/>
      <c r="L34" s="193"/>
      <c r="M34" s="193"/>
      <c r="N34" s="193"/>
      <c r="O34" s="194"/>
    </row>
    <row r="35" spans="2:15" ht="15.75">
      <c r="D35" s="73"/>
      <c r="E35" s="101"/>
      <c r="F35" s="116" t="s">
        <v>209</v>
      </c>
      <c r="G35" s="117" t="s">
        <v>212</v>
      </c>
      <c r="H35" s="118"/>
      <c r="I35" s="118"/>
      <c r="J35" s="119"/>
      <c r="K35" s="120" t="s">
        <v>211</v>
      </c>
      <c r="L35"/>
      <c r="M35"/>
      <c r="N35"/>
      <c r="O35"/>
    </row>
    <row r="36" spans="2:15" ht="15.75">
      <c r="D36" s="73"/>
      <c r="E36" s="101"/>
      <c r="F36" s="116"/>
      <c r="G36" s="116"/>
      <c r="H36" s="118"/>
      <c r="I36" s="160"/>
      <c r="J36" s="160"/>
      <c r="K36" s="120"/>
      <c r="L36"/>
      <c r="M36"/>
      <c r="N36"/>
      <c r="O36"/>
    </row>
    <row r="37" spans="2:15">
      <c r="D37"/>
      <c r="E37"/>
      <c r="F37" s="32" t="str">
        <f>IF(緑の計算!P10="","",緑の計算!P10)</f>
        <v>　空地率</v>
      </c>
      <c r="G37" t="str">
        <f>IF(緑の計算!Q10="","",緑の計算!Q10)</f>
        <v/>
      </c>
      <c r="H37" s="121" t="e">
        <f>IF(緑の計算!R10="","",緑の計算!R10)</f>
        <v>#DIV/0!</v>
      </c>
      <c r="I37" t="str">
        <f>IF(緑の計算!S10="","",緑の計算!S10)</f>
        <v/>
      </c>
      <c r="J37" t="str">
        <f>IF(緑の計算!T10="","",緑の計算!T10)</f>
        <v/>
      </c>
      <c r="K37" t="str">
        <f>IF(緑の計算!U10="","",緑の計算!U10)</f>
        <v/>
      </c>
      <c r="L37" t="str">
        <f>IF(緑の計算!V10="","",緑の計算!V10)</f>
        <v/>
      </c>
      <c r="M37" t="str">
        <f>IF(緑の計算!W10="","",緑の計算!W10)</f>
        <v/>
      </c>
      <c r="N37" t="str">
        <f>IF(緑の計算!X10="","",緑の計算!X10)</f>
        <v/>
      </c>
      <c r="O37" t="str">
        <f>IF(緑の計算!Y10="","",緑の計算!Y10)</f>
        <v/>
      </c>
    </row>
    <row r="38" spans="2:15">
      <c r="D38"/>
      <c r="E38"/>
      <c r="F38" s="32" t="str">
        <f>IF(緑の計算!P11="","",緑の計算!P11)</f>
        <v/>
      </c>
      <c r="G38" t="str">
        <f>IF(緑の計算!Q11="","",緑の計算!Q11)</f>
        <v/>
      </c>
      <c r="H38" s="1" t="str">
        <f>IF(緑の計算!R11="","",緑の計算!R11)</f>
        <v/>
      </c>
      <c r="I38" s="47" t="str">
        <f>IF(緑の計算!S11="","",緑の計算!S11)</f>
        <v>対策面積率</v>
      </c>
      <c r="J38" s="47" t="str">
        <f>IF(緑の計算!T11="","",緑の計算!T11)</f>
        <v>緑被率</v>
      </c>
      <c r="K38" s="64" t="str">
        <f>IF(緑の計算!U11="","",緑の計算!U11)</f>
        <v>水被率/保水面積率</v>
      </c>
      <c r="L38" s="60" t="str">
        <f>IF(緑の計算!V11="","",緑の計算!V11)</f>
        <v>再帰性反射対策率</v>
      </c>
      <c r="M38" s="35" t="str">
        <f>IF(緑の計算!W11="","",緑の計算!W11)</f>
        <v>中高木の水平投影面積率</v>
      </c>
      <c r="N38" s="35" t="str">
        <f>IF(緑の計算!X11="","",緑の計算!X11)</f>
        <v>ピロティ等の水平投影面積率</v>
      </c>
      <c r="O38" s="47" t="str">
        <f>IF(緑の計算!Y11="","",緑の計算!Y11)</f>
        <v>舗装面積率</v>
      </c>
    </row>
    <row r="39" spans="2:15">
      <c r="D39"/>
      <c r="E39"/>
      <c r="F39" s="32" t="str">
        <f>IF(緑の計算!P14="","",緑の計算!P14)</f>
        <v>　水平投影面積率</v>
      </c>
      <c r="G39" t="str">
        <f>IF(緑の計算!Q14="","",緑の計算!Q14)</f>
        <v/>
      </c>
      <c r="H39" s="121" t="e">
        <f>IF(緑の計算!R14="","",緑の計算!R14)</f>
        <v>#DIV/0!</v>
      </c>
      <c r="I39" s="128" t="e">
        <f>IF(緑の計算!S14="","",緑の計算!S14)</f>
        <v>#DIV/0!</v>
      </c>
      <c r="J39" s="128" t="str">
        <f>IF(緑の計算!T14="","",緑の計算!T14)</f>
        <v/>
      </c>
      <c r="K39" s="128" t="str">
        <f>IF(緑の計算!U14="","",緑の計算!U14)</f>
        <v/>
      </c>
      <c r="L39" s="128" t="str">
        <f>IF(緑の計算!V14="","",緑の計算!V14)</f>
        <v/>
      </c>
      <c r="M39" s="128" t="e">
        <f>IF(緑の計算!W14="","",緑の計算!W14)</f>
        <v>#DIV/0!</v>
      </c>
      <c r="N39" s="128" t="e">
        <f>IF(緑の計算!X14="","",緑の計算!X14)</f>
        <v>#DIV/0!</v>
      </c>
      <c r="O39" s="128" t="str">
        <f>IF(緑の計算!Y14="","",緑の計算!Y14)</f>
        <v/>
      </c>
    </row>
    <row r="40" spans="2:15">
      <c r="D40"/>
      <c r="E40"/>
      <c r="F40" s="32" t="str">
        <f>IF(緑の計算!P15="","",緑の計算!P15)</f>
        <v>　地表面対策面積率</v>
      </c>
      <c r="G40" t="str">
        <f>IF(緑の計算!Q15="","",緑の計算!Q15)</f>
        <v/>
      </c>
      <c r="H40" s="121" t="e">
        <f>IF(緑の計算!R15="","",緑の計算!R15)</f>
        <v>#DIV/0!</v>
      </c>
      <c r="I40" s="128" t="e">
        <f>IF(緑の計算!S15="","",緑の計算!S15)</f>
        <v>#DIV/0!</v>
      </c>
      <c r="J40" s="128" t="e">
        <f>IF(緑の計算!T15="","",緑の計算!T15)</f>
        <v>#DIV/0!</v>
      </c>
      <c r="K40" s="128" t="e">
        <f>IF(緑の計算!U15="","",緑の計算!U15)</f>
        <v>#DIV/0!</v>
      </c>
      <c r="L40" s="128" t="str">
        <f>IF(緑の計算!V15="","",緑の計算!V15)</f>
        <v/>
      </c>
      <c r="M40" s="128" t="e">
        <f>IF(緑の計算!W15="","",緑の計算!W15)</f>
        <v>#DIV/0!</v>
      </c>
      <c r="N40" s="128" t="str">
        <f>IF(緑の計算!X15="","",緑の計算!X15)</f>
        <v/>
      </c>
      <c r="O40" s="128" t="str">
        <f>IF(緑の計算!Y15="","",緑の計算!Y15)</f>
        <v/>
      </c>
    </row>
    <row r="41" spans="2:15">
      <c r="D41"/>
      <c r="E41"/>
      <c r="F41" s="32" t="str">
        <f>IF(緑の計算!P16="","",緑の計算!P16)</f>
        <v>　舗装面積率</v>
      </c>
      <c r="G41" t="str">
        <f>IF(緑の計算!Q16="","",緑の計算!Q16)</f>
        <v/>
      </c>
      <c r="H41" s="121" t="e">
        <f>IF(緑の計算!R16="","",緑の計算!R16)</f>
        <v>#DIV/0!</v>
      </c>
      <c r="I41" s="128" t="e">
        <f>IF(緑の計算!S16="","",緑の計算!S16)</f>
        <v>#DIV/0!</v>
      </c>
      <c r="J41" s="128" t="str">
        <f>IF(緑の計算!T16="","",緑の計算!T16)</f>
        <v/>
      </c>
      <c r="K41" s="128" t="str">
        <f>IF(緑の計算!U16="","",緑の計算!U16)</f>
        <v/>
      </c>
      <c r="L41" s="128" t="str">
        <f>IF(緑の計算!V16="","",緑の計算!V16)</f>
        <v/>
      </c>
      <c r="M41" s="128" t="str">
        <f>IF(緑の計算!W16="","",緑の計算!W16)</f>
        <v/>
      </c>
      <c r="N41" s="128" t="str">
        <f>IF(緑の計算!X16="","",緑の計算!X16)</f>
        <v/>
      </c>
      <c r="O41" s="128" t="e">
        <f>IF(緑の計算!Y16="","",緑の計算!Y16)</f>
        <v>#DIV/0!</v>
      </c>
    </row>
    <row r="42" spans="2:15">
      <c r="D42"/>
      <c r="E42"/>
      <c r="F42" s="32" t="str">
        <f>IF(緑の計算!P17="","",緑の計算!P17)</f>
        <v>　外壁面対策面積率</v>
      </c>
      <c r="G42" t="str">
        <f>IF(緑の計算!Q17="","",緑の計算!Q17)</f>
        <v/>
      </c>
      <c r="H42" s="121" t="e">
        <f>IF(緑の計算!R17="","",緑の計算!R17)</f>
        <v>#DIV/0!</v>
      </c>
      <c r="I42" s="128" t="e">
        <f>IF(緑の計算!S17="","",緑の計算!S17)</f>
        <v>#DIV/0!</v>
      </c>
      <c r="J42" s="128" t="e">
        <f>IF(緑の計算!T17="","",緑の計算!T17)</f>
        <v>#DIV/0!</v>
      </c>
      <c r="K42" s="128" t="e">
        <f>IF(緑の計算!U17="","",緑の計算!U17)</f>
        <v>#DIV/0!</v>
      </c>
      <c r="L42" s="128" t="e">
        <f>IF(緑の計算!V17="","",緑の計算!V17)</f>
        <v>#DIV/0!</v>
      </c>
      <c r="M42" s="128" t="str">
        <f>IF(緑の計算!W17="","",緑の計算!W17)</f>
        <v/>
      </c>
      <c r="N42" s="128" t="str">
        <f>IF(緑の計算!X17="","",緑の計算!X17)</f>
        <v/>
      </c>
      <c r="O42" s="128" t="str">
        <f>IF(緑の計算!Y17="","",緑の計算!Y17)</f>
        <v/>
      </c>
    </row>
    <row r="43" spans="2:15">
      <c r="D43"/>
      <c r="E43"/>
      <c r="F43" s="32" t="str">
        <f>IF(緑の計算!P18="","",緑の計算!P18)</f>
        <v/>
      </c>
      <c r="G43" t="str">
        <f>IF(緑の計算!Q18="","",緑の計算!Q18)</f>
        <v/>
      </c>
      <c r="H43" t="str">
        <f>IF(緑の計算!R18="","",緑の計算!R18)</f>
        <v/>
      </c>
      <c r="I43" s="35" t="str">
        <f>IF(緑の計算!S18="","",緑の計算!S18)</f>
        <v>面積</v>
      </c>
      <c r="J43" s="35" t="str">
        <f>IF(緑の計算!T18="","",緑の計算!T18)</f>
        <v>緑地</v>
      </c>
      <c r="K43" s="60" t="str">
        <f>IF(緑の計算!U18="","",緑の計算!U18)</f>
        <v>水面/保水性対策面</v>
      </c>
      <c r="L43" s="60" t="str">
        <f>IF(緑の計算!V18="","",緑の計算!V18)</f>
        <v>再帰性反射対策面</v>
      </c>
      <c r="M43" s="35" t="str">
        <f>IF(緑の計算!W18="","",緑の計算!W18)</f>
        <v>中高木の水平投影面</v>
      </c>
      <c r="N43" s="35" t="str">
        <f>IF(緑の計算!X18="","",緑の計算!X18)</f>
        <v>ピロティ等の水平投影面</v>
      </c>
      <c r="O43" s="35" t="str">
        <f>IF(緑の計算!Y18="","",緑の計算!Y18)</f>
        <v>舗装面積</v>
      </c>
    </row>
    <row r="44" spans="2:15">
      <c r="D44"/>
      <c r="E44"/>
      <c r="F44" s="32" t="str">
        <f>IF(緑の計算!P19="","",緑の計算!P19)</f>
        <v/>
      </c>
      <c r="G44" s="32" t="str">
        <f>IF(緑の計算!Q19="","",緑の計算!Q19)</f>
        <v>各面積（㎡）</v>
      </c>
      <c r="H44" s="27" t="str">
        <f>IF(緑の計算!R19="","",緑の計算!R19)</f>
        <v>地表</v>
      </c>
      <c r="I44" s="133">
        <f>IF(緑の計算!S19="","",緑の計算!S19)</f>
        <v>0</v>
      </c>
      <c r="J44" s="25">
        <f>IF(緑の計算!T19="","",緑の計算!T19)</f>
        <v>0</v>
      </c>
      <c r="K44" s="123">
        <f>IF(緑の計算!U19="","",緑の計算!U19)</f>
        <v>0</v>
      </c>
      <c r="L44" s="129" t="str">
        <f>IF(緑の計算!V19="","",緑の計算!V19)</f>
        <v/>
      </c>
      <c r="M44" s="129">
        <f>IF(緑の計算!W19="","",緑の計算!W19)</f>
        <v>0</v>
      </c>
      <c r="N44" s="123">
        <f>IF(緑の計算!X19="","",緑の計算!X19)</f>
        <v>0</v>
      </c>
      <c r="O44" s="123">
        <f>IF(緑の計算!Y19="","",緑の計算!Y19)</f>
        <v>0</v>
      </c>
    </row>
    <row r="45" spans="2:15" ht="18.75" hidden="1" customHeight="1">
      <c r="D45"/>
      <c r="E45"/>
      <c r="F45" s="32" t="str">
        <f>IF(緑の計算!P20="","",緑の計算!P20)</f>
        <v/>
      </c>
      <c r="G45" t="str">
        <f>IF(緑の計算!Q20="","",緑の計算!Q20)</f>
        <v/>
      </c>
      <c r="H45" s="27" t="str">
        <f>IF(緑の計算!R20="","",緑の計算!R20)</f>
        <v/>
      </c>
      <c r="I45" s="123" t="str">
        <f>IF(緑の計算!S20="","",緑の計算!S20)</f>
        <v/>
      </c>
      <c r="J45" s="130" t="str">
        <f>IF(緑の計算!T20="","",緑の計算!T20)</f>
        <v/>
      </c>
      <c r="K45" s="131" t="str">
        <f>IF(緑の計算!U20="","",緑の計算!U20)</f>
        <v/>
      </c>
      <c r="L45" s="131" t="str">
        <f>IF(緑の計算!V20="","",緑の計算!V20)</f>
        <v/>
      </c>
      <c r="M45" s="131" t="str">
        <f>IF(緑の計算!W20="","",緑の計算!W20)</f>
        <v/>
      </c>
      <c r="N45" s="131" t="str">
        <f>IF(緑の計算!X20="","",緑の計算!X20)</f>
        <v/>
      </c>
      <c r="O45" s="131" t="str">
        <f>IF(緑の計算!Y20="","",緑の計算!Y20)</f>
        <v/>
      </c>
    </row>
    <row r="46" spans="2:15">
      <c r="D46"/>
      <c r="E46"/>
      <c r="F46" s="32" t="str">
        <f>IF(緑の計算!P21="","",緑の計算!P21)</f>
        <v/>
      </c>
      <c r="G46" t="str">
        <f>IF(緑の計算!Q21="","",緑の計算!Q21)</f>
        <v/>
      </c>
      <c r="H46" s="27" t="str">
        <f>IF(緑の計算!R21="","",緑の計算!R21)</f>
        <v>外壁</v>
      </c>
      <c r="I46" s="123">
        <f>IF(緑の計算!S21="","",緑の計算!S21)</f>
        <v>0</v>
      </c>
      <c r="J46" s="129">
        <f>IF(緑の計算!T21="","",緑の計算!T21)</f>
        <v>0</v>
      </c>
      <c r="K46" s="123">
        <f>IF(緑の計算!U21="","",緑の計算!U21)</f>
        <v>0</v>
      </c>
      <c r="L46" s="123" t="str">
        <f>IF(緑の計算!V21="","",緑の計算!V21)</f>
        <v/>
      </c>
      <c r="M46" s="129" t="str">
        <f>IF(緑の計算!W21="","",緑の計算!W21)</f>
        <v/>
      </c>
      <c r="N46" s="129" t="str">
        <f>IF(緑の計算!X21="","",緑の計算!X21)</f>
        <v/>
      </c>
      <c r="O46" s="129" t="str">
        <f>IF(緑の計算!Y21="","",緑の計算!Y21)</f>
        <v/>
      </c>
    </row>
    <row r="47" spans="2:15" ht="13.5" customHeight="1"/>
    <row r="48" spans="2:15" s="134" customFormat="1" ht="13.5" customHeight="1"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</row>
    <row r="49" spans="2:15" ht="13.5" customHeight="1" thickBot="1"/>
    <row r="50" spans="2:15" ht="18.75" thickBot="1">
      <c r="D50" s="137" t="s">
        <v>220</v>
      </c>
      <c r="E50" s="127"/>
      <c r="F50" s="138"/>
      <c r="G50" s="74"/>
      <c r="H50" s="138"/>
      <c r="I50" s="82"/>
      <c r="J50" s="83" t="s">
        <v>221</v>
      </c>
      <c r="K50" s="83"/>
      <c r="O50" s="139"/>
    </row>
    <row r="51" spans="2:15" ht="15.75">
      <c r="D51" s="73"/>
      <c r="E51" s="127"/>
      <c r="F51" s="138"/>
      <c r="G51" s="74"/>
      <c r="H51" s="138"/>
      <c r="I51" s="138"/>
      <c r="J51" s="86" t="s">
        <v>222</v>
      </c>
      <c r="K51" s="138"/>
      <c r="L51" s="138"/>
      <c r="M51" s="138"/>
      <c r="N51" s="138"/>
      <c r="O51" s="138"/>
    </row>
    <row r="52" spans="2:15" ht="24" customHeight="1">
      <c r="D52" s="140">
        <v>2.2000000000000002</v>
      </c>
      <c r="E52" s="141" t="s">
        <v>223</v>
      </c>
      <c r="F52" s="142"/>
      <c r="G52" s="142"/>
      <c r="H52"/>
      <c r="I52"/>
      <c r="J52" t="str">
        <f>IF(OR(F54=0,J53=0),$L$2,"")</f>
        <v/>
      </c>
      <c r="K52"/>
      <c r="L52"/>
      <c r="M52" s="142"/>
      <c r="N52" s="142"/>
      <c r="O52" s="142"/>
    </row>
    <row r="53" spans="2:15" ht="19.5" customHeight="1" thickBot="1">
      <c r="D53" s="81"/>
      <c r="F53" s="143"/>
      <c r="G53" s="92"/>
      <c r="H53" s="95" t="s">
        <v>201</v>
      </c>
      <c r="I53" s="144"/>
      <c r="J53" s="145">
        <v>0.5</v>
      </c>
      <c r="K53" s="146"/>
      <c r="L53" s="146"/>
      <c r="M53" s="146"/>
      <c r="N53" s="146"/>
      <c r="O53" s="126"/>
    </row>
    <row r="54" spans="2:15" ht="27" customHeight="1" thickBot="1">
      <c r="B54" t="s">
        <v>202</v>
      </c>
      <c r="D54" s="73"/>
      <c r="E54" s="1"/>
      <c r="F54" s="97">
        <v>1</v>
      </c>
      <c r="G54" s="147" t="s">
        <v>203</v>
      </c>
      <c r="H54" s="99"/>
      <c r="I54" s="99"/>
      <c r="J54" s="99"/>
      <c r="K54" s="99"/>
      <c r="L54" s="148"/>
      <c r="M54" s="99"/>
      <c r="N54" s="99"/>
      <c r="O54" s="126"/>
    </row>
    <row r="55" spans="2:15" ht="21" customHeight="1">
      <c r="B55">
        <v>0</v>
      </c>
      <c r="D55" s="73"/>
      <c r="E55" s="1"/>
      <c r="F55" s="106" t="s">
        <v>219</v>
      </c>
      <c r="G55" s="103" t="s">
        <v>224</v>
      </c>
      <c r="H55" s="104"/>
      <c r="I55" s="104"/>
      <c r="J55" s="104"/>
      <c r="K55" s="104"/>
      <c r="L55" s="104"/>
      <c r="M55" s="104"/>
      <c r="N55" s="104"/>
      <c r="O55" s="105"/>
    </row>
    <row r="56" spans="2:15" ht="21" customHeight="1">
      <c r="B56">
        <v>1</v>
      </c>
      <c r="D56" s="73"/>
      <c r="E56" s="1"/>
      <c r="F56" s="106" t="s">
        <v>195</v>
      </c>
      <c r="G56" s="149" t="s">
        <v>225</v>
      </c>
      <c r="H56" s="150"/>
      <c r="I56" s="150"/>
      <c r="J56" s="150"/>
      <c r="K56" s="150"/>
      <c r="L56" s="150"/>
      <c r="M56" s="150"/>
      <c r="N56" s="108"/>
      <c r="O56" s="109"/>
    </row>
    <row r="57" spans="2:15" ht="21" customHeight="1">
      <c r="B57">
        <v>6</v>
      </c>
      <c r="D57" s="73"/>
      <c r="E57" s="1"/>
      <c r="F57" s="106" t="s">
        <v>196</v>
      </c>
      <c r="G57" s="149" t="s">
        <v>226</v>
      </c>
      <c r="H57" s="150"/>
      <c r="I57" s="150"/>
      <c r="J57" s="150"/>
      <c r="K57" s="150"/>
      <c r="L57" s="150"/>
      <c r="M57" s="150"/>
      <c r="N57" s="108"/>
      <c r="O57" s="109"/>
    </row>
    <row r="58" spans="2:15" ht="21" customHeight="1">
      <c r="B58">
        <v>13</v>
      </c>
      <c r="D58" s="73"/>
      <c r="E58" s="1"/>
      <c r="F58" s="106" t="s">
        <v>197</v>
      </c>
      <c r="G58" s="149" t="s">
        <v>227</v>
      </c>
      <c r="H58" s="150"/>
      <c r="I58" s="150"/>
      <c r="J58" s="150"/>
      <c r="K58" s="150"/>
      <c r="L58" s="150"/>
      <c r="M58" s="150"/>
      <c r="N58" s="108"/>
      <c r="O58" s="109"/>
    </row>
    <row r="59" spans="2:15" ht="21.75" customHeight="1">
      <c r="B59">
        <v>20</v>
      </c>
      <c r="D59" s="73"/>
      <c r="E59" s="1"/>
      <c r="F59" s="110" t="s">
        <v>198</v>
      </c>
      <c r="G59" s="151" t="s">
        <v>228</v>
      </c>
      <c r="H59" s="152"/>
      <c r="I59" s="152"/>
      <c r="J59" s="152"/>
      <c r="K59" s="152"/>
      <c r="L59" s="152"/>
      <c r="M59" s="152"/>
      <c r="N59" s="112"/>
      <c r="O59" s="113"/>
    </row>
    <row r="60" spans="2:15" ht="15.75">
      <c r="D60" s="73"/>
      <c r="E60" s="1"/>
      <c r="F60" s="116" t="s">
        <v>209</v>
      </c>
      <c r="G60" s="117" t="s">
        <v>210</v>
      </c>
      <c r="H60" s="118"/>
      <c r="I60" s="118"/>
      <c r="J60" s="119"/>
      <c r="K60" s="120" t="s">
        <v>211</v>
      </c>
      <c r="L60"/>
      <c r="M60"/>
      <c r="N60"/>
      <c r="O60"/>
    </row>
    <row r="61" spans="2:15" ht="15.75">
      <c r="D61" s="73"/>
      <c r="E61" s="1"/>
      <c r="F61" s="116"/>
      <c r="G61" s="116"/>
      <c r="H61" s="118"/>
      <c r="I61" s="160"/>
      <c r="J61" s="120"/>
      <c r="K61" s="120"/>
      <c r="L61"/>
      <c r="M61"/>
      <c r="N61"/>
      <c r="O61"/>
    </row>
    <row r="62" spans="2:15">
      <c r="D62"/>
      <c r="E62"/>
      <c r="F62" s="32" t="str">
        <f>IF(緑の計算!P25="","",緑の計算!P25)</f>
        <v>　見付面積比</v>
      </c>
      <c r="G62" t="str">
        <f>IF(緑の計算!Q25="","",緑の計算!Q25)</f>
        <v/>
      </c>
      <c r="H62" s="121" t="e">
        <f>IF(緑の計算!R25="","",緑の計算!R25)</f>
        <v>#DIV/0!</v>
      </c>
      <c r="I62" s="27" t="str">
        <f>IF(緑の計算!S25="","",緑の計算!S25)</f>
        <v>見付面積Sb(m2)</v>
      </c>
      <c r="J62" s="153">
        <f>IF(緑の計算!T25="","",緑の計算!T25)</f>
        <v>0</v>
      </c>
      <c r="K62" t="str">
        <f>IF(緑の計算!U25="","",緑の計算!U25)</f>
        <v/>
      </c>
      <c r="L62" s="27" t="str">
        <f>IF(緑の計算!V25="","",緑の計算!V25)</f>
        <v>卓越風向と直交する最大敷地幅Ws(m)</v>
      </c>
      <c r="M62" s="153">
        <f>IF(緑の計算!W25="","",緑の計算!W25)</f>
        <v>0</v>
      </c>
      <c r="N62" s="27" t="str">
        <f>IF(緑の計算!X25="","",緑の計算!X25)</f>
        <v>基準高さHb(m)</v>
      </c>
      <c r="O62" s="153" t="e">
        <f>IF(緑の計算!Y25="","",緑の計算!Y25)</f>
        <v>#DIV/0!</v>
      </c>
    </row>
    <row r="63" spans="2:15">
      <c r="D63"/>
      <c r="E63"/>
      <c r="F63" s="32" t="str">
        <f>IF(緑の計算!P26="","",緑の計算!P26)</f>
        <v>　隣棟間隔指標Rw</v>
      </c>
      <c r="G63" t="str">
        <f>IF(緑の計算!Q26="","",緑の計算!Q26)</f>
        <v/>
      </c>
      <c r="H63" s="153" t="e">
        <f>IF(緑の計算!R26="","",緑の計算!R26)</f>
        <v>#DIV/0!</v>
      </c>
      <c r="I63" s="1" t="str">
        <f>IF(緑の計算!S26="","",緑の計算!S26)</f>
        <v/>
      </c>
      <c r="J63" s="1" t="str">
        <f>IF(緑の計算!T26="","",緑の計算!T26)</f>
        <v/>
      </c>
      <c r="K63" s="1" t="str">
        <f>IF(緑の計算!U26="","",緑の計算!U26)</f>
        <v/>
      </c>
      <c r="L63" s="1" t="str">
        <f>IF(緑の計算!V26="","",緑の計算!V26)</f>
        <v/>
      </c>
      <c r="M63" s="1" t="str">
        <f>IF(緑の計算!W26="","",緑の計算!W26)</f>
        <v/>
      </c>
      <c r="N63" s="1" t="str">
        <f>IF(緑の計算!X26="","",緑の計算!X26)</f>
        <v/>
      </c>
      <c r="O63" s="1" t="str">
        <f>IF(緑の計算!Y26="","",緑の計算!Y26)</f>
        <v/>
      </c>
    </row>
    <row r="64" spans="2:15">
      <c r="D64"/>
      <c r="E64"/>
      <c r="F64" s="32" t="str">
        <f>IF(緑の計算!P27="","",緑の計算!P27)</f>
        <v/>
      </c>
      <c r="G64" s="1" t="str">
        <f>IF(緑の計算!Q27="","",緑の計算!Q27)</f>
        <v/>
      </c>
      <c r="H64" s="1" t="str">
        <f>IF(緑の計算!R27="","",緑の計算!R27)</f>
        <v/>
      </c>
      <c r="I64" s="47" t="str">
        <f>IF(緑の計算!S27="","",緑の計算!S27)</f>
        <v>対策面積率</v>
      </c>
      <c r="J64" s="47" t="str">
        <f>IF(緑の計算!T27="","",緑の計算!T27)</f>
        <v>緑被率</v>
      </c>
      <c r="K64" s="47" t="str">
        <f>IF(緑の計算!U27="","",緑の計算!U27)</f>
        <v>水被率</v>
      </c>
      <c r="L64" s="47" t="str">
        <f>IF(緑の計算!V27="","",緑の計算!V27)</f>
        <v>保水性対策面積率</v>
      </c>
      <c r="M64" s="47" t="str">
        <f>IF(緑の計算!W27="","",緑の計算!W27)</f>
        <v>水平投影面積率</v>
      </c>
      <c r="N64" s="47" t="str">
        <f>IF(緑の計算!X27="","",緑の計算!X27)</f>
        <v>高反射対策面積率</v>
      </c>
      <c r="O64" s="64" t="str">
        <f>IF(緑の計算!Y27="","",緑の計算!Y27)</f>
        <v>再帰性反射対策面率</v>
      </c>
    </row>
    <row r="65" spans="4:18">
      <c r="D65"/>
      <c r="E65"/>
      <c r="F65" s="32" t="str">
        <f>IF(緑の計算!P28="","",緑の計算!P28)</f>
        <v>　地表面対策面積率</v>
      </c>
      <c r="G65" s="1" t="str">
        <f>IF(緑の計算!Q28="","",緑の計算!Q28)</f>
        <v/>
      </c>
      <c r="H65" s="121" t="e">
        <f>IF(緑の計算!R28="","",緑の計算!R28)</f>
        <v>#DIV/0!</v>
      </c>
      <c r="I65" s="154" t="e">
        <f>IF(緑の計算!S28="","",緑の計算!S28)</f>
        <v>#DIV/0!</v>
      </c>
      <c r="J65" s="128" t="e">
        <f>IF(緑の計算!T28="","",緑の計算!T28)</f>
        <v>#DIV/0!</v>
      </c>
      <c r="K65" s="128" t="e">
        <f>IF(緑の計算!U28="","",緑の計算!U28)</f>
        <v>#DIV/0!</v>
      </c>
      <c r="L65" s="128" t="e">
        <f>IF(緑の計算!V28="","",緑の計算!V28)</f>
        <v>#DIV/0!</v>
      </c>
      <c r="M65" s="128" t="e">
        <f>IF(緑の計算!W28="","",緑の計算!W28)</f>
        <v>#DIV/0!</v>
      </c>
      <c r="N65" s="128" t="e">
        <f>IF(緑の計算!X28="","",緑の計算!X28)</f>
        <v>#DIV/0!</v>
      </c>
      <c r="O65" t="str">
        <f>IF(緑の計算!Y28="","",緑の計算!Y28)</f>
        <v/>
      </c>
      <c r="R65" s="155"/>
    </row>
    <row r="66" spans="4:18">
      <c r="D66"/>
      <c r="E66"/>
      <c r="F66" s="32" t="str">
        <f>IF(緑の計算!P29="","",緑の計算!P29)</f>
        <v>　屋根面対策面積率</v>
      </c>
      <c r="G66" s="1" t="str">
        <f>IF(緑の計算!Q29="","",緑の計算!Q29)</f>
        <v/>
      </c>
      <c r="H66" s="121" t="e">
        <f>IF(緑の計算!R29="","",緑の計算!R29)</f>
        <v>#DIV/0!</v>
      </c>
      <c r="I66" s="154" t="e">
        <f>IF(緑の計算!S29="","",緑の計算!S29)</f>
        <v>#DIV/0!</v>
      </c>
      <c r="J66" s="128" t="e">
        <f>IF(緑の計算!T29="","",緑の計算!T29)</f>
        <v>#DIV/0!</v>
      </c>
      <c r="K66" s="128" t="e">
        <f>IF(緑の計算!U29="","",緑の計算!U29)</f>
        <v>#DIV/0!</v>
      </c>
      <c r="L66" s="128" t="e">
        <f>IF(緑の計算!V29="","",緑の計算!V29)</f>
        <v>#DIV/0!</v>
      </c>
      <c r="M66" s="128" t="e">
        <f>IF(緑の計算!W29="","",緑の計算!W29)</f>
        <v>#DIV/0!</v>
      </c>
      <c r="N66" s="128" t="e">
        <f>IF(緑の計算!X29="","",緑の計算!X29)</f>
        <v>#DIV/0!</v>
      </c>
      <c r="O66" t="str">
        <f>IF(緑の計算!Y29="","",緑の計算!Y29)</f>
        <v/>
      </c>
    </row>
    <row r="67" spans="4:18">
      <c r="D67"/>
      <c r="E67"/>
      <c r="F67" s="32" t="str">
        <f>IF(緑の計算!P30="","",緑の計算!P30)</f>
        <v>　外壁面対策面積率</v>
      </c>
      <c r="G67" s="1" t="str">
        <f>IF(緑の計算!Q30="","",緑の計算!Q30)</f>
        <v/>
      </c>
      <c r="H67" s="121" t="e">
        <f>IF(緑の計算!R30="","",緑の計算!R30)</f>
        <v>#DIV/0!</v>
      </c>
      <c r="I67" s="154" t="e">
        <f>IF(緑の計算!S30="","",緑の計算!S30)</f>
        <v>#DIV/0!</v>
      </c>
      <c r="J67" s="128" t="e">
        <f>IF(緑の計算!T30="","",緑の計算!T30)</f>
        <v>#DIV/0!</v>
      </c>
      <c r="K67" s="128" t="str">
        <f>IF(緑の計算!U30="","",緑の計算!U30)</f>
        <v/>
      </c>
      <c r="L67" s="128" t="e">
        <f>IF(緑の計算!V30="","",緑の計算!V30)</f>
        <v>#DIV/0!</v>
      </c>
      <c r="M67" s="128" t="str">
        <f>IF(緑の計算!W30="","",緑の計算!W30)</f>
        <v/>
      </c>
      <c r="N67" s="128" t="str">
        <f>IF(緑の計算!X30="","",緑の計算!X30)</f>
        <v/>
      </c>
      <c r="O67" s="128" t="str">
        <f>IF(緑の計算!Y30="","",緑の計算!Y30)</f>
        <v/>
      </c>
    </row>
    <row r="68" spans="4:18">
      <c r="D68"/>
      <c r="E68"/>
      <c r="F68" s="32" t="str">
        <f>IF(緑の計算!P31="","",緑の計算!P31)</f>
        <v/>
      </c>
      <c r="G68" t="str">
        <f>IF(緑の計算!Q31="","",緑の計算!Q31)</f>
        <v/>
      </c>
      <c r="H68" s="27" t="str">
        <f>IF(緑の計算!R31="","",緑の計算!R31)</f>
        <v/>
      </c>
      <c r="I68" s="35" t="str">
        <f>IF(緑の計算!S31="","",緑の計算!S31)</f>
        <v>面積</v>
      </c>
      <c r="J68" s="35" t="str">
        <f>IF(緑の計算!T31="","",緑の計算!T31)</f>
        <v>緑地</v>
      </c>
      <c r="K68" s="35" t="str">
        <f>IF(緑の計算!U31="","",緑の計算!U31)</f>
        <v>水面</v>
      </c>
      <c r="L68" s="35" t="str">
        <f>IF(緑の計算!V31="","",緑の計算!V31)</f>
        <v>保水性対策面</v>
      </c>
      <c r="M68" s="35" t="str">
        <f>IF(緑の計算!W31="","",緑の計算!W31)</f>
        <v>中高木の水平投影面</v>
      </c>
      <c r="N68" s="35" t="str">
        <f>IF(緑の計算!X31="","",緑の計算!X31)</f>
        <v>高反射対策面</v>
      </c>
      <c r="O68" s="35" t="str">
        <f>IF(緑の計算!Y31="","",緑の計算!Y31)</f>
        <v>再帰性反射対策面</v>
      </c>
    </row>
    <row r="69" spans="4:18">
      <c r="D69"/>
      <c r="E69"/>
      <c r="F69" s="32" t="str">
        <f>IF(緑の計算!P32="","",緑の計算!P32)</f>
        <v/>
      </c>
      <c r="G69" s="32" t="str">
        <f>IF(緑の計算!Q32="","",緑の計算!Q32)</f>
        <v>各面積（㎡）</v>
      </c>
      <c r="H69" s="27" t="str">
        <f>IF(緑の計算!R32="","",緑の計算!R32)</f>
        <v>地表</v>
      </c>
      <c r="I69" s="156">
        <f>IF(緑の計算!S32="","",緑の計算!S32)</f>
        <v>0</v>
      </c>
      <c r="J69" s="156">
        <f>IF(緑の計算!T32="","",緑の計算!T32)</f>
        <v>0</v>
      </c>
      <c r="K69" s="156">
        <f>IF(緑の計算!U32="","",緑の計算!U32)</f>
        <v>0</v>
      </c>
      <c r="L69" s="157">
        <f>IF(緑の計算!V32="","",緑の計算!V32)</f>
        <v>0</v>
      </c>
      <c r="M69" s="156">
        <f>IF(緑の計算!W32="","",緑の計算!W32)</f>
        <v>0</v>
      </c>
      <c r="N69" s="157" t="str">
        <f>IF(緑の計算!X32="","",緑の計算!X32)</f>
        <v/>
      </c>
      <c r="O69" s="157" t="str">
        <f>IF(緑の計算!Y32="","",緑の計算!Y32)</f>
        <v/>
      </c>
    </row>
    <row r="70" spans="4:18">
      <c r="D70"/>
      <c r="E70"/>
      <c r="F70" s="32" t="str">
        <f>IF(緑の計算!P33="","",緑の計算!P33)</f>
        <v/>
      </c>
      <c r="G70" s="1" t="str">
        <f>IF(緑の計算!Q33="","",緑の計算!Q33)</f>
        <v/>
      </c>
      <c r="H70" s="27" t="str">
        <f>IF(緑の計算!R33="","",緑の計算!R33)</f>
        <v>屋根</v>
      </c>
      <c r="I70" s="157">
        <f>IF(緑の計算!S33="","",緑の計算!S33)</f>
        <v>0</v>
      </c>
      <c r="J70" s="157">
        <f>IF(緑の計算!T33="","",緑の計算!T33)</f>
        <v>0</v>
      </c>
      <c r="K70" s="157">
        <f>IF(緑の計算!U33="","",緑の計算!U33)</f>
        <v>0</v>
      </c>
      <c r="L70" s="157">
        <f>IF(緑の計算!V33="","",緑の計算!V33)</f>
        <v>5</v>
      </c>
      <c r="M70" s="157">
        <f>IF(緑の計算!W33="","",緑の計算!W33)</f>
        <v>0</v>
      </c>
      <c r="N70" s="157">
        <f>IF(緑の計算!X33="","",緑の計算!X33)</f>
        <v>3</v>
      </c>
      <c r="O70" s="157" t="str">
        <f>IF(緑の計算!Y33="","",緑の計算!Y33)</f>
        <v/>
      </c>
    </row>
    <row r="71" spans="4:18">
      <c r="D71"/>
      <c r="E71"/>
      <c r="F71" s="32" t="str">
        <f>IF(緑の計算!P34="","",緑の計算!P34)</f>
        <v/>
      </c>
      <c r="G71" s="1" t="str">
        <f>IF(緑の計算!Q34="","",緑の計算!Q34)</f>
        <v/>
      </c>
      <c r="H71" s="27" t="str">
        <f>IF(緑の計算!R34="","",緑の計算!R34)</f>
        <v>外壁</v>
      </c>
      <c r="I71" s="156">
        <f>IF(緑の計算!S34="","",緑の計算!S34)</f>
        <v>0</v>
      </c>
      <c r="J71" s="156">
        <f>IF(緑の計算!T34="","",緑の計算!T34)</f>
        <v>0</v>
      </c>
      <c r="K71" s="156" t="str">
        <f>IF(緑の計算!U34="","",緑の計算!U34)</f>
        <v/>
      </c>
      <c r="L71" s="156">
        <f>IF(緑の計算!V34="","",緑の計算!V34)</f>
        <v>0</v>
      </c>
      <c r="M71" s="156" t="str">
        <f>IF(緑の計算!W34="","",緑の計算!W34)</f>
        <v/>
      </c>
      <c r="N71" s="156" t="str">
        <f>IF(緑の計算!X34="","",緑の計算!X34)</f>
        <v/>
      </c>
      <c r="O71" s="158" t="str">
        <f>IF(緑の計算!Y34="","",緑の計算!Y34)</f>
        <v/>
      </c>
    </row>
    <row r="72" spans="4:18">
      <c r="D72"/>
      <c r="E72"/>
      <c r="F72" s="32" t="str">
        <f>IF(緑の計算!P35="","",緑の計算!P35)</f>
        <v/>
      </c>
      <c r="G72" s="1" t="str">
        <f>IF(緑の計算!Q35="","",緑の計算!Q35)</f>
        <v/>
      </c>
      <c r="H72" s="27" t="str">
        <f>IF(緑の計算!R35="","",緑の計算!R35)</f>
        <v>合計</v>
      </c>
      <c r="I72" s="159" t="str">
        <f>IF(緑の計算!S35="","",緑の計算!S35)</f>
        <v/>
      </c>
      <c r="J72" s="156">
        <f>IF(緑の計算!T35="","",緑の計算!T35)</f>
        <v>0</v>
      </c>
      <c r="K72" s="156">
        <f>IF(緑の計算!U35="","",緑の計算!U35)</f>
        <v>0</v>
      </c>
      <c r="L72" s="156">
        <f>IF(緑の計算!V35="","",緑の計算!V35)</f>
        <v>5</v>
      </c>
      <c r="M72" s="156">
        <f>IF(緑の計算!W35="","",緑の計算!W35)</f>
        <v>0</v>
      </c>
      <c r="N72" s="156">
        <f>IF(緑の計算!X35="","",緑の計算!X35)</f>
        <v>3</v>
      </c>
      <c r="O72" s="156">
        <f>IF(緑の計算!Y35="","",緑の計算!Y35)</f>
        <v>0</v>
      </c>
    </row>
    <row r="73" spans="4:18" ht="13.5" customHeight="1"/>
    <row r="74" spans="4:18" ht="13.5" customHeight="1"/>
    <row r="75" spans="4:18" ht="13.5" customHeight="1"/>
    <row r="76" spans="4:18" ht="13.5" customHeight="1"/>
    <row r="77" spans="4:18" ht="13.5" customHeight="1"/>
    <row r="78" spans="4:18" ht="13.5" customHeight="1"/>
    <row r="79" spans="4:18" ht="13.5" customHeight="1"/>
    <row r="80" spans="4:18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</sheetData>
  <sheetProtection algorithmName="SHA-512" hashValue="mg9mzknET39PH787c4vl/bRHWZ6/gcXtp4CADV8nWI3aT2u2VIM+Dxa+0pOHIJaTUC+sjVGx1izGAET9rxcmBA==" saltValue="MT0aQOcXhWkSne1LpKBkIg==" spinCount="100000" sheet="1" objects="1" scenarios="1" selectLockedCells="1" selectUnlockedCells="1"/>
  <mergeCells count="6">
    <mergeCell ref="G34:O34"/>
    <mergeCell ref="D4:E4"/>
    <mergeCell ref="G30:O30"/>
    <mergeCell ref="G31:O31"/>
    <mergeCell ref="G32:O32"/>
    <mergeCell ref="G33:O3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68" orientation="portrait" verticalDpi="4294967293" r:id="rId1"/>
  <headerFooter alignWithMargins="0">
    <oddHeader>&amp;L&amp;F&amp;R&amp;A</oddHead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緑の計算</vt:lpstr>
      <vt:lpstr>転記用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2025-03-26T03:20:31Z</cp:lastPrinted>
  <dcterms:created xsi:type="dcterms:W3CDTF">2025-03-25T04:18:51Z</dcterms:created>
  <dcterms:modified xsi:type="dcterms:W3CDTF">2025-03-26T03:21:47Z</dcterms:modified>
</cp:coreProperties>
</file>